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eerJ_Collagen_01122021\Revision 3\New supplemental\"/>
    </mc:Choice>
  </mc:AlternateContent>
  <xr:revisionPtr revIDLastSave="0" documentId="13_ncr:1_{8FA93A23-349F-4243-84C9-5D0694FFBB32}" xr6:coauthVersionLast="47" xr6:coauthVersionMax="47" xr10:uidLastSave="{00000000-0000-0000-0000-000000000000}"/>
  <bookViews>
    <workbookView xWindow="-120" yWindow="-120" windowWidth="20730" windowHeight="11160" firstSheet="2" activeTab="5" xr2:uid="{3164B0AA-9221-4934-82BA-4BE6E61A9BCC}"/>
  </bookViews>
  <sheets>
    <sheet name="AaEC" sheetId="5" r:id="rId1"/>
    <sheet name="LaEC" sheetId="6" r:id="rId2"/>
    <sheet name="CaEC" sheetId="9" r:id="rId3"/>
    <sheet name="CoFC" sheetId="14" r:id="rId4"/>
    <sheet name="Mix graph (NaCl Conc.)" sheetId="8" r:id="rId5"/>
    <sheet name="pH_Dilute" sheetId="11" r:id="rId6"/>
    <sheet name="Sheet1" sheetId="4" r:id="rId7"/>
    <sheet name="Mix solubility pH &amp; NaCl" sheetId="13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9" i="11" l="1"/>
  <c r="F168" i="11"/>
  <c r="G168" i="11" s="1"/>
  <c r="F167" i="11"/>
  <c r="F166" i="11"/>
  <c r="F165" i="11"/>
  <c r="F164" i="11"/>
  <c r="F162" i="11"/>
  <c r="F161" i="11"/>
  <c r="G161" i="11" s="1"/>
  <c r="F160" i="11"/>
  <c r="F159" i="11"/>
  <c r="F158" i="11"/>
  <c r="F157" i="11"/>
  <c r="F155" i="11"/>
  <c r="G155" i="11" s="1"/>
  <c r="F154" i="11"/>
  <c r="G154" i="11" s="1"/>
  <c r="F153" i="11"/>
  <c r="F152" i="11"/>
  <c r="F151" i="11"/>
  <c r="F150" i="11"/>
  <c r="F147" i="11"/>
  <c r="G147" i="11" s="1"/>
  <c r="F146" i="11"/>
  <c r="F145" i="11"/>
  <c r="G145" i="11" s="1"/>
  <c r="F144" i="11"/>
  <c r="F143" i="11"/>
  <c r="G143" i="11" s="1"/>
  <c r="F142" i="11"/>
  <c r="G164" i="11"/>
  <c r="G157" i="11"/>
  <c r="G153" i="11"/>
  <c r="G152" i="11"/>
  <c r="G151" i="11"/>
  <c r="G150" i="11"/>
  <c r="H147" i="11"/>
  <c r="H146" i="11"/>
  <c r="H145" i="11"/>
  <c r="H144" i="11"/>
  <c r="H143" i="11"/>
  <c r="H142" i="11"/>
  <c r="U138" i="11"/>
  <c r="R138" i="11"/>
  <c r="O138" i="11"/>
  <c r="L138" i="11"/>
  <c r="I138" i="11"/>
  <c r="U137" i="11"/>
  <c r="R137" i="11"/>
  <c r="O137" i="11"/>
  <c r="L137" i="11"/>
  <c r="I137" i="11"/>
  <c r="V136" i="11"/>
  <c r="S136" i="11"/>
  <c r="P136" i="11"/>
  <c r="M136" i="11"/>
  <c r="J136" i="11"/>
  <c r="G136" i="11"/>
  <c r="V135" i="11"/>
  <c r="S135" i="11"/>
  <c r="P135" i="11"/>
  <c r="M135" i="11"/>
  <c r="J135" i="11"/>
  <c r="G135" i="11"/>
  <c r="V134" i="11"/>
  <c r="S134" i="11"/>
  <c r="P134" i="11"/>
  <c r="M134" i="11"/>
  <c r="M137" i="11" s="1"/>
  <c r="J134" i="11"/>
  <c r="G134" i="11"/>
  <c r="F138" i="11"/>
  <c r="H12" i="9"/>
  <c r="H17" i="14"/>
  <c r="H16" i="14"/>
  <c r="H15" i="14"/>
  <c r="H14" i="14"/>
  <c r="H13" i="14"/>
  <c r="H12" i="14"/>
  <c r="H11" i="14"/>
  <c r="X7" i="14"/>
  <c r="U7" i="14"/>
  <c r="R7" i="14"/>
  <c r="O7" i="14"/>
  <c r="L7" i="14"/>
  <c r="I7" i="14"/>
  <c r="F7" i="14"/>
  <c r="X6" i="14"/>
  <c r="U6" i="14"/>
  <c r="R6" i="14"/>
  <c r="O6" i="14"/>
  <c r="L6" i="14"/>
  <c r="I6" i="14"/>
  <c r="F6" i="14"/>
  <c r="Y5" i="14"/>
  <c r="F41" i="14" s="1"/>
  <c r="V5" i="14"/>
  <c r="F40" i="14" s="1"/>
  <c r="S5" i="14"/>
  <c r="F39" i="14" s="1"/>
  <c r="P5" i="14"/>
  <c r="F38" i="14" s="1"/>
  <c r="M5" i="14"/>
  <c r="F37" i="14" s="1"/>
  <c r="G37" i="14" s="1"/>
  <c r="J5" i="14"/>
  <c r="F36" i="14" s="1"/>
  <c r="G5" i="14"/>
  <c r="F35" i="14" s="1"/>
  <c r="G35" i="14" s="1"/>
  <c r="Y4" i="14"/>
  <c r="F33" i="14" s="1"/>
  <c r="V4" i="14"/>
  <c r="F32" i="14" s="1"/>
  <c r="S4" i="14"/>
  <c r="F31" i="14" s="1"/>
  <c r="P4" i="14"/>
  <c r="F30" i="14" s="1"/>
  <c r="M4" i="14"/>
  <c r="F29" i="14" s="1"/>
  <c r="J4" i="14"/>
  <c r="F28" i="14" s="1"/>
  <c r="G4" i="14"/>
  <c r="F27" i="14" s="1"/>
  <c r="Y3" i="14"/>
  <c r="Y6" i="14" s="1"/>
  <c r="F17" i="14" s="1"/>
  <c r="V3" i="14"/>
  <c r="F24" i="14" s="1"/>
  <c r="S3" i="14"/>
  <c r="F23" i="14" s="1"/>
  <c r="P3" i="14"/>
  <c r="P6" i="14" s="1"/>
  <c r="F14" i="14" s="1"/>
  <c r="M3" i="14"/>
  <c r="F21" i="14" s="1"/>
  <c r="J3" i="14"/>
  <c r="F20" i="14" s="1"/>
  <c r="G3" i="14"/>
  <c r="H103" i="11"/>
  <c r="H104" i="11"/>
  <c r="H105" i="11"/>
  <c r="H106" i="11"/>
  <c r="H107" i="11"/>
  <c r="H102" i="11"/>
  <c r="G110" i="11"/>
  <c r="G129" i="11"/>
  <c r="G128" i="11"/>
  <c r="G127" i="11"/>
  <c r="G126" i="11"/>
  <c r="G125" i="11"/>
  <c r="G124" i="11"/>
  <c r="G122" i="11"/>
  <c r="G121" i="11"/>
  <c r="G120" i="11"/>
  <c r="G119" i="11"/>
  <c r="G118" i="11"/>
  <c r="G117" i="11"/>
  <c r="G115" i="11"/>
  <c r="G114" i="11"/>
  <c r="G113" i="11"/>
  <c r="G112" i="11"/>
  <c r="G111" i="11"/>
  <c r="H63" i="11"/>
  <c r="H64" i="11"/>
  <c r="H65" i="11"/>
  <c r="H66" i="11"/>
  <c r="H67" i="11"/>
  <c r="H62" i="11"/>
  <c r="S47" i="11"/>
  <c r="G89" i="11"/>
  <c r="G88" i="11"/>
  <c r="G87" i="11"/>
  <c r="G86" i="11"/>
  <c r="G85" i="11"/>
  <c r="G84" i="11"/>
  <c r="G82" i="11"/>
  <c r="G81" i="11"/>
  <c r="G80" i="11"/>
  <c r="G79" i="11"/>
  <c r="G78" i="11"/>
  <c r="G77" i="11"/>
  <c r="G75" i="11"/>
  <c r="G74" i="11"/>
  <c r="G73" i="11"/>
  <c r="G72" i="11"/>
  <c r="G71" i="11"/>
  <c r="G70" i="11"/>
  <c r="H14" i="11"/>
  <c r="H15" i="11"/>
  <c r="H16" i="11"/>
  <c r="H17" i="11"/>
  <c r="H18" i="11"/>
  <c r="H13" i="11"/>
  <c r="G40" i="11"/>
  <c r="G39" i="11"/>
  <c r="G38" i="11"/>
  <c r="G37" i="11"/>
  <c r="G36" i="11"/>
  <c r="G35" i="11"/>
  <c r="G33" i="11"/>
  <c r="G32" i="11"/>
  <c r="G31" i="11"/>
  <c r="G30" i="11"/>
  <c r="G29" i="11"/>
  <c r="G28" i="11"/>
  <c r="G22" i="11"/>
  <c r="G21" i="11"/>
  <c r="M6" i="11"/>
  <c r="G26" i="11"/>
  <c r="G25" i="11"/>
  <c r="G24" i="11"/>
  <c r="G23" i="11"/>
  <c r="H13" i="9"/>
  <c r="H14" i="9"/>
  <c r="H15" i="9"/>
  <c r="H16" i="9"/>
  <c r="H17" i="9"/>
  <c r="H11" i="9"/>
  <c r="G20" i="9"/>
  <c r="G19" i="9"/>
  <c r="G41" i="9"/>
  <c r="G40" i="9"/>
  <c r="G39" i="9"/>
  <c r="G38" i="9"/>
  <c r="G37" i="9"/>
  <c r="G36" i="9"/>
  <c r="G35" i="9"/>
  <c r="G33" i="9"/>
  <c r="G32" i="9"/>
  <c r="G31" i="9"/>
  <c r="G30" i="9"/>
  <c r="G29" i="9"/>
  <c r="G28" i="9"/>
  <c r="G27" i="9"/>
  <c r="G25" i="9"/>
  <c r="G24" i="9"/>
  <c r="G23" i="9"/>
  <c r="G22" i="9"/>
  <c r="G21" i="9"/>
  <c r="H14" i="6"/>
  <c r="H15" i="6"/>
  <c r="H16" i="6"/>
  <c r="H17" i="6"/>
  <c r="H18" i="6"/>
  <c r="H19" i="6"/>
  <c r="H13" i="6"/>
  <c r="G29" i="6"/>
  <c r="G30" i="6"/>
  <c r="G31" i="6"/>
  <c r="G32" i="6"/>
  <c r="G33" i="6"/>
  <c r="G34" i="6"/>
  <c r="G35" i="6"/>
  <c r="G27" i="6"/>
  <c r="G26" i="6"/>
  <c r="G25" i="6"/>
  <c r="G24" i="6"/>
  <c r="G23" i="6"/>
  <c r="G22" i="6"/>
  <c r="G43" i="6"/>
  <c r="G42" i="6"/>
  <c r="G41" i="6"/>
  <c r="G40" i="6"/>
  <c r="G39" i="6"/>
  <c r="G38" i="6"/>
  <c r="G37" i="6"/>
  <c r="H14" i="5"/>
  <c r="H15" i="5"/>
  <c r="H16" i="5"/>
  <c r="H17" i="5"/>
  <c r="H18" i="5"/>
  <c r="H19" i="5"/>
  <c r="H13" i="5"/>
  <c r="G43" i="5"/>
  <c r="G42" i="5"/>
  <c r="G41" i="5"/>
  <c r="G40" i="5"/>
  <c r="G39" i="5"/>
  <c r="G38" i="5"/>
  <c r="G37" i="5"/>
  <c r="G35" i="5"/>
  <c r="G34" i="5"/>
  <c r="G33" i="5"/>
  <c r="G32" i="5"/>
  <c r="G30" i="5"/>
  <c r="G29" i="5"/>
  <c r="G31" i="5"/>
  <c r="G27" i="5"/>
  <c r="G26" i="5"/>
  <c r="G25" i="5"/>
  <c r="G24" i="5"/>
  <c r="G22" i="5"/>
  <c r="G23" i="5"/>
  <c r="G21" i="5"/>
  <c r="S9" i="5"/>
  <c r="Y9" i="5"/>
  <c r="V9" i="5"/>
  <c r="P9" i="5"/>
  <c r="M9" i="5"/>
  <c r="J9" i="5"/>
  <c r="G13" i="5"/>
  <c r="G9" i="5"/>
  <c r="G5" i="5"/>
  <c r="G53" i="11"/>
  <c r="G54" i="11"/>
  <c r="G55" i="11"/>
  <c r="G56" i="11"/>
  <c r="G57" i="11"/>
  <c r="G58" i="11"/>
  <c r="F94" i="11"/>
  <c r="F97" i="11" s="1"/>
  <c r="G102" i="11"/>
  <c r="G107" i="11"/>
  <c r="G106" i="11"/>
  <c r="G105" i="11"/>
  <c r="G104" i="11"/>
  <c r="G103" i="11"/>
  <c r="U98" i="11"/>
  <c r="R98" i="11"/>
  <c r="O98" i="11"/>
  <c r="L98" i="11"/>
  <c r="I98" i="11"/>
  <c r="U97" i="11"/>
  <c r="R97" i="11"/>
  <c r="O97" i="11"/>
  <c r="L97" i="11"/>
  <c r="I97" i="11"/>
  <c r="V96" i="11"/>
  <c r="S96" i="11"/>
  <c r="P96" i="11"/>
  <c r="M96" i="11"/>
  <c r="J96" i="11"/>
  <c r="G96" i="11"/>
  <c r="V95" i="11"/>
  <c r="S95" i="11"/>
  <c r="P95" i="11"/>
  <c r="M95" i="11"/>
  <c r="J95" i="11"/>
  <c r="G95" i="11"/>
  <c r="V94" i="11"/>
  <c r="S94" i="11"/>
  <c r="P94" i="11"/>
  <c r="M94" i="11"/>
  <c r="J94" i="11"/>
  <c r="G65" i="11"/>
  <c r="G18" i="11"/>
  <c r="G17" i="11"/>
  <c r="G16" i="11"/>
  <c r="G15" i="11"/>
  <c r="G14" i="11"/>
  <c r="G13" i="11"/>
  <c r="G6" i="11"/>
  <c r="F8" i="11"/>
  <c r="F9" i="11" s="1"/>
  <c r="U49" i="11"/>
  <c r="R49" i="11"/>
  <c r="O49" i="11"/>
  <c r="L49" i="11"/>
  <c r="I49" i="11"/>
  <c r="F49" i="11"/>
  <c r="U48" i="11"/>
  <c r="R48" i="11"/>
  <c r="O48" i="11"/>
  <c r="L48" i="11"/>
  <c r="I48" i="11"/>
  <c r="F48" i="11"/>
  <c r="V47" i="11"/>
  <c r="P47" i="11"/>
  <c r="M47" i="11"/>
  <c r="J47" i="11"/>
  <c r="G47" i="11"/>
  <c r="V46" i="11"/>
  <c r="S46" i="11"/>
  <c r="P46" i="11"/>
  <c r="M46" i="11"/>
  <c r="J46" i="11"/>
  <c r="G46" i="11"/>
  <c r="V45" i="11"/>
  <c r="S45" i="11"/>
  <c r="P45" i="11"/>
  <c r="M45" i="11"/>
  <c r="J45" i="11"/>
  <c r="G45" i="11"/>
  <c r="U10" i="11"/>
  <c r="R10" i="11"/>
  <c r="O10" i="11"/>
  <c r="L10" i="11"/>
  <c r="I10" i="11"/>
  <c r="U9" i="11"/>
  <c r="R9" i="11"/>
  <c r="O9" i="11"/>
  <c r="L9" i="11"/>
  <c r="I9" i="11"/>
  <c r="V8" i="11"/>
  <c r="S8" i="11"/>
  <c r="P8" i="11"/>
  <c r="M8" i="11"/>
  <c r="J8" i="11"/>
  <c r="V7" i="11"/>
  <c r="S7" i="11"/>
  <c r="P7" i="11"/>
  <c r="M7" i="11"/>
  <c r="J7" i="11"/>
  <c r="G7" i="11"/>
  <c r="V6" i="11"/>
  <c r="S6" i="11"/>
  <c r="P6" i="11"/>
  <c r="J6" i="11"/>
  <c r="K7" i="4"/>
  <c r="G17" i="9"/>
  <c r="G16" i="9"/>
  <c r="G15" i="9"/>
  <c r="G14" i="9"/>
  <c r="G13" i="9"/>
  <c r="G12" i="9"/>
  <c r="G11" i="9"/>
  <c r="X7" i="9"/>
  <c r="U7" i="9"/>
  <c r="R7" i="9"/>
  <c r="O7" i="9"/>
  <c r="L7" i="9"/>
  <c r="I7" i="9"/>
  <c r="F7" i="9"/>
  <c r="X6" i="9"/>
  <c r="U6" i="9"/>
  <c r="R6" i="9"/>
  <c r="O6" i="9"/>
  <c r="L6" i="9"/>
  <c r="I6" i="9"/>
  <c r="F6" i="9"/>
  <c r="Y5" i="9"/>
  <c r="V5" i="9"/>
  <c r="S5" i="9"/>
  <c r="P5" i="9"/>
  <c r="M5" i="9"/>
  <c r="J5" i="9"/>
  <c r="G5" i="9"/>
  <c r="Y4" i="9"/>
  <c r="V4" i="9"/>
  <c r="S4" i="9"/>
  <c r="P4" i="9"/>
  <c r="M4" i="9"/>
  <c r="J4" i="9"/>
  <c r="G4" i="9"/>
  <c r="Y3" i="9"/>
  <c r="V3" i="9"/>
  <c r="S3" i="9"/>
  <c r="P3" i="9"/>
  <c r="M3" i="9"/>
  <c r="M6" i="9" s="1"/>
  <c r="J3" i="9"/>
  <c r="J7" i="9" s="1"/>
  <c r="G3" i="9"/>
  <c r="K8" i="4"/>
  <c r="K16" i="4"/>
  <c r="K12" i="4"/>
  <c r="L8" i="4"/>
  <c r="L9" i="4"/>
  <c r="L10" i="4"/>
  <c r="L11" i="4"/>
  <c r="L12" i="4"/>
  <c r="L13" i="4"/>
  <c r="L14" i="4"/>
  <c r="L15" i="4"/>
  <c r="L16" i="4"/>
  <c r="L7" i="4"/>
  <c r="K9" i="4"/>
  <c r="K10" i="4"/>
  <c r="K11" i="4"/>
  <c r="K13" i="4"/>
  <c r="K14" i="4"/>
  <c r="K15" i="4"/>
  <c r="G8" i="6"/>
  <c r="G19" i="6"/>
  <c r="X9" i="6"/>
  <c r="U9" i="6"/>
  <c r="R9" i="6"/>
  <c r="O9" i="6"/>
  <c r="L9" i="6"/>
  <c r="I9" i="6"/>
  <c r="F9" i="6"/>
  <c r="X8" i="6"/>
  <c r="U8" i="6"/>
  <c r="R8" i="6"/>
  <c r="O8" i="6"/>
  <c r="L8" i="6"/>
  <c r="I8" i="6"/>
  <c r="F8" i="6"/>
  <c r="Y7" i="6"/>
  <c r="V7" i="6"/>
  <c r="S7" i="6"/>
  <c r="S8" i="6" s="1"/>
  <c r="P7" i="6"/>
  <c r="M7" i="6"/>
  <c r="J7" i="6"/>
  <c r="G7" i="6"/>
  <c r="Y6" i="6"/>
  <c r="V6" i="6"/>
  <c r="S6" i="6"/>
  <c r="P6" i="6"/>
  <c r="M6" i="6"/>
  <c r="J6" i="6"/>
  <c r="G6" i="6"/>
  <c r="Y5" i="6"/>
  <c r="V5" i="6"/>
  <c r="S5" i="6"/>
  <c r="P5" i="6"/>
  <c r="M5" i="6"/>
  <c r="J5" i="6"/>
  <c r="J9" i="6" s="1"/>
  <c r="G5" i="6"/>
  <c r="G19" i="5"/>
  <c r="X9" i="5"/>
  <c r="U9" i="5"/>
  <c r="R9" i="5"/>
  <c r="O9" i="5"/>
  <c r="L9" i="5"/>
  <c r="I9" i="5"/>
  <c r="F9" i="5"/>
  <c r="X8" i="5"/>
  <c r="U8" i="5"/>
  <c r="R8" i="5"/>
  <c r="O8" i="5"/>
  <c r="L8" i="5"/>
  <c r="I8" i="5"/>
  <c r="F8" i="5"/>
  <c r="Y7" i="5"/>
  <c r="V7" i="5"/>
  <c r="S7" i="5"/>
  <c r="P7" i="5"/>
  <c r="M7" i="5"/>
  <c r="J7" i="5"/>
  <c r="G7" i="5"/>
  <c r="Y6" i="5"/>
  <c r="V6" i="5"/>
  <c r="S6" i="5"/>
  <c r="P6" i="5"/>
  <c r="M6" i="5"/>
  <c r="J6" i="5"/>
  <c r="G6" i="5"/>
  <c r="Y5" i="5"/>
  <c r="Y8" i="5" s="1"/>
  <c r="V5" i="5"/>
  <c r="S5" i="5"/>
  <c r="P5" i="5"/>
  <c r="M5" i="5"/>
  <c r="M8" i="5" s="1"/>
  <c r="J5" i="5"/>
  <c r="G8" i="5"/>
  <c r="G41" i="14" l="1"/>
  <c r="G38" i="14"/>
  <c r="G39" i="14"/>
  <c r="G36" i="14"/>
  <c r="F25" i="14"/>
  <c r="F22" i="14"/>
  <c r="G6" i="14"/>
  <c r="F11" i="14" s="1"/>
  <c r="G17" i="14" s="1"/>
  <c r="F19" i="14"/>
  <c r="G21" i="14" s="1"/>
  <c r="G167" i="11"/>
  <c r="G165" i="11"/>
  <c r="G169" i="11"/>
  <c r="G166" i="11"/>
  <c r="G160" i="11"/>
  <c r="G158" i="11"/>
  <c r="G162" i="11"/>
  <c r="G159" i="11"/>
  <c r="G146" i="11"/>
  <c r="G142" i="11"/>
  <c r="G144" i="11"/>
  <c r="V137" i="11"/>
  <c r="P137" i="11"/>
  <c r="J138" i="11"/>
  <c r="G138" i="11"/>
  <c r="S137" i="11"/>
  <c r="J137" i="11"/>
  <c r="F137" i="11"/>
  <c r="G137" i="11"/>
  <c r="G11" i="14"/>
  <c r="G40" i="14"/>
  <c r="G32" i="14"/>
  <c r="G29" i="14"/>
  <c r="G33" i="14"/>
  <c r="G30" i="14"/>
  <c r="G31" i="14"/>
  <c r="G27" i="14"/>
  <c r="G28" i="14"/>
  <c r="G22" i="14"/>
  <c r="G19" i="14"/>
  <c r="G23" i="14"/>
  <c r="G20" i="14"/>
  <c r="V6" i="14"/>
  <c r="F16" i="14" s="1"/>
  <c r="G16" i="14" s="1"/>
  <c r="S6" i="14"/>
  <c r="F15" i="14" s="1"/>
  <c r="G15" i="14" s="1"/>
  <c r="M6" i="14"/>
  <c r="F13" i="14" s="1"/>
  <c r="G13" i="14" s="1"/>
  <c r="J7" i="14"/>
  <c r="J6" i="14"/>
  <c r="F12" i="14" s="1"/>
  <c r="G12" i="14" s="1"/>
  <c r="G7" i="14"/>
  <c r="G7" i="9"/>
  <c r="S6" i="9"/>
  <c r="F10" i="11"/>
  <c r="F98" i="11"/>
  <c r="G21" i="6"/>
  <c r="G94" i="11"/>
  <c r="G97" i="11" s="1"/>
  <c r="P97" i="11"/>
  <c r="G8" i="11"/>
  <c r="G10" i="11" s="1"/>
  <c r="J98" i="11"/>
  <c r="V97" i="11"/>
  <c r="S48" i="11"/>
  <c r="M97" i="11"/>
  <c r="S97" i="11"/>
  <c r="J97" i="11"/>
  <c r="G49" i="11"/>
  <c r="S9" i="11"/>
  <c r="P48" i="11"/>
  <c r="J10" i="11"/>
  <c r="V9" i="11"/>
  <c r="V48" i="11"/>
  <c r="J49" i="11"/>
  <c r="M9" i="11"/>
  <c r="M48" i="11"/>
  <c r="P9" i="11"/>
  <c r="J9" i="11"/>
  <c r="J48" i="11"/>
  <c r="G48" i="11"/>
  <c r="V6" i="9"/>
  <c r="P6" i="9"/>
  <c r="J6" i="9"/>
  <c r="Y6" i="9"/>
  <c r="G6" i="9"/>
  <c r="G17" i="6"/>
  <c r="G14" i="6"/>
  <c r="G18" i="6"/>
  <c r="G16" i="6"/>
  <c r="G13" i="6"/>
  <c r="G15" i="6"/>
  <c r="Y8" i="6"/>
  <c r="M8" i="6"/>
  <c r="P8" i="6"/>
  <c r="G9" i="6"/>
  <c r="V8" i="6"/>
  <c r="J8" i="6"/>
  <c r="G16" i="5"/>
  <c r="G17" i="5"/>
  <c r="G14" i="5"/>
  <c r="G18" i="5"/>
  <c r="G15" i="5"/>
  <c r="V8" i="5"/>
  <c r="S8" i="5"/>
  <c r="P8" i="5"/>
  <c r="J8" i="5"/>
  <c r="F28" i="4"/>
  <c r="F27" i="4"/>
  <c r="F26" i="4"/>
  <c r="F25" i="4"/>
  <c r="F24" i="4"/>
  <c r="F23" i="4"/>
  <c r="F22" i="4"/>
  <c r="G24" i="14" l="1"/>
  <c r="G14" i="14"/>
  <c r="G25" i="14"/>
  <c r="G9" i="11"/>
  <c r="G98" i="11"/>
</calcChain>
</file>

<file path=xl/sharedStrings.xml><?xml version="1.0" encoding="utf-8"?>
<sst xmlns="http://schemas.openxmlformats.org/spreadsheetml/2006/main" count="311" uniqueCount="53">
  <si>
    <t>No</t>
  </si>
  <si>
    <t>NaCl Conc. (%)</t>
  </si>
  <si>
    <t>Abs 550</t>
  </si>
  <si>
    <t>Mean</t>
  </si>
  <si>
    <t>SD</t>
  </si>
  <si>
    <t>R1</t>
  </si>
  <si>
    <t>R2</t>
  </si>
  <si>
    <t>R3</t>
  </si>
  <si>
    <t>NaCl added (gram)</t>
  </si>
  <si>
    <t>Collagen prepared in 10 mL</t>
  </si>
  <si>
    <t>Collagen sol.</t>
  </si>
  <si>
    <t>AcOH sol.</t>
  </si>
  <si>
    <t>Solubility on NaCl concentration (6 mg/mL)</t>
  </si>
  <si>
    <t>pH value</t>
  </si>
  <si>
    <t>top up to 10 mL</t>
  </si>
  <si>
    <t>Protein conc. (ug/mL)</t>
  </si>
  <si>
    <t>dH2O (mL)</t>
  </si>
  <si>
    <t>All acids-soluble collagen</t>
  </si>
  <si>
    <t>Abs 750</t>
  </si>
  <si>
    <t>Protein std. (mL)</t>
  </si>
  <si>
    <t>Lowry sol.</t>
  </si>
  <si>
    <t>Folin sol.</t>
  </si>
  <si>
    <t>(mL)</t>
  </si>
  <si>
    <t>Solubility on pH concentration (3 mg/mL)</t>
  </si>
  <si>
    <t>90 mg/30 mL</t>
  </si>
  <si>
    <t>y=0.0012x+0.0704</t>
  </si>
  <si>
    <t>Slope:</t>
  </si>
  <si>
    <t>Intercept:</t>
  </si>
  <si>
    <t>NaCl (g/L)</t>
  </si>
  <si>
    <t>Conc.</t>
  </si>
  <si>
    <t>Relative collagen solubility (%)</t>
  </si>
  <si>
    <t>NaCl</t>
  </si>
  <si>
    <t>Abs</t>
  </si>
  <si>
    <t>Conc. (ug/mL)</t>
  </si>
  <si>
    <t>BSA stock solution in 3 mg/mL</t>
  </si>
  <si>
    <t>: 30 mg/10 mL</t>
  </si>
  <si>
    <t>concentration</t>
  </si>
  <si>
    <t>Absorbance</t>
  </si>
  <si>
    <t>pH</t>
  </si>
  <si>
    <t>AaEC</t>
  </si>
  <si>
    <t>LaEC</t>
  </si>
  <si>
    <t>CaEC</t>
  </si>
  <si>
    <t>Acetic acid-extracted collagen (AaEC)</t>
  </si>
  <si>
    <t>Relative  solubility (%)</t>
  </si>
  <si>
    <t>Lactic acid-extracted collagen (LaEC)</t>
  </si>
  <si>
    <t>Citric acid-extracted collagen (LaEC)</t>
  </si>
  <si>
    <t>Treatment</t>
  </si>
  <si>
    <t>T1</t>
  </si>
  <si>
    <t>T2</t>
  </si>
  <si>
    <t>T3</t>
  </si>
  <si>
    <t>T</t>
  </si>
  <si>
    <t>CoFC</t>
  </si>
  <si>
    <t>Commercial Fish Collagen (CoFC)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</si>
</sst>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/>
    </xf>
    <xf numFmtId="4" fontId="0" fillId="0" borderId="0" xfId="0" applyNumberFormat="1"/>
    <xf numFmtId="164" fontId="2" fillId="0" borderId="0" xfId="0" applyNumberFormat="1" applyFont="1"/>
    <xf numFmtId="3" fontId="3" fillId="0" borderId="0" xfId="0" applyNumberFormat="1" applyFont="1" applyFill="1" applyBorder="1" applyAlignment="1">
      <alignment horizontal="right"/>
    </xf>
    <xf numFmtId="3" fontId="0" fillId="0" borderId="0" xfId="0" applyNumberFormat="1" applyAlignment="1">
      <alignment horizontal="right"/>
    </xf>
    <xf numFmtId="4" fontId="0" fillId="0" borderId="1" xfId="0" applyNumberFormat="1" applyBorder="1"/>
    <xf numFmtId="0" fontId="0" fillId="0" borderId="1" xfId="0" applyBorder="1"/>
    <xf numFmtId="0" fontId="3" fillId="0" borderId="0" xfId="0" applyFont="1"/>
    <xf numFmtId="164" fontId="3" fillId="0" borderId="1" xfId="0" applyNumberFormat="1" applyFont="1" applyBorder="1" applyAlignment="1">
      <alignment horizontal="center"/>
    </xf>
    <xf numFmtId="164" fontId="3" fillId="0" borderId="0" xfId="0" applyNumberFormat="1" applyFont="1"/>
    <xf numFmtId="0" fontId="4" fillId="0" borderId="0" xfId="0" applyFont="1"/>
    <xf numFmtId="0" fontId="2" fillId="0" borderId="1" xfId="0" applyFont="1" applyBorder="1" applyAlignment="1">
      <alignment horizontal="left" vertical="top"/>
    </xf>
    <xf numFmtId="164" fontId="2" fillId="0" borderId="1" xfId="0" applyNumberFormat="1" applyFont="1" applyBorder="1" applyAlignment="1">
      <alignment horizontal="left" vertical="top"/>
    </xf>
    <xf numFmtId="164" fontId="2" fillId="0" borderId="1" xfId="0" applyNumberFormat="1" applyFont="1" applyBorder="1" applyAlignment="1">
      <alignment horizontal="left" vertical="top" wrapText="1"/>
    </xf>
    <xf numFmtId="164" fontId="1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vertical="top"/>
    </xf>
    <xf numFmtId="164" fontId="2" fillId="0" borderId="1" xfId="0" applyNumberFormat="1" applyFont="1" applyBorder="1" applyAlignment="1">
      <alignment vertical="top"/>
    </xf>
    <xf numFmtId="164" fontId="2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top"/>
    </xf>
    <xf numFmtId="164" fontId="0" fillId="0" borderId="1" xfId="0" applyNumberFormat="1" applyBorder="1" applyAlignment="1">
      <alignment vertical="top"/>
    </xf>
    <xf numFmtId="164" fontId="0" fillId="0" borderId="1" xfId="0" applyNumberForma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0" xfId="0" applyAlignment="1">
      <alignment horizontal="center" vertical="top"/>
    </xf>
    <xf numFmtId="164" fontId="0" fillId="0" borderId="0" xfId="0" applyNumberFormat="1" applyAlignment="1">
      <alignment vertical="top"/>
    </xf>
    <xf numFmtId="164" fontId="0" fillId="0" borderId="0" xfId="0" applyNumberFormat="1" applyAlignment="1">
      <alignment vertical="top" wrapText="1"/>
    </xf>
    <xf numFmtId="0" fontId="0" fillId="0" borderId="0" xfId="0" applyAlignment="1">
      <alignment vertical="top"/>
    </xf>
    <xf numFmtId="4" fontId="2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164" fontId="2" fillId="0" borderId="1" xfId="0" applyNumberFormat="1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31750" cap="rnd">
              <a:solidFill>
                <a:schemeClr val="tx1">
                  <a:alpha val="99000"/>
                </a:scheme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25400">
                <a:solidFill>
                  <a:schemeClr val="tx1"/>
                </a:solidFill>
              </a:ln>
              <a:effectLst/>
            </c:spPr>
          </c:marker>
          <c:xVal>
            <c:numRef>
              <c:f>AaEC!$E$13:$E$19</c:f>
              <c:numCache>
                <c:formatCode>General</c:formatCode>
                <c:ptCount val="7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</c:numCache>
            </c:numRef>
          </c:xVal>
          <c:yVal>
            <c:numRef>
              <c:f>AaEC!$G$13:$G$19</c:f>
              <c:numCache>
                <c:formatCode>#,##0.00</c:formatCode>
                <c:ptCount val="7"/>
                <c:pt idx="0">
                  <c:v>100</c:v>
                </c:pt>
                <c:pt idx="1">
                  <c:v>93.309189911131668</c:v>
                </c:pt>
                <c:pt idx="2">
                  <c:v>91.341757846612225</c:v>
                </c:pt>
                <c:pt idx="3">
                  <c:v>44.354548723480768</c:v>
                </c:pt>
                <c:pt idx="4">
                  <c:v>16.086197154158317</c:v>
                </c:pt>
                <c:pt idx="5">
                  <c:v>17.676067190630295</c:v>
                </c:pt>
                <c:pt idx="6">
                  <c:v>11.501515385010533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1DD-4BFE-BD0C-C2AEFF280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6193615"/>
        <c:axId val="246194031"/>
      </c:scatterChart>
      <c:valAx>
        <c:axId val="246193615"/>
        <c:scaling>
          <c:orientation val="minMax"/>
          <c:max val="6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MY">
                    <a:solidFill>
                      <a:sysClr val="windowText" lastClr="00000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NaCl concentration (g/L)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246194031"/>
        <c:crosses val="autoZero"/>
        <c:crossBetween val="midCat"/>
        <c:majorUnit val="10"/>
      </c:valAx>
      <c:valAx>
        <c:axId val="246194031"/>
        <c:scaling>
          <c:orientation val="minMax"/>
          <c:max val="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MY">
                    <a:solidFill>
                      <a:sysClr val="windowText" lastClr="00000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Relative solubility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246193615"/>
        <c:crosses val="autoZero"/>
        <c:crossBetween val="midCat"/>
        <c:majorUnit val="20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Sheet1!$G$7:$G$16</c:f>
              <c:numCache>
                <c:formatCode>0</c:formatCode>
                <c:ptCount val="10"/>
                <c:pt idx="0">
                  <c:v>0</c:v>
                </c:pt>
                <c:pt idx="1">
                  <c:v>300</c:v>
                </c:pt>
                <c:pt idx="2">
                  <c:v>600</c:v>
                </c:pt>
                <c:pt idx="3">
                  <c:v>900</c:v>
                </c:pt>
                <c:pt idx="4">
                  <c:v>1200</c:v>
                </c:pt>
                <c:pt idx="5">
                  <c:v>1500</c:v>
                </c:pt>
                <c:pt idx="6">
                  <c:v>1800</c:v>
                </c:pt>
                <c:pt idx="7">
                  <c:v>2100</c:v>
                </c:pt>
                <c:pt idx="8">
                  <c:v>2400</c:v>
                </c:pt>
                <c:pt idx="9">
                  <c:v>2700</c:v>
                </c:pt>
              </c:numCache>
            </c:numRef>
          </c:xVal>
          <c:yVal>
            <c:numRef>
              <c:f>Sheet1!$H$7:$H$16</c:f>
              <c:numCache>
                <c:formatCode>#,##0.0000</c:formatCode>
                <c:ptCount val="10"/>
                <c:pt idx="0">
                  <c:v>3.7499999999999999E-2</c:v>
                </c:pt>
                <c:pt idx="1">
                  <c:v>0.43730000000000002</c:v>
                </c:pt>
                <c:pt idx="2">
                  <c:v>0.63539999999999996</c:v>
                </c:pt>
                <c:pt idx="3">
                  <c:v>0.77769999999999995</c:v>
                </c:pt>
                <c:pt idx="4">
                  <c:v>0.88139999999999996</c:v>
                </c:pt>
                <c:pt idx="5">
                  <c:v>1.0236000000000001</c:v>
                </c:pt>
                <c:pt idx="6">
                  <c:v>1.1062000000000001</c:v>
                </c:pt>
                <c:pt idx="7">
                  <c:v>1.1845000000000001</c:v>
                </c:pt>
                <c:pt idx="8">
                  <c:v>1.3194999999999999</c:v>
                </c:pt>
                <c:pt idx="9">
                  <c:v>1.3406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0A6-4D94-8216-B64E6C5AAE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0344543"/>
        <c:axId val="480332895"/>
      </c:scatterChart>
      <c:valAx>
        <c:axId val="4803445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0332895"/>
        <c:crosses val="autoZero"/>
        <c:crossBetween val="midCat"/>
      </c:valAx>
      <c:valAx>
        <c:axId val="480332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034454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Sheet1!$N$7:$N$14</c:f>
              <c:numCache>
                <c:formatCode>#,##0</c:formatCode>
                <c:ptCount val="8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200</c:v>
                </c:pt>
                <c:pt idx="4">
                  <c:v>300</c:v>
                </c:pt>
                <c:pt idx="5">
                  <c:v>400</c:v>
                </c:pt>
                <c:pt idx="6">
                  <c:v>500</c:v>
                </c:pt>
              </c:numCache>
            </c:numRef>
          </c:xVal>
          <c:yVal>
            <c:numRef>
              <c:f>Sheet1!$O$7:$O$14</c:f>
              <c:numCache>
                <c:formatCode>General</c:formatCode>
                <c:ptCount val="8"/>
                <c:pt idx="0">
                  <c:v>3.5266666666666668E-2</c:v>
                </c:pt>
                <c:pt idx="1">
                  <c:v>0.1179</c:v>
                </c:pt>
                <c:pt idx="2">
                  <c:v>0.19589999999999999</c:v>
                </c:pt>
                <c:pt idx="3">
                  <c:v>0.3105</c:v>
                </c:pt>
                <c:pt idx="4">
                  <c:v>0.42009999999999997</c:v>
                </c:pt>
                <c:pt idx="5">
                  <c:v>0.5343</c:v>
                </c:pt>
                <c:pt idx="6">
                  <c:v>0.63480000000000003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E0B-4509-A546-86A1181FC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2678143"/>
        <c:axId val="232675647"/>
      </c:scatterChart>
      <c:valAx>
        <c:axId val="2326781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2675647"/>
        <c:crosses val="autoZero"/>
        <c:crossBetween val="midCat"/>
      </c:valAx>
      <c:valAx>
        <c:axId val="232675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267814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186539032952473"/>
          <c:y val="5.0925925925925923E-2"/>
          <c:w val="0.80513634987197047"/>
          <c:h val="0.80426655001458147"/>
        </c:manualLayout>
      </c:layout>
      <c:scatterChart>
        <c:scatterStyle val="lineMarker"/>
        <c:varyColors val="0"/>
        <c:ser>
          <c:idx val="0"/>
          <c:order val="0"/>
          <c:tx>
            <c:v>AaEC</c:v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pH_Dilute!$G$173:$G$178</c:f>
                <c:numCache>
                  <c:formatCode>General</c:formatCode>
                  <c:ptCount val="6"/>
                  <c:pt idx="0">
                    <c:v>0</c:v>
                  </c:pt>
                  <c:pt idx="1">
                    <c:v>3.0579174602472805</c:v>
                  </c:pt>
                  <c:pt idx="2">
                    <c:v>3.4281539172734004</c:v>
                  </c:pt>
                  <c:pt idx="3">
                    <c:v>2.2403663123417394</c:v>
                  </c:pt>
                  <c:pt idx="4">
                    <c:v>2.5770200115227619</c:v>
                  </c:pt>
                  <c:pt idx="5">
                    <c:v>2.7404231547500792</c:v>
                  </c:pt>
                </c:numCache>
              </c:numRef>
            </c:plus>
            <c:minus>
              <c:numRef>
                <c:f>pH_Dilute!$G$173:$G$178</c:f>
                <c:numCache>
                  <c:formatCode>General</c:formatCode>
                  <c:ptCount val="6"/>
                  <c:pt idx="0">
                    <c:v>0</c:v>
                  </c:pt>
                  <c:pt idx="1">
                    <c:v>3.0579174602472805</c:v>
                  </c:pt>
                  <c:pt idx="2">
                    <c:v>3.4281539172734004</c:v>
                  </c:pt>
                  <c:pt idx="3">
                    <c:v>2.2403663123417394</c:v>
                  </c:pt>
                  <c:pt idx="4">
                    <c:v>2.5770200115227619</c:v>
                  </c:pt>
                  <c:pt idx="5">
                    <c:v>2.7404231547500792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pH_Dilute!$E$173:$E$178</c:f>
              <c:numCache>
                <c:formatCode>General</c:formatCode>
                <c:ptCount val="6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</c:numCache>
            </c:numRef>
          </c:xVal>
          <c:yVal>
            <c:numRef>
              <c:f>pH_Dilute!$F$173:$F$178</c:f>
              <c:numCache>
                <c:formatCode>#,##0.00</c:formatCode>
                <c:ptCount val="6"/>
                <c:pt idx="0">
                  <c:v>100</c:v>
                </c:pt>
                <c:pt idx="1">
                  <c:v>87.447923666173892</c:v>
                </c:pt>
                <c:pt idx="2">
                  <c:v>83.653630784392789</c:v>
                </c:pt>
                <c:pt idx="3">
                  <c:v>38.480490973435465</c:v>
                </c:pt>
                <c:pt idx="4">
                  <c:v>50.4681270438561</c:v>
                </c:pt>
                <c:pt idx="5">
                  <c:v>41.95672624647225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7EE-447D-BE5C-BFE4D6B49367}"/>
            </c:ext>
          </c:extLst>
        </c:ser>
        <c:ser>
          <c:idx val="1"/>
          <c:order val="1"/>
          <c:tx>
            <c:v>LaEC</c:v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pH_Dilute!$I$173:$I$178</c:f>
                <c:numCache>
                  <c:formatCode>General</c:formatCode>
                  <c:ptCount val="6"/>
                  <c:pt idx="0">
                    <c:v>0</c:v>
                  </c:pt>
                  <c:pt idx="1">
                    <c:v>1.2627598923886227</c:v>
                  </c:pt>
                  <c:pt idx="2">
                    <c:v>1.4484549928142885</c:v>
                  </c:pt>
                  <c:pt idx="3">
                    <c:v>2.6035526748760418</c:v>
                  </c:pt>
                  <c:pt idx="4">
                    <c:v>1.641490153290216</c:v>
                  </c:pt>
                  <c:pt idx="5">
                    <c:v>0.45874942457197448</c:v>
                  </c:pt>
                </c:numCache>
              </c:numRef>
            </c:plus>
            <c:minus>
              <c:numRef>
                <c:f>pH_Dilute!$I$173:$I$178</c:f>
                <c:numCache>
                  <c:formatCode>General</c:formatCode>
                  <c:ptCount val="6"/>
                  <c:pt idx="0">
                    <c:v>0</c:v>
                  </c:pt>
                  <c:pt idx="1">
                    <c:v>1.2627598923886227</c:v>
                  </c:pt>
                  <c:pt idx="2">
                    <c:v>1.4484549928142885</c:v>
                  </c:pt>
                  <c:pt idx="3">
                    <c:v>2.6035526748760418</c:v>
                  </c:pt>
                  <c:pt idx="4">
                    <c:v>1.641490153290216</c:v>
                  </c:pt>
                  <c:pt idx="5">
                    <c:v>0.45874942457197448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pH_Dilute!$E$173:$E$178</c:f>
              <c:numCache>
                <c:formatCode>General</c:formatCode>
                <c:ptCount val="6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</c:numCache>
            </c:numRef>
          </c:xVal>
          <c:yVal>
            <c:numRef>
              <c:f>pH_Dilute!$H$173:$H$178</c:f>
              <c:numCache>
                <c:formatCode>#,##0.00</c:formatCode>
                <c:ptCount val="6"/>
                <c:pt idx="0">
                  <c:v>100</c:v>
                </c:pt>
                <c:pt idx="1">
                  <c:v>91.742262540021329</c:v>
                </c:pt>
                <c:pt idx="2">
                  <c:v>73.659284951974371</c:v>
                </c:pt>
                <c:pt idx="3">
                  <c:v>43.723319103521874</c:v>
                </c:pt>
                <c:pt idx="4">
                  <c:v>60.238794023479173</c:v>
                </c:pt>
                <c:pt idx="5">
                  <c:v>47.965581643543217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7EE-447D-BE5C-BFE4D6B49367}"/>
            </c:ext>
          </c:extLst>
        </c:ser>
        <c:ser>
          <c:idx val="2"/>
          <c:order val="2"/>
          <c:tx>
            <c:v>CaEC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pH_Dilute!$K$173:$K$178</c:f>
                <c:numCache>
                  <c:formatCode>General</c:formatCode>
                  <c:ptCount val="6"/>
                  <c:pt idx="0">
                    <c:v>0</c:v>
                  </c:pt>
                  <c:pt idx="1">
                    <c:v>2.3642054570531528</c:v>
                  </c:pt>
                  <c:pt idx="2">
                    <c:v>0.95953742114306617</c:v>
                  </c:pt>
                  <c:pt idx="3">
                    <c:v>1.8800280297632781</c:v>
                  </c:pt>
                  <c:pt idx="4">
                    <c:v>3.2035887211733911</c:v>
                  </c:pt>
                  <c:pt idx="5">
                    <c:v>2.113680822200902</c:v>
                  </c:pt>
                </c:numCache>
              </c:numRef>
            </c:plus>
            <c:minus>
              <c:numRef>
                <c:f>pH_Dilute!$K$173:$K$178</c:f>
                <c:numCache>
                  <c:formatCode>General</c:formatCode>
                  <c:ptCount val="6"/>
                  <c:pt idx="0">
                    <c:v>0</c:v>
                  </c:pt>
                  <c:pt idx="1">
                    <c:v>2.3642054570531528</c:v>
                  </c:pt>
                  <c:pt idx="2">
                    <c:v>0.95953742114306617</c:v>
                  </c:pt>
                  <c:pt idx="3">
                    <c:v>1.8800280297632781</c:v>
                  </c:pt>
                  <c:pt idx="4">
                    <c:v>3.2035887211733911</c:v>
                  </c:pt>
                  <c:pt idx="5">
                    <c:v>2.113680822200902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pH_Dilute!$E$173:$E$178</c:f>
              <c:numCache>
                <c:formatCode>General</c:formatCode>
                <c:ptCount val="6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</c:numCache>
            </c:numRef>
          </c:xVal>
          <c:yVal>
            <c:numRef>
              <c:f>pH_Dilute!$J$173:$J$178</c:f>
              <c:numCache>
                <c:formatCode>#,##0.00</c:formatCode>
                <c:ptCount val="6"/>
                <c:pt idx="0">
                  <c:v>100</c:v>
                </c:pt>
                <c:pt idx="1">
                  <c:v>77.700550246162763</c:v>
                </c:pt>
                <c:pt idx="2">
                  <c:v>72.510860121633371</c:v>
                </c:pt>
                <c:pt idx="3">
                  <c:v>42.015638575152039</c:v>
                </c:pt>
                <c:pt idx="4">
                  <c:v>32.846799884158699</c:v>
                </c:pt>
                <c:pt idx="5">
                  <c:v>40.55603822762815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7EE-447D-BE5C-BFE4D6B49367}"/>
            </c:ext>
          </c:extLst>
        </c:ser>
        <c:ser>
          <c:idx val="3"/>
          <c:order val="3"/>
          <c:tx>
            <c:v>CoFC</c:v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pH_Dilute!$M$173:$M$178</c:f>
                <c:numCache>
                  <c:formatCode>General</c:formatCode>
                  <c:ptCount val="6"/>
                  <c:pt idx="0">
                    <c:v>0</c:v>
                  </c:pt>
                  <c:pt idx="1">
                    <c:v>0.26564013445293533</c:v>
                  </c:pt>
                  <c:pt idx="2">
                    <c:v>0.11530472252132977</c:v>
                  </c:pt>
                  <c:pt idx="3">
                    <c:v>4.6737558953128824E-2</c:v>
                  </c:pt>
                  <c:pt idx="4">
                    <c:v>3.2347987345837374E-2</c:v>
                  </c:pt>
                  <c:pt idx="5">
                    <c:v>5.8529905111126115E-2</c:v>
                  </c:pt>
                </c:numCache>
              </c:numRef>
            </c:plus>
            <c:minus>
              <c:numRef>
                <c:f>pH_Dilute!$M$173:$M$178</c:f>
                <c:numCache>
                  <c:formatCode>General</c:formatCode>
                  <c:ptCount val="6"/>
                  <c:pt idx="0">
                    <c:v>0</c:v>
                  </c:pt>
                  <c:pt idx="1">
                    <c:v>0.26564013445293533</c:v>
                  </c:pt>
                  <c:pt idx="2">
                    <c:v>0.11530472252132977</c:v>
                  </c:pt>
                  <c:pt idx="3">
                    <c:v>4.6737558953128824E-2</c:v>
                  </c:pt>
                  <c:pt idx="4">
                    <c:v>3.2347987345837374E-2</c:v>
                  </c:pt>
                  <c:pt idx="5">
                    <c:v>5.8529905111126115E-2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pH_Dilute!$E$173:$E$178</c:f>
              <c:numCache>
                <c:formatCode>General</c:formatCode>
                <c:ptCount val="6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</c:numCache>
            </c:numRef>
          </c:xVal>
          <c:yVal>
            <c:numRef>
              <c:f>pH_Dilute!$L$173:$L$178</c:f>
              <c:numCache>
                <c:formatCode>#,##0.00</c:formatCode>
                <c:ptCount val="6"/>
                <c:pt idx="0">
                  <c:v>100</c:v>
                </c:pt>
                <c:pt idx="1">
                  <c:v>95.031880977683301</c:v>
                </c:pt>
                <c:pt idx="2">
                  <c:v>83.010095642933052</c:v>
                </c:pt>
                <c:pt idx="3">
                  <c:v>80.12752391073326</c:v>
                </c:pt>
                <c:pt idx="4">
                  <c:v>75.53577754162238</c:v>
                </c:pt>
                <c:pt idx="5">
                  <c:v>79.888416578108391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7EE-447D-BE5C-BFE4D6B493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0768528"/>
        <c:axId val="1660768944"/>
      </c:scatterChart>
      <c:valAx>
        <c:axId val="1660768528"/>
        <c:scaling>
          <c:orientation val="minMax"/>
          <c:max val="11"/>
          <c:min val="1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MY"/>
                  <a:t>pH value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660768944"/>
        <c:crosses val="autoZero"/>
        <c:crossBetween val="midCat"/>
        <c:majorUnit val="1"/>
      </c:valAx>
      <c:valAx>
        <c:axId val="1660768944"/>
        <c:scaling>
          <c:orientation val="minMax"/>
          <c:max val="11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MY"/>
                  <a:t>Relative solubility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660768528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7100448202729213"/>
          <c:y val="0.53335529151038086"/>
          <c:w val="0.33821466575689108"/>
          <c:h val="0.255916944493696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903075964425309"/>
          <c:y val="5.0925925925925923E-2"/>
          <c:w val="0.76300760966030323"/>
          <c:h val="0.78574803149606298"/>
        </c:manualLayout>
      </c:layout>
      <c:scatterChart>
        <c:scatterStyle val="lineMarker"/>
        <c:varyColors val="0"/>
        <c:ser>
          <c:idx val="0"/>
          <c:order val="0"/>
          <c:tx>
            <c:v>AaEC</c:v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'Mix graph (NaCl Conc.)'!$C$5:$C$11</c:f>
                <c:numCache>
                  <c:formatCode>General</c:formatCode>
                  <c:ptCount val="7"/>
                  <c:pt idx="0">
                    <c:v>2.0637176744058978</c:v>
                  </c:pt>
                  <c:pt idx="1">
                    <c:v>1.5319548970088461</c:v>
                  </c:pt>
                  <c:pt idx="2">
                    <c:v>8.9229491395129603</c:v>
                  </c:pt>
                  <c:pt idx="3">
                    <c:v>2.5700043035529689</c:v>
                  </c:pt>
                  <c:pt idx="4">
                    <c:v>1.1583485806098517</c:v>
                  </c:pt>
                  <c:pt idx="5">
                    <c:v>1.0640483611897378</c:v>
                  </c:pt>
                  <c:pt idx="6">
                    <c:v>0.84738854086184323</c:v>
                  </c:pt>
                </c:numCache>
              </c:numRef>
            </c:plus>
            <c:minus>
              <c:numRef>
                <c:f>'Mix graph (NaCl Conc.)'!$C$5:$C$11</c:f>
                <c:numCache>
                  <c:formatCode>General</c:formatCode>
                  <c:ptCount val="7"/>
                  <c:pt idx="0">
                    <c:v>2.0637176744058978</c:v>
                  </c:pt>
                  <c:pt idx="1">
                    <c:v>1.5319548970088461</c:v>
                  </c:pt>
                  <c:pt idx="2">
                    <c:v>8.9229491395129603</c:v>
                  </c:pt>
                  <c:pt idx="3">
                    <c:v>2.5700043035529689</c:v>
                  </c:pt>
                  <c:pt idx="4">
                    <c:v>1.1583485806098517</c:v>
                  </c:pt>
                  <c:pt idx="5">
                    <c:v>1.0640483611897378</c:v>
                  </c:pt>
                  <c:pt idx="6">
                    <c:v>0.84738854086184323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'Mix graph (NaCl Conc.)'!$A$5:$A$11</c:f>
              <c:numCache>
                <c:formatCode>General</c:formatCode>
                <c:ptCount val="7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</c:numCache>
            </c:numRef>
          </c:xVal>
          <c:yVal>
            <c:numRef>
              <c:f>'Mix graph (NaCl Conc.)'!$B$5:$B$11</c:f>
              <c:numCache>
                <c:formatCode>#,##0.00</c:formatCode>
                <c:ptCount val="7"/>
                <c:pt idx="0">
                  <c:v>100</c:v>
                </c:pt>
                <c:pt idx="1">
                  <c:v>93.309189911131668</c:v>
                </c:pt>
                <c:pt idx="2">
                  <c:v>91.341757846612225</c:v>
                </c:pt>
                <c:pt idx="3">
                  <c:v>44.354548723480768</c:v>
                </c:pt>
                <c:pt idx="4">
                  <c:v>16.086197154158317</c:v>
                </c:pt>
                <c:pt idx="5">
                  <c:v>17.676067190630295</c:v>
                </c:pt>
                <c:pt idx="6">
                  <c:v>11.501515385010533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A65-48B2-BE59-C4801CC4327D}"/>
            </c:ext>
          </c:extLst>
        </c:ser>
        <c:ser>
          <c:idx val="1"/>
          <c:order val="1"/>
          <c:tx>
            <c:v>LaEC</c:v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'Mix graph (NaCl Conc.)'!$E$5:$E$11</c:f>
                <c:numCache>
                  <c:formatCode>General</c:formatCode>
                  <c:ptCount val="7"/>
                  <c:pt idx="0">
                    <c:v>0</c:v>
                  </c:pt>
                  <c:pt idx="1">
                    <c:v>6.0715983169578731</c:v>
                  </c:pt>
                  <c:pt idx="2">
                    <c:v>4.1763486724326819</c:v>
                  </c:pt>
                  <c:pt idx="3">
                    <c:v>1.9416656173962716</c:v>
                  </c:pt>
                  <c:pt idx="4">
                    <c:v>1.0118603516644016</c:v>
                  </c:pt>
                  <c:pt idx="5">
                    <c:v>0.58462956838789659</c:v>
                  </c:pt>
                  <c:pt idx="6">
                    <c:v>0.20078760253623737</c:v>
                  </c:pt>
                </c:numCache>
              </c:numRef>
            </c:plus>
            <c:minus>
              <c:numRef>
                <c:f>'Mix graph (NaCl Conc.)'!$E$5:$E$11</c:f>
                <c:numCache>
                  <c:formatCode>General</c:formatCode>
                  <c:ptCount val="7"/>
                  <c:pt idx="0">
                    <c:v>0</c:v>
                  </c:pt>
                  <c:pt idx="1">
                    <c:v>6.0715983169578731</c:v>
                  </c:pt>
                  <c:pt idx="2">
                    <c:v>4.1763486724326819</c:v>
                  </c:pt>
                  <c:pt idx="3">
                    <c:v>1.9416656173962716</c:v>
                  </c:pt>
                  <c:pt idx="4">
                    <c:v>1.0118603516644016</c:v>
                  </c:pt>
                  <c:pt idx="5">
                    <c:v>0.58462956838789659</c:v>
                  </c:pt>
                  <c:pt idx="6">
                    <c:v>0.20078760253623737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'Mix graph (NaCl Conc.)'!$A$5:$A$11</c:f>
              <c:numCache>
                <c:formatCode>General</c:formatCode>
                <c:ptCount val="7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</c:numCache>
            </c:numRef>
          </c:xVal>
          <c:yVal>
            <c:numRef>
              <c:f>'Mix graph (NaCl Conc.)'!$D$5:$D$11</c:f>
              <c:numCache>
                <c:formatCode>#,##0.00</c:formatCode>
                <c:ptCount val="7"/>
                <c:pt idx="0">
                  <c:v>100</c:v>
                </c:pt>
                <c:pt idx="1">
                  <c:v>87.543014452856141</c:v>
                </c:pt>
                <c:pt idx="2">
                  <c:v>70.485000607262862</c:v>
                </c:pt>
                <c:pt idx="3">
                  <c:v>27.4988866847496</c:v>
                </c:pt>
                <c:pt idx="4">
                  <c:v>15.926480709283023</c:v>
                </c:pt>
                <c:pt idx="5">
                  <c:v>9.5077122383709156</c:v>
                </c:pt>
                <c:pt idx="6">
                  <c:v>3.1010890247358396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A65-48B2-BE59-C4801CC4327D}"/>
            </c:ext>
          </c:extLst>
        </c:ser>
        <c:ser>
          <c:idx val="2"/>
          <c:order val="2"/>
          <c:tx>
            <c:v>CaEC</c:v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'Mix graph (NaCl Conc.)'!$G$5:$G$11</c:f>
                <c:numCache>
                  <c:formatCode>General</c:formatCode>
                  <c:ptCount val="7"/>
                  <c:pt idx="0">
                    <c:v>0</c:v>
                  </c:pt>
                  <c:pt idx="1">
                    <c:v>3.2949401501628541</c:v>
                  </c:pt>
                  <c:pt idx="2">
                    <c:v>3.0632969871440143</c:v>
                  </c:pt>
                  <c:pt idx="3">
                    <c:v>0.91048632131017126</c:v>
                  </c:pt>
                  <c:pt idx="4">
                    <c:v>0.20130893929018423</c:v>
                  </c:pt>
                  <c:pt idx="5">
                    <c:v>0.10065446964509192</c:v>
                  </c:pt>
                  <c:pt idx="6">
                    <c:v>0.51961014299448494</c:v>
                  </c:pt>
                </c:numCache>
              </c:numRef>
            </c:plus>
            <c:minus>
              <c:numRef>
                <c:f>'Mix graph (NaCl Conc.)'!$G$5:$G$11</c:f>
                <c:numCache>
                  <c:formatCode>General</c:formatCode>
                  <c:ptCount val="7"/>
                  <c:pt idx="0">
                    <c:v>0</c:v>
                  </c:pt>
                  <c:pt idx="1">
                    <c:v>3.2949401501628541</c:v>
                  </c:pt>
                  <c:pt idx="2">
                    <c:v>3.0632969871440143</c:v>
                  </c:pt>
                  <c:pt idx="3">
                    <c:v>0.91048632131017126</c:v>
                  </c:pt>
                  <c:pt idx="4">
                    <c:v>0.20130893929018423</c:v>
                  </c:pt>
                  <c:pt idx="5">
                    <c:v>0.10065446964509192</c:v>
                  </c:pt>
                  <c:pt idx="6">
                    <c:v>0.51961014299448494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'Mix graph (NaCl Conc.)'!$A$5:$A$11</c:f>
              <c:numCache>
                <c:formatCode>General</c:formatCode>
                <c:ptCount val="7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</c:numCache>
            </c:numRef>
          </c:xVal>
          <c:yVal>
            <c:numRef>
              <c:f>'Mix graph (NaCl Conc.)'!$F$5:$F$11</c:f>
              <c:numCache>
                <c:formatCode>#,##0.00</c:formatCode>
                <c:ptCount val="7"/>
                <c:pt idx="0">
                  <c:v>100</c:v>
                </c:pt>
                <c:pt idx="1">
                  <c:v>76.238922367954657</c:v>
                </c:pt>
                <c:pt idx="2">
                  <c:v>70.879120879120904</c:v>
                </c:pt>
                <c:pt idx="3">
                  <c:v>21.066997518610428</c:v>
                </c:pt>
                <c:pt idx="4">
                  <c:v>4.657922722438852</c:v>
                </c:pt>
                <c:pt idx="5">
                  <c:v>2.3289613612194251</c:v>
                </c:pt>
                <c:pt idx="6">
                  <c:v>6.7281105990783407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A65-48B2-BE59-C4801CC4327D}"/>
            </c:ext>
          </c:extLst>
        </c:ser>
        <c:ser>
          <c:idx val="3"/>
          <c:order val="3"/>
          <c:tx>
            <c:v>CoFC</c:v>
          </c:tx>
          <c:spPr>
            <a:ln w="22225" cap="rnd">
              <a:solidFill>
                <a:srgbClr val="FFC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4"/>
              </a:solidFill>
              <a:ln w="9525">
                <a:solidFill>
                  <a:schemeClr val="accent3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'Mix graph (NaCl Conc.)'!$I$5:$I$11</c:f>
                <c:numCache>
                  <c:formatCode>General</c:formatCode>
                  <c:ptCount val="7"/>
                  <c:pt idx="0">
                    <c:v>0</c:v>
                  </c:pt>
                  <c:pt idx="1">
                    <c:v>1.6317919417676692</c:v>
                  </c:pt>
                  <c:pt idx="2">
                    <c:v>1.3988179383507635</c:v>
                  </c:pt>
                  <c:pt idx="3">
                    <c:v>0.91376874779855877</c:v>
                  </c:pt>
                  <c:pt idx="4">
                    <c:v>2.3132522565988536</c:v>
                  </c:pt>
                  <c:pt idx="5">
                    <c:v>1.2177196152771872</c:v>
                  </c:pt>
                  <c:pt idx="6">
                    <c:v>0.85081756880518222</c:v>
                  </c:pt>
                </c:numCache>
              </c:numRef>
            </c:plus>
            <c:minus>
              <c:numRef>
                <c:f>'Mix graph (NaCl Conc.)'!$I$5:$I$11</c:f>
                <c:numCache>
                  <c:formatCode>General</c:formatCode>
                  <c:ptCount val="7"/>
                  <c:pt idx="0">
                    <c:v>0</c:v>
                  </c:pt>
                  <c:pt idx="1">
                    <c:v>1.6317919417676692</c:v>
                  </c:pt>
                  <c:pt idx="2">
                    <c:v>1.3988179383507635</c:v>
                  </c:pt>
                  <c:pt idx="3">
                    <c:v>0.91376874779855877</c:v>
                  </c:pt>
                  <c:pt idx="4">
                    <c:v>2.3132522565988536</c:v>
                  </c:pt>
                  <c:pt idx="5">
                    <c:v>1.2177196152771872</c:v>
                  </c:pt>
                  <c:pt idx="6">
                    <c:v>0.85081756880518222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'Mix graph (NaCl Conc.)'!$A$5:$A$11</c:f>
              <c:numCache>
                <c:formatCode>General</c:formatCode>
                <c:ptCount val="7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</c:numCache>
            </c:numRef>
          </c:xVal>
          <c:yVal>
            <c:numRef>
              <c:f>'Mix graph (NaCl Conc.)'!$H$5:$H$11</c:f>
              <c:numCache>
                <c:formatCode>#,##0.00</c:formatCode>
                <c:ptCount val="7"/>
                <c:pt idx="0">
                  <c:v>100</c:v>
                </c:pt>
                <c:pt idx="1">
                  <c:v>99.562657214726741</c:v>
                </c:pt>
                <c:pt idx="2">
                  <c:v>98.250628858906936</c:v>
                </c:pt>
                <c:pt idx="3">
                  <c:v>96.698490738623363</c:v>
                </c:pt>
                <c:pt idx="4">
                  <c:v>96.192545163503311</c:v>
                </c:pt>
                <c:pt idx="5">
                  <c:v>95.403613080265274</c:v>
                </c:pt>
                <c:pt idx="6">
                  <c:v>93.351246284015545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A65-48B2-BE59-C4801CC43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7541888"/>
        <c:axId val="1777516512"/>
      </c:scatterChart>
      <c:valAx>
        <c:axId val="1777541888"/>
        <c:scaling>
          <c:orientation val="minMax"/>
          <c:max val="6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MY"/>
                  <a:t>NaCl concentration (g/L)</a:t>
                </a:r>
              </a:p>
            </c:rich>
          </c:tx>
          <c:layout>
            <c:manualLayout>
              <c:xMode val="edge"/>
              <c:yMode val="edge"/>
              <c:x val="0.41853621462666013"/>
              <c:y val="0.919873395593113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777516512"/>
        <c:crosses val="autoZero"/>
        <c:crossBetween val="midCat"/>
        <c:majorUnit val="10"/>
      </c:valAx>
      <c:valAx>
        <c:axId val="1777516512"/>
        <c:scaling>
          <c:orientation val="minMax"/>
          <c:max val="11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MY"/>
                  <a:t>Relative solubility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777541888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7869304798438659"/>
          <c:y val="0.57002260134149896"/>
          <c:w val="0.25527445759927492"/>
          <c:h val="0.20775517643627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LaEC!$E$13:$E$19</c:f>
              <c:numCache>
                <c:formatCode>General</c:formatCode>
                <c:ptCount val="7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</c:numCache>
            </c:numRef>
          </c:xVal>
          <c:yVal>
            <c:numRef>
              <c:f>LaEC!$G$13:$G$19</c:f>
              <c:numCache>
                <c:formatCode>#,##0.00</c:formatCode>
                <c:ptCount val="7"/>
                <c:pt idx="0">
                  <c:v>100</c:v>
                </c:pt>
                <c:pt idx="1">
                  <c:v>87.543014452856141</c:v>
                </c:pt>
                <c:pt idx="2">
                  <c:v>70.485000607262862</c:v>
                </c:pt>
                <c:pt idx="3">
                  <c:v>27.4988866847496</c:v>
                </c:pt>
                <c:pt idx="4">
                  <c:v>15.926480709283023</c:v>
                </c:pt>
                <c:pt idx="5">
                  <c:v>9.5077122383709156</c:v>
                </c:pt>
                <c:pt idx="6">
                  <c:v>3.1010890247358396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533-495D-B53E-CC7B0F98A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8950415"/>
        <c:axId val="1858950831"/>
      </c:scatterChart>
      <c:valAx>
        <c:axId val="1858950415"/>
        <c:scaling>
          <c:orientation val="minMax"/>
          <c:max val="6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MY"/>
                  <a:t>NaCl concentration (g/L)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8950831"/>
        <c:crosses val="autoZero"/>
        <c:crossBetween val="midCat"/>
        <c:majorUnit val="10"/>
      </c:valAx>
      <c:valAx>
        <c:axId val="1858950831"/>
        <c:scaling>
          <c:orientation val="minMax"/>
          <c:max val="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MY"/>
                  <a:t>Relative solubility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8950415"/>
        <c:crosses val="autoZero"/>
        <c:crossBetween val="midCat"/>
        <c:majorUnit val="20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CaEC!$E$11:$E$17</c:f>
              <c:numCache>
                <c:formatCode>General</c:formatCode>
                <c:ptCount val="7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</c:numCache>
            </c:numRef>
          </c:xVal>
          <c:yVal>
            <c:numRef>
              <c:f>CaEC!$G$11:$G$17</c:f>
              <c:numCache>
                <c:formatCode>#,##0.00</c:formatCode>
                <c:ptCount val="7"/>
                <c:pt idx="0">
                  <c:v>100</c:v>
                </c:pt>
                <c:pt idx="1">
                  <c:v>76.238922367954657</c:v>
                </c:pt>
                <c:pt idx="2">
                  <c:v>70.879120879120904</c:v>
                </c:pt>
                <c:pt idx="3">
                  <c:v>21.066997518610428</c:v>
                </c:pt>
                <c:pt idx="4">
                  <c:v>4.657922722438852</c:v>
                </c:pt>
                <c:pt idx="5">
                  <c:v>2.3289613612194251</c:v>
                </c:pt>
                <c:pt idx="6">
                  <c:v>6.7281105990783407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4E0-4EAD-B448-1AFCDB6060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7277039"/>
        <c:axId val="557280783"/>
      </c:scatterChart>
      <c:valAx>
        <c:axId val="557277039"/>
        <c:scaling>
          <c:orientation val="minMax"/>
          <c:max val="6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MY"/>
                  <a:t>NaCl concentration (g/L)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7280783"/>
        <c:crosses val="autoZero"/>
        <c:crossBetween val="midCat"/>
        <c:majorUnit val="10"/>
      </c:valAx>
      <c:valAx>
        <c:axId val="557280783"/>
        <c:scaling>
          <c:orientation val="minMax"/>
          <c:max val="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MY"/>
                  <a:t>Relative solubility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7277039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903075964425309"/>
          <c:y val="5.0925925925925923E-2"/>
          <c:w val="0.76300760966030323"/>
          <c:h val="0.78574803149606298"/>
        </c:manualLayout>
      </c:layout>
      <c:scatterChart>
        <c:scatterStyle val="lineMarker"/>
        <c:varyColors val="0"/>
        <c:ser>
          <c:idx val="0"/>
          <c:order val="0"/>
          <c:tx>
            <c:v>AaEC</c:v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'Mix graph (NaCl Conc.)'!$C$5:$C$11</c:f>
                <c:numCache>
                  <c:formatCode>General</c:formatCode>
                  <c:ptCount val="7"/>
                  <c:pt idx="0">
                    <c:v>2.0637176744058978</c:v>
                  </c:pt>
                  <c:pt idx="1">
                    <c:v>1.5319548970088461</c:v>
                  </c:pt>
                  <c:pt idx="2">
                    <c:v>8.9229491395129603</c:v>
                  </c:pt>
                  <c:pt idx="3">
                    <c:v>2.5700043035529689</c:v>
                  </c:pt>
                  <c:pt idx="4">
                    <c:v>1.1583485806098517</c:v>
                  </c:pt>
                  <c:pt idx="5">
                    <c:v>1.0640483611897378</c:v>
                  </c:pt>
                  <c:pt idx="6">
                    <c:v>0.84738854086184323</c:v>
                  </c:pt>
                </c:numCache>
              </c:numRef>
            </c:plus>
            <c:minus>
              <c:numRef>
                <c:f>'Mix graph (NaCl Conc.)'!$C$5:$C$11</c:f>
                <c:numCache>
                  <c:formatCode>General</c:formatCode>
                  <c:ptCount val="7"/>
                  <c:pt idx="0">
                    <c:v>2.0637176744058978</c:v>
                  </c:pt>
                  <c:pt idx="1">
                    <c:v>1.5319548970088461</c:v>
                  </c:pt>
                  <c:pt idx="2">
                    <c:v>8.9229491395129603</c:v>
                  </c:pt>
                  <c:pt idx="3">
                    <c:v>2.5700043035529689</c:v>
                  </c:pt>
                  <c:pt idx="4">
                    <c:v>1.1583485806098517</c:v>
                  </c:pt>
                  <c:pt idx="5">
                    <c:v>1.0640483611897378</c:v>
                  </c:pt>
                  <c:pt idx="6">
                    <c:v>0.84738854086184323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'Mix graph (NaCl Conc.)'!$A$5:$A$11</c:f>
              <c:numCache>
                <c:formatCode>General</c:formatCode>
                <c:ptCount val="7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</c:numCache>
            </c:numRef>
          </c:xVal>
          <c:yVal>
            <c:numRef>
              <c:f>'Mix graph (NaCl Conc.)'!$B$5:$B$11</c:f>
              <c:numCache>
                <c:formatCode>#,##0.00</c:formatCode>
                <c:ptCount val="7"/>
                <c:pt idx="0">
                  <c:v>100</c:v>
                </c:pt>
                <c:pt idx="1">
                  <c:v>93.309189911131668</c:v>
                </c:pt>
                <c:pt idx="2">
                  <c:v>91.341757846612225</c:v>
                </c:pt>
                <c:pt idx="3">
                  <c:v>44.354548723480768</c:v>
                </c:pt>
                <c:pt idx="4">
                  <c:v>16.086197154158317</c:v>
                </c:pt>
                <c:pt idx="5">
                  <c:v>17.676067190630295</c:v>
                </c:pt>
                <c:pt idx="6">
                  <c:v>11.501515385010533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F28-4C3B-A3B4-A6E4A4E6A5FC}"/>
            </c:ext>
          </c:extLst>
        </c:ser>
        <c:ser>
          <c:idx val="1"/>
          <c:order val="1"/>
          <c:tx>
            <c:v>LaEC</c:v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'Mix graph (NaCl Conc.)'!$E$5:$E$11</c:f>
                <c:numCache>
                  <c:formatCode>General</c:formatCode>
                  <c:ptCount val="7"/>
                  <c:pt idx="0">
                    <c:v>0</c:v>
                  </c:pt>
                  <c:pt idx="1">
                    <c:v>6.0715983169578731</c:v>
                  </c:pt>
                  <c:pt idx="2">
                    <c:v>4.1763486724326819</c:v>
                  </c:pt>
                  <c:pt idx="3">
                    <c:v>1.9416656173962716</c:v>
                  </c:pt>
                  <c:pt idx="4">
                    <c:v>1.0118603516644016</c:v>
                  </c:pt>
                  <c:pt idx="5">
                    <c:v>0.58462956838789659</c:v>
                  </c:pt>
                  <c:pt idx="6">
                    <c:v>0.20078760253623737</c:v>
                  </c:pt>
                </c:numCache>
              </c:numRef>
            </c:plus>
            <c:minus>
              <c:numRef>
                <c:f>'Mix graph (NaCl Conc.)'!$E$5:$E$11</c:f>
                <c:numCache>
                  <c:formatCode>General</c:formatCode>
                  <c:ptCount val="7"/>
                  <c:pt idx="0">
                    <c:v>0</c:v>
                  </c:pt>
                  <c:pt idx="1">
                    <c:v>6.0715983169578731</c:v>
                  </c:pt>
                  <c:pt idx="2">
                    <c:v>4.1763486724326819</c:v>
                  </c:pt>
                  <c:pt idx="3">
                    <c:v>1.9416656173962716</c:v>
                  </c:pt>
                  <c:pt idx="4">
                    <c:v>1.0118603516644016</c:v>
                  </c:pt>
                  <c:pt idx="5">
                    <c:v>0.58462956838789659</c:v>
                  </c:pt>
                  <c:pt idx="6">
                    <c:v>0.20078760253623737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'Mix graph (NaCl Conc.)'!$A$5:$A$11</c:f>
              <c:numCache>
                <c:formatCode>General</c:formatCode>
                <c:ptCount val="7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</c:numCache>
            </c:numRef>
          </c:xVal>
          <c:yVal>
            <c:numRef>
              <c:f>'Mix graph (NaCl Conc.)'!$D$5:$D$11</c:f>
              <c:numCache>
                <c:formatCode>#,##0.00</c:formatCode>
                <c:ptCount val="7"/>
                <c:pt idx="0">
                  <c:v>100</c:v>
                </c:pt>
                <c:pt idx="1">
                  <c:v>87.543014452856141</c:v>
                </c:pt>
                <c:pt idx="2">
                  <c:v>70.485000607262862</c:v>
                </c:pt>
                <c:pt idx="3">
                  <c:v>27.4988866847496</c:v>
                </c:pt>
                <c:pt idx="4">
                  <c:v>15.926480709283023</c:v>
                </c:pt>
                <c:pt idx="5">
                  <c:v>9.5077122383709156</c:v>
                </c:pt>
                <c:pt idx="6">
                  <c:v>3.1010890247358396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F28-4C3B-A3B4-A6E4A4E6A5FC}"/>
            </c:ext>
          </c:extLst>
        </c:ser>
        <c:ser>
          <c:idx val="2"/>
          <c:order val="2"/>
          <c:tx>
            <c:v>CaEC</c:v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'Mix graph (NaCl Conc.)'!$G$5:$G$11</c:f>
                <c:numCache>
                  <c:formatCode>General</c:formatCode>
                  <c:ptCount val="7"/>
                  <c:pt idx="0">
                    <c:v>0</c:v>
                  </c:pt>
                  <c:pt idx="1">
                    <c:v>3.2949401501628541</c:v>
                  </c:pt>
                  <c:pt idx="2">
                    <c:v>3.0632969871440143</c:v>
                  </c:pt>
                  <c:pt idx="3">
                    <c:v>0.91048632131017126</c:v>
                  </c:pt>
                  <c:pt idx="4">
                    <c:v>0.20130893929018423</c:v>
                  </c:pt>
                  <c:pt idx="5">
                    <c:v>0.10065446964509192</c:v>
                  </c:pt>
                  <c:pt idx="6">
                    <c:v>0.51961014299448494</c:v>
                  </c:pt>
                </c:numCache>
              </c:numRef>
            </c:plus>
            <c:minus>
              <c:numRef>
                <c:f>'Mix graph (NaCl Conc.)'!$G$5:$G$11</c:f>
                <c:numCache>
                  <c:formatCode>General</c:formatCode>
                  <c:ptCount val="7"/>
                  <c:pt idx="0">
                    <c:v>0</c:v>
                  </c:pt>
                  <c:pt idx="1">
                    <c:v>3.2949401501628541</c:v>
                  </c:pt>
                  <c:pt idx="2">
                    <c:v>3.0632969871440143</c:v>
                  </c:pt>
                  <c:pt idx="3">
                    <c:v>0.91048632131017126</c:v>
                  </c:pt>
                  <c:pt idx="4">
                    <c:v>0.20130893929018423</c:v>
                  </c:pt>
                  <c:pt idx="5">
                    <c:v>0.10065446964509192</c:v>
                  </c:pt>
                  <c:pt idx="6">
                    <c:v>0.51961014299448494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'Mix graph (NaCl Conc.)'!$A$5:$A$11</c:f>
              <c:numCache>
                <c:formatCode>General</c:formatCode>
                <c:ptCount val="7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</c:numCache>
            </c:numRef>
          </c:xVal>
          <c:yVal>
            <c:numRef>
              <c:f>'Mix graph (NaCl Conc.)'!$F$5:$F$11</c:f>
              <c:numCache>
                <c:formatCode>#,##0.00</c:formatCode>
                <c:ptCount val="7"/>
                <c:pt idx="0">
                  <c:v>100</c:v>
                </c:pt>
                <c:pt idx="1">
                  <c:v>76.238922367954657</c:v>
                </c:pt>
                <c:pt idx="2">
                  <c:v>70.879120879120904</c:v>
                </c:pt>
                <c:pt idx="3">
                  <c:v>21.066997518610428</c:v>
                </c:pt>
                <c:pt idx="4">
                  <c:v>4.657922722438852</c:v>
                </c:pt>
                <c:pt idx="5">
                  <c:v>2.3289613612194251</c:v>
                </c:pt>
                <c:pt idx="6">
                  <c:v>6.7281105990783407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F28-4C3B-A3B4-A6E4A4E6A5FC}"/>
            </c:ext>
          </c:extLst>
        </c:ser>
        <c:ser>
          <c:idx val="3"/>
          <c:order val="3"/>
          <c:tx>
            <c:v>CoFC</c:v>
          </c:tx>
          <c:spPr>
            <a:ln w="22225" cap="rnd">
              <a:solidFill>
                <a:srgbClr val="FFC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4"/>
              </a:solidFill>
              <a:ln w="9525">
                <a:solidFill>
                  <a:schemeClr val="accent3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'Mix graph (NaCl Conc.)'!$I$5:$I$11</c:f>
                <c:numCache>
                  <c:formatCode>General</c:formatCode>
                  <c:ptCount val="7"/>
                  <c:pt idx="0">
                    <c:v>0</c:v>
                  </c:pt>
                  <c:pt idx="1">
                    <c:v>1.6317919417676692</c:v>
                  </c:pt>
                  <c:pt idx="2">
                    <c:v>1.3988179383507635</c:v>
                  </c:pt>
                  <c:pt idx="3">
                    <c:v>0.91376874779855877</c:v>
                  </c:pt>
                  <c:pt idx="4">
                    <c:v>2.3132522565988536</c:v>
                  </c:pt>
                  <c:pt idx="5">
                    <c:v>1.2177196152771872</c:v>
                  </c:pt>
                  <c:pt idx="6">
                    <c:v>0.85081756880518222</c:v>
                  </c:pt>
                </c:numCache>
              </c:numRef>
            </c:plus>
            <c:minus>
              <c:numRef>
                <c:f>'Mix graph (NaCl Conc.)'!$I$5:$I$11</c:f>
                <c:numCache>
                  <c:formatCode>General</c:formatCode>
                  <c:ptCount val="7"/>
                  <c:pt idx="0">
                    <c:v>0</c:v>
                  </c:pt>
                  <c:pt idx="1">
                    <c:v>1.6317919417676692</c:v>
                  </c:pt>
                  <c:pt idx="2">
                    <c:v>1.3988179383507635</c:v>
                  </c:pt>
                  <c:pt idx="3">
                    <c:v>0.91376874779855877</c:v>
                  </c:pt>
                  <c:pt idx="4">
                    <c:v>2.3132522565988536</c:v>
                  </c:pt>
                  <c:pt idx="5">
                    <c:v>1.2177196152771872</c:v>
                  </c:pt>
                  <c:pt idx="6">
                    <c:v>0.85081756880518222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'Mix graph (NaCl Conc.)'!$A$5:$A$11</c:f>
              <c:numCache>
                <c:formatCode>General</c:formatCode>
                <c:ptCount val="7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</c:numCache>
            </c:numRef>
          </c:xVal>
          <c:yVal>
            <c:numRef>
              <c:f>'Mix graph (NaCl Conc.)'!$H$5:$H$11</c:f>
              <c:numCache>
                <c:formatCode>#,##0.00</c:formatCode>
                <c:ptCount val="7"/>
                <c:pt idx="0">
                  <c:v>100</c:v>
                </c:pt>
                <c:pt idx="1">
                  <c:v>99.562657214726741</c:v>
                </c:pt>
                <c:pt idx="2">
                  <c:v>98.250628858906936</c:v>
                </c:pt>
                <c:pt idx="3">
                  <c:v>96.698490738623363</c:v>
                </c:pt>
                <c:pt idx="4">
                  <c:v>96.192545163503311</c:v>
                </c:pt>
                <c:pt idx="5">
                  <c:v>95.403613080265274</c:v>
                </c:pt>
                <c:pt idx="6">
                  <c:v>93.351246284015545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F28-4C3B-A3B4-A6E4A4E6A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7541888"/>
        <c:axId val="1777516512"/>
      </c:scatterChart>
      <c:valAx>
        <c:axId val="1777541888"/>
        <c:scaling>
          <c:orientation val="minMax"/>
          <c:max val="6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MY"/>
                  <a:t>NaCl concentration (g/L)</a:t>
                </a:r>
              </a:p>
            </c:rich>
          </c:tx>
          <c:layout>
            <c:manualLayout>
              <c:xMode val="edge"/>
              <c:yMode val="edge"/>
              <c:x val="0.30892766102078972"/>
              <c:y val="0.915901866433362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777516512"/>
        <c:crosses val="autoZero"/>
        <c:crossBetween val="midCat"/>
        <c:majorUnit val="10"/>
      </c:valAx>
      <c:valAx>
        <c:axId val="1777516512"/>
        <c:scaling>
          <c:orientation val="minMax"/>
          <c:max val="11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MY"/>
                  <a:t>Relative solubility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777541888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7869304798438659"/>
          <c:y val="0.57002260134149896"/>
          <c:w val="0.25527445759927492"/>
          <c:h val="0.20775517643627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570022169363149"/>
          <c:y val="5.0925925925925923E-2"/>
          <c:w val="0.73871106042330681"/>
          <c:h val="0.80000801983085446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1"/>
              </a:solidFill>
              <a:ln w="9525">
                <a:solidFill>
                  <a:schemeClr val="accent1">
                    <a:alpha val="99000"/>
                  </a:schemeClr>
                </a:solidFill>
              </a:ln>
              <a:effectLst/>
            </c:spPr>
          </c:marker>
          <c:xVal>
            <c:numRef>
              <c:f>pH_Dilute!$E$13:$E$18</c:f>
              <c:numCache>
                <c:formatCode>General</c:formatCode>
                <c:ptCount val="6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</c:numCache>
            </c:numRef>
          </c:xVal>
          <c:yVal>
            <c:numRef>
              <c:f>pH_Dilute!$G$13:$G$18</c:f>
              <c:numCache>
                <c:formatCode>#,##0.00</c:formatCode>
                <c:ptCount val="6"/>
                <c:pt idx="0">
                  <c:v>100</c:v>
                </c:pt>
                <c:pt idx="1">
                  <c:v>87.447923666173892</c:v>
                </c:pt>
                <c:pt idx="2">
                  <c:v>83.653630784392789</c:v>
                </c:pt>
                <c:pt idx="3">
                  <c:v>38.480490973435465</c:v>
                </c:pt>
                <c:pt idx="4">
                  <c:v>50.4681270438561</c:v>
                </c:pt>
                <c:pt idx="5">
                  <c:v>41.95672624647225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465-4AFC-B310-C65938E0B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110016"/>
        <c:axId val="47111680"/>
      </c:scatterChart>
      <c:valAx>
        <c:axId val="47110016"/>
        <c:scaling>
          <c:orientation val="minMax"/>
          <c:max val="11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MY">
                    <a:solidFill>
                      <a:sysClr val="windowText" lastClr="000000"/>
                    </a:solidFill>
                  </a:rPr>
                  <a:t>pH value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111680"/>
        <c:crosses val="autoZero"/>
        <c:crossBetween val="midCat"/>
        <c:majorUnit val="1"/>
      </c:valAx>
      <c:valAx>
        <c:axId val="47111680"/>
        <c:scaling>
          <c:orientation val="minMax"/>
          <c:max val="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MY">
                    <a:solidFill>
                      <a:sysClr val="windowText" lastClr="000000"/>
                    </a:solidFill>
                  </a:rPr>
                  <a:t>Relative solubility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110016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457345056069182"/>
          <c:y val="5.0925925925925923E-2"/>
          <c:w val="0.70142881650635958"/>
          <c:h val="0.77852542074276843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pH_Dilute!$E$62:$E$67</c:f>
              <c:numCache>
                <c:formatCode>General</c:formatCode>
                <c:ptCount val="6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</c:numCache>
            </c:numRef>
          </c:xVal>
          <c:yVal>
            <c:numRef>
              <c:f>pH_Dilute!$G$62:$G$67</c:f>
              <c:numCache>
                <c:formatCode>#,##0.00</c:formatCode>
                <c:ptCount val="6"/>
                <c:pt idx="0">
                  <c:v>100</c:v>
                </c:pt>
                <c:pt idx="1">
                  <c:v>91.742262540021329</c:v>
                </c:pt>
                <c:pt idx="2">
                  <c:v>73.659284951974371</c:v>
                </c:pt>
                <c:pt idx="3">
                  <c:v>43.723319103521874</c:v>
                </c:pt>
                <c:pt idx="4">
                  <c:v>60.238794023479173</c:v>
                </c:pt>
                <c:pt idx="5">
                  <c:v>47.965581643543217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5E1-4609-8906-931E000588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2762176"/>
        <c:axId val="472744704"/>
      </c:scatterChart>
      <c:valAx>
        <c:axId val="472762176"/>
        <c:scaling>
          <c:orientation val="minMax"/>
          <c:max val="11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MY">
                    <a:solidFill>
                      <a:sysClr val="windowText" lastClr="000000"/>
                    </a:solidFill>
                  </a:rPr>
                  <a:t>pH value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744704"/>
        <c:crosses val="autoZero"/>
        <c:crossBetween val="midCat"/>
        <c:majorUnit val="1"/>
      </c:valAx>
      <c:valAx>
        <c:axId val="472744704"/>
        <c:scaling>
          <c:orientation val="minMax"/>
          <c:max val="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MY">
                    <a:solidFill>
                      <a:sysClr val="windowText" lastClr="000000"/>
                    </a:solidFill>
                  </a:rPr>
                  <a:t>Relative solubility</a:t>
                </a:r>
                <a:r>
                  <a:rPr lang="en-MY" baseline="0">
                    <a:solidFill>
                      <a:sysClr val="windowText" lastClr="000000"/>
                    </a:solidFill>
                  </a:rPr>
                  <a:t> (%)</a:t>
                </a:r>
                <a:endParaRPr lang="en-MY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762176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902943316538298"/>
          <c:y val="5.0925925925925923E-2"/>
          <c:w val="0.72629033101276719"/>
          <c:h val="0.78054024496937879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pH_Dilute!$E$102:$E$107</c:f>
              <c:numCache>
                <c:formatCode>General</c:formatCode>
                <c:ptCount val="6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</c:numCache>
            </c:numRef>
          </c:xVal>
          <c:yVal>
            <c:numRef>
              <c:f>pH_Dilute!$G$102:$G$107</c:f>
              <c:numCache>
                <c:formatCode>#,##0.00</c:formatCode>
                <c:ptCount val="6"/>
                <c:pt idx="0">
                  <c:v>100</c:v>
                </c:pt>
                <c:pt idx="1">
                  <c:v>77.700550246162763</c:v>
                </c:pt>
                <c:pt idx="2">
                  <c:v>72.510860121633371</c:v>
                </c:pt>
                <c:pt idx="3">
                  <c:v>42.015638575152039</c:v>
                </c:pt>
                <c:pt idx="4">
                  <c:v>32.846799884158699</c:v>
                </c:pt>
                <c:pt idx="5">
                  <c:v>40.55603822762815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788-439C-9DCF-ED658FB7D1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2162096"/>
        <c:axId val="462154608"/>
      </c:scatterChart>
      <c:valAx>
        <c:axId val="462162096"/>
        <c:scaling>
          <c:orientation val="minMax"/>
          <c:max val="11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MY">
                    <a:solidFill>
                      <a:sysClr val="windowText" lastClr="000000"/>
                    </a:solidFill>
                  </a:rPr>
                  <a:t>pH value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2154608"/>
        <c:crosses val="autoZero"/>
        <c:crossBetween val="midCat"/>
        <c:majorUnit val="1"/>
      </c:valAx>
      <c:valAx>
        <c:axId val="462154608"/>
        <c:scaling>
          <c:orientation val="minMax"/>
          <c:max val="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MY">
                    <a:solidFill>
                      <a:sysClr val="windowText" lastClr="000000"/>
                    </a:solidFill>
                  </a:rPr>
                  <a:t>Relative solubility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2162096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186539032952473"/>
          <c:y val="5.0925925925925923E-2"/>
          <c:w val="0.80513634987197047"/>
          <c:h val="0.80426655001458147"/>
        </c:manualLayout>
      </c:layout>
      <c:scatterChart>
        <c:scatterStyle val="lineMarker"/>
        <c:varyColors val="0"/>
        <c:ser>
          <c:idx val="0"/>
          <c:order val="0"/>
          <c:tx>
            <c:v>AaEC</c:v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pH_Dilute!$G$173:$G$178</c:f>
                <c:numCache>
                  <c:formatCode>General</c:formatCode>
                  <c:ptCount val="6"/>
                  <c:pt idx="0">
                    <c:v>0</c:v>
                  </c:pt>
                  <c:pt idx="1">
                    <c:v>3.0579174602472805</c:v>
                  </c:pt>
                  <c:pt idx="2">
                    <c:v>3.4281539172734004</c:v>
                  </c:pt>
                  <c:pt idx="3">
                    <c:v>2.2403663123417394</c:v>
                  </c:pt>
                  <c:pt idx="4">
                    <c:v>2.5770200115227619</c:v>
                  </c:pt>
                  <c:pt idx="5">
                    <c:v>2.7404231547500792</c:v>
                  </c:pt>
                </c:numCache>
              </c:numRef>
            </c:plus>
            <c:minus>
              <c:numRef>
                <c:f>pH_Dilute!$G$173:$G$178</c:f>
                <c:numCache>
                  <c:formatCode>General</c:formatCode>
                  <c:ptCount val="6"/>
                  <c:pt idx="0">
                    <c:v>0</c:v>
                  </c:pt>
                  <c:pt idx="1">
                    <c:v>3.0579174602472805</c:v>
                  </c:pt>
                  <c:pt idx="2">
                    <c:v>3.4281539172734004</c:v>
                  </c:pt>
                  <c:pt idx="3">
                    <c:v>2.2403663123417394</c:v>
                  </c:pt>
                  <c:pt idx="4">
                    <c:v>2.5770200115227619</c:v>
                  </c:pt>
                  <c:pt idx="5">
                    <c:v>2.7404231547500792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pH_Dilute!$E$173:$E$178</c:f>
              <c:numCache>
                <c:formatCode>General</c:formatCode>
                <c:ptCount val="6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</c:numCache>
            </c:numRef>
          </c:xVal>
          <c:yVal>
            <c:numRef>
              <c:f>pH_Dilute!$F$173:$F$178</c:f>
              <c:numCache>
                <c:formatCode>#,##0.00</c:formatCode>
                <c:ptCount val="6"/>
                <c:pt idx="0">
                  <c:v>100</c:v>
                </c:pt>
                <c:pt idx="1">
                  <c:v>87.447923666173892</c:v>
                </c:pt>
                <c:pt idx="2">
                  <c:v>83.653630784392789</c:v>
                </c:pt>
                <c:pt idx="3">
                  <c:v>38.480490973435465</c:v>
                </c:pt>
                <c:pt idx="4">
                  <c:v>50.4681270438561</c:v>
                </c:pt>
                <c:pt idx="5">
                  <c:v>41.95672624647225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03-4480-8D4C-01E59C787092}"/>
            </c:ext>
          </c:extLst>
        </c:ser>
        <c:ser>
          <c:idx val="1"/>
          <c:order val="1"/>
          <c:tx>
            <c:v>LaEC</c:v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pH_Dilute!$I$173:$I$178</c:f>
                <c:numCache>
                  <c:formatCode>General</c:formatCode>
                  <c:ptCount val="6"/>
                  <c:pt idx="0">
                    <c:v>0</c:v>
                  </c:pt>
                  <c:pt idx="1">
                    <c:v>1.2627598923886227</c:v>
                  </c:pt>
                  <c:pt idx="2">
                    <c:v>1.4484549928142885</c:v>
                  </c:pt>
                  <c:pt idx="3">
                    <c:v>2.6035526748760418</c:v>
                  </c:pt>
                  <c:pt idx="4">
                    <c:v>1.641490153290216</c:v>
                  </c:pt>
                  <c:pt idx="5">
                    <c:v>0.45874942457197448</c:v>
                  </c:pt>
                </c:numCache>
              </c:numRef>
            </c:plus>
            <c:minus>
              <c:numRef>
                <c:f>pH_Dilute!$I$173:$I$178</c:f>
                <c:numCache>
                  <c:formatCode>General</c:formatCode>
                  <c:ptCount val="6"/>
                  <c:pt idx="0">
                    <c:v>0</c:v>
                  </c:pt>
                  <c:pt idx="1">
                    <c:v>1.2627598923886227</c:v>
                  </c:pt>
                  <c:pt idx="2">
                    <c:v>1.4484549928142885</c:v>
                  </c:pt>
                  <c:pt idx="3">
                    <c:v>2.6035526748760418</c:v>
                  </c:pt>
                  <c:pt idx="4">
                    <c:v>1.641490153290216</c:v>
                  </c:pt>
                  <c:pt idx="5">
                    <c:v>0.45874942457197448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pH_Dilute!$E$173:$E$178</c:f>
              <c:numCache>
                <c:formatCode>General</c:formatCode>
                <c:ptCount val="6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</c:numCache>
            </c:numRef>
          </c:xVal>
          <c:yVal>
            <c:numRef>
              <c:f>pH_Dilute!$H$173:$H$178</c:f>
              <c:numCache>
                <c:formatCode>#,##0.00</c:formatCode>
                <c:ptCount val="6"/>
                <c:pt idx="0">
                  <c:v>100</c:v>
                </c:pt>
                <c:pt idx="1">
                  <c:v>91.742262540021329</c:v>
                </c:pt>
                <c:pt idx="2">
                  <c:v>73.659284951974371</c:v>
                </c:pt>
                <c:pt idx="3">
                  <c:v>43.723319103521874</c:v>
                </c:pt>
                <c:pt idx="4">
                  <c:v>60.238794023479173</c:v>
                </c:pt>
                <c:pt idx="5">
                  <c:v>47.965581643543217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B03-4480-8D4C-01E59C787092}"/>
            </c:ext>
          </c:extLst>
        </c:ser>
        <c:ser>
          <c:idx val="2"/>
          <c:order val="2"/>
          <c:tx>
            <c:v>CaEC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pH_Dilute!$K$173:$K$178</c:f>
                <c:numCache>
                  <c:formatCode>General</c:formatCode>
                  <c:ptCount val="6"/>
                  <c:pt idx="0">
                    <c:v>0</c:v>
                  </c:pt>
                  <c:pt idx="1">
                    <c:v>2.3642054570531528</c:v>
                  </c:pt>
                  <c:pt idx="2">
                    <c:v>0.95953742114306617</c:v>
                  </c:pt>
                  <c:pt idx="3">
                    <c:v>1.8800280297632781</c:v>
                  </c:pt>
                  <c:pt idx="4">
                    <c:v>3.2035887211733911</c:v>
                  </c:pt>
                  <c:pt idx="5">
                    <c:v>2.113680822200902</c:v>
                  </c:pt>
                </c:numCache>
              </c:numRef>
            </c:plus>
            <c:minus>
              <c:numRef>
                <c:f>pH_Dilute!$K$173:$K$178</c:f>
                <c:numCache>
                  <c:formatCode>General</c:formatCode>
                  <c:ptCount val="6"/>
                  <c:pt idx="0">
                    <c:v>0</c:v>
                  </c:pt>
                  <c:pt idx="1">
                    <c:v>2.3642054570531528</c:v>
                  </c:pt>
                  <c:pt idx="2">
                    <c:v>0.95953742114306617</c:v>
                  </c:pt>
                  <c:pt idx="3">
                    <c:v>1.8800280297632781</c:v>
                  </c:pt>
                  <c:pt idx="4">
                    <c:v>3.2035887211733911</c:v>
                  </c:pt>
                  <c:pt idx="5">
                    <c:v>2.113680822200902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pH_Dilute!$E$173:$E$178</c:f>
              <c:numCache>
                <c:formatCode>General</c:formatCode>
                <c:ptCount val="6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</c:numCache>
            </c:numRef>
          </c:xVal>
          <c:yVal>
            <c:numRef>
              <c:f>pH_Dilute!$J$173:$J$178</c:f>
              <c:numCache>
                <c:formatCode>#,##0.00</c:formatCode>
                <c:ptCount val="6"/>
                <c:pt idx="0">
                  <c:v>100</c:v>
                </c:pt>
                <c:pt idx="1">
                  <c:v>77.700550246162763</c:v>
                </c:pt>
                <c:pt idx="2">
                  <c:v>72.510860121633371</c:v>
                </c:pt>
                <c:pt idx="3">
                  <c:v>42.015638575152039</c:v>
                </c:pt>
                <c:pt idx="4">
                  <c:v>32.846799884158699</c:v>
                </c:pt>
                <c:pt idx="5">
                  <c:v>40.55603822762815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B03-4480-8D4C-01E59C787092}"/>
            </c:ext>
          </c:extLst>
        </c:ser>
        <c:ser>
          <c:idx val="3"/>
          <c:order val="3"/>
          <c:tx>
            <c:v>CoFC</c:v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pH_Dilute!$M$173:$M$178</c:f>
                <c:numCache>
                  <c:formatCode>General</c:formatCode>
                  <c:ptCount val="6"/>
                  <c:pt idx="0">
                    <c:v>0</c:v>
                  </c:pt>
                  <c:pt idx="1">
                    <c:v>0.26564013445293533</c:v>
                  </c:pt>
                  <c:pt idx="2">
                    <c:v>0.11530472252132977</c:v>
                  </c:pt>
                  <c:pt idx="3">
                    <c:v>4.6737558953128824E-2</c:v>
                  </c:pt>
                  <c:pt idx="4">
                    <c:v>3.2347987345837374E-2</c:v>
                  </c:pt>
                  <c:pt idx="5">
                    <c:v>5.8529905111126115E-2</c:v>
                  </c:pt>
                </c:numCache>
              </c:numRef>
            </c:plus>
            <c:minus>
              <c:numRef>
                <c:f>pH_Dilute!$M$173:$M$178</c:f>
                <c:numCache>
                  <c:formatCode>General</c:formatCode>
                  <c:ptCount val="6"/>
                  <c:pt idx="0">
                    <c:v>0</c:v>
                  </c:pt>
                  <c:pt idx="1">
                    <c:v>0.26564013445293533</c:v>
                  </c:pt>
                  <c:pt idx="2">
                    <c:v>0.11530472252132977</c:v>
                  </c:pt>
                  <c:pt idx="3">
                    <c:v>4.6737558953128824E-2</c:v>
                  </c:pt>
                  <c:pt idx="4">
                    <c:v>3.2347987345837374E-2</c:v>
                  </c:pt>
                  <c:pt idx="5">
                    <c:v>5.8529905111126115E-2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pH_Dilute!$E$173:$E$178</c:f>
              <c:numCache>
                <c:formatCode>General</c:formatCode>
                <c:ptCount val="6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</c:numCache>
            </c:numRef>
          </c:xVal>
          <c:yVal>
            <c:numRef>
              <c:f>pH_Dilute!$L$173:$L$178</c:f>
              <c:numCache>
                <c:formatCode>#,##0.00</c:formatCode>
                <c:ptCount val="6"/>
                <c:pt idx="0">
                  <c:v>100</c:v>
                </c:pt>
                <c:pt idx="1">
                  <c:v>95.031880977683301</c:v>
                </c:pt>
                <c:pt idx="2">
                  <c:v>83.010095642933052</c:v>
                </c:pt>
                <c:pt idx="3">
                  <c:v>80.12752391073326</c:v>
                </c:pt>
                <c:pt idx="4">
                  <c:v>75.53577754162238</c:v>
                </c:pt>
                <c:pt idx="5">
                  <c:v>79.888416578108391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B03-4480-8D4C-01E59C7870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0768528"/>
        <c:axId val="1660768944"/>
      </c:scatterChart>
      <c:valAx>
        <c:axId val="1660768528"/>
        <c:scaling>
          <c:orientation val="minMax"/>
          <c:max val="11"/>
          <c:min val="1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MY"/>
                  <a:t>pH value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660768944"/>
        <c:crosses val="autoZero"/>
        <c:crossBetween val="midCat"/>
        <c:majorUnit val="1"/>
      </c:valAx>
      <c:valAx>
        <c:axId val="1660768944"/>
        <c:scaling>
          <c:orientation val="minMax"/>
          <c:max val="11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MY"/>
                  <a:t>Relative solubility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660768528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7100448202729213"/>
          <c:y val="0.53335529151038086"/>
          <c:w val="0.33821466575689108"/>
          <c:h val="0.255916944493696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Sheet1!$G$7:$G$16</c:f>
              <c:numCache>
                <c:formatCode>0</c:formatCode>
                <c:ptCount val="10"/>
                <c:pt idx="0">
                  <c:v>0</c:v>
                </c:pt>
                <c:pt idx="1">
                  <c:v>300</c:v>
                </c:pt>
                <c:pt idx="2">
                  <c:v>600</c:v>
                </c:pt>
                <c:pt idx="3">
                  <c:v>900</c:v>
                </c:pt>
                <c:pt idx="4">
                  <c:v>1200</c:v>
                </c:pt>
                <c:pt idx="5">
                  <c:v>1500</c:v>
                </c:pt>
                <c:pt idx="6">
                  <c:v>1800</c:v>
                </c:pt>
                <c:pt idx="7">
                  <c:v>2100</c:v>
                </c:pt>
                <c:pt idx="8">
                  <c:v>2400</c:v>
                </c:pt>
                <c:pt idx="9">
                  <c:v>2700</c:v>
                </c:pt>
              </c:numCache>
            </c:numRef>
          </c:xVal>
          <c:yVal>
            <c:numRef>
              <c:f>Sheet1!$K$7:$K$16</c:f>
              <c:numCache>
                <c:formatCode>#,##0.0000</c:formatCode>
                <c:ptCount val="10"/>
                <c:pt idx="0">
                  <c:v>3.5266666666666668E-2</c:v>
                </c:pt>
                <c:pt idx="1">
                  <c:v>0.44723333333333337</c:v>
                </c:pt>
                <c:pt idx="2">
                  <c:v>0.63479999999999992</c:v>
                </c:pt>
                <c:pt idx="3">
                  <c:v>0.78196666666666681</c:v>
                </c:pt>
                <c:pt idx="4">
                  <c:v>0.88140000000000007</c:v>
                </c:pt>
                <c:pt idx="5">
                  <c:v>1.0231333333333332</c:v>
                </c:pt>
                <c:pt idx="6">
                  <c:v>1.0963666666666667</c:v>
                </c:pt>
                <c:pt idx="7">
                  <c:v>1.1796333333333333</c:v>
                </c:pt>
                <c:pt idx="8">
                  <c:v>1.3117333333333334</c:v>
                </c:pt>
                <c:pt idx="9">
                  <c:v>1.3375666666666668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D0F-449B-B15B-6157F7467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7283279"/>
        <c:axId val="557274127"/>
      </c:scatterChart>
      <c:valAx>
        <c:axId val="5572832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7274127"/>
        <c:crosses val="autoZero"/>
        <c:crossBetween val="midCat"/>
      </c:valAx>
      <c:valAx>
        <c:axId val="557274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728327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560296</xdr:colOff>
      <xdr:row>13</xdr:row>
      <xdr:rowOff>101973</xdr:rowOff>
    </xdr:from>
    <xdr:to>
      <xdr:col>18</xdr:col>
      <xdr:colOff>1</xdr:colOff>
      <xdr:row>30</xdr:row>
      <xdr:rowOff>22411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73B8366-9784-40D5-9052-80C8B7B7FC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197303</xdr:colOff>
      <xdr:row>13</xdr:row>
      <xdr:rowOff>130787</xdr:rowOff>
    </xdr:from>
    <xdr:to>
      <xdr:col>18</xdr:col>
      <xdr:colOff>627529</xdr:colOff>
      <xdr:row>32</xdr:row>
      <xdr:rowOff>67234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F2A4EC0-968A-4ACC-8114-3840079C47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519543</xdr:colOff>
      <xdr:row>16</xdr:row>
      <xdr:rowOff>135082</xdr:rowOff>
    </xdr:from>
    <xdr:to>
      <xdr:col>17</xdr:col>
      <xdr:colOff>403412</xdr:colOff>
      <xdr:row>32</xdr:row>
      <xdr:rowOff>123265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2BA9E9E-E14D-4A5F-8ACD-AB400B9D3F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304800</xdr:colOff>
      <xdr:row>2</xdr:row>
      <xdr:rowOff>52387</xdr:rowOff>
    </xdr:from>
    <xdr:to>
      <xdr:col>14</xdr:col>
      <xdr:colOff>133350</xdr:colOff>
      <xdr:row>16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84D59A7-6F8D-4C30-A0CA-41824E34B6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26012</xdr:colOff>
      <xdr:row>11</xdr:row>
      <xdr:rowOff>23533</xdr:rowOff>
    </xdr:from>
    <xdr:to>
      <xdr:col>15</xdr:col>
      <xdr:colOff>504265</xdr:colOff>
      <xdr:row>21</xdr:row>
      <xdr:rowOff>123265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A9CC5F7-A7BB-4ACC-A852-712BFDC575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97250</xdr:colOff>
      <xdr:row>53</xdr:row>
      <xdr:rowOff>58752</xdr:rowOff>
    </xdr:from>
    <xdr:to>
      <xdr:col>12</xdr:col>
      <xdr:colOff>267340</xdr:colOff>
      <xdr:row>67</xdr:row>
      <xdr:rowOff>151280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894DCA3-2538-4EB7-B6CC-A4A053E61A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134709</xdr:colOff>
      <xdr:row>102</xdr:row>
      <xdr:rowOff>171449</xdr:rowOff>
    </xdr:from>
    <xdr:to>
      <xdr:col>16</xdr:col>
      <xdr:colOff>345621</xdr:colOff>
      <xdr:row>115</xdr:row>
      <xdr:rowOff>136070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A302E60A-9E76-416A-9255-18C40A2EF0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444499</xdr:colOff>
      <xdr:row>161</xdr:row>
      <xdr:rowOff>136524</xdr:rowOff>
    </xdr:from>
    <xdr:to>
      <xdr:col>18</xdr:col>
      <xdr:colOff>631030</xdr:colOff>
      <xdr:row>178</xdr:row>
      <xdr:rowOff>107155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B3FD247-CCBA-4D9C-A224-9B7653F3A0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122466</xdr:colOff>
      <xdr:row>22</xdr:row>
      <xdr:rowOff>125187</xdr:rowOff>
    </xdr:from>
    <xdr:to>
      <xdr:col>29</xdr:col>
      <xdr:colOff>197305</xdr:colOff>
      <xdr:row>43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D6873FA-B8CE-4968-AEC2-317F70FA2D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585108</xdr:colOff>
      <xdr:row>24</xdr:row>
      <xdr:rowOff>166008</xdr:rowOff>
    </xdr:from>
    <xdr:to>
      <xdr:col>19</xdr:col>
      <xdr:colOff>258536</xdr:colOff>
      <xdr:row>38</xdr:row>
      <xdr:rowOff>51708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ADB14FF-4D6E-4045-B65B-45ED8207C8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605518</xdr:colOff>
      <xdr:row>8</xdr:row>
      <xdr:rowOff>16329</xdr:rowOff>
    </xdr:from>
    <xdr:to>
      <xdr:col>24</xdr:col>
      <xdr:colOff>278946</xdr:colOff>
      <xdr:row>21</xdr:row>
      <xdr:rowOff>92529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C12AF5E-952E-4436-AA3A-43A802D0D3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449036</xdr:colOff>
      <xdr:row>0</xdr:row>
      <xdr:rowOff>176893</xdr:rowOff>
    </xdr:from>
    <xdr:to>
      <xdr:col>6</xdr:col>
      <xdr:colOff>283482</xdr:colOff>
      <xdr:row>17</xdr:row>
      <xdr:rowOff>147524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A540F9B-21ED-47F6-A128-82A96164D8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353786</xdr:colOff>
      <xdr:row>0</xdr:row>
      <xdr:rowOff>176893</xdr:rowOff>
    </xdr:from>
    <xdr:to>
      <xdr:col>13</xdr:col>
      <xdr:colOff>503464</xdr:colOff>
      <xdr:row>17</xdr:row>
      <xdr:rowOff>136070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7A00516-2666-4D25-A577-3BE0CA9DCD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56F44-F024-49C2-998B-4823F29D3385}">
  <dimension ref="B4:Y43"/>
  <sheetViews>
    <sheetView zoomScale="85" zoomScaleNormal="85" workbookViewId="0">
      <selection activeCell="M12" sqref="M12"/>
    </sheetView>
  </sheetViews>
  <sheetFormatPr defaultRowHeight="15" x14ac:dyDescent="0.25"/>
  <cols>
    <col min="4" max="4" width="10.42578125" bestFit="1" customWidth="1"/>
    <col min="5" max="5" width="9.42578125" customWidth="1"/>
    <col min="6" max="6" width="12.28515625" style="13" bestFit="1" customWidth="1"/>
    <col min="7" max="7" width="13.42578125" style="13" bestFit="1" customWidth="1"/>
    <col min="9" max="9" width="9.140625" style="13"/>
    <col min="10" max="10" width="13.42578125" style="13" bestFit="1" customWidth="1"/>
    <col min="12" max="12" width="9.140625" style="13"/>
    <col min="13" max="13" width="13.42578125" style="13" bestFit="1" customWidth="1"/>
    <col min="15" max="15" width="9.140625" style="13"/>
    <col min="16" max="16" width="13.42578125" style="13" bestFit="1" customWidth="1"/>
    <col min="18" max="18" width="9.140625" style="13"/>
    <col min="19" max="19" width="13.42578125" style="13" bestFit="1" customWidth="1"/>
    <col min="21" max="21" width="9.140625" style="13"/>
    <col min="22" max="22" width="13.42578125" style="13" bestFit="1" customWidth="1"/>
    <col min="24" max="24" width="9.140625" style="13"/>
    <col min="25" max="25" width="13.42578125" bestFit="1" customWidth="1"/>
  </cols>
  <sheetData>
    <row r="4" spans="2:25" x14ac:dyDescent="0.25">
      <c r="D4" s="1" t="s">
        <v>31</v>
      </c>
      <c r="E4" s="1">
        <v>0</v>
      </c>
      <c r="F4" s="16" t="s">
        <v>32</v>
      </c>
      <c r="G4" s="16" t="s">
        <v>33</v>
      </c>
      <c r="H4" s="1">
        <v>10</v>
      </c>
      <c r="I4" s="16" t="s">
        <v>32</v>
      </c>
      <c r="J4" s="16" t="s">
        <v>33</v>
      </c>
      <c r="K4" s="1">
        <v>20</v>
      </c>
      <c r="L4" s="16" t="s">
        <v>32</v>
      </c>
      <c r="M4" s="16" t="s">
        <v>33</v>
      </c>
      <c r="N4" s="1">
        <v>30</v>
      </c>
      <c r="O4" s="16" t="s">
        <v>32</v>
      </c>
      <c r="P4" s="16" t="s">
        <v>33</v>
      </c>
      <c r="Q4" s="1">
        <v>40</v>
      </c>
      <c r="R4" s="16" t="s">
        <v>32</v>
      </c>
      <c r="S4" s="16" t="s">
        <v>33</v>
      </c>
      <c r="T4" s="1">
        <v>50</v>
      </c>
      <c r="U4" s="16" t="s">
        <v>32</v>
      </c>
      <c r="V4" s="16" t="s">
        <v>33</v>
      </c>
      <c r="W4" s="1">
        <v>60</v>
      </c>
      <c r="X4" s="16" t="s">
        <v>32</v>
      </c>
      <c r="Y4" s="16" t="s">
        <v>33</v>
      </c>
    </row>
    <row r="5" spans="2:25" s="21" customFormat="1" x14ac:dyDescent="0.25">
      <c r="D5" s="21" t="s">
        <v>46</v>
      </c>
      <c r="E5" s="21">
        <v>1</v>
      </c>
      <c r="F5" s="22">
        <v>1.534</v>
      </c>
      <c r="G5" s="23">
        <f>(F5-C14)/C13</f>
        <v>1219.6666666666667</v>
      </c>
      <c r="H5" s="21">
        <v>1</v>
      </c>
      <c r="I5" s="22">
        <v>1.4213</v>
      </c>
      <c r="J5" s="23">
        <f>(I5-C14)/C13</f>
        <v>1125.75</v>
      </c>
      <c r="K5" s="21">
        <v>1</v>
      </c>
      <c r="L5" s="22">
        <v>1.2221</v>
      </c>
      <c r="M5" s="23">
        <f>(L5-C14)/C13</f>
        <v>959.75</v>
      </c>
      <c r="N5" s="21">
        <v>1</v>
      </c>
      <c r="O5" s="22">
        <v>0.66080000000000005</v>
      </c>
      <c r="P5" s="23">
        <f>(O5-C14)/C13</f>
        <v>492.00000000000006</v>
      </c>
      <c r="Q5" s="21">
        <v>1</v>
      </c>
      <c r="R5" s="22">
        <v>0.28000000000000003</v>
      </c>
      <c r="S5" s="23">
        <f>(R5-C14)/C13</f>
        <v>174.66666666666669</v>
      </c>
      <c r="T5" s="21">
        <v>1</v>
      </c>
      <c r="U5" s="22">
        <v>0.30509999999999998</v>
      </c>
      <c r="V5" s="23">
        <f>(U5-C14)/C13</f>
        <v>195.58333333333331</v>
      </c>
      <c r="W5" s="21">
        <v>1</v>
      </c>
      <c r="X5" s="22">
        <v>0.21990000000000001</v>
      </c>
      <c r="Y5" s="21">
        <f>(X5-C14)/C13</f>
        <v>124.58333333333336</v>
      </c>
    </row>
    <row r="6" spans="2:25" s="21" customFormat="1" x14ac:dyDescent="0.25">
      <c r="E6" s="21">
        <v>2</v>
      </c>
      <c r="F6" s="22">
        <v>1.2629999999999999</v>
      </c>
      <c r="G6" s="23">
        <f>(F6-C14)/C13</f>
        <v>993.83333333333337</v>
      </c>
      <c r="H6" s="21">
        <v>2</v>
      </c>
      <c r="I6" s="22">
        <v>1.1929000000000001</v>
      </c>
      <c r="J6" s="23">
        <f>(I6-C14)/C13</f>
        <v>935.41666666666674</v>
      </c>
      <c r="K6" s="21">
        <v>2</v>
      </c>
      <c r="L6" s="22">
        <v>1.3176000000000001</v>
      </c>
      <c r="M6" s="23">
        <f>(L6-C14)/C13</f>
        <v>1039.3333333333335</v>
      </c>
      <c r="N6" s="21">
        <v>2</v>
      </c>
      <c r="O6" s="22">
        <v>0.63600000000000001</v>
      </c>
      <c r="P6" s="23">
        <f>(O6-C14)/C13</f>
        <v>471.33333333333337</v>
      </c>
      <c r="Q6" s="21">
        <v>2</v>
      </c>
      <c r="R6" s="22">
        <v>0.28079999999999999</v>
      </c>
      <c r="S6" s="23">
        <f>(R6-C14)/C13</f>
        <v>175.33333333333334</v>
      </c>
      <c r="T6" s="21">
        <v>2</v>
      </c>
      <c r="U6" s="22">
        <v>0.29509999999999997</v>
      </c>
      <c r="V6" s="23">
        <f>(U6-C14)/C13</f>
        <v>187.24999999999997</v>
      </c>
      <c r="W6" s="21">
        <v>2</v>
      </c>
      <c r="X6" s="22">
        <v>0.21920000000000001</v>
      </c>
      <c r="Y6" s="21">
        <f>(X6-C14)/C13</f>
        <v>124</v>
      </c>
    </row>
    <row r="7" spans="2:25" s="21" customFormat="1" x14ac:dyDescent="0.25">
      <c r="E7" s="21">
        <v>3</v>
      </c>
      <c r="F7" s="22">
        <v>1.3076000000000001</v>
      </c>
      <c r="G7" s="23">
        <f>(F7-C14)/C13</f>
        <v>1031.0000000000002</v>
      </c>
      <c r="H7" s="21">
        <v>3</v>
      </c>
      <c r="I7" s="22">
        <v>1.2299</v>
      </c>
      <c r="J7" s="23">
        <f>(I7-C14)/C13</f>
        <v>966.25000000000011</v>
      </c>
      <c r="K7" s="21">
        <v>3</v>
      </c>
      <c r="L7" s="22">
        <v>1.2278</v>
      </c>
      <c r="M7" s="23">
        <f>(L7-C14)/C13</f>
        <v>964.50000000000011</v>
      </c>
      <c r="N7" s="21">
        <v>3</v>
      </c>
      <c r="O7" s="22">
        <v>0.64129999999999998</v>
      </c>
      <c r="P7" s="23">
        <f>(O7-C14)/C13</f>
        <v>475.75</v>
      </c>
      <c r="Q7" s="21">
        <v>3</v>
      </c>
      <c r="R7" s="22">
        <v>0.2767</v>
      </c>
      <c r="S7" s="23">
        <f>(R7-C14)/C13</f>
        <v>171.91666666666666</v>
      </c>
      <c r="T7" s="21">
        <v>3</v>
      </c>
      <c r="U7" s="22">
        <v>0.29920000000000002</v>
      </c>
      <c r="V7" s="23">
        <f>(U7-C14)/C13</f>
        <v>190.66666666666669</v>
      </c>
      <c r="W7" s="21">
        <v>3</v>
      </c>
      <c r="X7" s="22">
        <v>0.21990000000000001</v>
      </c>
      <c r="Y7" s="21">
        <f>(X7-C14)/C13</f>
        <v>124.58333333333336</v>
      </c>
    </row>
    <row r="8" spans="2:25" x14ac:dyDescent="0.25">
      <c r="D8" t="s">
        <v>3</v>
      </c>
      <c r="F8" s="13">
        <f>(F5+F6+F7)/3</f>
        <v>1.3681999999999999</v>
      </c>
      <c r="G8" s="13">
        <f>(G5+G6+G7)/3</f>
        <v>1081.5</v>
      </c>
      <c r="I8" s="13">
        <f>(I5+I6+I7)/3</f>
        <v>1.2813666666666668</v>
      </c>
      <c r="J8" s="13">
        <f>SUM(J5:J7)/3</f>
        <v>1009.138888888889</v>
      </c>
      <c r="L8" s="13">
        <f>(L5+L6+L7)/3</f>
        <v>1.2558333333333334</v>
      </c>
      <c r="M8" s="13">
        <f>SUM(M5:M7)/3</f>
        <v>987.8611111111112</v>
      </c>
      <c r="O8" s="13">
        <f>(O5+O6+O7)/3</f>
        <v>0.64603333333333335</v>
      </c>
      <c r="P8" s="13">
        <f>SUM(P5:P7)/3</f>
        <v>479.69444444444451</v>
      </c>
      <c r="R8" s="13">
        <f>(R5+R6+R7)/3</f>
        <v>0.27916666666666662</v>
      </c>
      <c r="S8" s="13">
        <f>SUM(S5:S7)/3</f>
        <v>173.9722222222222</v>
      </c>
      <c r="U8" s="13">
        <f>(U5+U6+U7)/3</f>
        <v>0.29980000000000001</v>
      </c>
      <c r="V8" s="13">
        <f>SUM(V5:V7)/3</f>
        <v>191.16666666666666</v>
      </c>
      <c r="X8" s="13">
        <f>(X5+X6+X7)/3</f>
        <v>0.21966666666666668</v>
      </c>
      <c r="Y8">
        <f>SUM(Y5:Y7)/3</f>
        <v>124.38888888888891</v>
      </c>
    </row>
    <row r="9" spans="2:25" x14ac:dyDescent="0.25">
      <c r="D9" t="s">
        <v>4</v>
      </c>
      <c r="F9" s="13">
        <f>_xlfn.STDEV.P(F5:F7)</f>
        <v>0.11864378056462409</v>
      </c>
      <c r="G9" s="13">
        <f>_xlfn.STDEV.P(G5:G7)</f>
        <v>98.869817137186715</v>
      </c>
      <c r="I9" s="13">
        <f>_xlfn.STDEV.P(I5:I7)</f>
        <v>0.10009413347222479</v>
      </c>
      <c r="J9" s="13">
        <f>_xlfn.STDEV.P(J5:J7)</f>
        <v>83.411777893520636</v>
      </c>
      <c r="L9" s="13">
        <f>_xlfn.STDEV.P(L5:L7)</f>
        <v>4.3737576013715723E-2</v>
      </c>
      <c r="M9" s="13">
        <f>_xlfn.STDEV.P(M5:M7)</f>
        <v>36.447980011429763</v>
      </c>
      <c r="O9" s="13">
        <f>_xlfn.STDEV.P(O5:O7)</f>
        <v>1.066343701106212E-2</v>
      </c>
      <c r="P9" s="13">
        <f>_xlfn.STDEV.P(P5:P7)</f>
        <v>8.8861975092184267</v>
      </c>
      <c r="R9" s="13">
        <f>_xlfn.STDEV.P(R5:R7)</f>
        <v>1.7745108872274902E-3</v>
      </c>
      <c r="S9" s="13">
        <f>_xlfn.STDEV.P(S5:S7)</f>
        <v>1.4787590726895841</v>
      </c>
      <c r="U9" s="13">
        <f>_xlfn.STDEV.P(U5:U7)</f>
        <v>4.1044691089916468E-3</v>
      </c>
      <c r="V9" s="13">
        <f>_xlfn.STDEV.P(V5:V7)</f>
        <v>3.4203909241597055</v>
      </c>
      <c r="X9" s="13">
        <f>_xlfn.STDEV.P(X5:X7)</f>
        <v>3.2998316455372509E-4</v>
      </c>
      <c r="Y9" s="13">
        <f>_xlfn.STDEV.P(Y5:Y7)</f>
        <v>0.27498597046144635</v>
      </c>
    </row>
    <row r="11" spans="2:25" x14ac:dyDescent="0.25">
      <c r="B11" s="1" t="s">
        <v>25</v>
      </c>
      <c r="C11" s="16"/>
    </row>
    <row r="12" spans="2:25" ht="45" x14ac:dyDescent="0.25">
      <c r="B12" s="1"/>
      <c r="C12" s="16"/>
      <c r="E12" s="34" t="s">
        <v>28</v>
      </c>
      <c r="F12" s="35" t="s">
        <v>29</v>
      </c>
      <c r="G12" s="36" t="s">
        <v>30</v>
      </c>
      <c r="H12" s="37" t="s">
        <v>4</v>
      </c>
    </row>
    <row r="13" spans="2:25" x14ac:dyDescent="0.25">
      <c r="B13" s="1" t="s">
        <v>26</v>
      </c>
      <c r="C13" s="16">
        <v>1.1999999999999999E-3</v>
      </c>
      <c r="E13" s="3">
        <v>0</v>
      </c>
      <c r="F13" s="19">
        <v>1081.5</v>
      </c>
      <c r="G13" s="19">
        <f>(F13/F13)*100</f>
        <v>100</v>
      </c>
      <c r="H13" s="20">
        <f>_xlfn.STDEV.P(I21:K21)</f>
        <v>2.0637176744058978</v>
      </c>
    </row>
    <row r="14" spans="2:25" x14ac:dyDescent="0.25">
      <c r="B14" s="1" t="s">
        <v>27</v>
      </c>
      <c r="C14" s="16">
        <v>7.0400000000000004E-2</v>
      </c>
      <c r="E14" s="3">
        <v>10</v>
      </c>
      <c r="F14" s="19">
        <v>1009.138888888889</v>
      </c>
      <c r="G14" s="19">
        <f>(F14/F13)*100</f>
        <v>93.309189911131668</v>
      </c>
      <c r="H14" s="20">
        <f t="shared" ref="H14:H19" si="0">_xlfn.STDEV.P(I22:K22)</f>
        <v>1.5319548970088461</v>
      </c>
    </row>
    <row r="15" spans="2:25" x14ac:dyDescent="0.25">
      <c r="E15" s="3">
        <v>20</v>
      </c>
      <c r="F15" s="19">
        <v>987.8611111111112</v>
      </c>
      <c r="G15" s="19">
        <f>(F15/F13)*100</f>
        <v>91.341757846612225</v>
      </c>
      <c r="H15" s="20">
        <f t="shared" si="0"/>
        <v>8.9229491395129603</v>
      </c>
      <c r="P15"/>
    </row>
    <row r="16" spans="2:25" x14ac:dyDescent="0.25">
      <c r="E16" s="3">
        <v>30</v>
      </c>
      <c r="F16" s="19">
        <v>479.69444444444451</v>
      </c>
      <c r="G16" s="19">
        <f>(F16/F13)*100</f>
        <v>44.354548723480768</v>
      </c>
      <c r="H16" s="20">
        <f t="shared" si="0"/>
        <v>2.5700043035529689</v>
      </c>
      <c r="P16"/>
    </row>
    <row r="17" spans="3:16" x14ac:dyDescent="0.25">
      <c r="E17" s="3">
        <v>40</v>
      </c>
      <c r="F17" s="19">
        <v>173.9722222222222</v>
      </c>
      <c r="G17" s="19">
        <f>(F17/F13)*100</f>
        <v>16.086197154158317</v>
      </c>
      <c r="H17" s="20">
        <f t="shared" si="0"/>
        <v>1.1583485806098517</v>
      </c>
      <c r="P17"/>
    </row>
    <row r="18" spans="3:16" x14ac:dyDescent="0.25">
      <c r="E18" s="3">
        <v>50</v>
      </c>
      <c r="F18" s="19">
        <v>191.16666666666666</v>
      </c>
      <c r="G18" s="19">
        <f>(F18/F13)*100</f>
        <v>17.676067190630295</v>
      </c>
      <c r="H18" s="20">
        <f t="shared" si="0"/>
        <v>1.0640483611897378</v>
      </c>
    </row>
    <row r="19" spans="3:16" x14ac:dyDescent="0.25">
      <c r="E19" s="3">
        <v>60</v>
      </c>
      <c r="F19" s="19">
        <v>124.38888888888891</v>
      </c>
      <c r="G19" s="19">
        <f>(F19/F13)*100</f>
        <v>11.501515385010533</v>
      </c>
      <c r="H19" s="20">
        <f t="shared" si="0"/>
        <v>0.84738854086184323</v>
      </c>
    </row>
    <row r="20" spans="3:16" x14ac:dyDescent="0.25">
      <c r="I20" s="13" t="s">
        <v>47</v>
      </c>
      <c r="J20" s="13" t="s">
        <v>48</v>
      </c>
      <c r="K20" t="s">
        <v>49</v>
      </c>
    </row>
    <row r="21" spans="3:16" x14ac:dyDescent="0.25">
      <c r="C21" t="s">
        <v>50</v>
      </c>
      <c r="D21">
        <v>1</v>
      </c>
      <c r="E21" s="14">
        <v>0</v>
      </c>
      <c r="F21" s="15">
        <v>1219.6666666666667</v>
      </c>
      <c r="G21" s="15">
        <f>(F21/F21)*100</f>
        <v>100</v>
      </c>
      <c r="I21" s="15">
        <v>100</v>
      </c>
      <c r="J21" s="15">
        <v>95.622193713919174</v>
      </c>
      <c r="K21" s="15">
        <v>100</v>
      </c>
    </row>
    <row r="22" spans="3:16" x14ac:dyDescent="0.25">
      <c r="E22" s="14">
        <v>10</v>
      </c>
      <c r="F22" s="15">
        <v>1125.75</v>
      </c>
      <c r="G22" s="15">
        <f>(F22/F21)*100</f>
        <v>92.299808690899141</v>
      </c>
      <c r="I22" s="15">
        <v>92.299808690899141</v>
      </c>
      <c r="J22" s="15">
        <v>90.00160359204618</v>
      </c>
      <c r="K22" s="15">
        <v>93.719689621726459</v>
      </c>
    </row>
    <row r="23" spans="3:16" x14ac:dyDescent="0.25">
      <c r="E23" s="14">
        <v>20</v>
      </c>
      <c r="F23" s="15">
        <v>959.75</v>
      </c>
      <c r="G23" s="15">
        <f>(F23/F21)*100</f>
        <v>78.689532659196487</v>
      </c>
      <c r="I23" s="15">
        <v>78.689532659196487</v>
      </c>
      <c r="J23" s="15">
        <v>100</v>
      </c>
      <c r="K23" s="15">
        <v>93.549951503394752</v>
      </c>
    </row>
    <row r="24" spans="3:16" x14ac:dyDescent="0.25">
      <c r="E24" s="14">
        <v>30</v>
      </c>
      <c r="F24" s="15">
        <v>492.00000000000006</v>
      </c>
      <c r="G24" s="15">
        <f>(F24/F21)*100</f>
        <v>40.338890407215089</v>
      </c>
      <c r="I24" s="15">
        <v>40.338890407215089</v>
      </c>
      <c r="J24" s="15">
        <v>45.349583066067986</v>
      </c>
      <c r="K24" s="15">
        <v>46.14451988360814</v>
      </c>
    </row>
    <row r="25" spans="3:16" x14ac:dyDescent="0.25">
      <c r="E25" s="14">
        <v>40</v>
      </c>
      <c r="F25" s="15">
        <v>174.66666666666669</v>
      </c>
      <c r="G25" s="15">
        <f>(F25/F21)*100</f>
        <v>14.320852691992346</v>
      </c>
      <c r="I25" s="15">
        <v>14.320852691992346</v>
      </c>
      <c r="J25" s="15">
        <v>16.869788325849903</v>
      </c>
      <c r="K25" s="15">
        <v>16.674749434206269</v>
      </c>
    </row>
    <row r="26" spans="3:16" x14ac:dyDescent="0.25">
      <c r="E26" s="14">
        <v>50</v>
      </c>
      <c r="F26" s="15">
        <v>195.58333333333331</v>
      </c>
      <c r="G26" s="15">
        <f>(F26/F21)*100</f>
        <v>16.03580213172998</v>
      </c>
      <c r="I26" s="15">
        <v>16.03580213172998</v>
      </c>
      <c r="J26" s="15">
        <v>18.016356638871066</v>
      </c>
      <c r="K26" s="15">
        <v>18.493372130617523</v>
      </c>
    </row>
    <row r="27" spans="3:16" x14ac:dyDescent="0.25">
      <c r="E27" s="14">
        <v>60</v>
      </c>
      <c r="F27" s="15">
        <v>124.58333333333336</v>
      </c>
      <c r="G27" s="15">
        <f>(F27/F21)*100</f>
        <v>10.214539491664389</v>
      </c>
      <c r="I27" s="15">
        <v>10.214539491664389</v>
      </c>
      <c r="J27" s="15">
        <v>11.930724823604873</v>
      </c>
      <c r="K27" s="15">
        <v>12.083737471710315</v>
      </c>
    </row>
    <row r="29" spans="3:16" x14ac:dyDescent="0.25">
      <c r="C29" t="s">
        <v>50</v>
      </c>
      <c r="D29">
        <v>2</v>
      </c>
      <c r="E29" s="14">
        <v>0</v>
      </c>
      <c r="F29" s="15">
        <v>993.83333333333337</v>
      </c>
      <c r="G29" s="15">
        <f>(F29/F31)*100</f>
        <v>95.622193713919174</v>
      </c>
    </row>
    <row r="30" spans="3:16" x14ac:dyDescent="0.25">
      <c r="E30" s="14">
        <v>10</v>
      </c>
      <c r="F30" s="15">
        <v>935.41666666666674</v>
      </c>
      <c r="G30" s="15">
        <f>(F30/F31)*100</f>
        <v>90.00160359204618</v>
      </c>
    </row>
    <row r="31" spans="3:16" x14ac:dyDescent="0.25">
      <c r="E31" s="14">
        <v>20</v>
      </c>
      <c r="F31" s="15">
        <v>1039.3333333333335</v>
      </c>
      <c r="G31" s="15">
        <f t="shared" ref="G31" si="1">(F31/F31)*100</f>
        <v>100</v>
      </c>
    </row>
    <row r="32" spans="3:16" x14ac:dyDescent="0.25">
      <c r="E32" s="14">
        <v>30</v>
      </c>
      <c r="F32" s="15">
        <v>471.33333333333337</v>
      </c>
      <c r="G32" s="15">
        <f>(F32/F31)*100</f>
        <v>45.349583066067986</v>
      </c>
    </row>
    <row r="33" spans="3:7" x14ac:dyDescent="0.25">
      <c r="E33" s="14">
        <v>40</v>
      </c>
      <c r="F33" s="15">
        <v>175.33333333333334</v>
      </c>
      <c r="G33" s="15">
        <f>(F33/F31)*100</f>
        <v>16.869788325849903</v>
      </c>
    </row>
    <row r="34" spans="3:7" x14ac:dyDescent="0.25">
      <c r="E34" s="14">
        <v>50</v>
      </c>
      <c r="F34" s="15">
        <v>187.24999999999997</v>
      </c>
      <c r="G34" s="15">
        <f>(F34/F31)*100</f>
        <v>18.016356638871066</v>
      </c>
    </row>
    <row r="35" spans="3:7" x14ac:dyDescent="0.25">
      <c r="E35" s="14">
        <v>60</v>
      </c>
      <c r="F35" s="15">
        <v>124</v>
      </c>
      <c r="G35" s="15">
        <f>(F35/F31)*100</f>
        <v>11.930724823604873</v>
      </c>
    </row>
    <row r="37" spans="3:7" x14ac:dyDescent="0.25">
      <c r="C37" t="s">
        <v>50</v>
      </c>
      <c r="D37">
        <v>3</v>
      </c>
      <c r="E37" s="14">
        <v>0</v>
      </c>
      <c r="F37" s="15">
        <v>1031.0000000000002</v>
      </c>
      <c r="G37" s="15">
        <f>(F37/F37)*100</f>
        <v>100</v>
      </c>
    </row>
    <row r="38" spans="3:7" x14ac:dyDescent="0.25">
      <c r="E38" s="14">
        <v>10</v>
      </c>
      <c r="F38" s="15">
        <v>966.25000000000011</v>
      </c>
      <c r="G38" s="15">
        <f>(F38/F37)*100</f>
        <v>93.719689621726459</v>
      </c>
    </row>
    <row r="39" spans="3:7" x14ac:dyDescent="0.25">
      <c r="E39" s="14">
        <v>20</v>
      </c>
      <c r="F39" s="15">
        <v>964.50000000000011</v>
      </c>
      <c r="G39" s="15">
        <f>(F39/F37)*100</f>
        <v>93.549951503394752</v>
      </c>
    </row>
    <row r="40" spans="3:7" x14ac:dyDescent="0.25">
      <c r="E40" s="14">
        <v>30</v>
      </c>
      <c r="F40" s="15">
        <v>475.75</v>
      </c>
      <c r="G40" s="15">
        <f>(F40/F37)*100</f>
        <v>46.14451988360814</v>
      </c>
    </row>
    <row r="41" spans="3:7" x14ac:dyDescent="0.25">
      <c r="E41" s="14">
        <v>40</v>
      </c>
      <c r="F41" s="15">
        <v>171.91666666666666</v>
      </c>
      <c r="G41" s="15">
        <f>(F41/F37)*100</f>
        <v>16.674749434206269</v>
      </c>
    </row>
    <row r="42" spans="3:7" x14ac:dyDescent="0.25">
      <c r="E42" s="14">
        <v>50</v>
      </c>
      <c r="F42" s="15">
        <v>190.66666666666669</v>
      </c>
      <c r="G42" s="15">
        <f>(F42/F37)*100</f>
        <v>18.493372130617523</v>
      </c>
    </row>
    <row r="43" spans="3:7" x14ac:dyDescent="0.25">
      <c r="E43" s="14">
        <v>60</v>
      </c>
      <c r="F43" s="15">
        <v>124.58333333333336</v>
      </c>
      <c r="G43" s="15">
        <f>(F43/F37)*100</f>
        <v>12.083737471710315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EBF80-C012-40D4-88A8-C94D6C3E6B03}">
  <dimension ref="B4:Y43"/>
  <sheetViews>
    <sheetView zoomScale="60" zoomScaleNormal="60" workbookViewId="0">
      <selection activeCell="M17" sqref="M17"/>
    </sheetView>
  </sheetViews>
  <sheetFormatPr defaultRowHeight="15" x14ac:dyDescent="0.25"/>
  <cols>
    <col min="4" max="4" width="10.42578125" bestFit="1" customWidth="1"/>
    <col min="5" max="5" width="9.42578125" customWidth="1"/>
    <col min="6" max="6" width="12.28515625" style="13" bestFit="1" customWidth="1"/>
    <col min="7" max="7" width="13.42578125" style="13" bestFit="1" customWidth="1"/>
    <col min="9" max="9" width="9.140625" style="13"/>
    <col min="10" max="10" width="13.42578125" style="13" bestFit="1" customWidth="1"/>
    <col min="12" max="12" width="9.140625" style="13"/>
    <col min="13" max="13" width="13.42578125" style="13" bestFit="1" customWidth="1"/>
    <col min="15" max="15" width="9.140625" style="13"/>
    <col min="16" max="16" width="13.42578125" style="13" bestFit="1" customWidth="1"/>
    <col min="18" max="18" width="9.140625" style="13"/>
    <col min="19" max="19" width="13.42578125" style="13" bestFit="1" customWidth="1"/>
    <col min="21" max="21" width="9.140625" style="13"/>
    <col min="22" max="22" width="13.42578125" style="13" bestFit="1" customWidth="1"/>
    <col min="24" max="24" width="9.140625" style="13"/>
    <col min="25" max="25" width="13.42578125" style="13" bestFit="1" customWidth="1"/>
  </cols>
  <sheetData>
    <row r="4" spans="2:25" x14ac:dyDescent="0.25">
      <c r="D4" s="1" t="s">
        <v>31</v>
      </c>
      <c r="E4" s="1">
        <v>0</v>
      </c>
      <c r="F4" s="16" t="s">
        <v>32</v>
      </c>
      <c r="G4" s="16" t="s">
        <v>33</v>
      </c>
      <c r="H4" s="1">
        <v>10</v>
      </c>
      <c r="I4" s="16" t="s">
        <v>32</v>
      </c>
      <c r="J4" s="16" t="s">
        <v>33</v>
      </c>
      <c r="K4" s="1">
        <v>20</v>
      </c>
      <c r="L4" s="16" t="s">
        <v>32</v>
      </c>
      <c r="M4" s="16" t="s">
        <v>33</v>
      </c>
      <c r="N4" s="1">
        <v>30</v>
      </c>
      <c r="O4" s="16" t="s">
        <v>32</v>
      </c>
      <c r="P4" s="16" t="s">
        <v>33</v>
      </c>
      <c r="Q4" s="1">
        <v>40</v>
      </c>
      <c r="R4" s="16" t="s">
        <v>32</v>
      </c>
      <c r="S4" s="16" t="s">
        <v>33</v>
      </c>
      <c r="T4" s="1">
        <v>50</v>
      </c>
      <c r="U4" s="16" t="s">
        <v>32</v>
      </c>
      <c r="V4" s="16" t="s">
        <v>33</v>
      </c>
      <c r="W4" s="1">
        <v>60</v>
      </c>
      <c r="X4" s="16" t="s">
        <v>32</v>
      </c>
      <c r="Y4" s="16" t="s">
        <v>33</v>
      </c>
    </row>
    <row r="5" spans="2:25" s="21" customFormat="1" x14ac:dyDescent="0.25">
      <c r="D5" s="21" t="s">
        <v>46</v>
      </c>
      <c r="E5" s="21">
        <v>1</v>
      </c>
      <c r="F5" s="22">
        <v>1.7714000000000001</v>
      </c>
      <c r="G5" s="23">
        <f>(F5-C14)/C13</f>
        <v>1417.5000000000002</v>
      </c>
      <c r="H5" s="21">
        <v>1</v>
      </c>
      <c r="I5" s="22">
        <v>1.4908999999999999</v>
      </c>
      <c r="J5" s="23">
        <f>(I5-C14)/C13</f>
        <v>1183.75</v>
      </c>
      <c r="K5" s="21">
        <v>1</v>
      </c>
      <c r="L5" s="22">
        <v>1.3527</v>
      </c>
      <c r="M5" s="23">
        <f>(L5-C14)/C13</f>
        <v>1068.5833333333335</v>
      </c>
      <c r="N5" s="21">
        <v>1</v>
      </c>
      <c r="O5" s="22">
        <v>0.53349999999999997</v>
      </c>
      <c r="P5" s="23">
        <f>(O5-C14)/C13</f>
        <v>385.91666666666669</v>
      </c>
      <c r="Q5" s="21">
        <v>1</v>
      </c>
      <c r="R5" s="22">
        <v>0.33679999999999999</v>
      </c>
      <c r="S5" s="23">
        <f>(R5-C14)/C13</f>
        <v>222</v>
      </c>
      <c r="T5" s="21">
        <v>1</v>
      </c>
      <c r="U5" s="22">
        <v>0.22919999999999999</v>
      </c>
      <c r="V5" s="23">
        <f>(U5-C14)/C13</f>
        <v>132.33333333333334</v>
      </c>
      <c r="W5" s="21">
        <v>1</v>
      </c>
      <c r="X5" s="22">
        <v>0.12139999999999999</v>
      </c>
      <c r="Y5" s="23">
        <f>(X5-C14)/C13</f>
        <v>42.499999999999993</v>
      </c>
    </row>
    <row r="6" spans="2:25" s="21" customFormat="1" x14ac:dyDescent="0.25">
      <c r="E6" s="21">
        <v>2</v>
      </c>
      <c r="F6" s="22">
        <v>1.5751999999999999</v>
      </c>
      <c r="G6" s="23">
        <f>(F6-C14)/C13</f>
        <v>1254</v>
      </c>
      <c r="H6" s="21">
        <v>2</v>
      </c>
      <c r="I6" s="22">
        <v>1.5225</v>
      </c>
      <c r="J6" s="23">
        <f>(I6-C14)/C13</f>
        <v>1210.0833333333335</v>
      </c>
      <c r="K6" s="21">
        <v>2</v>
      </c>
      <c r="L6" s="22">
        <v>1.1395</v>
      </c>
      <c r="M6" s="23">
        <f>(L6-C14)/C13</f>
        <v>890.91666666666674</v>
      </c>
      <c r="N6" s="21">
        <v>2</v>
      </c>
      <c r="O6" s="22">
        <v>0.52429999999999999</v>
      </c>
      <c r="P6" s="23">
        <f>(O6-C14)/C13</f>
        <v>378.25</v>
      </c>
      <c r="Q6" s="21">
        <v>2</v>
      </c>
      <c r="R6" s="22">
        <v>0.33160000000000001</v>
      </c>
      <c r="S6" s="23">
        <f>(R6-C14)/C13</f>
        <v>217.66666666666669</v>
      </c>
      <c r="T6" s="21">
        <v>2</v>
      </c>
      <c r="U6" s="22">
        <v>0.22600000000000001</v>
      </c>
      <c r="V6" s="23">
        <f>(U6-C14)/C13</f>
        <v>129.66666666666669</v>
      </c>
      <c r="W6" s="21">
        <v>2</v>
      </c>
      <c r="X6" s="22">
        <v>0.1215</v>
      </c>
      <c r="Y6" s="23">
        <f>(X6-C14)/C13</f>
        <v>42.583333333333329</v>
      </c>
    </row>
    <row r="7" spans="2:25" s="21" customFormat="1" x14ac:dyDescent="0.25">
      <c r="E7" s="21">
        <v>3</v>
      </c>
      <c r="F7" s="22">
        <v>1.8048</v>
      </c>
      <c r="G7" s="23">
        <f>(F7-C14)/C13</f>
        <v>1445.3333333333335</v>
      </c>
      <c r="H7" s="21">
        <v>3</v>
      </c>
      <c r="I7" s="22">
        <v>1.5226</v>
      </c>
      <c r="J7" s="23">
        <f>(I7-C14)/C13</f>
        <v>1210.1666666666667</v>
      </c>
      <c r="K7" s="21">
        <v>3</v>
      </c>
      <c r="L7" s="22">
        <v>1.2011000000000001</v>
      </c>
      <c r="M7" s="23">
        <f>(L7-C14)/C13</f>
        <v>942.25000000000011</v>
      </c>
      <c r="N7" s="21">
        <v>3</v>
      </c>
      <c r="O7" s="22">
        <v>0.51190000000000002</v>
      </c>
      <c r="P7" s="23">
        <f>(O7-C14)/C13</f>
        <v>367.91666666666669</v>
      </c>
      <c r="Q7" s="21">
        <v>3</v>
      </c>
      <c r="R7" s="22">
        <v>0.3296</v>
      </c>
      <c r="S7" s="23">
        <f>(R7-C14)/C13</f>
        <v>216</v>
      </c>
      <c r="T7" s="21">
        <v>3</v>
      </c>
      <c r="U7" s="22">
        <v>0.22570000000000001</v>
      </c>
      <c r="V7" s="23">
        <f>(U7-C14)/C13</f>
        <v>129.41666666666669</v>
      </c>
      <c r="W7" s="21">
        <v>3</v>
      </c>
      <c r="X7" s="22">
        <v>0.1215</v>
      </c>
      <c r="Y7" s="23">
        <f>(X7-C14)/C13</f>
        <v>42.583333333333329</v>
      </c>
    </row>
    <row r="8" spans="2:25" x14ac:dyDescent="0.25">
      <c r="D8" t="s">
        <v>3</v>
      </c>
      <c r="F8" s="13">
        <f>(F5+F6+F7)/3</f>
        <v>1.7171333333333332</v>
      </c>
      <c r="G8" s="13">
        <f>(G5+G6+G7)/3</f>
        <v>1372.2777777777781</v>
      </c>
      <c r="I8" s="13">
        <f>(I5+I6+I7)/3</f>
        <v>1.5119999999999998</v>
      </c>
      <c r="J8" s="13">
        <f>SUM(J5:J7)/3</f>
        <v>1201.3333333333333</v>
      </c>
      <c r="L8" s="13">
        <f>(L5+L6+L7)/3</f>
        <v>1.2310999999999999</v>
      </c>
      <c r="M8" s="13">
        <f>SUM(M5:M7)/3</f>
        <v>967.25000000000011</v>
      </c>
      <c r="O8" s="13">
        <f>(O5+O6+O7)/3</f>
        <v>0.52323333333333333</v>
      </c>
      <c r="P8" s="13">
        <f>SUM(P5:P7)/3</f>
        <v>377.36111111111114</v>
      </c>
      <c r="R8" s="13">
        <f>(R5+R6+R7)/3</f>
        <v>0.33266666666666667</v>
      </c>
      <c r="S8" s="13">
        <f>SUM(S5:S7)/3</f>
        <v>218.55555555555557</v>
      </c>
      <c r="U8" s="13">
        <f>(U5+U6+U7)/3</f>
        <v>0.22696666666666668</v>
      </c>
      <c r="V8" s="13">
        <f>SUM(V5:V7)/3</f>
        <v>130.47222222222223</v>
      </c>
      <c r="X8" s="13">
        <f>(X5+X6+X7)/3</f>
        <v>0.12146666666666667</v>
      </c>
      <c r="Y8" s="13">
        <f>SUM(Y5:Y7)/3</f>
        <v>42.55555555555555</v>
      </c>
    </row>
    <row r="9" spans="2:25" x14ac:dyDescent="0.25">
      <c r="D9" t="s">
        <v>4</v>
      </c>
      <c r="F9" s="13">
        <f>_xlfn.STDEV.P(F5:F7)</f>
        <v>0.10128406697117878</v>
      </c>
      <c r="G9" s="13">
        <f>_xlfn.STDEV.P(G5:G7)</f>
        <v>84.403389142649047</v>
      </c>
      <c r="I9" s="13">
        <f>_xlfn.STDEV.P(I5:I7)</f>
        <v>1.4920008936547846E-2</v>
      </c>
      <c r="J9" s="13">
        <f>_xlfn.STDEV.P(J5:J7)</f>
        <v>12.433340780456566</v>
      </c>
      <c r="L9" s="13">
        <f>_xlfn.STDEV.P(L5:L7)</f>
        <v>8.9586308477728166E-2</v>
      </c>
      <c r="O9" s="13">
        <f>_xlfn.STDEV.P(O5:O7)</f>
        <v>8.8503609468138945E-3</v>
      </c>
      <c r="R9" s="13">
        <f>_xlfn.STDEV.P(R5:R7)</f>
        <v>3.0346151137976038E-3</v>
      </c>
      <c r="U9" s="13">
        <f>_xlfn.STDEV.P(U5:U7)</f>
        <v>1.5839472494022192E-3</v>
      </c>
      <c r="X9" s="13">
        <f>_xlfn.STDEV.P(X5:X7)</f>
        <v>4.7140452079104518E-5</v>
      </c>
    </row>
    <row r="11" spans="2:25" x14ac:dyDescent="0.25">
      <c r="B11" t="s">
        <v>25</v>
      </c>
      <c r="C11" s="13"/>
    </row>
    <row r="12" spans="2:25" ht="45" x14ac:dyDescent="0.25">
      <c r="C12" s="13"/>
      <c r="E12" s="34" t="s">
        <v>28</v>
      </c>
      <c r="F12" s="35" t="s">
        <v>29</v>
      </c>
      <c r="G12" s="36" t="s">
        <v>30</v>
      </c>
      <c r="H12" s="37" t="s">
        <v>4</v>
      </c>
    </row>
    <row r="13" spans="2:25" x14ac:dyDescent="0.25">
      <c r="B13" t="s">
        <v>26</v>
      </c>
      <c r="C13" s="13">
        <v>1.1999999999999999E-3</v>
      </c>
      <c r="E13" s="3">
        <v>0</v>
      </c>
      <c r="F13" s="19">
        <v>1372.2777777777781</v>
      </c>
      <c r="G13" s="19">
        <f>(F13/F13)*100</f>
        <v>100</v>
      </c>
      <c r="H13" s="20">
        <f>_xlfn.STDEV.P(I21:K21)</f>
        <v>0</v>
      </c>
    </row>
    <row r="14" spans="2:25" x14ac:dyDescent="0.25">
      <c r="B14" t="s">
        <v>27</v>
      </c>
      <c r="C14" s="13">
        <v>7.0400000000000004E-2</v>
      </c>
      <c r="E14" s="3">
        <v>10</v>
      </c>
      <c r="F14" s="19">
        <v>1201.3333333333333</v>
      </c>
      <c r="G14" s="19">
        <f>(F14/F13)*100</f>
        <v>87.543014452856141</v>
      </c>
      <c r="H14" s="20">
        <f t="shared" ref="H14:H19" si="0">_xlfn.STDEV.P(I22:K22)</f>
        <v>6.0715983169578731</v>
      </c>
    </row>
    <row r="15" spans="2:25" x14ac:dyDescent="0.25">
      <c r="E15" s="3">
        <v>20</v>
      </c>
      <c r="F15" s="19">
        <v>967.25000000000011</v>
      </c>
      <c r="G15" s="19">
        <f>(F15/F13)*100</f>
        <v>70.485000607262862</v>
      </c>
      <c r="H15" s="20">
        <f t="shared" si="0"/>
        <v>4.1763486724326819</v>
      </c>
      <c r="P15"/>
    </row>
    <row r="16" spans="2:25" x14ac:dyDescent="0.25">
      <c r="E16" s="3">
        <v>30</v>
      </c>
      <c r="F16" s="19">
        <v>377.36111111111114</v>
      </c>
      <c r="G16" s="19">
        <f>(F16/F13)*100</f>
        <v>27.4988866847496</v>
      </c>
      <c r="H16" s="20">
        <f t="shared" si="0"/>
        <v>1.9416656173962716</v>
      </c>
      <c r="P16"/>
    </row>
    <row r="17" spans="3:21" x14ac:dyDescent="0.25">
      <c r="E17" s="3">
        <v>40</v>
      </c>
      <c r="F17" s="19">
        <v>218.55555555555557</v>
      </c>
      <c r="G17" s="19">
        <f>(F17/F13)*100</f>
        <v>15.926480709283023</v>
      </c>
      <c r="H17" s="20">
        <f t="shared" si="0"/>
        <v>1.0118603516644016</v>
      </c>
      <c r="P17"/>
    </row>
    <row r="18" spans="3:21" x14ac:dyDescent="0.25">
      <c r="E18" s="3">
        <v>50</v>
      </c>
      <c r="F18" s="19">
        <v>130.47222222222223</v>
      </c>
      <c r="G18" s="19">
        <f>(F18/F13)*100</f>
        <v>9.5077122383709156</v>
      </c>
      <c r="H18" s="20">
        <f t="shared" si="0"/>
        <v>0.58462956838789659</v>
      </c>
    </row>
    <row r="19" spans="3:21" x14ac:dyDescent="0.25">
      <c r="E19" s="3">
        <v>60</v>
      </c>
      <c r="F19" s="19">
        <v>42.55555555555555</v>
      </c>
      <c r="G19" s="19">
        <f>(F19/F13)*100</f>
        <v>3.1010890247358396</v>
      </c>
      <c r="H19" s="20">
        <f t="shared" si="0"/>
        <v>0.20078760253623737</v>
      </c>
    </row>
    <row r="20" spans="3:21" x14ac:dyDescent="0.25">
      <c r="F20" s="15"/>
      <c r="I20" s="13" t="s">
        <v>47</v>
      </c>
      <c r="J20" s="13" t="s">
        <v>48</v>
      </c>
      <c r="K20" t="s">
        <v>49</v>
      </c>
    </row>
    <row r="21" spans="3:21" x14ac:dyDescent="0.25">
      <c r="C21" t="s">
        <v>50</v>
      </c>
      <c r="D21">
        <v>1</v>
      </c>
      <c r="E21" s="14">
        <v>0</v>
      </c>
      <c r="F21" s="15">
        <v>1417.5000000000002</v>
      </c>
      <c r="G21" s="15">
        <f>(F21/F21)*100</f>
        <v>100</v>
      </c>
      <c r="I21" s="15">
        <v>100</v>
      </c>
      <c r="J21" s="15">
        <v>100</v>
      </c>
      <c r="K21" s="15">
        <v>100</v>
      </c>
    </row>
    <row r="22" spans="3:21" x14ac:dyDescent="0.25">
      <c r="E22" s="14">
        <v>10</v>
      </c>
      <c r="F22" s="15">
        <v>1183.75</v>
      </c>
      <c r="G22" s="15">
        <f>(F22/F21)*100</f>
        <v>83.509700176366835</v>
      </c>
      <c r="I22" s="15">
        <v>83.509700176366835</v>
      </c>
      <c r="J22" s="15">
        <v>96.497873471557696</v>
      </c>
      <c r="K22" s="15">
        <v>83.729243542435412</v>
      </c>
    </row>
    <row r="23" spans="3:21" x14ac:dyDescent="0.25">
      <c r="E23" s="14">
        <v>20</v>
      </c>
      <c r="F23" s="15">
        <v>1068.5833333333335</v>
      </c>
      <c r="G23" s="15">
        <f>(F23/F21)*100</f>
        <v>75.385067607289827</v>
      </c>
      <c r="I23" s="15">
        <v>75.385067607289827</v>
      </c>
      <c r="J23" s="15">
        <v>71.04598617756514</v>
      </c>
      <c r="K23" s="15">
        <v>65.192573800738003</v>
      </c>
    </row>
    <row r="24" spans="3:21" x14ac:dyDescent="0.25">
      <c r="E24" s="14">
        <v>30</v>
      </c>
      <c r="F24" s="15">
        <v>385.91666666666669</v>
      </c>
      <c r="G24" s="15">
        <f>(F24/F21)*100</f>
        <v>27.225161669606113</v>
      </c>
      <c r="I24" s="15">
        <v>27.225161669606113</v>
      </c>
      <c r="J24" s="15">
        <v>30.163476874003191</v>
      </c>
      <c r="K24" s="15">
        <v>25.455488929889299</v>
      </c>
    </row>
    <row r="25" spans="3:21" x14ac:dyDescent="0.25">
      <c r="E25" s="14">
        <v>40</v>
      </c>
      <c r="F25" s="15">
        <v>222</v>
      </c>
      <c r="G25" s="15">
        <f>(F25/F21)*100</f>
        <v>15.66137566137566</v>
      </c>
      <c r="I25" s="15">
        <v>15.66137566137566</v>
      </c>
      <c r="J25" s="15">
        <v>17.357788410419992</v>
      </c>
      <c r="K25" s="15">
        <v>14.944649446494463</v>
      </c>
      <c r="U25" s="5">
        <v>1.8048</v>
      </c>
    </row>
    <row r="26" spans="3:21" x14ac:dyDescent="0.25">
      <c r="E26" s="14">
        <v>50</v>
      </c>
      <c r="F26" s="15">
        <v>132.33333333333334</v>
      </c>
      <c r="G26" s="15">
        <f>(F26/F21)*100</f>
        <v>9.3356848912404455</v>
      </c>
      <c r="I26" s="15">
        <v>9.3356848912404455</v>
      </c>
      <c r="J26" s="15">
        <v>10.340244550770867</v>
      </c>
      <c r="K26" s="15">
        <v>8.9541051660516615</v>
      </c>
    </row>
    <row r="27" spans="3:21" x14ac:dyDescent="0.25">
      <c r="E27" s="14">
        <v>60</v>
      </c>
      <c r="F27" s="13">
        <v>42.499999999999993</v>
      </c>
      <c r="G27" s="15">
        <f>(F27/F21)*100</f>
        <v>2.9982363315696641</v>
      </c>
      <c r="I27" s="15">
        <v>2.9982363315696641</v>
      </c>
      <c r="J27" s="15">
        <v>3.3958001063264214</v>
      </c>
      <c r="K27" s="15">
        <v>2.9462638376383756</v>
      </c>
    </row>
    <row r="29" spans="3:21" x14ac:dyDescent="0.25">
      <c r="C29" t="s">
        <v>50</v>
      </c>
      <c r="D29">
        <v>2</v>
      </c>
      <c r="E29" s="14">
        <v>0</v>
      </c>
      <c r="F29" s="15">
        <v>1254</v>
      </c>
      <c r="G29" s="15">
        <f>(F29/F29)*100</f>
        <v>100</v>
      </c>
    </row>
    <row r="30" spans="3:21" x14ac:dyDescent="0.25">
      <c r="E30" s="14">
        <v>10</v>
      </c>
      <c r="F30" s="15">
        <v>1210.0833333333335</v>
      </c>
      <c r="G30" s="15">
        <f>(F30/F29)*100</f>
        <v>96.497873471557696</v>
      </c>
    </row>
    <row r="31" spans="3:21" x14ac:dyDescent="0.25">
      <c r="E31" s="14">
        <v>20</v>
      </c>
      <c r="F31" s="15">
        <v>890.91666666666674</v>
      </c>
      <c r="G31" s="15">
        <f>(F31/F29)*100</f>
        <v>71.04598617756514</v>
      </c>
    </row>
    <row r="32" spans="3:21" x14ac:dyDescent="0.25">
      <c r="E32" s="14">
        <v>30</v>
      </c>
      <c r="F32" s="15">
        <v>378.25</v>
      </c>
      <c r="G32" s="15">
        <f>(F32/F29)*100</f>
        <v>30.163476874003191</v>
      </c>
    </row>
    <row r="33" spans="3:7" x14ac:dyDescent="0.25">
      <c r="E33" s="14">
        <v>40</v>
      </c>
      <c r="F33" s="15">
        <v>217.66666666666669</v>
      </c>
      <c r="G33" s="15">
        <f>(F33/F29)*100</f>
        <v>17.357788410419992</v>
      </c>
    </row>
    <row r="34" spans="3:7" x14ac:dyDescent="0.25">
      <c r="E34" s="14">
        <v>50</v>
      </c>
      <c r="F34" s="15">
        <v>129.66666666666669</v>
      </c>
      <c r="G34" s="15">
        <f>(F34/F29)*100</f>
        <v>10.340244550770867</v>
      </c>
    </row>
    <row r="35" spans="3:7" x14ac:dyDescent="0.25">
      <c r="E35" s="14">
        <v>60</v>
      </c>
      <c r="F35" s="15">
        <v>42.583333333333329</v>
      </c>
      <c r="G35" s="15">
        <f>(F35/F29)*100</f>
        <v>3.3958001063264214</v>
      </c>
    </row>
    <row r="37" spans="3:7" x14ac:dyDescent="0.25">
      <c r="C37" t="s">
        <v>50</v>
      </c>
      <c r="D37">
        <v>3</v>
      </c>
      <c r="E37" s="14">
        <v>0</v>
      </c>
      <c r="F37" s="15">
        <v>1445.3333333333335</v>
      </c>
      <c r="G37" s="15">
        <f>(F37/F37)*100</f>
        <v>100</v>
      </c>
    </row>
    <row r="38" spans="3:7" x14ac:dyDescent="0.25">
      <c r="E38" s="14">
        <v>10</v>
      </c>
      <c r="F38" s="15">
        <v>1210.1666666666667</v>
      </c>
      <c r="G38" s="15">
        <f>(F38/F37)*100</f>
        <v>83.729243542435412</v>
      </c>
    </row>
    <row r="39" spans="3:7" x14ac:dyDescent="0.25">
      <c r="E39" s="14">
        <v>20</v>
      </c>
      <c r="F39" s="15">
        <v>942.25000000000011</v>
      </c>
      <c r="G39" s="15">
        <f>(F39/F37)*100</f>
        <v>65.192573800738003</v>
      </c>
    </row>
    <row r="40" spans="3:7" x14ac:dyDescent="0.25">
      <c r="E40" s="14">
        <v>30</v>
      </c>
      <c r="F40" s="15">
        <v>367.91666666666669</v>
      </c>
      <c r="G40" s="15">
        <f>(F40/F37)*100</f>
        <v>25.455488929889299</v>
      </c>
    </row>
    <row r="41" spans="3:7" x14ac:dyDescent="0.25">
      <c r="E41" s="14">
        <v>40</v>
      </c>
      <c r="F41" s="15">
        <v>216</v>
      </c>
      <c r="G41" s="15">
        <f>(F41/F37)*100</f>
        <v>14.944649446494463</v>
      </c>
    </row>
    <row r="42" spans="3:7" x14ac:dyDescent="0.25">
      <c r="E42" s="14">
        <v>50</v>
      </c>
      <c r="F42" s="15">
        <v>129.41666666666669</v>
      </c>
      <c r="G42" s="15">
        <f>(F42/F37)*100</f>
        <v>8.9541051660516615</v>
      </c>
    </row>
    <row r="43" spans="3:7" x14ac:dyDescent="0.25">
      <c r="E43" s="14">
        <v>60</v>
      </c>
      <c r="F43" s="15">
        <v>42.583333333333329</v>
      </c>
      <c r="G43" s="15">
        <f>(F43/F37)*100</f>
        <v>2.9462638376383756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E2F99-650F-44DB-9106-A7027873F74B}">
  <dimension ref="B2:Y41"/>
  <sheetViews>
    <sheetView zoomScale="60" zoomScaleNormal="60" workbookViewId="0">
      <selection activeCell="H13" sqref="H13"/>
    </sheetView>
  </sheetViews>
  <sheetFormatPr defaultRowHeight="15" x14ac:dyDescent="0.25"/>
  <cols>
    <col min="4" max="4" width="10.42578125" bestFit="1" customWidth="1"/>
    <col min="5" max="5" width="9.42578125" customWidth="1"/>
    <col min="6" max="6" width="12.28515625" style="13" bestFit="1" customWidth="1"/>
    <col min="7" max="7" width="13.42578125" style="13" bestFit="1" customWidth="1"/>
    <col min="9" max="9" width="9.140625" style="13"/>
    <col min="10" max="10" width="13.42578125" style="13" bestFit="1" customWidth="1"/>
    <col min="12" max="12" width="9.140625" style="13"/>
    <col min="13" max="13" width="13.42578125" style="13" bestFit="1" customWidth="1"/>
    <col min="15" max="15" width="9.140625" style="13"/>
    <col min="16" max="16" width="13.42578125" style="13" bestFit="1" customWidth="1"/>
    <col min="18" max="18" width="9.140625" style="13"/>
    <col min="19" max="19" width="13.42578125" style="13" bestFit="1" customWidth="1"/>
    <col min="21" max="21" width="9.140625" style="13"/>
    <col min="22" max="22" width="13.42578125" style="13" bestFit="1" customWidth="1"/>
    <col min="24" max="24" width="9.140625" style="13"/>
    <col min="25" max="25" width="13.42578125" style="13" bestFit="1" customWidth="1"/>
  </cols>
  <sheetData>
    <row r="2" spans="2:25" x14ac:dyDescent="0.25">
      <c r="D2" s="1" t="s">
        <v>31</v>
      </c>
      <c r="E2" s="1">
        <v>0</v>
      </c>
      <c r="F2" s="16" t="s">
        <v>32</v>
      </c>
      <c r="G2" s="16" t="s">
        <v>33</v>
      </c>
      <c r="H2" s="1">
        <v>10</v>
      </c>
      <c r="I2" s="16" t="s">
        <v>32</v>
      </c>
      <c r="J2" s="16" t="s">
        <v>33</v>
      </c>
      <c r="K2" s="1">
        <v>20</v>
      </c>
      <c r="L2" s="16" t="s">
        <v>32</v>
      </c>
      <c r="M2" s="16" t="s">
        <v>33</v>
      </c>
      <c r="N2" s="1">
        <v>30</v>
      </c>
      <c r="O2" s="16" t="s">
        <v>32</v>
      </c>
      <c r="P2" s="16" t="s">
        <v>33</v>
      </c>
      <c r="Q2" s="1">
        <v>40</v>
      </c>
      <c r="R2" s="16" t="s">
        <v>32</v>
      </c>
      <c r="S2" s="16" t="s">
        <v>33</v>
      </c>
      <c r="T2" s="1">
        <v>50</v>
      </c>
      <c r="U2" s="16" t="s">
        <v>32</v>
      </c>
      <c r="V2" s="16" t="s">
        <v>33</v>
      </c>
      <c r="W2" s="1">
        <v>60</v>
      </c>
      <c r="X2" s="16" t="s">
        <v>32</v>
      </c>
      <c r="Y2" s="16" t="s">
        <v>33</v>
      </c>
    </row>
    <row r="3" spans="2:25" s="21" customFormat="1" x14ac:dyDescent="0.25">
      <c r="D3" s="21" t="s">
        <v>46</v>
      </c>
      <c r="E3" s="21">
        <v>1</v>
      </c>
      <c r="F3" s="22">
        <v>1.0592999999999999</v>
      </c>
      <c r="G3" s="23">
        <f>(F3-C12)/C11</f>
        <v>824.08333333333326</v>
      </c>
      <c r="H3" s="21">
        <v>1</v>
      </c>
      <c r="I3" s="22">
        <v>0.7873</v>
      </c>
      <c r="J3" s="23">
        <f>(I3-C12)/C11</f>
        <v>597.41666666666674</v>
      </c>
      <c r="K3" s="21">
        <v>1</v>
      </c>
      <c r="L3" s="22">
        <v>0.7369</v>
      </c>
      <c r="M3" s="23">
        <f>(L3-C12)/C11</f>
        <v>555.41666666666674</v>
      </c>
      <c r="N3" s="21">
        <v>1</v>
      </c>
      <c r="O3" s="22">
        <v>0.26850000000000002</v>
      </c>
      <c r="P3" s="23">
        <f>(O3-C12)/C11</f>
        <v>165.08333333333334</v>
      </c>
      <c r="Q3" s="21">
        <v>1</v>
      </c>
      <c r="R3" s="22">
        <v>0.1142</v>
      </c>
      <c r="S3" s="23">
        <f>(R3-C12)/C11</f>
        <v>36.499999999999993</v>
      </c>
      <c r="T3" s="21">
        <v>1</v>
      </c>
      <c r="U3" s="22">
        <v>9.2299999999999993E-2</v>
      </c>
      <c r="V3" s="23">
        <f>(U3-C12)/C11</f>
        <v>18.249999999999993</v>
      </c>
      <c r="W3" s="21">
        <v>1</v>
      </c>
      <c r="X3" s="22">
        <v>0.14219999999999999</v>
      </c>
      <c r="Y3" s="23">
        <f>(X3-C12)/C11</f>
        <v>59.833333333333329</v>
      </c>
    </row>
    <row r="4" spans="2:25" s="21" customFormat="1" x14ac:dyDescent="0.25">
      <c r="E4" s="21">
        <v>2</v>
      </c>
      <c r="F4" s="22">
        <v>1.0125</v>
      </c>
      <c r="G4" s="23">
        <f>(F4-C12)/C11</f>
        <v>785.08333333333337</v>
      </c>
      <c r="H4" s="21">
        <v>2</v>
      </c>
      <c r="I4" s="22">
        <v>0.7873</v>
      </c>
      <c r="J4" s="23">
        <f>(I4-C12)/C11</f>
        <v>597.41666666666674</v>
      </c>
      <c r="K4" s="21">
        <v>2</v>
      </c>
      <c r="L4" s="22">
        <v>0.7369</v>
      </c>
      <c r="M4" s="23">
        <f>(L4-C12)/C11</f>
        <v>555.41666666666674</v>
      </c>
      <c r="N4" s="21">
        <v>2</v>
      </c>
      <c r="O4" s="22">
        <v>0.26850000000000002</v>
      </c>
      <c r="P4" s="23">
        <f>(O4-C12)/C11</f>
        <v>165.08333333333334</v>
      </c>
      <c r="Q4" s="21">
        <v>2</v>
      </c>
      <c r="R4" s="22">
        <v>0.1142</v>
      </c>
      <c r="S4" s="23">
        <f>(R4-C12)/C11</f>
        <v>36.499999999999993</v>
      </c>
      <c r="T4" s="21">
        <v>2</v>
      </c>
      <c r="U4" s="22">
        <v>9.2299999999999993E-2</v>
      </c>
      <c r="V4" s="23">
        <f>(U4-C12)/C11</f>
        <v>18.249999999999993</v>
      </c>
      <c r="W4" s="21">
        <v>2</v>
      </c>
      <c r="X4" s="22">
        <v>0.13489999999999999</v>
      </c>
      <c r="Y4" s="23">
        <f>(X4-C12)/C11</f>
        <v>53.749999999999993</v>
      </c>
    </row>
    <row r="5" spans="2:25" s="21" customFormat="1" x14ac:dyDescent="0.25">
      <c r="E5" s="21">
        <v>3</v>
      </c>
      <c r="F5" s="22">
        <v>0.96040000000000003</v>
      </c>
      <c r="G5" s="23">
        <f>(F5-C12)/C11</f>
        <v>741.66666666666674</v>
      </c>
      <c r="H5" s="21">
        <v>3</v>
      </c>
      <c r="I5" s="22">
        <v>0.7873</v>
      </c>
      <c r="J5" s="23">
        <f>(I5-C12)/C11</f>
        <v>597.41666666666674</v>
      </c>
      <c r="K5" s="21">
        <v>3</v>
      </c>
      <c r="L5" s="22">
        <v>0.7369</v>
      </c>
      <c r="M5" s="23">
        <f>(L5-C12)/C11</f>
        <v>555.41666666666674</v>
      </c>
      <c r="N5" s="21">
        <v>3</v>
      </c>
      <c r="O5" s="22">
        <v>0.26850000000000002</v>
      </c>
      <c r="P5" s="23">
        <f>(O5-C12)/C11</f>
        <v>165.08333333333334</v>
      </c>
      <c r="Q5" s="21">
        <v>3</v>
      </c>
      <c r="R5" s="22">
        <v>0.1142</v>
      </c>
      <c r="S5" s="23">
        <f>(R5-C12)/C11</f>
        <v>36.499999999999993</v>
      </c>
      <c r="T5" s="21">
        <v>3</v>
      </c>
      <c r="U5" s="22">
        <v>9.2299999999999993E-2</v>
      </c>
      <c r="V5" s="23">
        <f>(U5-C12)/C11</f>
        <v>18.249999999999993</v>
      </c>
      <c r="W5" s="21">
        <v>3</v>
      </c>
      <c r="X5" s="22">
        <v>0.1239</v>
      </c>
      <c r="Y5" s="23">
        <f>(X5-C12)/C11</f>
        <v>44.583333333333329</v>
      </c>
    </row>
    <row r="6" spans="2:25" x14ac:dyDescent="0.25">
      <c r="D6" t="s">
        <v>3</v>
      </c>
      <c r="F6" s="13">
        <f>(F3+F4+F5)/3</f>
        <v>1.0107333333333333</v>
      </c>
      <c r="G6" s="13">
        <f>(G3+G4+G5)/3</f>
        <v>783.61111111111097</v>
      </c>
      <c r="I6" s="13">
        <f>(I3+I4+I5)/3</f>
        <v>0.7873</v>
      </c>
      <c r="J6" s="13">
        <f>SUM(J3:J5)/3</f>
        <v>597.41666666666674</v>
      </c>
      <c r="L6" s="13">
        <f>(L3+L4+L5)/3</f>
        <v>0.7369</v>
      </c>
      <c r="M6" s="13">
        <f>SUM(M3:M5)/3</f>
        <v>555.41666666666674</v>
      </c>
      <c r="O6" s="13">
        <f>(O3+O4+O5)/3</f>
        <v>0.26850000000000002</v>
      </c>
      <c r="P6" s="13">
        <f>SUM(P3:P5)/3</f>
        <v>165.08333333333334</v>
      </c>
      <c r="R6" s="13">
        <f>(R3+R4+R5)/3</f>
        <v>0.11420000000000001</v>
      </c>
      <c r="S6" s="13">
        <f>SUM(S3:S5)/3</f>
        <v>36.499999999999993</v>
      </c>
      <c r="U6" s="13">
        <f>(U3+U4+U5)/3</f>
        <v>9.2299999999999993E-2</v>
      </c>
      <c r="V6" s="13">
        <f>SUM(V3:V5)/3</f>
        <v>18.249999999999993</v>
      </c>
      <c r="X6" s="13">
        <f>(X3+X4+X5)/3</f>
        <v>0.13366666666666668</v>
      </c>
      <c r="Y6" s="13">
        <f>SUM(Y3:Y5)/3</f>
        <v>52.722222222222207</v>
      </c>
    </row>
    <row r="7" spans="2:25" x14ac:dyDescent="0.25">
      <c r="D7" t="s">
        <v>4</v>
      </c>
      <c r="F7" s="13">
        <f>_xlfn.STDEV.P(F3:F5)</f>
        <v>4.0395076707715485E-2</v>
      </c>
      <c r="G7" s="13">
        <f>_xlfn.STDEV.P(G3:G5)</f>
        <v>33.662563923096222</v>
      </c>
      <c r="I7" s="13">
        <f>_xlfn.STDEV.P(I3:I5)</f>
        <v>0</v>
      </c>
      <c r="J7" s="13">
        <f>_xlfn.STDEV.P(J3:J5)</f>
        <v>0</v>
      </c>
      <c r="L7" s="13">
        <f>_xlfn.STDEV.P(L3:L5)</f>
        <v>0</v>
      </c>
      <c r="O7" s="13">
        <f>_xlfn.STDEV.P(O3:O5)</f>
        <v>0</v>
      </c>
      <c r="R7" s="13">
        <f>_xlfn.STDEV.P(R3:R5)</f>
        <v>1.3877787807814457E-17</v>
      </c>
      <c r="U7" s="13">
        <f>_xlfn.STDEV.P(U3:U5)</f>
        <v>0</v>
      </c>
      <c r="X7" s="13">
        <f>_xlfn.STDEV.P(X3:X5)</f>
        <v>7.5216723908686379E-3</v>
      </c>
    </row>
    <row r="9" spans="2:25" x14ac:dyDescent="0.25">
      <c r="B9" t="s">
        <v>25</v>
      </c>
      <c r="C9" s="13"/>
    </row>
    <row r="10" spans="2:25" ht="45" x14ac:dyDescent="0.25">
      <c r="C10" s="13"/>
      <c r="E10" s="38" t="s">
        <v>28</v>
      </c>
      <c r="F10" s="39" t="s">
        <v>29</v>
      </c>
      <c r="G10" s="40" t="s">
        <v>30</v>
      </c>
      <c r="H10" s="41" t="s">
        <v>4</v>
      </c>
    </row>
    <row r="11" spans="2:25" x14ac:dyDescent="0.25">
      <c r="B11" t="s">
        <v>26</v>
      </c>
      <c r="C11" s="13">
        <v>1.1999999999999999E-3</v>
      </c>
      <c r="E11" s="14">
        <v>0</v>
      </c>
      <c r="F11" s="15">
        <v>783.61111111111097</v>
      </c>
      <c r="G11" s="15">
        <f>(F11/F11)*100</f>
        <v>100</v>
      </c>
      <c r="H11">
        <f>_xlfn.STDEV.P(I19:K19)</f>
        <v>0</v>
      </c>
    </row>
    <row r="12" spans="2:25" x14ac:dyDescent="0.25">
      <c r="B12" t="s">
        <v>27</v>
      </c>
      <c r="C12" s="13">
        <v>7.0400000000000004E-2</v>
      </c>
      <c r="E12" s="14">
        <v>10</v>
      </c>
      <c r="F12" s="15">
        <v>597.41666666666674</v>
      </c>
      <c r="G12" s="15">
        <f>(F12/F11)*100</f>
        <v>76.238922367954657</v>
      </c>
      <c r="H12">
        <f>_xlfn.STDEV.P(I20:K20)</f>
        <v>3.2949401501628541</v>
      </c>
    </row>
    <row r="13" spans="2:25" x14ac:dyDescent="0.25">
      <c r="E13" s="14">
        <v>20</v>
      </c>
      <c r="F13" s="15">
        <v>555.41666666666674</v>
      </c>
      <c r="G13" s="15">
        <f>(F13/F11)*100</f>
        <v>70.879120879120904</v>
      </c>
      <c r="H13">
        <f t="shared" ref="H13:H17" si="0">_xlfn.STDEV.P(I21:K21)</f>
        <v>3.0632969871440143</v>
      </c>
      <c r="P13"/>
    </row>
    <row r="14" spans="2:25" x14ac:dyDescent="0.25">
      <c r="E14" s="14">
        <v>30</v>
      </c>
      <c r="F14" s="15">
        <v>165.08333333333334</v>
      </c>
      <c r="G14" s="15">
        <f>(F14/F11)*100</f>
        <v>21.066997518610428</v>
      </c>
      <c r="H14">
        <f t="shared" si="0"/>
        <v>0.91048632131017126</v>
      </c>
      <c r="P14"/>
    </row>
    <row r="15" spans="2:25" x14ac:dyDescent="0.25">
      <c r="E15" s="14">
        <v>40</v>
      </c>
      <c r="F15" s="15">
        <v>36.499999999999993</v>
      </c>
      <c r="G15" s="15">
        <f>(F15/F11)*100</f>
        <v>4.657922722438852</v>
      </c>
      <c r="H15">
        <f t="shared" si="0"/>
        <v>0.20130893929018423</v>
      </c>
      <c r="P15"/>
    </row>
    <row r="16" spans="2:25" x14ac:dyDescent="0.25">
      <c r="E16" s="14">
        <v>50</v>
      </c>
      <c r="F16" s="15">
        <v>18.249999999999993</v>
      </c>
      <c r="G16" s="15">
        <f>(F16/F11)*100</f>
        <v>2.3289613612194251</v>
      </c>
      <c r="H16">
        <f t="shared" si="0"/>
        <v>0.10065446964509192</v>
      </c>
    </row>
    <row r="17" spans="3:21" x14ac:dyDescent="0.25">
      <c r="E17" s="14">
        <v>60</v>
      </c>
      <c r="F17" s="15">
        <v>52.722222222222207</v>
      </c>
      <c r="G17" s="15">
        <f>(F17/F11)*100</f>
        <v>6.7281105990783407</v>
      </c>
      <c r="H17">
        <f t="shared" si="0"/>
        <v>0.51961014299448494</v>
      </c>
    </row>
    <row r="18" spans="3:21" x14ac:dyDescent="0.25">
      <c r="F18" s="15"/>
      <c r="I18" s="13" t="s">
        <v>47</v>
      </c>
      <c r="J18" s="13" t="s">
        <v>48</v>
      </c>
      <c r="K18" t="s">
        <v>49</v>
      </c>
    </row>
    <row r="19" spans="3:21" x14ac:dyDescent="0.25">
      <c r="C19" t="s">
        <v>50</v>
      </c>
      <c r="D19">
        <v>1</v>
      </c>
      <c r="E19" s="14">
        <v>0</v>
      </c>
      <c r="F19" s="15">
        <v>824.08333333333326</v>
      </c>
      <c r="G19" s="15">
        <f>(F19/F19)*100</f>
        <v>100</v>
      </c>
      <c r="I19" s="15">
        <v>100</v>
      </c>
      <c r="J19" s="15">
        <v>100</v>
      </c>
      <c r="K19" s="15">
        <v>100</v>
      </c>
    </row>
    <row r="20" spans="3:21" x14ac:dyDescent="0.25">
      <c r="E20" s="14">
        <v>10</v>
      </c>
      <c r="F20" s="15">
        <v>597.41666666666674</v>
      </c>
      <c r="G20" s="15">
        <f>(F20/F19)*100</f>
        <v>72.494691070886859</v>
      </c>
      <c r="I20" s="15">
        <v>72.494691070886859</v>
      </c>
      <c r="J20" s="15">
        <v>76.095955843328738</v>
      </c>
      <c r="K20" s="15">
        <v>80.550561797752806</v>
      </c>
    </row>
    <row r="21" spans="3:21" x14ac:dyDescent="0.25">
      <c r="E21" s="14">
        <v>20</v>
      </c>
      <c r="F21" s="15">
        <v>555.41666666666674</v>
      </c>
      <c r="G21" s="15">
        <f>(F21/F19)*100</f>
        <v>67.398119122257071</v>
      </c>
      <c r="I21" s="15">
        <v>67.398119122257071</v>
      </c>
      <c r="J21" s="15">
        <v>70.746205286063059</v>
      </c>
      <c r="K21" s="15">
        <v>74.887640449438209</v>
      </c>
    </row>
    <row r="22" spans="3:21" x14ac:dyDescent="0.25">
      <c r="E22" s="14">
        <v>30</v>
      </c>
      <c r="F22" s="15">
        <v>165.08333333333334</v>
      </c>
      <c r="G22" s="15">
        <f>(F22/F19)*100</f>
        <v>20.03235918697543</v>
      </c>
      <c r="I22" s="15">
        <v>20.03235918697543</v>
      </c>
      <c r="J22" s="15">
        <v>21.027491773697061</v>
      </c>
      <c r="K22" s="15">
        <v>22.258426966292134</v>
      </c>
    </row>
    <row r="23" spans="3:21" x14ac:dyDescent="0.25">
      <c r="E23" s="14">
        <v>40</v>
      </c>
      <c r="F23" s="15">
        <v>36.499999999999993</v>
      </c>
      <c r="G23" s="15">
        <f>(F23/F19)*100</f>
        <v>4.4291637172616038</v>
      </c>
      <c r="I23" s="15">
        <v>4.4291637172616038</v>
      </c>
      <c r="J23" s="15">
        <v>4.649187984290414</v>
      </c>
      <c r="K23" s="15">
        <v>4.9213483146067407</v>
      </c>
      <c r="U23" s="5"/>
    </row>
    <row r="24" spans="3:21" x14ac:dyDescent="0.25">
      <c r="E24" s="14">
        <v>50</v>
      </c>
      <c r="F24" s="15">
        <v>18.249999999999993</v>
      </c>
      <c r="G24" s="15">
        <f>(F24/F19)*100</f>
        <v>2.2145818586308015</v>
      </c>
      <c r="I24" s="15">
        <v>2.2145818586308015</v>
      </c>
      <c r="J24" s="15">
        <v>2.3245939921452066</v>
      </c>
      <c r="K24" s="15">
        <v>2.4606741573033695</v>
      </c>
    </row>
    <row r="25" spans="3:21" x14ac:dyDescent="0.25">
      <c r="E25" s="14">
        <v>60</v>
      </c>
      <c r="F25" s="15">
        <v>59.833333333333329</v>
      </c>
      <c r="G25" s="15">
        <f>(F25/F19)*100</f>
        <v>7.2605925776114884</v>
      </c>
      <c r="I25" s="15">
        <v>7.2605925776114884</v>
      </c>
      <c r="J25" s="15">
        <v>6.8464069631673912</v>
      </c>
      <c r="K25" s="15">
        <v>6.0112359550561791</v>
      </c>
    </row>
    <row r="27" spans="3:21" x14ac:dyDescent="0.25">
      <c r="C27" t="s">
        <v>50</v>
      </c>
      <c r="D27">
        <v>2</v>
      </c>
      <c r="E27" s="14">
        <v>0</v>
      </c>
      <c r="F27" s="15">
        <v>785.08333333333337</v>
      </c>
      <c r="G27" s="15">
        <f>(F27/F27)*100</f>
        <v>100</v>
      </c>
    </row>
    <row r="28" spans="3:21" x14ac:dyDescent="0.25">
      <c r="E28" s="14">
        <v>10</v>
      </c>
      <c r="F28" s="15">
        <v>597.41666666666674</v>
      </c>
      <c r="G28" s="15">
        <f>(F28/F27)*100</f>
        <v>76.095955843328738</v>
      </c>
    </row>
    <row r="29" spans="3:21" x14ac:dyDescent="0.25">
      <c r="E29" s="14">
        <v>20</v>
      </c>
      <c r="F29" s="15">
        <v>555.41666666666674</v>
      </c>
      <c r="G29" s="15">
        <f>(F29/F27)*100</f>
        <v>70.746205286063059</v>
      </c>
    </row>
    <row r="30" spans="3:21" x14ac:dyDescent="0.25">
      <c r="E30" s="14">
        <v>30</v>
      </c>
      <c r="F30" s="15">
        <v>165.08333333333334</v>
      </c>
      <c r="G30" s="15">
        <f>(F30/F27)*100</f>
        <v>21.027491773697061</v>
      </c>
    </row>
    <row r="31" spans="3:21" x14ac:dyDescent="0.25">
      <c r="E31" s="14">
        <v>40</v>
      </c>
      <c r="F31" s="15">
        <v>36.499999999999993</v>
      </c>
      <c r="G31" s="15">
        <f>(F31/F27)*100</f>
        <v>4.649187984290414</v>
      </c>
    </row>
    <row r="32" spans="3:21" x14ac:dyDescent="0.25">
      <c r="E32" s="14">
        <v>50</v>
      </c>
      <c r="F32" s="15">
        <v>18.249999999999993</v>
      </c>
      <c r="G32" s="15">
        <f>(F32/F27)*100</f>
        <v>2.3245939921452066</v>
      </c>
    </row>
    <row r="33" spans="3:7" x14ac:dyDescent="0.25">
      <c r="E33" s="14">
        <v>60</v>
      </c>
      <c r="F33" s="15">
        <v>53.749999999999993</v>
      </c>
      <c r="G33" s="15">
        <f>(F33/F27)*100</f>
        <v>6.8464069631673912</v>
      </c>
    </row>
    <row r="35" spans="3:7" x14ac:dyDescent="0.25">
      <c r="C35" t="s">
        <v>50</v>
      </c>
      <c r="D35">
        <v>3</v>
      </c>
      <c r="E35" s="14">
        <v>0</v>
      </c>
      <c r="F35" s="15">
        <v>741.66666666666674</v>
      </c>
      <c r="G35" s="15">
        <f>(F35/F35)*100</f>
        <v>100</v>
      </c>
    </row>
    <row r="36" spans="3:7" x14ac:dyDescent="0.25">
      <c r="E36" s="14">
        <v>10</v>
      </c>
      <c r="F36" s="15">
        <v>597.41666666666674</v>
      </c>
      <c r="G36" s="15">
        <f>(F36/F35)*100</f>
        <v>80.550561797752806</v>
      </c>
    </row>
    <row r="37" spans="3:7" x14ac:dyDescent="0.25">
      <c r="E37" s="14">
        <v>20</v>
      </c>
      <c r="F37" s="15">
        <v>555.41666666666674</v>
      </c>
      <c r="G37" s="15">
        <f>(F37/F35)*100</f>
        <v>74.887640449438209</v>
      </c>
    </row>
    <row r="38" spans="3:7" x14ac:dyDescent="0.25">
      <c r="E38" s="14">
        <v>30</v>
      </c>
      <c r="F38" s="15">
        <v>165.08333333333334</v>
      </c>
      <c r="G38" s="15">
        <f>(F38/F35)*100</f>
        <v>22.258426966292134</v>
      </c>
    </row>
    <row r="39" spans="3:7" x14ac:dyDescent="0.25">
      <c r="E39" s="14">
        <v>40</v>
      </c>
      <c r="F39" s="15">
        <v>36.499999999999993</v>
      </c>
      <c r="G39" s="15">
        <f>(F39/F35)*100</f>
        <v>4.9213483146067407</v>
      </c>
    </row>
    <row r="40" spans="3:7" x14ac:dyDescent="0.25">
      <c r="E40" s="14">
        <v>50</v>
      </c>
      <c r="F40" s="15">
        <v>18.249999999999993</v>
      </c>
      <c r="G40" s="15">
        <f>(F40/F35)*100</f>
        <v>2.4606741573033695</v>
      </c>
    </row>
    <row r="41" spans="3:7" x14ac:dyDescent="0.25">
      <c r="E41" s="14">
        <v>60</v>
      </c>
      <c r="F41" s="15">
        <v>44.583333333333329</v>
      </c>
      <c r="G41" s="15">
        <f>(F41/F35)*100</f>
        <v>6.0112359550561791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686E5-5FA9-48A6-8799-464EE44D185C}">
  <dimension ref="B2:AB41"/>
  <sheetViews>
    <sheetView topLeftCell="A5" zoomScale="60" zoomScaleNormal="60" workbookViewId="0">
      <selection activeCell="Q19" sqref="Q19"/>
    </sheetView>
  </sheetViews>
  <sheetFormatPr defaultRowHeight="15" x14ac:dyDescent="0.25"/>
  <cols>
    <col min="5" max="5" width="10.140625" customWidth="1"/>
    <col min="7" max="7" width="11.5703125" customWidth="1"/>
    <col min="10" max="10" width="11" customWidth="1"/>
    <col min="13" max="13" width="13.5703125" customWidth="1"/>
    <col min="16" max="16" width="13.28515625" customWidth="1"/>
    <col min="19" max="19" width="11.5703125" customWidth="1"/>
    <col min="22" max="22" width="10.140625" customWidth="1"/>
    <col min="25" max="25" width="10.5703125" customWidth="1"/>
  </cols>
  <sheetData>
    <row r="2" spans="2:28" x14ac:dyDescent="0.25">
      <c r="D2" s="1" t="s">
        <v>31</v>
      </c>
      <c r="E2" s="1">
        <v>0</v>
      </c>
      <c r="F2" s="16" t="s">
        <v>32</v>
      </c>
      <c r="G2" s="16" t="s">
        <v>33</v>
      </c>
      <c r="H2" s="1">
        <v>10</v>
      </c>
      <c r="I2" s="16" t="s">
        <v>32</v>
      </c>
      <c r="J2" s="16" t="s">
        <v>33</v>
      </c>
      <c r="K2" s="1">
        <v>20</v>
      </c>
      <c r="L2" s="16" t="s">
        <v>32</v>
      </c>
      <c r="M2" s="16" t="s">
        <v>33</v>
      </c>
      <c r="N2" s="1">
        <v>30</v>
      </c>
      <c r="O2" s="16" t="s">
        <v>32</v>
      </c>
      <c r="P2" s="16" t="s">
        <v>33</v>
      </c>
      <c r="Q2" s="1">
        <v>40</v>
      </c>
      <c r="R2" s="16" t="s">
        <v>32</v>
      </c>
      <c r="S2" s="16" t="s">
        <v>33</v>
      </c>
      <c r="T2" s="1">
        <v>50</v>
      </c>
      <c r="U2" s="16" t="s">
        <v>32</v>
      </c>
      <c r="V2" s="16" t="s">
        <v>33</v>
      </c>
      <c r="W2" s="1">
        <v>60</v>
      </c>
      <c r="X2" s="16" t="s">
        <v>32</v>
      </c>
      <c r="Y2" s="16" t="s">
        <v>33</v>
      </c>
    </row>
    <row r="3" spans="2:28" x14ac:dyDescent="0.25">
      <c r="B3" s="21"/>
      <c r="C3" s="21"/>
      <c r="D3" s="21" t="s">
        <v>46</v>
      </c>
      <c r="E3" s="21">
        <v>1</v>
      </c>
      <c r="F3" s="22">
        <v>1.2355</v>
      </c>
      <c r="G3" s="23">
        <f>(F3-C12)/C11</f>
        <v>970.91666666666674</v>
      </c>
      <c r="H3" s="21">
        <v>1</v>
      </c>
      <c r="I3" s="22">
        <v>1.2121</v>
      </c>
      <c r="J3" s="23">
        <f>(I3-C12)/C11</f>
        <v>951.41666666666674</v>
      </c>
      <c r="K3" s="21">
        <v>1</v>
      </c>
      <c r="L3" s="22">
        <v>1.2202</v>
      </c>
      <c r="M3" s="23">
        <f>(L3-C12)/C11</f>
        <v>958.16666666666674</v>
      </c>
      <c r="N3" s="21">
        <v>1</v>
      </c>
      <c r="O3" s="22">
        <v>1.1931</v>
      </c>
      <c r="P3" s="23">
        <f>(O3-C12)/C11</f>
        <v>935.58333333333348</v>
      </c>
      <c r="Q3" s="21">
        <v>1</v>
      </c>
      <c r="R3" s="22">
        <v>1.1616</v>
      </c>
      <c r="S3" s="23">
        <f>(R3-C12)/C11</f>
        <v>909.33333333333337</v>
      </c>
      <c r="T3" s="21">
        <v>1</v>
      </c>
      <c r="U3" s="22">
        <v>1.1718999999999999</v>
      </c>
      <c r="V3" s="23">
        <f>(U3-C12)/C11</f>
        <v>917.91666666666663</v>
      </c>
      <c r="W3" s="21">
        <v>1</v>
      </c>
      <c r="X3" s="22">
        <v>1.1603000000000001</v>
      </c>
      <c r="Y3" s="23">
        <f>(X3-C12)/C11</f>
        <v>908.25000000000011</v>
      </c>
      <c r="Z3" s="21"/>
      <c r="AA3" s="21"/>
      <c r="AB3" s="21"/>
    </row>
    <row r="4" spans="2:28" x14ac:dyDescent="0.25">
      <c r="B4" s="21"/>
      <c r="C4" s="21"/>
      <c r="D4" s="21"/>
      <c r="E4" s="21">
        <v>2</v>
      </c>
      <c r="F4" s="22">
        <v>1.2487999999999999</v>
      </c>
      <c r="G4" s="23">
        <f>(F4-C12)/C11</f>
        <v>982</v>
      </c>
      <c r="H4" s="21">
        <v>2</v>
      </c>
      <c r="I4" s="22">
        <v>1.2359</v>
      </c>
      <c r="J4" s="23">
        <f>(I4-C12)/C11</f>
        <v>971.25000000000011</v>
      </c>
      <c r="K4" s="21">
        <v>2</v>
      </c>
      <c r="L4" s="22">
        <v>1.2060999999999999</v>
      </c>
      <c r="M4" s="23">
        <f>(L4-C12)/C11</f>
        <v>946.41666666666674</v>
      </c>
      <c r="N4" s="21">
        <v>2</v>
      </c>
      <c r="O4" s="22">
        <v>1.1993</v>
      </c>
      <c r="P4" s="23">
        <f>(O4-C12)/C11</f>
        <v>940.75000000000011</v>
      </c>
      <c r="Q4" s="21">
        <v>2</v>
      </c>
      <c r="R4" s="22">
        <v>1.1980999999999999</v>
      </c>
      <c r="S4" s="23">
        <f>(R4-C12)/C11</f>
        <v>939.75</v>
      </c>
      <c r="T4" s="21">
        <v>2</v>
      </c>
      <c r="U4" s="22">
        <v>1.1847000000000001</v>
      </c>
      <c r="V4" s="23">
        <f>(U4-C12)/C11</f>
        <v>928.58333333333348</v>
      </c>
      <c r="W4" s="21">
        <v>2</v>
      </c>
      <c r="X4" s="22">
        <v>1.1573</v>
      </c>
      <c r="Y4" s="23">
        <f>(X4-C12)/C11</f>
        <v>905.75000000000011</v>
      </c>
      <c r="Z4" s="21"/>
      <c r="AA4" s="21"/>
      <c r="AB4" s="21"/>
    </row>
    <row r="5" spans="2:28" x14ac:dyDescent="0.25">
      <c r="B5" s="21"/>
      <c r="C5" s="21"/>
      <c r="D5" s="21"/>
      <c r="E5" s="21">
        <v>3</v>
      </c>
      <c r="F5" s="22">
        <v>1.2253000000000001</v>
      </c>
      <c r="G5" s="23">
        <f>(F5-C12)/C11</f>
        <v>962.41666666666674</v>
      </c>
      <c r="H5" s="21">
        <v>3</v>
      </c>
      <c r="I5" s="22">
        <v>1.2463</v>
      </c>
      <c r="J5" s="23">
        <f>(I5-C12)/C11</f>
        <v>979.91666666666674</v>
      </c>
      <c r="K5" s="21">
        <v>3</v>
      </c>
      <c r="L5" s="22">
        <v>1.2221</v>
      </c>
      <c r="M5" s="23">
        <f>(L5-C12)/C11</f>
        <v>959.75</v>
      </c>
      <c r="N5" s="21">
        <v>3</v>
      </c>
      <c r="O5" s="22">
        <v>1.2017</v>
      </c>
      <c r="P5" s="23">
        <f>(O5-C12)/C11</f>
        <v>942.75000000000011</v>
      </c>
      <c r="Q5" s="21">
        <v>3</v>
      </c>
      <c r="R5" s="22">
        <v>1.2166999999999999</v>
      </c>
      <c r="S5" s="23">
        <f>(R5-C12)/C11</f>
        <v>955.25</v>
      </c>
      <c r="T5" s="21">
        <v>3</v>
      </c>
      <c r="U5" s="22">
        <v>1.1921999999999999</v>
      </c>
      <c r="V5" s="23">
        <f>(U5-C12)/C11</f>
        <v>934.83333333333337</v>
      </c>
      <c r="W5" s="21">
        <v>3</v>
      </c>
      <c r="X5" s="22">
        <v>1.1594</v>
      </c>
      <c r="Y5" s="23">
        <f>(X5-C12)/C11</f>
        <v>907.5</v>
      </c>
      <c r="Z5" s="21"/>
      <c r="AA5" s="21"/>
      <c r="AB5" s="21"/>
    </row>
    <row r="6" spans="2:28" x14ac:dyDescent="0.25">
      <c r="D6" t="s">
        <v>3</v>
      </c>
      <c r="F6" s="13">
        <f>(F3+F4+F5)/3</f>
        <v>1.2365333333333333</v>
      </c>
      <c r="G6" s="13">
        <f>(G3+G4+G5)/3</f>
        <v>971.77777777777783</v>
      </c>
      <c r="I6" s="13">
        <f>(I3+I4+I5)/3</f>
        <v>1.2314333333333334</v>
      </c>
      <c r="J6" s="13">
        <f>SUM(J3:J5)/3</f>
        <v>967.52777777777794</v>
      </c>
      <c r="L6" s="13">
        <f>(L3+L4+L5)/3</f>
        <v>1.2161333333333333</v>
      </c>
      <c r="M6" s="13">
        <f>SUM(M3:M5)/3</f>
        <v>954.77777777777783</v>
      </c>
      <c r="O6" s="13">
        <f>(O3+O4+O5)/3</f>
        <v>1.1980333333333333</v>
      </c>
      <c r="P6" s="13">
        <f>SUM(P3:P5)/3</f>
        <v>939.69444444444446</v>
      </c>
      <c r="R6" s="13">
        <f>(R3+R4+R5)/3</f>
        <v>1.1921333333333333</v>
      </c>
      <c r="S6" s="13">
        <f>SUM(S3:S5)/3</f>
        <v>934.77777777777783</v>
      </c>
      <c r="U6" s="13">
        <f>(U3+U4+U5)/3</f>
        <v>1.1829333333333334</v>
      </c>
      <c r="V6" s="13">
        <f>SUM(V3:V5)/3</f>
        <v>927.1111111111112</v>
      </c>
      <c r="X6" s="13">
        <f>(X3+X4+X5)/3</f>
        <v>1.159</v>
      </c>
      <c r="Y6" s="13">
        <f>SUM(Y3:Y5)/3</f>
        <v>907.16666666666663</v>
      </c>
    </row>
    <row r="7" spans="2:28" x14ac:dyDescent="0.25">
      <c r="D7" t="s">
        <v>4</v>
      </c>
      <c r="F7" s="13">
        <f>_xlfn.STDEV.P(F3:F5)</f>
        <v>9.6216191753547581E-3</v>
      </c>
      <c r="G7" s="13">
        <f>_xlfn.STDEV.P(G3:G5)</f>
        <v>8.0180159794623176</v>
      </c>
      <c r="I7" s="13">
        <f>_xlfn.STDEV.P(I3:I5)</f>
        <v>1.4314871831614692E-2</v>
      </c>
      <c r="J7" s="13">
        <f>_xlfn.STDEV.P(J3:J5)</f>
        <v>11.929059859678908</v>
      </c>
      <c r="L7" s="13">
        <f>_xlfn.STDEV.P(L3:L5)</f>
        <v>7.1369149886737204E-3</v>
      </c>
      <c r="M7" s="13"/>
      <c r="O7" s="13">
        <f>_xlfn.STDEV.P(O3:O5)</f>
        <v>3.6233808644536296E-3</v>
      </c>
      <c r="P7" s="13"/>
      <c r="R7" s="13">
        <f>_xlfn.STDEV.P(R3:R5)</f>
        <v>2.2886725895641363E-2</v>
      </c>
      <c r="S7" s="13"/>
      <c r="U7" s="13">
        <f>_xlfn.STDEV.P(U3:U5)</f>
        <v>8.3810633109541836E-3</v>
      </c>
      <c r="V7" s="13"/>
      <c r="X7" s="13">
        <f>_xlfn.STDEV.P(X3:X5)</f>
        <v>1.2569805089976916E-3</v>
      </c>
      <c r="Y7" s="13"/>
    </row>
    <row r="8" spans="2:28" x14ac:dyDescent="0.25">
      <c r="F8" s="13"/>
      <c r="G8" s="13"/>
      <c r="I8" s="13"/>
      <c r="J8" s="13"/>
      <c r="L8" s="13"/>
      <c r="M8" s="13"/>
      <c r="O8" s="13"/>
      <c r="P8" s="13"/>
      <c r="R8" s="13"/>
      <c r="S8" s="13"/>
      <c r="U8" s="13"/>
      <c r="V8" s="13"/>
      <c r="X8" s="13"/>
      <c r="Y8" s="13"/>
    </row>
    <row r="9" spans="2:28" x14ac:dyDescent="0.25">
      <c r="B9" t="s">
        <v>25</v>
      </c>
      <c r="C9" s="13"/>
      <c r="F9" s="13"/>
      <c r="G9" s="13"/>
      <c r="I9" s="13"/>
      <c r="J9" s="13"/>
      <c r="L9" s="13"/>
      <c r="M9" s="13"/>
      <c r="O9" s="13"/>
      <c r="P9" s="13"/>
      <c r="R9" s="13"/>
      <c r="S9" s="13"/>
      <c r="U9" s="13"/>
      <c r="V9" s="13"/>
      <c r="X9" s="13"/>
      <c r="Y9" s="13"/>
    </row>
    <row r="10" spans="2:28" ht="60" x14ac:dyDescent="0.25">
      <c r="C10" s="13"/>
      <c r="E10" s="38" t="s">
        <v>28</v>
      </c>
      <c r="F10" s="39" t="s">
        <v>29</v>
      </c>
      <c r="G10" s="40" t="s">
        <v>30</v>
      </c>
      <c r="H10" s="41" t="s">
        <v>4</v>
      </c>
      <c r="I10" s="13"/>
      <c r="J10" s="13"/>
      <c r="L10" s="13"/>
      <c r="M10" s="13"/>
      <c r="O10" s="13"/>
      <c r="P10" s="13"/>
      <c r="R10" s="13"/>
      <c r="S10" s="13"/>
      <c r="U10" s="13"/>
      <c r="V10" s="13"/>
      <c r="X10" s="13"/>
      <c r="Y10" s="13"/>
    </row>
    <row r="11" spans="2:28" x14ac:dyDescent="0.25">
      <c r="B11" t="s">
        <v>26</v>
      </c>
      <c r="C11" s="13">
        <v>1.1999999999999999E-3</v>
      </c>
      <c r="E11" s="14">
        <v>0</v>
      </c>
      <c r="F11" s="15">
        <f>G6</f>
        <v>971.77777777777783</v>
      </c>
      <c r="G11" s="15">
        <f>(F11/F11)*100</f>
        <v>100</v>
      </c>
      <c r="H11">
        <f>_xlfn.STDEV.P(I19:K19)</f>
        <v>0</v>
      </c>
      <c r="I11" s="13"/>
      <c r="J11" s="13"/>
      <c r="L11" s="13"/>
      <c r="M11" s="13"/>
      <c r="O11" s="13"/>
      <c r="P11" s="13"/>
      <c r="R11" s="13"/>
      <c r="S11" s="13"/>
      <c r="U11" s="13"/>
      <c r="V11" s="13"/>
      <c r="X11" s="13"/>
      <c r="Y11" s="13"/>
    </row>
    <row r="12" spans="2:28" x14ac:dyDescent="0.25">
      <c r="B12" t="s">
        <v>27</v>
      </c>
      <c r="C12" s="13">
        <v>7.0400000000000004E-2</v>
      </c>
      <c r="E12" s="14">
        <v>10</v>
      </c>
      <c r="F12" s="15">
        <f>J6</f>
        <v>967.52777777777794</v>
      </c>
      <c r="G12" s="15">
        <f>(F12/F11)*100</f>
        <v>99.562657214726741</v>
      </c>
      <c r="H12">
        <f t="shared" ref="H12:H17" si="0">_xlfn.STDEV.P(I20:K20)</f>
        <v>1.6317919417676692</v>
      </c>
      <c r="I12" s="13"/>
      <c r="J12" s="13"/>
      <c r="L12" s="13"/>
      <c r="M12" s="13"/>
      <c r="O12" s="13"/>
      <c r="P12" s="13"/>
      <c r="R12" s="13"/>
      <c r="S12" s="13"/>
      <c r="U12" s="13"/>
      <c r="V12" s="13"/>
      <c r="X12" s="13"/>
      <c r="Y12" s="13"/>
    </row>
    <row r="13" spans="2:28" x14ac:dyDescent="0.25">
      <c r="E13" s="14">
        <v>20</v>
      </c>
      <c r="F13" s="15">
        <f>M6</f>
        <v>954.77777777777783</v>
      </c>
      <c r="G13" s="15">
        <f>(F13/F11)*100</f>
        <v>98.250628858906936</v>
      </c>
      <c r="H13">
        <f t="shared" si="0"/>
        <v>1.3988179383507635</v>
      </c>
      <c r="I13" s="13"/>
      <c r="J13" s="13"/>
      <c r="L13" s="13"/>
      <c r="M13" s="13"/>
      <c r="O13" s="13"/>
      <c r="R13" s="13"/>
      <c r="S13" s="13"/>
      <c r="U13" s="13"/>
      <c r="V13" s="13"/>
      <c r="X13" s="13"/>
      <c r="Y13" s="13"/>
    </row>
    <row r="14" spans="2:28" x14ac:dyDescent="0.25">
      <c r="E14" s="14">
        <v>30</v>
      </c>
      <c r="F14" s="15">
        <f>P6</f>
        <v>939.69444444444446</v>
      </c>
      <c r="G14" s="15">
        <f>(F14/F11)*100</f>
        <v>96.698490738623363</v>
      </c>
      <c r="H14">
        <f t="shared" si="0"/>
        <v>0.91376874779855877</v>
      </c>
      <c r="I14" s="13"/>
      <c r="J14" s="13"/>
      <c r="L14" s="13"/>
      <c r="M14" s="13"/>
      <c r="O14" s="13"/>
      <c r="R14" s="13"/>
      <c r="S14" s="13"/>
      <c r="U14" s="13"/>
      <c r="V14" s="13"/>
      <c r="X14" s="13"/>
      <c r="Y14" s="13"/>
    </row>
    <row r="15" spans="2:28" x14ac:dyDescent="0.25">
      <c r="E15" s="14">
        <v>40</v>
      </c>
      <c r="F15" s="15">
        <f>S6</f>
        <v>934.77777777777783</v>
      </c>
      <c r="G15" s="15">
        <f>(F15/F11)*100</f>
        <v>96.192545163503311</v>
      </c>
      <c r="H15">
        <f t="shared" si="0"/>
        <v>2.3132522565988536</v>
      </c>
      <c r="I15" s="13"/>
      <c r="J15" s="13"/>
      <c r="L15" s="13"/>
      <c r="M15" s="13"/>
      <c r="O15" s="13"/>
      <c r="R15" s="13"/>
      <c r="S15" s="13"/>
      <c r="U15" s="13"/>
      <c r="V15" s="13"/>
      <c r="X15" s="13"/>
      <c r="Y15" s="13"/>
    </row>
    <row r="16" spans="2:28" x14ac:dyDescent="0.25">
      <c r="E16" s="14">
        <v>50</v>
      </c>
      <c r="F16" s="15">
        <f>V6</f>
        <v>927.1111111111112</v>
      </c>
      <c r="G16" s="15">
        <f>(F16/F11)*100</f>
        <v>95.403613080265274</v>
      </c>
      <c r="H16">
        <f t="shared" si="0"/>
        <v>1.2177196152771872</v>
      </c>
      <c r="I16" s="13"/>
      <c r="J16" s="13"/>
      <c r="L16" s="13"/>
      <c r="M16" s="13"/>
      <c r="O16" s="13"/>
      <c r="P16" s="13"/>
      <c r="R16" s="13"/>
      <c r="S16" s="13"/>
      <c r="U16" s="13"/>
      <c r="V16" s="13"/>
      <c r="X16" s="13"/>
      <c r="Y16" s="13"/>
    </row>
    <row r="17" spans="3:25" x14ac:dyDescent="0.25">
      <c r="E17" s="14">
        <v>60</v>
      </c>
      <c r="F17" s="15">
        <f>Y6</f>
        <v>907.16666666666663</v>
      </c>
      <c r="G17" s="15">
        <f>(F17/F11)*100</f>
        <v>93.351246284015545</v>
      </c>
      <c r="H17">
        <f t="shared" si="0"/>
        <v>0.85081756880518222</v>
      </c>
      <c r="I17" s="13"/>
      <c r="J17" s="13"/>
      <c r="L17" s="13"/>
      <c r="M17" s="13"/>
      <c r="O17" s="13"/>
      <c r="P17" s="13"/>
      <c r="R17" s="13"/>
      <c r="S17" s="13"/>
      <c r="U17" s="13"/>
      <c r="V17" s="13"/>
      <c r="X17" s="13"/>
      <c r="Y17" s="13"/>
    </row>
    <row r="18" spans="3:25" x14ac:dyDescent="0.25">
      <c r="F18" s="15"/>
      <c r="G18" s="13"/>
      <c r="I18" s="13" t="s">
        <v>47</v>
      </c>
      <c r="J18" s="13" t="s">
        <v>48</v>
      </c>
      <c r="K18" t="s">
        <v>49</v>
      </c>
      <c r="L18" s="13"/>
      <c r="M18" s="13"/>
      <c r="O18" s="13"/>
      <c r="P18" s="13"/>
      <c r="R18" s="13"/>
      <c r="S18" s="13"/>
      <c r="U18" s="13"/>
      <c r="V18" s="13"/>
      <c r="X18" s="13"/>
      <c r="Y18" s="13"/>
    </row>
    <row r="19" spans="3:25" x14ac:dyDescent="0.25">
      <c r="C19" t="s">
        <v>50</v>
      </c>
      <c r="D19">
        <v>1</v>
      </c>
      <c r="E19" s="14">
        <v>0</v>
      </c>
      <c r="F19" s="15">
        <f>G3</f>
        <v>970.91666666666674</v>
      </c>
      <c r="G19" s="15">
        <f>(F19/F19)*100</f>
        <v>100</v>
      </c>
      <c r="I19" s="15">
        <v>100</v>
      </c>
      <c r="J19" s="15">
        <v>100</v>
      </c>
      <c r="K19" s="15">
        <v>100</v>
      </c>
      <c r="L19" s="13"/>
      <c r="M19" s="13"/>
      <c r="O19" s="13"/>
      <c r="P19" s="13"/>
      <c r="R19" s="13"/>
      <c r="S19" s="13"/>
      <c r="U19" s="13"/>
      <c r="V19" s="13"/>
      <c r="X19" s="13"/>
      <c r="Y19" s="13"/>
    </row>
    <row r="20" spans="3:25" x14ac:dyDescent="0.25">
      <c r="E20" s="14">
        <v>10</v>
      </c>
      <c r="F20" s="15">
        <f>J3</f>
        <v>951.41666666666674</v>
      </c>
      <c r="G20" s="15">
        <f>(F20/F19)*100</f>
        <v>97.991588704832196</v>
      </c>
      <c r="I20" s="15">
        <v>97.991588704832196</v>
      </c>
      <c r="J20" s="15">
        <v>98.905295315682295</v>
      </c>
      <c r="K20" s="15">
        <v>101.81833925015154</v>
      </c>
      <c r="L20" s="13"/>
      <c r="M20" s="13"/>
      <c r="O20" s="13"/>
      <c r="P20" s="13"/>
      <c r="R20" s="13"/>
      <c r="S20" s="13"/>
      <c r="U20" s="13"/>
      <c r="V20" s="13"/>
      <c r="X20" s="13"/>
      <c r="Y20" s="13"/>
    </row>
    <row r="21" spans="3:25" x14ac:dyDescent="0.25">
      <c r="E21" s="14">
        <v>20</v>
      </c>
      <c r="F21" s="15">
        <f>M3</f>
        <v>958.16666666666674</v>
      </c>
      <c r="G21" s="15">
        <f>(F21/F19)*100</f>
        <v>98.686807999313359</v>
      </c>
      <c r="I21" s="15">
        <v>98.686807999313359</v>
      </c>
      <c r="J21" s="15">
        <v>96.376442634080121</v>
      </c>
      <c r="K21" s="15">
        <v>99.722919733310235</v>
      </c>
      <c r="L21" s="13"/>
      <c r="M21" s="13"/>
      <c r="O21" s="13"/>
      <c r="P21" s="13"/>
      <c r="R21" s="13"/>
      <c r="S21" s="13"/>
      <c r="U21" s="13"/>
      <c r="V21" s="13"/>
    </row>
    <row r="22" spans="3:25" x14ac:dyDescent="0.25">
      <c r="E22" s="14">
        <v>30</v>
      </c>
      <c r="F22" s="15">
        <f>P3</f>
        <v>935.58333333333348</v>
      </c>
      <c r="G22" s="15">
        <f>(F22/F19)*100</f>
        <v>96.360827396789986</v>
      </c>
      <c r="I22" s="15">
        <v>96.360827396789986</v>
      </c>
      <c r="J22" s="15">
        <v>95.799389002036676</v>
      </c>
      <c r="K22" s="15">
        <v>97.956533033163055</v>
      </c>
      <c r="L22" s="13"/>
      <c r="M22" s="13"/>
      <c r="O22" s="13"/>
      <c r="P22" s="13"/>
      <c r="R22" s="13"/>
      <c r="S22" s="13"/>
      <c r="U22" s="13"/>
      <c r="V22" s="13"/>
    </row>
    <row r="23" spans="3:25" x14ac:dyDescent="0.25">
      <c r="E23" s="14">
        <v>40</v>
      </c>
      <c r="F23" s="15">
        <f>S3</f>
        <v>909.33333333333337</v>
      </c>
      <c r="G23" s="15">
        <f>(F23/F19)*100</f>
        <v>93.65719680714102</v>
      </c>
      <c r="I23" s="15">
        <v>93.65719680714102</v>
      </c>
      <c r="J23" s="15">
        <v>95.697556008146648</v>
      </c>
      <c r="K23" s="15">
        <v>99.255346783271264</v>
      </c>
      <c r="L23" s="13"/>
      <c r="M23" s="13"/>
      <c r="O23" s="13"/>
      <c r="P23" s="13"/>
      <c r="R23" s="13"/>
      <c r="S23" s="13"/>
      <c r="U23" s="13"/>
      <c r="V23" s="13"/>
    </row>
    <row r="24" spans="3:25" x14ac:dyDescent="0.25">
      <c r="E24" s="14">
        <v>50</v>
      </c>
      <c r="F24" s="15">
        <f>V3</f>
        <v>917.91666666666663</v>
      </c>
      <c r="G24" s="15">
        <f>(F24/F19)*100</f>
        <v>94.541241095184944</v>
      </c>
      <c r="I24" s="15">
        <v>94.541241095184944</v>
      </c>
      <c r="J24" s="15">
        <v>94.5604209097081</v>
      </c>
      <c r="K24" s="15">
        <v>97.133950991427838</v>
      </c>
      <c r="L24" s="13"/>
      <c r="M24" s="13"/>
      <c r="O24" s="13"/>
      <c r="P24" s="13"/>
      <c r="R24" s="13"/>
      <c r="S24" s="13"/>
      <c r="U24" s="13"/>
      <c r="V24" s="13"/>
    </row>
    <row r="25" spans="3:25" x14ac:dyDescent="0.25">
      <c r="E25" s="14">
        <v>60</v>
      </c>
      <c r="F25" s="15">
        <f>Y3</f>
        <v>908.25000000000011</v>
      </c>
      <c r="G25" s="15">
        <f>(F25/F19)*100</f>
        <v>93.545618401853929</v>
      </c>
      <c r="I25" s="15">
        <v>93.545618401853929</v>
      </c>
      <c r="J25" s="15">
        <v>92.235234215885967</v>
      </c>
      <c r="K25" s="15">
        <v>94.293878257857813</v>
      </c>
      <c r="L25" s="13"/>
      <c r="M25" s="13"/>
      <c r="O25" s="13"/>
      <c r="P25" s="13"/>
      <c r="R25" s="13"/>
      <c r="S25" s="13"/>
      <c r="U25" s="13"/>
      <c r="V25" s="13"/>
    </row>
    <row r="26" spans="3:25" x14ac:dyDescent="0.25">
      <c r="F26" s="13"/>
      <c r="G26" s="13"/>
      <c r="I26" s="13"/>
      <c r="J26" s="13"/>
      <c r="L26" s="13"/>
      <c r="M26" s="13"/>
      <c r="O26" s="13"/>
      <c r="P26" s="13"/>
      <c r="R26" s="13"/>
      <c r="S26" s="13"/>
      <c r="U26" s="13"/>
      <c r="V26" s="13"/>
    </row>
    <row r="27" spans="3:25" x14ac:dyDescent="0.25">
      <c r="C27" t="s">
        <v>50</v>
      </c>
      <c r="D27">
        <v>2</v>
      </c>
      <c r="E27" s="14">
        <v>0</v>
      </c>
      <c r="F27" s="15">
        <f>G4</f>
        <v>982</v>
      </c>
      <c r="G27" s="15">
        <f>(F27/F27)*100</f>
        <v>100</v>
      </c>
      <c r="I27" s="13"/>
      <c r="J27" s="13"/>
      <c r="L27" s="13"/>
      <c r="M27" s="13"/>
      <c r="O27" s="13"/>
      <c r="P27" s="13"/>
      <c r="R27" s="13"/>
      <c r="S27" s="13"/>
      <c r="U27" s="13"/>
      <c r="V27" s="13"/>
      <c r="X27" s="13"/>
      <c r="Y27" s="13"/>
    </row>
    <row r="28" spans="3:25" x14ac:dyDescent="0.25">
      <c r="E28" s="14">
        <v>10</v>
      </c>
      <c r="F28" s="15">
        <f>J4</f>
        <v>971.25000000000011</v>
      </c>
      <c r="G28" s="15">
        <f>(F28/F27)*100</f>
        <v>98.905295315682295</v>
      </c>
      <c r="I28" s="13"/>
      <c r="J28" s="13"/>
      <c r="L28" s="13"/>
      <c r="M28" s="13"/>
      <c r="O28" s="13"/>
      <c r="P28" s="13"/>
      <c r="R28" s="13"/>
      <c r="S28" s="13"/>
      <c r="U28" s="13"/>
      <c r="V28" s="13"/>
      <c r="X28" s="13"/>
      <c r="Y28" s="13"/>
    </row>
    <row r="29" spans="3:25" x14ac:dyDescent="0.25">
      <c r="E29" s="14">
        <v>20</v>
      </c>
      <c r="F29" s="15">
        <f>M4</f>
        <v>946.41666666666674</v>
      </c>
      <c r="G29" s="15">
        <f>(F29/F27)*100</f>
        <v>96.376442634080121</v>
      </c>
      <c r="I29" s="13"/>
      <c r="J29" s="13"/>
      <c r="L29" s="13"/>
      <c r="M29" s="13"/>
      <c r="O29" s="13"/>
      <c r="P29" s="13"/>
      <c r="R29" s="13"/>
      <c r="S29" s="13"/>
      <c r="U29" s="13"/>
      <c r="V29" s="13"/>
      <c r="X29" s="13"/>
      <c r="Y29" s="13"/>
    </row>
    <row r="30" spans="3:25" x14ac:dyDescent="0.25">
      <c r="E30" s="14">
        <v>30</v>
      </c>
      <c r="F30" s="15">
        <f>P4</f>
        <v>940.75000000000011</v>
      </c>
      <c r="G30" s="15">
        <f>(F30/F27)*100</f>
        <v>95.799389002036676</v>
      </c>
      <c r="I30" s="13"/>
      <c r="J30" s="13"/>
      <c r="L30" s="13"/>
      <c r="M30" s="13"/>
      <c r="O30" s="13"/>
      <c r="P30" s="13"/>
      <c r="R30" s="13"/>
      <c r="S30" s="13"/>
      <c r="U30" s="13"/>
      <c r="V30" s="13"/>
      <c r="X30" s="13"/>
      <c r="Y30" s="13"/>
    </row>
    <row r="31" spans="3:25" x14ac:dyDescent="0.25">
      <c r="E31" s="14">
        <v>40</v>
      </c>
      <c r="F31" s="15">
        <f>S4</f>
        <v>939.75</v>
      </c>
      <c r="G31" s="15">
        <f>(F31/F27)*100</f>
        <v>95.697556008146648</v>
      </c>
      <c r="I31" s="13"/>
      <c r="J31" s="13"/>
      <c r="L31" s="13"/>
      <c r="M31" s="13"/>
      <c r="O31" s="13"/>
      <c r="P31" s="13"/>
      <c r="R31" s="13"/>
      <c r="S31" s="13"/>
      <c r="U31" s="13"/>
      <c r="V31" s="13"/>
      <c r="X31" s="13"/>
      <c r="Y31" s="13"/>
    </row>
    <row r="32" spans="3:25" x14ac:dyDescent="0.25">
      <c r="E32" s="14">
        <v>50</v>
      </c>
      <c r="F32" s="15">
        <f>V4</f>
        <v>928.58333333333348</v>
      </c>
      <c r="G32" s="15">
        <f>(F32/F27)*100</f>
        <v>94.5604209097081</v>
      </c>
      <c r="I32" s="13"/>
      <c r="J32" s="13"/>
      <c r="L32" s="13"/>
      <c r="M32" s="13"/>
      <c r="O32" s="13"/>
      <c r="P32" s="13"/>
      <c r="R32" s="13"/>
      <c r="S32" s="13"/>
      <c r="U32" s="13"/>
      <c r="V32" s="13"/>
      <c r="X32" s="13"/>
      <c r="Y32" s="13"/>
    </row>
    <row r="33" spans="3:25" x14ac:dyDescent="0.25">
      <c r="E33" s="14">
        <v>60</v>
      </c>
      <c r="F33" s="15">
        <f>Y4</f>
        <v>905.75000000000011</v>
      </c>
      <c r="G33" s="15">
        <f>(F33/F27)*100</f>
        <v>92.235234215885967</v>
      </c>
      <c r="I33" s="13"/>
      <c r="J33" s="13"/>
      <c r="L33" s="13"/>
      <c r="M33" s="13"/>
      <c r="O33" s="13"/>
      <c r="P33" s="13"/>
      <c r="R33" s="13"/>
      <c r="S33" s="13"/>
      <c r="U33" s="13"/>
      <c r="V33" s="13"/>
      <c r="X33" s="13"/>
      <c r="Y33" s="13"/>
    </row>
    <row r="34" spans="3:25" x14ac:dyDescent="0.25">
      <c r="F34" s="13"/>
      <c r="G34" s="13"/>
      <c r="I34" s="13"/>
      <c r="J34" s="13"/>
      <c r="L34" s="13"/>
      <c r="M34" s="13"/>
      <c r="O34" s="13"/>
      <c r="P34" s="13"/>
      <c r="R34" s="13"/>
      <c r="S34" s="13"/>
      <c r="U34" s="13"/>
      <c r="V34" s="13"/>
      <c r="X34" s="13"/>
      <c r="Y34" s="13"/>
    </row>
    <row r="35" spans="3:25" x14ac:dyDescent="0.25">
      <c r="C35" t="s">
        <v>50</v>
      </c>
      <c r="D35">
        <v>3</v>
      </c>
      <c r="E35" s="14">
        <v>0</v>
      </c>
      <c r="F35" s="15">
        <f>G5</f>
        <v>962.41666666666674</v>
      </c>
      <c r="G35" s="15">
        <f>(F35/F35)*100</f>
        <v>100</v>
      </c>
      <c r="I35" s="13"/>
      <c r="J35" s="13"/>
      <c r="L35" s="13"/>
      <c r="M35" s="13"/>
      <c r="O35" s="13"/>
      <c r="P35" s="13"/>
      <c r="R35" s="13"/>
      <c r="S35" s="13"/>
      <c r="U35" s="13"/>
      <c r="V35" s="13"/>
      <c r="X35" s="13"/>
      <c r="Y35" s="13"/>
    </row>
    <row r="36" spans="3:25" x14ac:dyDescent="0.25">
      <c r="E36" s="14">
        <v>10</v>
      </c>
      <c r="F36" s="15">
        <f>J5</f>
        <v>979.91666666666674</v>
      </c>
      <c r="G36" s="15">
        <f>(F36/F35)*100</f>
        <v>101.81833925015154</v>
      </c>
      <c r="I36" s="13"/>
      <c r="J36" s="13"/>
      <c r="L36" s="13"/>
      <c r="M36" s="13"/>
      <c r="O36" s="13"/>
      <c r="P36" s="13"/>
      <c r="R36" s="13"/>
      <c r="S36" s="13"/>
      <c r="U36" s="13"/>
      <c r="V36" s="13"/>
      <c r="X36" s="13"/>
      <c r="Y36" s="13"/>
    </row>
    <row r="37" spans="3:25" x14ac:dyDescent="0.25">
      <c r="E37" s="14">
        <v>20</v>
      </c>
      <c r="F37" s="15">
        <f>M5</f>
        <v>959.75</v>
      </c>
      <c r="G37" s="15">
        <f>(F37/F35)*100</f>
        <v>99.722919733310235</v>
      </c>
      <c r="I37" s="13"/>
      <c r="J37" s="13"/>
      <c r="L37" s="13"/>
      <c r="M37" s="13"/>
      <c r="O37" s="13"/>
      <c r="P37" s="13"/>
      <c r="R37" s="13"/>
      <c r="S37" s="13"/>
      <c r="U37" s="13"/>
      <c r="V37" s="13"/>
      <c r="X37" s="13"/>
      <c r="Y37" s="13"/>
    </row>
    <row r="38" spans="3:25" x14ac:dyDescent="0.25">
      <c r="E38" s="14">
        <v>30</v>
      </c>
      <c r="F38" s="15">
        <f>P5</f>
        <v>942.75000000000011</v>
      </c>
      <c r="G38" s="15">
        <f>(F38/F35)*100</f>
        <v>97.956533033163055</v>
      </c>
      <c r="I38" s="13"/>
      <c r="J38" s="13"/>
      <c r="L38" s="13"/>
      <c r="M38" s="13"/>
      <c r="O38" s="13"/>
      <c r="P38" s="13"/>
      <c r="R38" s="13"/>
      <c r="S38" s="13"/>
      <c r="U38" s="13"/>
      <c r="V38" s="13"/>
      <c r="X38" s="13"/>
      <c r="Y38" s="13"/>
    </row>
    <row r="39" spans="3:25" x14ac:dyDescent="0.25">
      <c r="E39" s="14">
        <v>40</v>
      </c>
      <c r="F39" s="15">
        <f>S5</f>
        <v>955.25</v>
      </c>
      <c r="G39" s="15">
        <f>(F39/F35)*100</f>
        <v>99.255346783271264</v>
      </c>
      <c r="I39" s="13"/>
      <c r="J39" s="13"/>
      <c r="L39" s="13"/>
      <c r="M39" s="13"/>
      <c r="O39" s="13"/>
      <c r="P39" s="13"/>
      <c r="R39" s="13"/>
      <c r="S39" s="13"/>
      <c r="U39" s="13"/>
      <c r="V39" s="13"/>
      <c r="X39" s="13"/>
      <c r="Y39" s="13"/>
    </row>
    <row r="40" spans="3:25" x14ac:dyDescent="0.25">
      <c r="E40" s="14">
        <v>50</v>
      </c>
      <c r="F40" s="15">
        <f>V5</f>
        <v>934.83333333333337</v>
      </c>
      <c r="G40" s="15">
        <f>(F40/F35)*100</f>
        <v>97.133950991427838</v>
      </c>
      <c r="I40" s="13"/>
      <c r="J40" s="13"/>
      <c r="L40" s="13"/>
      <c r="M40" s="13"/>
      <c r="O40" s="13"/>
      <c r="P40" s="13"/>
      <c r="R40" s="13"/>
      <c r="S40" s="13"/>
      <c r="U40" s="13"/>
      <c r="V40" s="13"/>
      <c r="X40" s="13"/>
      <c r="Y40" s="13"/>
    </row>
    <row r="41" spans="3:25" x14ac:dyDescent="0.25">
      <c r="E41" s="14">
        <v>60</v>
      </c>
      <c r="F41" s="15">
        <f>Y5</f>
        <v>907.5</v>
      </c>
      <c r="G41" s="15">
        <f>(F41/F35)*100</f>
        <v>94.293878257857813</v>
      </c>
      <c r="I41" s="13"/>
      <c r="J41" s="13"/>
      <c r="L41" s="13"/>
      <c r="M41" s="13"/>
      <c r="O41" s="13"/>
      <c r="P41" s="13"/>
      <c r="R41" s="13"/>
      <c r="S41" s="13"/>
      <c r="U41" s="13"/>
      <c r="V41" s="13"/>
      <c r="X41" s="13"/>
      <c r="Y41" s="1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D73C2-C5CA-48A4-85C4-1146669364D1}">
  <dimension ref="A4:I11"/>
  <sheetViews>
    <sheetView zoomScale="90" zoomScaleNormal="90" workbookViewId="0">
      <selection activeCell="J23" sqref="J23"/>
    </sheetView>
  </sheetViews>
  <sheetFormatPr defaultRowHeight="15" x14ac:dyDescent="0.25"/>
  <sheetData>
    <row r="4" spans="1:9" x14ac:dyDescent="0.25">
      <c r="A4" s="14" t="s">
        <v>28</v>
      </c>
      <c r="B4" t="s">
        <v>39</v>
      </c>
      <c r="C4" t="s">
        <v>4</v>
      </c>
      <c r="D4" t="s">
        <v>40</v>
      </c>
      <c r="E4" t="s">
        <v>4</v>
      </c>
      <c r="F4" t="s">
        <v>41</v>
      </c>
      <c r="G4" t="s">
        <v>4</v>
      </c>
      <c r="H4" t="s">
        <v>51</v>
      </c>
      <c r="I4" t="s">
        <v>4</v>
      </c>
    </row>
    <row r="5" spans="1:9" x14ac:dyDescent="0.25">
      <c r="A5">
        <v>0</v>
      </c>
      <c r="B5" s="15">
        <v>100</v>
      </c>
      <c r="C5" s="15">
        <v>2.0637176744058978</v>
      </c>
      <c r="D5" s="15">
        <v>100</v>
      </c>
      <c r="E5" s="15">
        <v>0</v>
      </c>
      <c r="F5" s="15">
        <v>100</v>
      </c>
      <c r="G5" s="15">
        <v>0</v>
      </c>
      <c r="H5" s="15">
        <v>100</v>
      </c>
      <c r="I5" s="15">
        <v>0</v>
      </c>
    </row>
    <row r="6" spans="1:9" x14ac:dyDescent="0.25">
      <c r="A6">
        <v>10</v>
      </c>
      <c r="B6" s="15">
        <v>93.309189911131668</v>
      </c>
      <c r="C6" s="15">
        <v>1.5319548970088461</v>
      </c>
      <c r="D6" s="15">
        <v>87.543014452856141</v>
      </c>
      <c r="E6" s="15">
        <v>6.0715983169578731</v>
      </c>
      <c r="F6" s="15">
        <v>76.238922367954657</v>
      </c>
      <c r="G6" s="15">
        <v>3.2949401501628541</v>
      </c>
      <c r="H6" s="15">
        <v>99.562657214726741</v>
      </c>
      <c r="I6" s="15">
        <v>1.6317919417676692</v>
      </c>
    </row>
    <row r="7" spans="1:9" x14ac:dyDescent="0.25">
      <c r="A7">
        <v>20</v>
      </c>
      <c r="B7" s="15">
        <v>91.341757846612225</v>
      </c>
      <c r="C7" s="15">
        <v>8.9229491395129603</v>
      </c>
      <c r="D7" s="15">
        <v>70.485000607262862</v>
      </c>
      <c r="E7" s="15">
        <v>4.1763486724326819</v>
      </c>
      <c r="F7" s="15">
        <v>70.879120879120904</v>
      </c>
      <c r="G7" s="15">
        <v>3.0632969871440143</v>
      </c>
      <c r="H7" s="15">
        <v>98.250628858906936</v>
      </c>
      <c r="I7" s="15">
        <v>1.3988179383507635</v>
      </c>
    </row>
    <row r="8" spans="1:9" x14ac:dyDescent="0.25">
      <c r="A8">
        <v>30</v>
      </c>
      <c r="B8" s="15">
        <v>44.354548723480768</v>
      </c>
      <c r="C8" s="15">
        <v>2.5700043035529689</v>
      </c>
      <c r="D8" s="15">
        <v>27.4988866847496</v>
      </c>
      <c r="E8" s="15">
        <v>1.9416656173962716</v>
      </c>
      <c r="F8" s="15">
        <v>21.066997518610428</v>
      </c>
      <c r="G8" s="15">
        <v>0.91048632131017126</v>
      </c>
      <c r="H8" s="15">
        <v>96.698490738623363</v>
      </c>
      <c r="I8" s="15">
        <v>0.91376874779855877</v>
      </c>
    </row>
    <row r="9" spans="1:9" x14ac:dyDescent="0.25">
      <c r="A9">
        <v>40</v>
      </c>
      <c r="B9" s="15">
        <v>16.086197154158317</v>
      </c>
      <c r="C9" s="15">
        <v>1.1583485806098517</v>
      </c>
      <c r="D9" s="15">
        <v>15.926480709283023</v>
      </c>
      <c r="E9" s="15">
        <v>1.0118603516644016</v>
      </c>
      <c r="F9" s="15">
        <v>4.657922722438852</v>
      </c>
      <c r="G9" s="15">
        <v>0.20130893929018423</v>
      </c>
      <c r="H9" s="15">
        <v>96.192545163503311</v>
      </c>
      <c r="I9" s="15">
        <v>2.3132522565988536</v>
      </c>
    </row>
    <row r="10" spans="1:9" x14ac:dyDescent="0.25">
      <c r="A10">
        <v>50</v>
      </c>
      <c r="B10" s="15">
        <v>17.676067190630295</v>
      </c>
      <c r="C10" s="15">
        <v>1.0640483611897378</v>
      </c>
      <c r="D10" s="15">
        <v>9.5077122383709156</v>
      </c>
      <c r="E10" s="15">
        <v>0.58462956838789659</v>
      </c>
      <c r="F10" s="15">
        <v>2.3289613612194251</v>
      </c>
      <c r="G10" s="15">
        <v>0.10065446964509192</v>
      </c>
      <c r="H10" s="15">
        <v>95.403613080265274</v>
      </c>
      <c r="I10" s="15">
        <v>1.2177196152771872</v>
      </c>
    </row>
    <row r="11" spans="1:9" x14ac:dyDescent="0.25">
      <c r="A11">
        <v>60</v>
      </c>
      <c r="B11" s="15">
        <v>11.501515385010533</v>
      </c>
      <c r="C11" s="15">
        <v>0.84738854086184323</v>
      </c>
      <c r="D11" s="15">
        <v>3.1010890247358396</v>
      </c>
      <c r="E11" s="15">
        <v>0.20078760253623737</v>
      </c>
      <c r="F11" s="15">
        <v>6.7281105990783407</v>
      </c>
      <c r="G11" s="15">
        <v>0.51961014299448494</v>
      </c>
      <c r="H11" s="15">
        <v>93.351246284015545</v>
      </c>
      <c r="I11" s="15">
        <v>0.85081756880518222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E5801-D37B-49F1-BB44-F973C3D239A8}">
  <dimension ref="B3:X178"/>
  <sheetViews>
    <sheetView tabSelected="1" topLeftCell="A161" zoomScale="80" zoomScaleNormal="80" workbookViewId="0">
      <selection activeCell="P184" sqref="P184"/>
    </sheetView>
  </sheetViews>
  <sheetFormatPr defaultRowHeight="15" x14ac:dyDescent="0.25"/>
  <cols>
    <col min="4" max="4" width="10.42578125" bestFit="1" customWidth="1"/>
    <col min="5" max="5" width="9.42578125" customWidth="1"/>
    <col min="6" max="6" width="12.28515625" style="13" bestFit="1" customWidth="1"/>
    <col min="7" max="7" width="21" style="13" customWidth="1"/>
    <col min="8" max="8" width="13.28515625" customWidth="1"/>
    <col min="9" max="9" width="11.42578125" style="13" customWidth="1"/>
    <col min="10" max="10" width="13.42578125" style="13" bestFit="1" customWidth="1"/>
    <col min="11" max="11" width="12.5703125" customWidth="1"/>
    <col min="12" max="12" width="9.140625" style="13"/>
    <col min="13" max="13" width="13.42578125" style="13" bestFit="1" customWidth="1"/>
    <col min="15" max="15" width="9.140625" style="13"/>
    <col min="16" max="16" width="13.42578125" style="13" bestFit="1" customWidth="1"/>
    <col min="18" max="18" width="9.140625" style="13"/>
    <col min="19" max="19" width="13.42578125" style="13" bestFit="1" customWidth="1"/>
    <col min="21" max="21" width="9.140625" style="13"/>
    <col min="22" max="22" width="13.42578125" style="13" bestFit="1" customWidth="1"/>
  </cols>
  <sheetData>
    <row r="3" spans="2:22" ht="18.75" x14ac:dyDescent="0.3">
      <c r="E3" s="24" t="s">
        <v>42</v>
      </c>
    </row>
    <row r="5" spans="2:22" x14ac:dyDescent="0.25">
      <c r="D5" s="1" t="s">
        <v>38</v>
      </c>
      <c r="E5" s="1">
        <v>1</v>
      </c>
      <c r="F5" s="16" t="s">
        <v>32</v>
      </c>
      <c r="G5" s="16" t="s">
        <v>33</v>
      </c>
      <c r="H5" s="1">
        <v>3</v>
      </c>
      <c r="I5" s="16" t="s">
        <v>32</v>
      </c>
      <c r="J5" s="16" t="s">
        <v>33</v>
      </c>
      <c r="K5" s="1">
        <v>5</v>
      </c>
      <c r="L5" s="16" t="s">
        <v>32</v>
      </c>
      <c r="M5" s="16" t="s">
        <v>33</v>
      </c>
      <c r="N5" s="1">
        <v>7</v>
      </c>
      <c r="O5" s="16" t="s">
        <v>32</v>
      </c>
      <c r="P5" s="16" t="s">
        <v>33</v>
      </c>
      <c r="Q5" s="1">
        <v>9</v>
      </c>
      <c r="R5" s="16" t="s">
        <v>32</v>
      </c>
      <c r="S5" s="16" t="s">
        <v>33</v>
      </c>
      <c r="T5" s="1">
        <v>11</v>
      </c>
      <c r="U5" s="16" t="s">
        <v>32</v>
      </c>
      <c r="V5" s="16" t="s">
        <v>33</v>
      </c>
    </row>
    <row r="6" spans="2:22" s="21" customFormat="1" x14ac:dyDescent="0.25">
      <c r="D6" s="21" t="s">
        <v>46</v>
      </c>
      <c r="E6" s="21">
        <v>1</v>
      </c>
      <c r="F6" s="22">
        <v>0.84630000000000005</v>
      </c>
      <c r="G6" s="23">
        <f>(F6-C14)/C13</f>
        <v>646.58333333333337</v>
      </c>
      <c r="H6" s="21">
        <v>1</v>
      </c>
      <c r="I6" s="22">
        <v>0.72109999999999996</v>
      </c>
      <c r="J6" s="23">
        <f>(I6-C14)/C13</f>
        <v>542.25</v>
      </c>
      <c r="K6" s="21">
        <v>1</v>
      </c>
      <c r="L6" s="22">
        <v>0.68569999999999998</v>
      </c>
      <c r="M6" s="23">
        <f>(L6-C14)/C13</f>
        <v>512.75</v>
      </c>
      <c r="N6" s="21">
        <v>1</v>
      </c>
      <c r="O6" s="22">
        <v>0.3891</v>
      </c>
      <c r="P6" s="23">
        <f>(O6-C14)/C13</f>
        <v>265.58333333333331</v>
      </c>
      <c r="Q6" s="21">
        <v>1</v>
      </c>
      <c r="R6" s="22">
        <v>0.44800000000000001</v>
      </c>
      <c r="S6" s="23">
        <f>(R6-C14)/C13</f>
        <v>314.66666666666669</v>
      </c>
      <c r="T6" s="21">
        <v>1</v>
      </c>
      <c r="U6" s="22">
        <v>0.38869999999999999</v>
      </c>
      <c r="V6" s="23">
        <f>(U6-C14)/C13</f>
        <v>265.25</v>
      </c>
    </row>
    <row r="7" spans="2:22" s="21" customFormat="1" x14ac:dyDescent="0.25">
      <c r="E7" s="21">
        <v>2</v>
      </c>
      <c r="F7" s="22">
        <v>0.78269999999999995</v>
      </c>
      <c r="G7" s="23">
        <f>(F7-C14)/C13</f>
        <v>593.58333333333337</v>
      </c>
      <c r="H7" s="21">
        <v>2</v>
      </c>
      <c r="I7" s="22">
        <v>0.72109999999999996</v>
      </c>
      <c r="J7" s="23">
        <f>(I7-C14)/C13</f>
        <v>542.25</v>
      </c>
      <c r="K7" s="21">
        <v>2</v>
      </c>
      <c r="L7" s="22">
        <v>0.6946</v>
      </c>
      <c r="M7" s="23">
        <f>(L7-C14)/C13</f>
        <v>520.16666666666674</v>
      </c>
      <c r="N7" s="21">
        <v>2</v>
      </c>
      <c r="O7" s="22">
        <v>0.3458</v>
      </c>
      <c r="P7" s="23">
        <f>(O7-C14)/C13</f>
        <v>229.5</v>
      </c>
      <c r="Q7" s="21">
        <v>2</v>
      </c>
      <c r="R7" s="22">
        <v>0.45639999999999997</v>
      </c>
      <c r="S7" s="23">
        <f>(R7-C14)/C13</f>
        <v>321.66666666666663</v>
      </c>
      <c r="T7" s="21">
        <v>2</v>
      </c>
      <c r="U7" s="22">
        <v>0.39639999999999997</v>
      </c>
      <c r="V7" s="23">
        <f>(U7-C14)/C13</f>
        <v>271.66666666666663</v>
      </c>
    </row>
    <row r="8" spans="2:22" s="21" customFormat="1" x14ac:dyDescent="0.25">
      <c r="E8" s="21">
        <v>3</v>
      </c>
      <c r="F8" s="22">
        <f>(F6+F7)/2</f>
        <v>0.8145</v>
      </c>
      <c r="G8" s="23">
        <f>(F8-C14)/C13</f>
        <v>620.08333333333337</v>
      </c>
      <c r="H8" s="21">
        <v>3</v>
      </c>
      <c r="I8" s="22">
        <v>0.72109999999999996</v>
      </c>
      <c r="J8" s="23">
        <f>(I8-C14)/C13</f>
        <v>542.25</v>
      </c>
      <c r="K8" s="21">
        <v>3</v>
      </c>
      <c r="L8" s="22">
        <v>0.69830000000000003</v>
      </c>
      <c r="M8" s="23">
        <f>(L8-C14)/C13</f>
        <v>523.25000000000011</v>
      </c>
      <c r="N8" s="21">
        <v>3</v>
      </c>
      <c r="O8" s="22">
        <v>0.33529999999999999</v>
      </c>
      <c r="P8" s="23">
        <f>(O8-C14)/C13</f>
        <v>220.75</v>
      </c>
      <c r="Q8" s="21">
        <v>3</v>
      </c>
      <c r="R8" s="22">
        <v>0.43340000000000001</v>
      </c>
      <c r="S8" s="23">
        <f>(R8-C14)/C13</f>
        <v>302.5</v>
      </c>
      <c r="T8" s="21">
        <v>3</v>
      </c>
      <c r="U8" s="22">
        <v>0.36270000000000002</v>
      </c>
      <c r="V8" s="23">
        <f>(U8-C14)/C13</f>
        <v>243.58333333333337</v>
      </c>
    </row>
    <row r="9" spans="2:22" x14ac:dyDescent="0.25">
      <c r="D9" t="s">
        <v>3</v>
      </c>
      <c r="F9" s="13">
        <f>(F6+F7+F8)/3</f>
        <v>0.81450000000000011</v>
      </c>
      <c r="G9" s="13">
        <f>(G6+G7+G8)/3</f>
        <v>620.08333333333337</v>
      </c>
      <c r="I9" s="13">
        <f>(I6+I7+I8)/3</f>
        <v>0.72109999999999996</v>
      </c>
      <c r="J9" s="13">
        <f>SUM(J6:J8)/3</f>
        <v>542.25</v>
      </c>
      <c r="L9" s="13">
        <f>(L6+L7+L8)/3</f>
        <v>0.69286666666666674</v>
      </c>
      <c r="M9" s="13">
        <f>SUM(M6:M8)/3</f>
        <v>518.72222222222229</v>
      </c>
      <c r="O9" s="13">
        <f>(O6+O7+O8)/3</f>
        <v>0.35673333333333335</v>
      </c>
      <c r="P9" s="13">
        <f>SUM(P6:P8)/3</f>
        <v>238.61111111111109</v>
      </c>
      <c r="R9" s="13">
        <f>(R6+R7+R8)/3</f>
        <v>0.44593333333333335</v>
      </c>
      <c r="S9" s="13">
        <f>SUM(S6:S8)/3</f>
        <v>312.9444444444444</v>
      </c>
      <c r="U9" s="13">
        <f>(U6+U7+U8)/3</f>
        <v>0.3826</v>
      </c>
      <c r="V9" s="13">
        <f>SUM(V6:V8)/3</f>
        <v>260.16666666666669</v>
      </c>
    </row>
    <row r="10" spans="2:22" x14ac:dyDescent="0.25">
      <c r="D10" t="s">
        <v>4</v>
      </c>
      <c r="F10" s="13">
        <f>_xlfn.STDEV.P(F6:F8)</f>
        <v>2.5964591273501727E-2</v>
      </c>
      <c r="G10" s="13">
        <f>_xlfn.STDEV.P(G6:G8)</f>
        <v>21.637159394584739</v>
      </c>
      <c r="I10" s="13">
        <f>_xlfn.STDEV.P(I6:I8)</f>
        <v>0</v>
      </c>
      <c r="J10" s="13">
        <f>_xlfn.STDEV.P(J6:J8)</f>
        <v>0</v>
      </c>
      <c r="L10" s="13">
        <f>_xlfn.STDEV.P(L6:L8)</f>
        <v>5.287931752795458E-3</v>
      </c>
      <c r="O10" s="13">
        <f>_xlfn.STDEV.P(O6:O8)</f>
        <v>2.3284663526784231E-2</v>
      </c>
      <c r="R10" s="13">
        <f>_xlfn.STDEV.P(R6:R8)</f>
        <v>9.5027481405234541E-3</v>
      </c>
      <c r="U10" s="13">
        <f>_xlfn.STDEV.P(U6:U8)</f>
        <v>1.441827544010261E-2</v>
      </c>
    </row>
    <row r="11" spans="2:22" x14ac:dyDescent="0.25">
      <c r="B11" t="s">
        <v>25</v>
      </c>
      <c r="C11" s="13"/>
    </row>
    <row r="12" spans="2:22" ht="30" x14ac:dyDescent="0.25">
      <c r="C12" s="13"/>
      <c r="E12" s="25" t="s">
        <v>38</v>
      </c>
      <c r="F12" s="26" t="s">
        <v>29</v>
      </c>
      <c r="G12" s="27" t="s">
        <v>43</v>
      </c>
      <c r="H12" s="29" t="s">
        <v>4</v>
      </c>
    </row>
    <row r="13" spans="2:22" x14ac:dyDescent="0.25">
      <c r="B13" t="s">
        <v>26</v>
      </c>
      <c r="C13" s="13">
        <v>1.1999999999999999E-3</v>
      </c>
      <c r="E13" s="3">
        <v>1</v>
      </c>
      <c r="F13" s="19">
        <v>620.08333333333337</v>
      </c>
      <c r="G13" s="19">
        <f>(F13/F13)*100</f>
        <v>100</v>
      </c>
      <c r="H13" s="19">
        <f>_xlfn.STDEV.P(I21:K21)</f>
        <v>0</v>
      </c>
    </row>
    <row r="14" spans="2:22" x14ac:dyDescent="0.25">
      <c r="B14" t="s">
        <v>27</v>
      </c>
      <c r="C14" s="13">
        <v>7.0400000000000004E-2</v>
      </c>
      <c r="E14" s="3">
        <v>3</v>
      </c>
      <c r="F14" s="19">
        <v>542.25</v>
      </c>
      <c r="G14" s="19">
        <f>(F14/F13)*100</f>
        <v>87.447923666173892</v>
      </c>
      <c r="H14" s="19">
        <f t="shared" ref="H14:H18" si="0">_xlfn.STDEV.P(I22:K22)</f>
        <v>3.0579174602472805</v>
      </c>
    </row>
    <row r="15" spans="2:22" x14ac:dyDescent="0.25">
      <c r="E15" s="3">
        <v>5</v>
      </c>
      <c r="F15" s="19">
        <v>518.72222222222229</v>
      </c>
      <c r="G15" s="19">
        <f>(F15/F13)*100</f>
        <v>83.653630784392789</v>
      </c>
      <c r="H15" s="19">
        <f t="shared" si="0"/>
        <v>3.4281539172734004</v>
      </c>
      <c r="P15"/>
    </row>
    <row r="16" spans="2:22" x14ac:dyDescent="0.25">
      <c r="E16" s="3">
        <v>7</v>
      </c>
      <c r="F16" s="19">
        <v>238.61111111111109</v>
      </c>
      <c r="G16" s="19">
        <f>(F16/F13)*100</f>
        <v>38.480490973435465</v>
      </c>
      <c r="H16" s="19">
        <f t="shared" si="0"/>
        <v>2.2403663123417394</v>
      </c>
      <c r="P16"/>
    </row>
    <row r="17" spans="3:16" x14ac:dyDescent="0.25">
      <c r="E17" s="3">
        <v>9</v>
      </c>
      <c r="F17" s="19">
        <v>312.9444444444444</v>
      </c>
      <c r="G17" s="19">
        <f>(F17/F13)*100</f>
        <v>50.4681270438561</v>
      </c>
      <c r="H17" s="19">
        <f t="shared" si="0"/>
        <v>2.5770200115227619</v>
      </c>
      <c r="P17"/>
    </row>
    <row r="18" spans="3:16" x14ac:dyDescent="0.25">
      <c r="E18" s="3">
        <v>11</v>
      </c>
      <c r="F18" s="19">
        <v>260.16666666666669</v>
      </c>
      <c r="G18" s="19">
        <f>(F18/F13)*100</f>
        <v>41.95672624647225</v>
      </c>
      <c r="H18" s="19">
        <f t="shared" si="0"/>
        <v>2.7404231547500792</v>
      </c>
    </row>
    <row r="19" spans="3:16" x14ac:dyDescent="0.25">
      <c r="E19" s="14"/>
      <c r="G19" s="15"/>
    </row>
    <row r="20" spans="3:16" x14ac:dyDescent="0.25">
      <c r="I20" s="13" t="s">
        <v>47</v>
      </c>
      <c r="J20" s="13" t="s">
        <v>48</v>
      </c>
      <c r="K20" t="s">
        <v>49</v>
      </c>
    </row>
    <row r="21" spans="3:16" x14ac:dyDescent="0.25">
      <c r="C21" t="s">
        <v>50</v>
      </c>
      <c r="D21">
        <v>1</v>
      </c>
      <c r="E21" s="14">
        <v>1</v>
      </c>
      <c r="F21" s="15">
        <v>646.58333333333337</v>
      </c>
      <c r="G21" s="15">
        <f>(F21/F21)*100</f>
        <v>100</v>
      </c>
      <c r="I21" s="15">
        <v>100</v>
      </c>
      <c r="J21" s="15">
        <v>100</v>
      </c>
      <c r="K21" s="15">
        <v>100</v>
      </c>
    </row>
    <row r="22" spans="3:16" x14ac:dyDescent="0.25">
      <c r="E22" s="14">
        <v>3</v>
      </c>
      <c r="F22" s="15">
        <v>542.25</v>
      </c>
      <c r="G22" s="15">
        <f>(F22/F21)*100</f>
        <v>83.863899987111736</v>
      </c>
      <c r="I22" s="15">
        <v>83.863899987111736</v>
      </c>
      <c r="J22" s="15">
        <v>91.351958444475628</v>
      </c>
      <c r="K22" s="15">
        <v>87.447923666173892</v>
      </c>
    </row>
    <row r="23" spans="3:16" x14ac:dyDescent="0.25">
      <c r="E23" s="14">
        <v>5</v>
      </c>
      <c r="F23" s="15">
        <v>512.75</v>
      </c>
      <c r="G23" s="15">
        <f>(F23/F21)*100</f>
        <v>79.30145637324398</v>
      </c>
      <c r="I23" s="15">
        <v>79.30145637324398</v>
      </c>
      <c r="J23" s="15">
        <v>87.631615892180264</v>
      </c>
      <c r="K23" s="15">
        <v>84.383819379115721</v>
      </c>
    </row>
    <row r="24" spans="3:16" x14ac:dyDescent="0.25">
      <c r="E24" s="14">
        <v>7</v>
      </c>
      <c r="F24" s="15">
        <v>265.58333333333331</v>
      </c>
      <c r="G24" s="15">
        <f>(F24/F21)*100</f>
        <v>41.074880783606126</v>
      </c>
      <c r="I24" s="15">
        <v>41.074880783606126</v>
      </c>
      <c r="J24" s="15">
        <v>38.663484486873507</v>
      </c>
      <c r="K24" s="15">
        <v>35.600053756215559</v>
      </c>
    </row>
    <row r="25" spans="3:16" x14ac:dyDescent="0.25">
      <c r="E25" s="14">
        <v>9</v>
      </c>
      <c r="F25" s="15">
        <v>314.66666666666669</v>
      </c>
      <c r="G25" s="15">
        <f>(F25/F21)*100</f>
        <v>48.666065214589509</v>
      </c>
      <c r="I25" s="15">
        <v>48.666065214589509</v>
      </c>
      <c r="J25" s="15">
        <v>54.190650007019499</v>
      </c>
      <c r="K25" s="15">
        <v>48.783765622900141</v>
      </c>
    </row>
    <row r="26" spans="3:16" x14ac:dyDescent="0.25">
      <c r="E26" s="14">
        <v>11</v>
      </c>
      <c r="F26" s="15">
        <v>265.25</v>
      </c>
      <c r="G26" s="15">
        <f>(F26/F21)*100</f>
        <v>41.023327748421181</v>
      </c>
      <c r="I26" s="15">
        <v>41.023327748421181</v>
      </c>
      <c r="J26" s="15">
        <v>45.767232907482793</v>
      </c>
      <c r="K26" s="15">
        <v>39.282354522241633</v>
      </c>
    </row>
    <row r="27" spans="3:16" x14ac:dyDescent="0.25">
      <c r="F27" s="15"/>
      <c r="G27" s="15"/>
    </row>
    <row r="28" spans="3:16" x14ac:dyDescent="0.25">
      <c r="C28" t="s">
        <v>50</v>
      </c>
      <c r="D28">
        <v>2</v>
      </c>
      <c r="E28" s="14">
        <v>1</v>
      </c>
      <c r="F28" s="15">
        <v>593.58333333333337</v>
      </c>
      <c r="G28" s="15">
        <f>(F28/F28)*100</f>
        <v>100</v>
      </c>
    </row>
    <row r="29" spans="3:16" x14ac:dyDescent="0.25">
      <c r="E29" s="14">
        <v>3</v>
      </c>
      <c r="F29" s="15">
        <v>542.25</v>
      </c>
      <c r="G29" s="15">
        <f>(F29/F28)*100</f>
        <v>91.351958444475628</v>
      </c>
    </row>
    <row r="30" spans="3:16" x14ac:dyDescent="0.25">
      <c r="E30" s="14">
        <v>5</v>
      </c>
      <c r="F30" s="15">
        <v>520.16666666666674</v>
      </c>
      <c r="G30" s="15">
        <f>(F30/F28)*100</f>
        <v>87.631615892180264</v>
      </c>
    </row>
    <row r="31" spans="3:16" x14ac:dyDescent="0.25">
      <c r="E31" s="14">
        <v>7</v>
      </c>
      <c r="F31" s="15">
        <v>229.5</v>
      </c>
      <c r="G31" s="15">
        <f>(F31/F28)*100</f>
        <v>38.663484486873507</v>
      </c>
    </row>
    <row r="32" spans="3:16" x14ac:dyDescent="0.25">
      <c r="E32" s="14">
        <v>9</v>
      </c>
      <c r="F32" s="15">
        <v>321.66666666666663</v>
      </c>
      <c r="G32" s="15">
        <f>(F32/F28)*100</f>
        <v>54.190650007019499</v>
      </c>
    </row>
    <row r="33" spans="3:22" x14ac:dyDescent="0.25">
      <c r="E33" s="14">
        <v>11</v>
      </c>
      <c r="F33" s="15">
        <v>271.66666666666663</v>
      </c>
      <c r="G33" s="15">
        <f>(F33/F28)*100</f>
        <v>45.767232907482793</v>
      </c>
    </row>
    <row r="34" spans="3:22" x14ac:dyDescent="0.25">
      <c r="F34" s="15"/>
      <c r="G34" s="15"/>
    </row>
    <row r="35" spans="3:22" x14ac:dyDescent="0.25">
      <c r="C35" t="s">
        <v>50</v>
      </c>
      <c r="D35">
        <v>3</v>
      </c>
      <c r="E35" s="14">
        <v>1</v>
      </c>
      <c r="F35" s="15">
        <v>620.08333333333337</v>
      </c>
      <c r="G35" s="15">
        <f>(F35/F35)*100</f>
        <v>100</v>
      </c>
    </row>
    <row r="36" spans="3:22" x14ac:dyDescent="0.25">
      <c r="E36" s="14">
        <v>3</v>
      </c>
      <c r="F36" s="15">
        <v>542.25</v>
      </c>
      <c r="G36" s="15">
        <f>(F36/F35)*100</f>
        <v>87.447923666173892</v>
      </c>
    </row>
    <row r="37" spans="3:22" x14ac:dyDescent="0.25">
      <c r="E37" s="14">
        <v>5</v>
      </c>
      <c r="F37" s="15">
        <v>523.25000000000011</v>
      </c>
      <c r="G37" s="15">
        <f>(F37/F35)*100</f>
        <v>84.383819379115721</v>
      </c>
    </row>
    <row r="38" spans="3:22" x14ac:dyDescent="0.25">
      <c r="E38" s="14">
        <v>7</v>
      </c>
      <c r="F38" s="15">
        <v>220.75</v>
      </c>
      <c r="G38" s="15">
        <f>(F38/F35)*100</f>
        <v>35.600053756215559</v>
      </c>
    </row>
    <row r="39" spans="3:22" x14ac:dyDescent="0.25">
      <c r="E39" s="14">
        <v>9</v>
      </c>
      <c r="F39" s="15">
        <v>302.5</v>
      </c>
      <c r="G39" s="15">
        <f>(F39/F35)*100</f>
        <v>48.783765622900141</v>
      </c>
    </row>
    <row r="40" spans="3:22" x14ac:dyDescent="0.25">
      <c r="E40" s="14">
        <v>11</v>
      </c>
      <c r="F40" s="15">
        <v>243.58333333333337</v>
      </c>
      <c r="G40" s="15">
        <f>(F40/F35)*100</f>
        <v>39.282354522241633</v>
      </c>
    </row>
    <row r="41" spans="3:22" x14ac:dyDescent="0.25">
      <c r="E41" s="14"/>
      <c r="F41" s="15"/>
      <c r="G41" s="15"/>
    </row>
    <row r="42" spans="3:22" ht="18.75" x14ac:dyDescent="0.3">
      <c r="E42" s="24" t="s">
        <v>44</v>
      </c>
    </row>
    <row r="44" spans="3:22" x14ac:dyDescent="0.25">
      <c r="D44" s="1" t="s">
        <v>38</v>
      </c>
      <c r="E44" s="1">
        <v>1</v>
      </c>
      <c r="F44" s="16" t="s">
        <v>32</v>
      </c>
      <c r="G44" s="16" t="s">
        <v>33</v>
      </c>
      <c r="H44" s="1">
        <v>3</v>
      </c>
      <c r="I44" s="16" t="s">
        <v>32</v>
      </c>
      <c r="J44" s="16" t="s">
        <v>33</v>
      </c>
      <c r="K44" s="1">
        <v>5</v>
      </c>
      <c r="L44" s="16" t="s">
        <v>32</v>
      </c>
      <c r="M44" s="16" t="s">
        <v>33</v>
      </c>
      <c r="N44" s="1">
        <v>7</v>
      </c>
      <c r="O44" s="16" t="s">
        <v>32</v>
      </c>
      <c r="P44" s="16" t="s">
        <v>33</v>
      </c>
      <c r="Q44" s="1">
        <v>9</v>
      </c>
      <c r="R44" s="16" t="s">
        <v>32</v>
      </c>
      <c r="S44" s="16" t="s">
        <v>33</v>
      </c>
      <c r="T44" s="1">
        <v>11</v>
      </c>
      <c r="U44" s="16" t="s">
        <v>32</v>
      </c>
      <c r="V44" s="16" t="s">
        <v>33</v>
      </c>
    </row>
    <row r="45" spans="3:22" s="21" customFormat="1" x14ac:dyDescent="0.25">
      <c r="D45" s="21" t="s">
        <v>46</v>
      </c>
      <c r="E45" s="21">
        <v>1</v>
      </c>
      <c r="F45" s="22">
        <v>0.58320000000000005</v>
      </c>
      <c r="G45" s="23">
        <f>(F45-C54)/C53</f>
        <v>427.33333333333337</v>
      </c>
      <c r="H45" s="21">
        <v>1</v>
      </c>
      <c r="I45" s="22">
        <v>0.53200000000000003</v>
      </c>
      <c r="J45" s="23">
        <f>(I45-C54)/C53</f>
        <v>384.66666666666669</v>
      </c>
      <c r="K45" s="21">
        <v>1</v>
      </c>
      <c r="L45" s="22">
        <v>0.45519999999999999</v>
      </c>
      <c r="M45" s="23">
        <f>(L45-C54)/C53</f>
        <v>320.66666666666669</v>
      </c>
      <c r="N45" s="21">
        <v>1</v>
      </c>
      <c r="O45" s="22">
        <v>0.29499999999999998</v>
      </c>
      <c r="P45" s="23">
        <f>(O45-C54)/C53</f>
        <v>187.16666666666666</v>
      </c>
      <c r="Q45" s="21">
        <v>1</v>
      </c>
      <c r="R45" s="22">
        <v>0.37990000000000002</v>
      </c>
      <c r="S45" s="23">
        <f>(R45-C54)/C53</f>
        <v>257.91666666666669</v>
      </c>
      <c r="T45" s="21">
        <v>1</v>
      </c>
      <c r="U45" s="22">
        <v>0.31309999999999999</v>
      </c>
      <c r="V45" s="23">
        <f>(U45-C54)/C53</f>
        <v>202.25</v>
      </c>
    </row>
    <row r="46" spans="3:22" s="21" customFormat="1" x14ac:dyDescent="0.25">
      <c r="E46" s="21">
        <v>2</v>
      </c>
      <c r="F46" s="22">
        <v>0.56159999999999999</v>
      </c>
      <c r="G46" s="23">
        <f>(F46-C54)/C53</f>
        <v>409.33333333333337</v>
      </c>
      <c r="H46" s="21">
        <v>2</v>
      </c>
      <c r="I46" s="22">
        <v>0.52390000000000003</v>
      </c>
      <c r="J46" s="23">
        <f>(I46-C54)/C53</f>
        <v>377.91666666666669</v>
      </c>
      <c r="K46" s="21">
        <v>2</v>
      </c>
      <c r="L46" s="22">
        <v>0.43509999999999999</v>
      </c>
      <c r="M46" s="23">
        <f>(L46-C54)/C53</f>
        <v>303.91666666666669</v>
      </c>
      <c r="N46" s="21">
        <v>2</v>
      </c>
      <c r="O46" s="22">
        <v>0.30070000000000002</v>
      </c>
      <c r="P46" s="23">
        <f>(O46-C54)/C53</f>
        <v>191.91666666666669</v>
      </c>
      <c r="Q46" s="21">
        <v>2</v>
      </c>
      <c r="R46" s="22">
        <v>0.37590000000000001</v>
      </c>
      <c r="S46" s="23">
        <f>(R46-C54)/C53</f>
        <v>254.58333333333334</v>
      </c>
      <c r="T46" s="21">
        <v>2</v>
      </c>
      <c r="U46" s="22">
        <v>0.30790000000000001</v>
      </c>
      <c r="V46" s="23">
        <f>(U46-C54)/C53</f>
        <v>197.91666666666669</v>
      </c>
    </row>
    <row r="47" spans="3:22" s="21" customFormat="1" x14ac:dyDescent="0.25">
      <c r="E47" s="21">
        <v>3</v>
      </c>
      <c r="F47" s="22">
        <v>0.56559999999999999</v>
      </c>
      <c r="G47" s="23">
        <f>(F47-C54)/C53</f>
        <v>412.66666666666669</v>
      </c>
      <c r="H47" s="21">
        <v>3</v>
      </c>
      <c r="I47" s="22">
        <v>0.53069999999999995</v>
      </c>
      <c r="J47" s="23">
        <f>(I47-C54)/C53</f>
        <v>383.58333333333331</v>
      </c>
      <c r="K47" s="21">
        <v>3</v>
      </c>
      <c r="L47" s="22">
        <v>0.42520000000000002</v>
      </c>
      <c r="M47" s="23">
        <f>(L47-C54)/C53</f>
        <v>295.66666666666669</v>
      </c>
      <c r="N47" s="21">
        <v>3</v>
      </c>
      <c r="O47" s="22">
        <v>0.27100000000000002</v>
      </c>
      <c r="P47" s="23">
        <f>(O47-C54)/C53</f>
        <v>167.16666666666669</v>
      </c>
      <c r="Q47" s="21">
        <v>3</v>
      </c>
      <c r="R47" s="22">
        <v>0.35849999999999999</v>
      </c>
      <c r="S47" s="23">
        <f>(R47-C54)/C53</f>
        <v>240.08333333333331</v>
      </c>
      <c r="T47" s="21">
        <v>3</v>
      </c>
      <c r="U47" s="22">
        <v>0.30930000000000002</v>
      </c>
      <c r="V47" s="23">
        <f>(U47-C54)/C53</f>
        <v>199.08333333333334</v>
      </c>
    </row>
    <row r="48" spans="3:22" x14ac:dyDescent="0.25">
      <c r="D48" t="s">
        <v>3</v>
      </c>
      <c r="F48" s="13">
        <f>(F45+F46+F47)/3</f>
        <v>0.57013333333333327</v>
      </c>
      <c r="G48" s="13">
        <f>(G45+G46+G47)/3</f>
        <v>416.44444444444451</v>
      </c>
      <c r="I48" s="13">
        <f>(I45+I46+I47)/3</f>
        <v>0.52886666666666671</v>
      </c>
      <c r="J48" s="13">
        <f>SUM(J45:J47)/3</f>
        <v>382.0555555555556</v>
      </c>
      <c r="L48" s="13">
        <f>(L45+L46+L47)/3</f>
        <v>0.43850000000000006</v>
      </c>
      <c r="M48" s="13">
        <f>SUM(M45:M47)/3</f>
        <v>306.75</v>
      </c>
      <c r="O48" s="13">
        <f>(O45+O46+O47)/3</f>
        <v>0.28889999999999999</v>
      </c>
      <c r="P48" s="13">
        <f>SUM(P45:P47)/3</f>
        <v>182.08333333333334</v>
      </c>
      <c r="R48" s="13">
        <f>(R45+R46+R47)/3</f>
        <v>0.37143333333333334</v>
      </c>
      <c r="S48" s="13">
        <f>SUM(S45:S47)/3</f>
        <v>250.86111111111109</v>
      </c>
      <c r="U48" s="13">
        <f>(U45+U46+U47)/3</f>
        <v>0.31009999999999999</v>
      </c>
      <c r="V48" s="13">
        <f>SUM(V45:V47)/3</f>
        <v>199.75</v>
      </c>
    </row>
    <row r="49" spans="2:21" x14ac:dyDescent="0.25">
      <c r="D49" t="s">
        <v>4</v>
      </c>
      <c r="F49" s="13">
        <f>_xlfn.STDEV.P(F45:F47)</f>
        <v>9.382726445738258E-3</v>
      </c>
      <c r="G49" s="13">
        <f>_xlfn.STDEV.P(G45:G47)</f>
        <v>7.8189387047818615</v>
      </c>
      <c r="I49" s="13">
        <f>_xlfn.STDEV.P(I45:I47)</f>
        <v>3.5518383346593136E-3</v>
      </c>
      <c r="J49" s="13">
        <f>_xlfn.STDEV.P(J45:J47)</f>
        <v>2.9598652788827677</v>
      </c>
      <c r="L49" s="13">
        <f>_xlfn.STDEV.P(L45:L47)</f>
        <v>1.2481185841096981E-2</v>
      </c>
      <c r="O49" s="13">
        <f>_xlfn.STDEV.P(O45:O47)</f>
        <v>1.2869343417595162E-2</v>
      </c>
      <c r="R49" s="13">
        <f>_xlfn.STDEV.P(R45:R47)</f>
        <v>9.2898989349843031E-3</v>
      </c>
      <c r="U49" s="13">
        <f>_xlfn.STDEV.P(U45:U47)</f>
        <v>2.1969676071045348E-3</v>
      </c>
    </row>
    <row r="51" spans="2:21" x14ac:dyDescent="0.25">
      <c r="B51" t="s">
        <v>25</v>
      </c>
      <c r="C51" s="13"/>
      <c r="N51" s="28"/>
      <c r="O51" s="28"/>
    </row>
    <row r="52" spans="2:21" x14ac:dyDescent="0.25">
      <c r="C52" s="13"/>
      <c r="E52" s="14" t="s">
        <v>38</v>
      </c>
      <c r="F52" s="13" t="s">
        <v>29</v>
      </c>
      <c r="G52" s="13" t="s">
        <v>30</v>
      </c>
      <c r="N52" s="28"/>
      <c r="O52" s="28"/>
    </row>
    <row r="53" spans="2:21" x14ac:dyDescent="0.25">
      <c r="B53" t="s">
        <v>26</v>
      </c>
      <c r="C53" s="13">
        <v>1.1999999999999999E-3</v>
      </c>
      <c r="E53" s="14">
        <v>1</v>
      </c>
      <c r="F53" s="15">
        <v>416.44444444444451</v>
      </c>
      <c r="G53" s="15">
        <f>(F53/F53)*100</f>
        <v>100</v>
      </c>
      <c r="N53" s="28"/>
      <c r="O53" s="28"/>
    </row>
    <row r="54" spans="2:21" x14ac:dyDescent="0.25">
      <c r="B54" t="s">
        <v>27</v>
      </c>
      <c r="C54" s="13">
        <v>7.0400000000000004E-2</v>
      </c>
      <c r="E54" s="14">
        <v>3</v>
      </c>
      <c r="F54" s="15">
        <v>382.0555555555556</v>
      </c>
      <c r="G54" s="15">
        <f>(F54/F53)*100</f>
        <v>91.742262540021329</v>
      </c>
    </row>
    <row r="55" spans="2:21" x14ac:dyDescent="0.25">
      <c r="E55" s="14">
        <v>5</v>
      </c>
      <c r="F55" s="15">
        <v>306.75</v>
      </c>
      <c r="G55" s="15">
        <f>(F55/F53)*100</f>
        <v>73.659284951974371</v>
      </c>
      <c r="P55"/>
    </row>
    <row r="56" spans="2:21" x14ac:dyDescent="0.25">
      <c r="E56" s="14">
        <v>7</v>
      </c>
      <c r="F56" s="15">
        <v>120.22222222222223</v>
      </c>
      <c r="G56" s="15">
        <f>(F56/F53)*100</f>
        <v>28.86872998932764</v>
      </c>
      <c r="P56"/>
    </row>
    <row r="57" spans="2:21" x14ac:dyDescent="0.25">
      <c r="E57" s="14">
        <v>9</v>
      </c>
      <c r="F57" s="15">
        <v>250.86111111111109</v>
      </c>
      <c r="G57" s="15">
        <f>(F57/F53)*100</f>
        <v>60.238794023479173</v>
      </c>
      <c r="P57"/>
    </row>
    <row r="58" spans="2:21" x14ac:dyDescent="0.25">
      <c r="E58" s="14">
        <v>11</v>
      </c>
      <c r="F58" s="15">
        <v>199.75</v>
      </c>
      <c r="G58" s="15">
        <f>(F58/F53)*100</f>
        <v>47.965581643543217</v>
      </c>
    </row>
    <row r="59" spans="2:21" x14ac:dyDescent="0.25">
      <c r="E59" s="14"/>
      <c r="G59" s="15"/>
    </row>
    <row r="61" spans="2:21" ht="30" x14ac:dyDescent="0.25">
      <c r="E61" s="29" t="s">
        <v>38</v>
      </c>
      <c r="F61" s="30" t="s">
        <v>29</v>
      </c>
      <c r="G61" s="31" t="s">
        <v>43</v>
      </c>
      <c r="H61" s="42" t="s">
        <v>4</v>
      </c>
    </row>
    <row r="62" spans="2:21" x14ac:dyDescent="0.25">
      <c r="E62" s="20">
        <v>1</v>
      </c>
      <c r="F62" s="19">
        <v>416.44444444444451</v>
      </c>
      <c r="G62" s="19">
        <v>100</v>
      </c>
      <c r="H62" s="19">
        <f>_xlfn.STDEV.P(I70:K70)</f>
        <v>0</v>
      </c>
    </row>
    <row r="63" spans="2:21" x14ac:dyDescent="0.25">
      <c r="E63" s="20">
        <v>3</v>
      </c>
      <c r="F63" s="19">
        <v>382.0555555555556</v>
      </c>
      <c r="G63" s="19">
        <v>91.742262540021329</v>
      </c>
      <c r="H63" s="19">
        <f t="shared" ref="H63:H67" si="1">_xlfn.STDEV.P(I71:K71)</f>
        <v>1.2627598923886227</v>
      </c>
    </row>
    <row r="64" spans="2:21" x14ac:dyDescent="0.25">
      <c r="E64" s="20">
        <v>5</v>
      </c>
      <c r="F64" s="19">
        <v>306.75</v>
      </c>
      <c r="G64" s="19">
        <v>73.659284951974371</v>
      </c>
      <c r="H64" s="19">
        <f t="shared" si="1"/>
        <v>1.4484549928142885</v>
      </c>
    </row>
    <row r="65" spans="3:11" x14ac:dyDescent="0.25">
      <c r="E65" s="20">
        <v>7</v>
      </c>
      <c r="F65" s="19">
        <v>182.08333333333334</v>
      </c>
      <c r="G65" s="19">
        <f>(F65/F62)*100</f>
        <v>43.723319103521874</v>
      </c>
      <c r="H65" s="19">
        <f t="shared" si="1"/>
        <v>2.6035526748760418</v>
      </c>
    </row>
    <row r="66" spans="3:11" x14ac:dyDescent="0.25">
      <c r="E66" s="20">
        <v>9</v>
      </c>
      <c r="F66" s="19">
        <v>250.86111111111109</v>
      </c>
      <c r="G66" s="19">
        <v>60.238794023479173</v>
      </c>
      <c r="H66" s="19">
        <f t="shared" si="1"/>
        <v>1.641490153290216</v>
      </c>
    </row>
    <row r="67" spans="3:11" x14ac:dyDescent="0.25">
      <c r="E67" s="20">
        <v>11</v>
      </c>
      <c r="F67" s="19">
        <v>199.75</v>
      </c>
      <c r="G67" s="19">
        <v>47.965581643543217</v>
      </c>
      <c r="H67" s="19">
        <f t="shared" si="1"/>
        <v>0.45874942457197448</v>
      </c>
    </row>
    <row r="69" spans="3:11" x14ac:dyDescent="0.25">
      <c r="I69" s="13" t="s">
        <v>47</v>
      </c>
      <c r="J69" s="13" t="s">
        <v>48</v>
      </c>
      <c r="K69" t="s">
        <v>49</v>
      </c>
    </row>
    <row r="70" spans="3:11" x14ac:dyDescent="0.25">
      <c r="C70" t="s">
        <v>50</v>
      </c>
      <c r="D70">
        <v>1</v>
      </c>
      <c r="E70" s="14">
        <v>1</v>
      </c>
      <c r="F70" s="15">
        <v>427.33333333333337</v>
      </c>
      <c r="G70" s="15">
        <f>(F70/F70)*100</f>
        <v>100</v>
      </c>
      <c r="I70" s="15">
        <v>100</v>
      </c>
      <c r="J70" s="15">
        <v>100</v>
      </c>
      <c r="K70" s="15">
        <v>100</v>
      </c>
    </row>
    <row r="71" spans="3:11" x14ac:dyDescent="0.25">
      <c r="E71" s="14">
        <v>3</v>
      </c>
      <c r="F71" s="15">
        <v>384.66666666666669</v>
      </c>
      <c r="G71" s="15">
        <f>(F71/F70)*100</f>
        <v>90.015600624024955</v>
      </c>
      <c r="I71" s="15">
        <v>90.015600624024955</v>
      </c>
      <c r="J71" s="15">
        <v>92.324918566775239</v>
      </c>
      <c r="K71" s="15">
        <v>92.952342487883683</v>
      </c>
    </row>
    <row r="72" spans="3:11" x14ac:dyDescent="0.25">
      <c r="E72" s="14">
        <v>5</v>
      </c>
      <c r="F72" s="15">
        <v>320.66666666666669</v>
      </c>
      <c r="G72" s="15">
        <f>(F72/F70)*100</f>
        <v>75.039001560062403</v>
      </c>
      <c r="I72" s="15">
        <v>75.039001560062403</v>
      </c>
      <c r="J72" s="15">
        <v>74.24674267100977</v>
      </c>
      <c r="K72" s="15">
        <v>71.647819063004846</v>
      </c>
    </row>
    <row r="73" spans="3:11" x14ac:dyDescent="0.25">
      <c r="E73" s="14">
        <v>7</v>
      </c>
      <c r="F73" s="15">
        <v>187.16666666666666</v>
      </c>
      <c r="G73" s="15">
        <f>(F73/F70)*100</f>
        <v>43.798751950078</v>
      </c>
      <c r="I73" s="15">
        <v>43.798751950078</v>
      </c>
      <c r="J73" s="15">
        <v>46.885179153094462</v>
      </c>
      <c r="K73" s="15">
        <v>40.508885298869146</v>
      </c>
    </row>
    <row r="74" spans="3:11" x14ac:dyDescent="0.25">
      <c r="E74" s="14">
        <v>9</v>
      </c>
      <c r="F74" s="15">
        <v>257.91666666666669</v>
      </c>
      <c r="G74" s="15">
        <f>(F74/F70)*100</f>
        <v>60.354914196567869</v>
      </c>
      <c r="I74" s="15">
        <v>60.354914196567869</v>
      </c>
      <c r="J74" s="15">
        <v>62.194625407166114</v>
      </c>
      <c r="K74" s="15">
        <v>58.178513731825518</v>
      </c>
    </row>
    <row r="75" spans="3:11" x14ac:dyDescent="0.25">
      <c r="E75" s="14">
        <v>11</v>
      </c>
      <c r="F75" s="15">
        <v>202.25</v>
      </c>
      <c r="G75" s="15">
        <f>(F75/F70)*100</f>
        <v>47.328393135725427</v>
      </c>
      <c r="I75" s="15">
        <v>47.328393135725427</v>
      </c>
      <c r="J75" s="15">
        <v>48.350977198697073</v>
      </c>
      <c r="K75" s="15">
        <v>48.243134087237479</v>
      </c>
    </row>
    <row r="76" spans="3:11" x14ac:dyDescent="0.25">
      <c r="F76" s="15"/>
      <c r="G76" s="15"/>
    </row>
    <row r="77" spans="3:11" x14ac:dyDescent="0.25">
      <c r="C77" t="s">
        <v>50</v>
      </c>
      <c r="D77">
        <v>2</v>
      </c>
      <c r="E77" s="14">
        <v>1</v>
      </c>
      <c r="F77" s="15">
        <v>409.33333333333337</v>
      </c>
      <c r="G77" s="15">
        <f>(F77/F77)*100</f>
        <v>100</v>
      </c>
    </row>
    <row r="78" spans="3:11" x14ac:dyDescent="0.25">
      <c r="E78" s="14">
        <v>3</v>
      </c>
      <c r="F78" s="15">
        <v>377.91666666666669</v>
      </c>
      <c r="G78" s="15">
        <f>(F78/F77)*100</f>
        <v>92.324918566775239</v>
      </c>
    </row>
    <row r="79" spans="3:11" x14ac:dyDescent="0.25">
      <c r="E79" s="14">
        <v>5</v>
      </c>
      <c r="F79" s="15">
        <v>303.91666666666669</v>
      </c>
      <c r="G79" s="15">
        <f>(F79/F77)*100</f>
        <v>74.24674267100977</v>
      </c>
    </row>
    <row r="80" spans="3:11" x14ac:dyDescent="0.25">
      <c r="E80" s="14">
        <v>7</v>
      </c>
      <c r="F80" s="15">
        <v>191.91666666666669</v>
      </c>
      <c r="G80" s="15">
        <f>(F80/F77)*100</f>
        <v>46.885179153094462</v>
      </c>
    </row>
    <row r="81" spans="3:22" x14ac:dyDescent="0.25">
      <c r="E81" s="14">
        <v>9</v>
      </c>
      <c r="F81" s="15">
        <v>254.58333333333334</v>
      </c>
      <c r="G81" s="15">
        <f>(F81/F77)*100</f>
        <v>62.194625407166114</v>
      </c>
    </row>
    <row r="82" spans="3:22" x14ac:dyDescent="0.25">
      <c r="E82" s="14">
        <v>11</v>
      </c>
      <c r="F82" s="15">
        <v>197.91666666666669</v>
      </c>
      <c r="G82" s="15">
        <f>(F82/F77)*100</f>
        <v>48.350977198697073</v>
      </c>
    </row>
    <row r="83" spans="3:22" x14ac:dyDescent="0.25">
      <c r="F83" s="15"/>
      <c r="G83" s="15"/>
    </row>
    <row r="84" spans="3:22" x14ac:dyDescent="0.25">
      <c r="C84" t="s">
        <v>50</v>
      </c>
      <c r="D84">
        <v>3</v>
      </c>
      <c r="E84" s="14">
        <v>1</v>
      </c>
      <c r="F84" s="15">
        <v>412.66666666666669</v>
      </c>
      <c r="G84" s="15">
        <f>(F84/F84)*100</f>
        <v>100</v>
      </c>
    </row>
    <row r="85" spans="3:22" x14ac:dyDescent="0.25">
      <c r="E85" s="14">
        <v>3</v>
      </c>
      <c r="F85" s="15">
        <v>383.58333333333331</v>
      </c>
      <c r="G85" s="15">
        <f>(F85/F84)*100</f>
        <v>92.952342487883683</v>
      </c>
    </row>
    <row r="86" spans="3:22" x14ac:dyDescent="0.25">
      <c r="E86" s="14">
        <v>5</v>
      </c>
      <c r="F86" s="15">
        <v>295.66666666666669</v>
      </c>
      <c r="G86" s="15">
        <f>(F86/F84)*100</f>
        <v>71.647819063004846</v>
      </c>
    </row>
    <row r="87" spans="3:22" x14ac:dyDescent="0.25">
      <c r="E87" s="14">
        <v>7</v>
      </c>
      <c r="F87" s="15">
        <v>167.16666666666669</v>
      </c>
      <c r="G87" s="15">
        <f>(F87/F84)*100</f>
        <v>40.508885298869146</v>
      </c>
    </row>
    <row r="88" spans="3:22" x14ac:dyDescent="0.25">
      <c r="E88" s="14">
        <v>9</v>
      </c>
      <c r="F88" s="15">
        <v>240.08333333333331</v>
      </c>
      <c r="G88" s="15">
        <f>(F88/F84)*100</f>
        <v>58.178513731825518</v>
      </c>
    </row>
    <row r="89" spans="3:22" x14ac:dyDescent="0.25">
      <c r="E89" s="14">
        <v>11</v>
      </c>
      <c r="F89" s="15">
        <v>199.08333333333334</v>
      </c>
      <c r="G89" s="15">
        <f>(F89/F84)*100</f>
        <v>48.243134087237479</v>
      </c>
    </row>
    <row r="91" spans="3:22" ht="18.75" x14ac:dyDescent="0.3">
      <c r="E91" s="24" t="s">
        <v>45</v>
      </c>
    </row>
    <row r="93" spans="3:22" x14ac:dyDescent="0.25">
      <c r="D93" s="1" t="s">
        <v>38</v>
      </c>
      <c r="E93" s="1">
        <v>1</v>
      </c>
      <c r="F93" s="16" t="s">
        <v>32</v>
      </c>
      <c r="G93" s="16" t="s">
        <v>33</v>
      </c>
      <c r="H93" s="1">
        <v>3</v>
      </c>
      <c r="I93" s="16" t="s">
        <v>32</v>
      </c>
      <c r="J93" s="16" t="s">
        <v>33</v>
      </c>
      <c r="K93" s="1">
        <v>5</v>
      </c>
      <c r="L93" s="16" t="s">
        <v>32</v>
      </c>
      <c r="M93" s="16" t="s">
        <v>33</v>
      </c>
      <c r="N93" s="1">
        <v>7</v>
      </c>
      <c r="O93" s="16" t="s">
        <v>32</v>
      </c>
      <c r="P93" s="16" t="s">
        <v>33</v>
      </c>
      <c r="Q93" s="1">
        <v>9</v>
      </c>
      <c r="R93" s="16" t="s">
        <v>32</v>
      </c>
      <c r="S93" s="16" t="s">
        <v>33</v>
      </c>
      <c r="T93" s="1">
        <v>11</v>
      </c>
      <c r="U93" s="16" t="s">
        <v>32</v>
      </c>
      <c r="V93" s="16" t="s">
        <v>33</v>
      </c>
    </row>
    <row r="94" spans="3:22" x14ac:dyDescent="0.25">
      <c r="D94" s="21" t="s">
        <v>46</v>
      </c>
      <c r="E94">
        <v>1</v>
      </c>
      <c r="F94" s="5">
        <f>(F95+F96)/2</f>
        <v>0.64589999999999992</v>
      </c>
      <c r="G94" s="13">
        <f>(F94-C103)/C102</f>
        <v>479.58333333333331</v>
      </c>
      <c r="H94">
        <v>1</v>
      </c>
      <c r="I94" s="5">
        <v>0.5363</v>
      </c>
      <c r="J94" s="13">
        <f>(I94-C103)/C102</f>
        <v>388.25</v>
      </c>
      <c r="K94">
        <v>1</v>
      </c>
      <c r="L94" s="5">
        <v>0.4839</v>
      </c>
      <c r="M94" s="13">
        <f>(L94-C103)/C102</f>
        <v>344.58333333333337</v>
      </c>
      <c r="N94">
        <v>1</v>
      </c>
      <c r="O94" s="5">
        <v>0.31759999999999999</v>
      </c>
      <c r="P94" s="13">
        <f>(O94-C103)/C102</f>
        <v>206</v>
      </c>
      <c r="Q94">
        <v>1</v>
      </c>
      <c r="R94" s="5">
        <v>0.2823</v>
      </c>
      <c r="S94" s="13">
        <f>(R94-C103)/C102</f>
        <v>176.58333333333334</v>
      </c>
      <c r="T94">
        <v>1</v>
      </c>
      <c r="U94" s="5">
        <v>0.31809999999999999</v>
      </c>
      <c r="V94" s="13">
        <f>(U94-C103)/C102</f>
        <v>206.41666666666666</v>
      </c>
    </row>
    <row r="95" spans="3:22" x14ac:dyDescent="0.25">
      <c r="E95">
        <v>2</v>
      </c>
      <c r="F95" s="5">
        <v>0.65369999999999995</v>
      </c>
      <c r="G95" s="13">
        <f>(F95-C103)/C102</f>
        <v>486.08333333333331</v>
      </c>
      <c r="H95">
        <v>2</v>
      </c>
      <c r="I95" s="5">
        <v>0.51019999999999999</v>
      </c>
      <c r="J95" s="13">
        <f>(I95-C103)/C102</f>
        <v>366.5</v>
      </c>
      <c r="K95">
        <v>2</v>
      </c>
      <c r="L95" s="5">
        <v>0.4894</v>
      </c>
      <c r="M95" s="13">
        <f>(L95-C103)/C102</f>
        <v>349.16666666666669</v>
      </c>
      <c r="N95">
        <v>2</v>
      </c>
      <c r="O95" s="5">
        <v>0.3251</v>
      </c>
      <c r="P95" s="13">
        <f>(O95-C103)/C102</f>
        <v>212.25</v>
      </c>
      <c r="Q95">
        <v>2</v>
      </c>
      <c r="R95" s="5">
        <v>0.2611</v>
      </c>
      <c r="S95" s="13">
        <f>(R95-C103)/C102</f>
        <v>158.91666666666666</v>
      </c>
      <c r="T95">
        <v>2</v>
      </c>
      <c r="U95" s="5">
        <v>0.30790000000000001</v>
      </c>
      <c r="V95" s="13">
        <f>(U95-C103)/C102</f>
        <v>197.91666666666669</v>
      </c>
    </row>
    <row r="96" spans="3:22" x14ac:dyDescent="0.25">
      <c r="E96">
        <v>3</v>
      </c>
      <c r="F96" s="5">
        <v>0.6381</v>
      </c>
      <c r="G96" s="13">
        <f>(F96-C103)/C102</f>
        <v>473.08333333333337</v>
      </c>
      <c r="H96">
        <v>3</v>
      </c>
      <c r="I96" s="5">
        <v>0.50619999999999998</v>
      </c>
      <c r="J96" s="13">
        <f>(I96-C103)/C102</f>
        <v>363.16666666666669</v>
      </c>
      <c r="K96">
        <v>3</v>
      </c>
      <c r="L96" s="5">
        <v>0.48980000000000001</v>
      </c>
      <c r="M96" s="13">
        <f>(L96-C103)/C102</f>
        <v>349.5</v>
      </c>
      <c r="N96">
        <v>3</v>
      </c>
      <c r="O96" s="5">
        <v>0.29389999999999999</v>
      </c>
      <c r="P96" s="13">
        <f>(O96-C103)/C102</f>
        <v>186.25</v>
      </c>
      <c r="Q96">
        <v>3</v>
      </c>
      <c r="R96" s="5">
        <v>0.2349</v>
      </c>
      <c r="S96" s="13">
        <f>(R96-C103)/C102</f>
        <v>137.08333333333331</v>
      </c>
      <c r="T96">
        <v>3</v>
      </c>
      <c r="U96" s="5">
        <v>0.28539999999999999</v>
      </c>
      <c r="V96" s="13">
        <f>(U96-C103)/C102</f>
        <v>179.16666666666666</v>
      </c>
    </row>
    <row r="97" spans="2:22" x14ac:dyDescent="0.25">
      <c r="D97" t="s">
        <v>3</v>
      </c>
      <c r="F97" s="13">
        <f>(F94+F95+F96)/3</f>
        <v>0.64590000000000003</v>
      </c>
      <c r="G97" s="13">
        <f>(G94+G95+G96)/3</f>
        <v>479.58333333333331</v>
      </c>
      <c r="I97" s="13">
        <f>(I94+I95+I96)/3</f>
        <v>0.51756666666666662</v>
      </c>
      <c r="J97" s="13">
        <f>SUM(J94:J96)/3</f>
        <v>372.63888888888891</v>
      </c>
      <c r="L97" s="13">
        <f>(L94+L95+L96)/3</f>
        <v>0.48770000000000002</v>
      </c>
      <c r="M97" s="13">
        <f>SUM(M94:M96)/3</f>
        <v>347.75</v>
      </c>
      <c r="O97" s="13">
        <f>(O94+O95+O96)/3</f>
        <v>0.31220000000000003</v>
      </c>
      <c r="P97" s="13">
        <f>SUM(P94:P96)/3</f>
        <v>201.5</v>
      </c>
      <c r="R97" s="13">
        <f>(R94+R95+R96)/3</f>
        <v>0.25943333333333335</v>
      </c>
      <c r="S97" s="13">
        <f>SUM(S94:S96)/3</f>
        <v>157.52777777777777</v>
      </c>
      <c r="U97" s="13">
        <f>(U94+U95+U96)/3</f>
        <v>0.30380000000000001</v>
      </c>
      <c r="V97" s="13">
        <f>SUM(V94:V96)/3</f>
        <v>194.5</v>
      </c>
    </row>
    <row r="98" spans="2:22" x14ac:dyDescent="0.25">
      <c r="D98" t="s">
        <v>4</v>
      </c>
      <c r="F98" s="13">
        <f>_xlfn.STDEV.P(F94:F96)</f>
        <v>6.3686733312362416E-3</v>
      </c>
      <c r="G98" s="13">
        <f>_xlfn.STDEV.P(G94:G96)</f>
        <v>5.3072277760301958</v>
      </c>
      <c r="I98" s="13">
        <f>_xlfn.STDEV.P(I94:I96)</f>
        <v>1.3346743256523508E-2</v>
      </c>
      <c r="J98" s="13">
        <f>_xlfn.STDEV.P(J94:J96)</f>
        <v>11.122286047102913</v>
      </c>
      <c r="L98" s="13">
        <f>_xlfn.STDEV.P(L94:L96)</f>
        <v>2.6919633479426676E-3</v>
      </c>
      <c r="O98" s="13">
        <f>_xlfn.STDEV.P(O94:O96)</f>
        <v>1.3297368160654952E-2</v>
      </c>
      <c r="R98" s="13">
        <f>_xlfn.STDEV.P(R94:R96)</f>
        <v>1.938682255783265E-2</v>
      </c>
      <c r="U98" s="13">
        <f>_xlfn.STDEV.P(U94:U96)</f>
        <v>1.3660893089399393E-2</v>
      </c>
    </row>
    <row r="100" spans="2:22" x14ac:dyDescent="0.25">
      <c r="B100" t="s">
        <v>25</v>
      </c>
      <c r="C100" s="13"/>
      <c r="N100" s="5">
        <v>0.22589999999999999</v>
      </c>
      <c r="O100" s="5">
        <v>0.29499999999999998</v>
      </c>
    </row>
    <row r="101" spans="2:22" ht="45" x14ac:dyDescent="0.25">
      <c r="B101" s="41"/>
      <c r="C101" s="39"/>
      <c r="D101" s="41"/>
      <c r="E101" s="43" t="s">
        <v>38</v>
      </c>
      <c r="F101" s="30" t="s">
        <v>29</v>
      </c>
      <c r="G101" s="31" t="s">
        <v>30</v>
      </c>
      <c r="H101" s="29" t="s">
        <v>4</v>
      </c>
      <c r="I101" s="39"/>
      <c r="N101" s="5">
        <v>0.21820000000000001</v>
      </c>
      <c r="O101" s="5">
        <v>0.30070000000000002</v>
      </c>
    </row>
    <row r="102" spans="2:22" x14ac:dyDescent="0.25">
      <c r="B102" t="s">
        <v>26</v>
      </c>
      <c r="C102" s="13">
        <v>1.1999999999999999E-3</v>
      </c>
      <c r="E102" s="3">
        <v>1</v>
      </c>
      <c r="F102" s="19">
        <v>479.58333333333331</v>
      </c>
      <c r="G102" s="19">
        <f>(F102/F102)*100</f>
        <v>100</v>
      </c>
      <c r="H102" s="19">
        <f>_xlfn.STDEV.P(I110:K110)</f>
        <v>0</v>
      </c>
      <c r="N102" s="5">
        <v>0.19989999999999999</v>
      </c>
      <c r="O102" s="5">
        <v>0.27100000000000002</v>
      </c>
    </row>
    <row r="103" spans="2:22" x14ac:dyDescent="0.25">
      <c r="B103" t="s">
        <v>27</v>
      </c>
      <c r="C103" s="13">
        <v>7.0400000000000004E-2</v>
      </c>
      <c r="E103" s="3">
        <v>3</v>
      </c>
      <c r="F103" s="19">
        <v>372.63888888888891</v>
      </c>
      <c r="G103" s="19">
        <f>(F103/F102)*100</f>
        <v>77.700550246162763</v>
      </c>
      <c r="H103" s="19">
        <f t="shared" ref="H103:H107" si="2">_xlfn.STDEV.P(I111:K111)</f>
        <v>2.3642054570531528</v>
      </c>
    </row>
    <row r="104" spans="2:22" x14ac:dyDescent="0.25">
      <c r="E104" s="3">
        <v>5</v>
      </c>
      <c r="F104" s="19">
        <v>347.75</v>
      </c>
      <c r="G104" s="19">
        <f>(F104/F102)*100</f>
        <v>72.510860121633371</v>
      </c>
      <c r="H104" s="19">
        <f t="shared" si="2"/>
        <v>0.95953742114306617</v>
      </c>
      <c r="P104"/>
    </row>
    <row r="105" spans="2:22" x14ac:dyDescent="0.25">
      <c r="E105" s="3">
        <v>7</v>
      </c>
      <c r="F105" s="19">
        <v>201.5</v>
      </c>
      <c r="G105" s="19">
        <f>(F105/F102)*100</f>
        <v>42.015638575152039</v>
      </c>
      <c r="H105" s="19">
        <f t="shared" si="2"/>
        <v>1.8800280297632781</v>
      </c>
      <c r="P105"/>
    </row>
    <row r="106" spans="2:22" x14ac:dyDescent="0.25">
      <c r="E106" s="3">
        <v>9</v>
      </c>
      <c r="F106" s="19">
        <v>157.52777777777777</v>
      </c>
      <c r="G106" s="19">
        <f>(F106/F102)*100</f>
        <v>32.846799884158699</v>
      </c>
      <c r="H106" s="19">
        <f t="shared" si="2"/>
        <v>3.2035887211733911</v>
      </c>
      <c r="P106"/>
    </row>
    <row r="107" spans="2:22" x14ac:dyDescent="0.25">
      <c r="E107" s="3">
        <v>11</v>
      </c>
      <c r="F107" s="19">
        <v>194.5</v>
      </c>
      <c r="G107" s="19">
        <f>(F107/F102)*100</f>
        <v>40.55603822762815</v>
      </c>
      <c r="H107" s="19">
        <f t="shared" si="2"/>
        <v>2.113680822200902</v>
      </c>
    </row>
    <row r="109" spans="2:22" x14ac:dyDescent="0.25">
      <c r="I109" s="13" t="s">
        <v>47</v>
      </c>
      <c r="J109" s="13" t="s">
        <v>48</v>
      </c>
      <c r="K109" t="s">
        <v>49</v>
      </c>
    </row>
    <row r="110" spans="2:22" x14ac:dyDescent="0.25">
      <c r="C110" t="s">
        <v>50</v>
      </c>
      <c r="D110">
        <v>1</v>
      </c>
      <c r="E110" s="14">
        <v>1</v>
      </c>
      <c r="F110" s="15">
        <v>479.58333333333331</v>
      </c>
      <c r="G110" s="15">
        <f>(F110/F110)*100</f>
        <v>100</v>
      </c>
      <c r="I110" s="15">
        <v>100</v>
      </c>
      <c r="J110" s="15">
        <v>100</v>
      </c>
      <c r="K110" s="15">
        <v>100</v>
      </c>
    </row>
    <row r="111" spans="2:22" x14ac:dyDescent="0.25">
      <c r="E111" s="14">
        <v>3</v>
      </c>
      <c r="F111" s="15">
        <v>388.25</v>
      </c>
      <c r="G111" s="15">
        <f>(F111/F110)*100</f>
        <v>80.955690703735883</v>
      </c>
      <c r="I111" s="15">
        <v>80.955690703735883</v>
      </c>
      <c r="J111" s="15">
        <v>75.398594205383162</v>
      </c>
      <c r="K111" s="15">
        <v>76.765897481063945</v>
      </c>
    </row>
    <row r="112" spans="2:22" x14ac:dyDescent="0.25">
      <c r="E112" s="14">
        <v>5</v>
      </c>
      <c r="F112" s="15">
        <v>344.58333333333337</v>
      </c>
      <c r="G112" s="15">
        <f>(F112/F110)*100</f>
        <v>71.850564726324947</v>
      </c>
      <c r="I112" s="15">
        <v>71.850564726324947</v>
      </c>
      <c r="J112" s="15">
        <v>71.832676152923042</v>
      </c>
      <c r="K112" s="15">
        <v>73.877047736480534</v>
      </c>
    </row>
    <row r="113" spans="3:11" x14ac:dyDescent="0.25">
      <c r="E113" s="14">
        <v>7</v>
      </c>
      <c r="F113" s="15">
        <v>206</v>
      </c>
      <c r="G113" s="15">
        <f>(F113/F110)*100</f>
        <v>42.953953084274545</v>
      </c>
      <c r="I113" s="15">
        <v>42.953953084274545</v>
      </c>
      <c r="J113" s="15">
        <v>43.665352305846049</v>
      </c>
      <c r="K113" s="15">
        <v>39.369385238682398</v>
      </c>
    </row>
    <row r="114" spans="3:11" x14ac:dyDescent="0.25">
      <c r="E114" s="14">
        <v>9</v>
      </c>
      <c r="F114" s="15">
        <v>176.58333333333334</v>
      </c>
      <c r="G114" s="15">
        <f>(F114/F110)*100</f>
        <v>36.820156385751524</v>
      </c>
      <c r="I114" s="15">
        <v>36.820156385751524</v>
      </c>
      <c r="J114" s="15">
        <v>32.693296759814842</v>
      </c>
      <c r="K114" s="15">
        <v>28.976572133168922</v>
      </c>
    </row>
    <row r="115" spans="3:11" x14ac:dyDescent="0.25">
      <c r="E115" s="14">
        <v>11</v>
      </c>
      <c r="F115" s="15">
        <v>206.41666666666666</v>
      </c>
      <c r="G115" s="15">
        <f>(F115/F110)*100</f>
        <v>43.040834057341442</v>
      </c>
      <c r="I115" s="15">
        <v>43.040834057341442</v>
      </c>
      <c r="J115" s="15">
        <v>40.716612377850169</v>
      </c>
      <c r="K115" s="15">
        <v>37.872115553989779</v>
      </c>
    </row>
    <row r="116" spans="3:11" x14ac:dyDescent="0.25">
      <c r="F116" s="15"/>
      <c r="G116" s="15"/>
    </row>
    <row r="117" spans="3:11" x14ac:dyDescent="0.25">
      <c r="C117" t="s">
        <v>50</v>
      </c>
      <c r="D117">
        <v>2</v>
      </c>
      <c r="E117" s="14">
        <v>1</v>
      </c>
      <c r="F117" s="15">
        <v>486.08333333333331</v>
      </c>
      <c r="G117" s="15">
        <f>(F117/F117)*100</f>
        <v>100</v>
      </c>
    </row>
    <row r="118" spans="3:11" x14ac:dyDescent="0.25">
      <c r="E118" s="14">
        <v>3</v>
      </c>
      <c r="F118" s="15">
        <v>366.5</v>
      </c>
      <c r="G118" s="15">
        <f>(F118/F117)*100</f>
        <v>75.398594205383162</v>
      </c>
    </row>
    <row r="119" spans="3:11" x14ac:dyDescent="0.25">
      <c r="E119" s="14">
        <v>5</v>
      </c>
      <c r="F119" s="15">
        <v>349.16666666666669</v>
      </c>
      <c r="G119" s="15">
        <f>(F119/F117)*100</f>
        <v>71.832676152923042</v>
      </c>
    </row>
    <row r="120" spans="3:11" x14ac:dyDescent="0.25">
      <c r="E120" s="14">
        <v>7</v>
      </c>
      <c r="F120" s="15">
        <v>212.25</v>
      </c>
      <c r="G120" s="15">
        <f>(F120/F117)*100</f>
        <v>43.665352305846049</v>
      </c>
    </row>
    <row r="121" spans="3:11" x14ac:dyDescent="0.25">
      <c r="E121" s="14">
        <v>9</v>
      </c>
      <c r="F121" s="15">
        <v>158.91666666666666</v>
      </c>
      <c r="G121" s="15">
        <f>(F121/F117)*100</f>
        <v>32.693296759814842</v>
      </c>
    </row>
    <row r="122" spans="3:11" x14ac:dyDescent="0.25">
      <c r="E122" s="14">
        <v>11</v>
      </c>
      <c r="F122" s="15">
        <v>197.91666666666669</v>
      </c>
      <c r="G122" s="15">
        <f>(F122/F117)*100</f>
        <v>40.716612377850169</v>
      </c>
    </row>
    <row r="123" spans="3:11" x14ac:dyDescent="0.25">
      <c r="F123" s="15"/>
      <c r="G123" s="15"/>
    </row>
    <row r="124" spans="3:11" x14ac:dyDescent="0.25">
      <c r="C124" t="s">
        <v>50</v>
      </c>
      <c r="D124">
        <v>3</v>
      </c>
      <c r="E124" s="14">
        <v>1</v>
      </c>
      <c r="F124" s="15">
        <v>473.08333333333337</v>
      </c>
      <c r="G124" s="15">
        <f>(F124/F124)*100</f>
        <v>100</v>
      </c>
    </row>
    <row r="125" spans="3:11" x14ac:dyDescent="0.25">
      <c r="E125" s="14">
        <v>3</v>
      </c>
      <c r="F125" s="15">
        <v>363.16666666666669</v>
      </c>
      <c r="G125" s="15">
        <f>(F125/F124)*100</f>
        <v>76.765897481063945</v>
      </c>
    </row>
    <row r="126" spans="3:11" x14ac:dyDescent="0.25">
      <c r="E126" s="14">
        <v>5</v>
      </c>
      <c r="F126" s="15">
        <v>349.5</v>
      </c>
      <c r="G126" s="15">
        <f>(F126/F124)*100</f>
        <v>73.877047736480534</v>
      </c>
    </row>
    <row r="127" spans="3:11" x14ac:dyDescent="0.25">
      <c r="E127" s="14">
        <v>7</v>
      </c>
      <c r="F127" s="15">
        <v>186.25</v>
      </c>
      <c r="G127" s="15">
        <f>(F127/F124)*100</f>
        <v>39.369385238682398</v>
      </c>
    </row>
    <row r="128" spans="3:11" x14ac:dyDescent="0.25">
      <c r="E128" s="14">
        <v>9</v>
      </c>
      <c r="F128" s="15">
        <v>137.08333333333331</v>
      </c>
      <c r="G128" s="15">
        <f>(F128/F124)*100</f>
        <v>28.976572133168922</v>
      </c>
    </row>
    <row r="129" spans="2:22" x14ac:dyDescent="0.25">
      <c r="E129" s="14">
        <v>11</v>
      </c>
      <c r="F129" s="15">
        <v>179.16666666666666</v>
      </c>
      <c r="G129" s="15">
        <f>(F129/F124)*100</f>
        <v>37.872115553989779</v>
      </c>
    </row>
    <row r="130" spans="2:22" x14ac:dyDescent="0.25">
      <c r="E130" s="14"/>
      <c r="F130" s="15"/>
      <c r="G130" s="15"/>
    </row>
    <row r="131" spans="2:22" ht="18.75" x14ac:dyDescent="0.3">
      <c r="E131" s="24" t="s">
        <v>52</v>
      </c>
    </row>
    <row r="133" spans="2:22" x14ac:dyDescent="0.25">
      <c r="D133" s="1" t="s">
        <v>38</v>
      </c>
      <c r="E133" s="1">
        <v>1</v>
      </c>
      <c r="F133" s="16" t="s">
        <v>32</v>
      </c>
      <c r="G133" s="16" t="s">
        <v>33</v>
      </c>
      <c r="H133" s="1">
        <v>3</v>
      </c>
      <c r="I133" s="16" t="s">
        <v>32</v>
      </c>
      <c r="J133" s="16" t="s">
        <v>33</v>
      </c>
      <c r="K133" s="1">
        <v>5</v>
      </c>
      <c r="L133" s="16" t="s">
        <v>32</v>
      </c>
      <c r="M133" s="16" t="s">
        <v>33</v>
      </c>
      <c r="N133" s="1">
        <v>7</v>
      </c>
      <c r="O133" s="16" t="s">
        <v>32</v>
      </c>
      <c r="P133" s="16" t="s">
        <v>33</v>
      </c>
      <c r="Q133" s="1">
        <v>9</v>
      </c>
      <c r="R133" s="16" t="s">
        <v>32</v>
      </c>
      <c r="S133" s="16" t="s">
        <v>33</v>
      </c>
      <c r="T133" s="1">
        <v>11</v>
      </c>
      <c r="U133" s="16" t="s">
        <v>32</v>
      </c>
      <c r="V133" s="16" t="s">
        <v>33</v>
      </c>
    </row>
    <row r="134" spans="2:22" x14ac:dyDescent="0.25">
      <c r="D134" s="21" t="s">
        <v>46</v>
      </c>
      <c r="E134">
        <v>1</v>
      </c>
      <c r="F134" s="5">
        <v>0.8246</v>
      </c>
      <c r="G134" s="13">
        <f>(F134-C143)/C142</f>
        <v>628.5</v>
      </c>
      <c r="H134">
        <v>1</v>
      </c>
      <c r="I134" s="5">
        <v>0.7843</v>
      </c>
      <c r="J134" s="13">
        <f>(I134-C143)/C142</f>
        <v>594.91666666666674</v>
      </c>
      <c r="K134">
        <v>1</v>
      </c>
      <c r="L134" s="5">
        <v>0.69750000000000001</v>
      </c>
      <c r="M134" s="13">
        <f>(L134-C143)/C142</f>
        <v>522.58333333333337</v>
      </c>
      <c r="N134">
        <v>1</v>
      </c>
      <c r="O134" s="5">
        <v>0.67520000000000002</v>
      </c>
      <c r="P134" s="13">
        <f>(O134-C143)/C142</f>
        <v>504.00000000000006</v>
      </c>
      <c r="Q134">
        <v>1</v>
      </c>
      <c r="R134" s="5">
        <v>0.6401</v>
      </c>
      <c r="S134" s="13">
        <f>(R134-C143)/C142</f>
        <v>474.75</v>
      </c>
      <c r="T134">
        <v>1</v>
      </c>
      <c r="U134" s="5">
        <v>0.67230000000000001</v>
      </c>
      <c r="V134" s="13">
        <f>(U134-C143)/C142</f>
        <v>501.58333333333337</v>
      </c>
    </row>
    <row r="135" spans="2:22" x14ac:dyDescent="0.25">
      <c r="E135">
        <v>2</v>
      </c>
      <c r="F135" s="5">
        <v>0.82289999999999996</v>
      </c>
      <c r="G135" s="13">
        <f>(F135-C143)/C142</f>
        <v>627.08333333333337</v>
      </c>
      <c r="H135">
        <v>2</v>
      </c>
      <c r="I135" s="5">
        <v>0.78690000000000004</v>
      </c>
      <c r="J135" s="13">
        <f>(I135-C143)/C142</f>
        <v>597.08333333333337</v>
      </c>
      <c r="K135">
        <v>2</v>
      </c>
      <c r="L135" s="5">
        <v>0.69510000000000005</v>
      </c>
      <c r="M135" s="13">
        <f>(L135-C143)/C142</f>
        <v>520.58333333333337</v>
      </c>
      <c r="N135">
        <v>2</v>
      </c>
      <c r="O135" s="5">
        <v>0.67300000000000004</v>
      </c>
      <c r="P135" s="13">
        <f>(O135-C143)/C142</f>
        <v>502.16666666666674</v>
      </c>
      <c r="Q135">
        <v>2</v>
      </c>
      <c r="R135" s="5">
        <v>0.6391</v>
      </c>
      <c r="S135" s="13">
        <f>(R135-C143)/C142</f>
        <v>473.91666666666669</v>
      </c>
      <c r="T135">
        <v>2</v>
      </c>
      <c r="U135" s="5">
        <v>0.67179999999999995</v>
      </c>
      <c r="V135" s="13">
        <f>(U135-C143)/C142</f>
        <v>501.16666666666663</v>
      </c>
    </row>
    <row r="136" spans="2:22" x14ac:dyDescent="0.25">
      <c r="E136">
        <v>3</v>
      </c>
      <c r="F136" s="5">
        <v>0.82210000000000005</v>
      </c>
      <c r="G136" s="13">
        <f>(F136-C143)/C142</f>
        <v>626.41666666666674</v>
      </c>
      <c r="H136">
        <v>3</v>
      </c>
      <c r="I136" s="5">
        <v>0.78620000000000001</v>
      </c>
      <c r="J136" s="13">
        <f>(I136-C143)/C142</f>
        <v>596.5</v>
      </c>
      <c r="K136">
        <v>3</v>
      </c>
      <c r="L136" s="5">
        <v>0.69330000000000003</v>
      </c>
      <c r="M136" s="13">
        <f>(L136-C143)/C142</f>
        <v>519.08333333333337</v>
      </c>
      <c r="N136">
        <v>3</v>
      </c>
      <c r="O136" s="5">
        <v>0.67259999999999998</v>
      </c>
      <c r="P136" s="13">
        <f>(O136-C143)/C142</f>
        <v>501.83333333333331</v>
      </c>
      <c r="Q136">
        <v>3</v>
      </c>
      <c r="R136" s="5">
        <v>0.63790000000000002</v>
      </c>
      <c r="S136" s="13">
        <f>(R136-C143)/C142</f>
        <v>472.91666666666669</v>
      </c>
      <c r="T136">
        <v>3</v>
      </c>
      <c r="U136" s="5">
        <v>0.67130000000000001</v>
      </c>
      <c r="V136" s="13">
        <f>(U136-C143)/C142</f>
        <v>500.75000000000006</v>
      </c>
    </row>
    <row r="137" spans="2:22" x14ac:dyDescent="0.25">
      <c r="D137" t="s">
        <v>3</v>
      </c>
      <c r="F137" s="13">
        <f>(F134+F135+F136)/3</f>
        <v>0.82319999999999993</v>
      </c>
      <c r="G137" s="13">
        <f>(G134+G135+G136)/3</f>
        <v>627.33333333333337</v>
      </c>
      <c r="I137" s="13">
        <f>(I134+I135+I136)/3</f>
        <v>0.78580000000000005</v>
      </c>
      <c r="J137" s="13">
        <f>SUM(J134:J136)/3</f>
        <v>596.16666666666663</v>
      </c>
      <c r="L137" s="13">
        <f>(L134+L135+L136)/3</f>
        <v>0.69530000000000003</v>
      </c>
      <c r="M137" s="13">
        <f>SUM(M134:M136)/3</f>
        <v>520.75</v>
      </c>
      <c r="O137" s="13">
        <f>(O134+O135+O136)/3</f>
        <v>0.67359999999999998</v>
      </c>
      <c r="P137" s="13">
        <f>SUM(P134:P136)/3</f>
        <v>502.66666666666669</v>
      </c>
      <c r="R137" s="13">
        <f>(R134+R135+R136)/3</f>
        <v>0.63903333333333334</v>
      </c>
      <c r="S137" s="13">
        <f>SUM(S134:S136)/3</f>
        <v>473.86111111111114</v>
      </c>
      <c r="U137" s="13">
        <f>(U134+U135+U136)/3</f>
        <v>0.67180000000000006</v>
      </c>
      <c r="V137" s="13">
        <f>SUM(V134:V136)/3</f>
        <v>501.16666666666669</v>
      </c>
    </row>
    <row r="138" spans="2:22" x14ac:dyDescent="0.25">
      <c r="D138" t="s">
        <v>4</v>
      </c>
      <c r="F138" s="13">
        <f>_xlfn.STDEV.P(F134:F136)</f>
        <v>1.0424330514074438E-3</v>
      </c>
      <c r="G138" s="13">
        <f>_xlfn.STDEV.P(G134:G136)</f>
        <v>0.86869420950618581</v>
      </c>
      <c r="I138" s="13">
        <f>_xlfn.STDEV.P(I134:I136)</f>
        <v>1.0984838035522893E-3</v>
      </c>
      <c r="J138" s="13">
        <f>_xlfn.STDEV.P(J134:J136)</f>
        <v>0.91540316962687152</v>
      </c>
      <c r="L138" s="13">
        <f>_xlfn.STDEV.P(L134:L136)</f>
        <v>1.7204650534085166E-3</v>
      </c>
      <c r="O138" s="13">
        <f>_xlfn.STDEV.P(O134:O136)</f>
        <v>1.1430952132988265E-3</v>
      </c>
      <c r="R138" s="13">
        <f>_xlfn.STDEV.P(R134:R136)</f>
        <v>8.9938250421546094E-4</v>
      </c>
      <c r="U138" s="13">
        <f>_xlfn.STDEV.P(U134:U136)</f>
        <v>4.0824829046386341E-4</v>
      </c>
    </row>
    <row r="140" spans="2:22" x14ac:dyDescent="0.25">
      <c r="B140" t="s">
        <v>25</v>
      </c>
      <c r="C140" s="13"/>
      <c r="N140" s="13"/>
      <c r="O140"/>
      <c r="Q140" s="13"/>
      <c r="R140"/>
      <c r="T140" s="13"/>
      <c r="U140"/>
      <c r="V140"/>
    </row>
    <row r="141" spans="2:22" ht="30" x14ac:dyDescent="0.25">
      <c r="B141" s="41"/>
      <c r="C141" s="39"/>
      <c r="D141" s="41"/>
      <c r="E141" s="43" t="s">
        <v>38</v>
      </c>
      <c r="F141" s="30" t="s">
        <v>29</v>
      </c>
      <c r="G141" s="31" t="s">
        <v>30</v>
      </c>
      <c r="H141" s="29" t="s">
        <v>4</v>
      </c>
      <c r="I141" s="39"/>
      <c r="N141" s="13"/>
      <c r="O141"/>
      <c r="Q141" s="13"/>
      <c r="R141"/>
      <c r="T141" s="13"/>
      <c r="U141"/>
      <c r="V141"/>
    </row>
    <row r="142" spans="2:22" x14ac:dyDescent="0.25">
      <c r="B142" t="s">
        <v>26</v>
      </c>
      <c r="C142" s="13">
        <v>1.1999999999999999E-3</v>
      </c>
      <c r="E142" s="3">
        <v>1</v>
      </c>
      <c r="F142" s="19">
        <f>G137</f>
        <v>627.33333333333337</v>
      </c>
      <c r="G142" s="19">
        <f>(F142/F142)*100</f>
        <v>100</v>
      </c>
      <c r="H142" s="19">
        <f>_xlfn.STDEV.P(I150:K150)</f>
        <v>0</v>
      </c>
      <c r="N142" s="13"/>
      <c r="O142"/>
      <c r="Q142" s="13"/>
      <c r="R142"/>
      <c r="T142" s="13"/>
      <c r="U142"/>
      <c r="V142"/>
    </row>
    <row r="143" spans="2:22" x14ac:dyDescent="0.25">
      <c r="B143" t="s">
        <v>27</v>
      </c>
      <c r="C143" s="13">
        <v>7.0400000000000004E-2</v>
      </c>
      <c r="E143" s="3">
        <v>3</v>
      </c>
      <c r="F143" s="19">
        <f>J137</f>
        <v>596.16666666666663</v>
      </c>
      <c r="G143" s="19">
        <f>(F143/F142)*100</f>
        <v>95.031880977683301</v>
      </c>
      <c r="H143" s="19">
        <f t="shared" ref="H143:H147" si="3">_xlfn.STDEV.P(I151:K151)</f>
        <v>0.26564013445293533</v>
      </c>
    </row>
    <row r="144" spans="2:22" x14ac:dyDescent="0.25">
      <c r="E144" s="3">
        <v>5</v>
      </c>
      <c r="F144" s="19">
        <f>M137</f>
        <v>520.75</v>
      </c>
      <c r="G144" s="19">
        <f>(F144/F142)*100</f>
        <v>83.010095642933052</v>
      </c>
      <c r="H144" s="19">
        <f t="shared" si="3"/>
        <v>0.11530472252132977</v>
      </c>
      <c r="P144"/>
    </row>
    <row r="145" spans="3:16" x14ac:dyDescent="0.25">
      <c r="E145" s="3">
        <v>7</v>
      </c>
      <c r="F145" s="19">
        <f>P137</f>
        <v>502.66666666666669</v>
      </c>
      <c r="G145" s="19">
        <f>(F145/F142)*100</f>
        <v>80.12752391073326</v>
      </c>
      <c r="H145" s="19">
        <f t="shared" si="3"/>
        <v>4.6737558953128824E-2</v>
      </c>
      <c r="P145"/>
    </row>
    <row r="146" spans="3:16" x14ac:dyDescent="0.25">
      <c r="E146" s="3">
        <v>9</v>
      </c>
      <c r="F146" s="19">
        <f>S137</f>
        <v>473.86111111111114</v>
      </c>
      <c r="G146" s="19">
        <f>(F146/F142)*100</f>
        <v>75.53577754162238</v>
      </c>
      <c r="H146" s="19">
        <f t="shared" si="3"/>
        <v>3.2347987345837374E-2</v>
      </c>
      <c r="P146"/>
    </row>
    <row r="147" spans="3:16" x14ac:dyDescent="0.25">
      <c r="E147" s="3">
        <v>11</v>
      </c>
      <c r="F147" s="19">
        <f>V137</f>
        <v>501.16666666666669</v>
      </c>
      <c r="G147" s="19">
        <f>(F147/F142)*100</f>
        <v>79.888416578108391</v>
      </c>
      <c r="H147" s="19">
        <f t="shared" si="3"/>
        <v>5.8529905111126115E-2</v>
      </c>
    </row>
    <row r="149" spans="3:16" x14ac:dyDescent="0.25">
      <c r="I149" s="13" t="s">
        <v>47</v>
      </c>
      <c r="J149" s="13" t="s">
        <v>48</v>
      </c>
      <c r="K149" t="s">
        <v>49</v>
      </c>
    </row>
    <row r="150" spans="3:16" x14ac:dyDescent="0.25">
      <c r="C150" t="s">
        <v>50</v>
      </c>
      <c r="D150">
        <v>1</v>
      </c>
      <c r="E150" s="14">
        <v>1</v>
      </c>
      <c r="F150" s="15">
        <f>G134</f>
        <v>628.5</v>
      </c>
      <c r="G150" s="15">
        <f>(F150/F150)*100</f>
        <v>100</v>
      </c>
      <c r="I150" s="15">
        <v>100</v>
      </c>
      <c r="J150" s="15">
        <v>100</v>
      </c>
      <c r="K150" s="15">
        <v>100</v>
      </c>
    </row>
    <row r="151" spans="3:16" x14ac:dyDescent="0.25">
      <c r="E151" s="14">
        <v>3</v>
      </c>
      <c r="F151" s="15">
        <f>J134</f>
        <v>594.91666666666674</v>
      </c>
      <c r="G151" s="15">
        <f>(F151/F150)*100</f>
        <v>94.656589763988336</v>
      </c>
      <c r="I151" s="15">
        <v>94.656589763988336</v>
      </c>
      <c r="J151" s="15">
        <v>95.215946843853814</v>
      </c>
      <c r="K151" s="15">
        <v>95.22415857389916</v>
      </c>
    </row>
    <row r="152" spans="3:16" x14ac:dyDescent="0.25">
      <c r="E152" s="14">
        <v>5</v>
      </c>
      <c r="F152" s="15">
        <f>M134</f>
        <v>522.58333333333337</v>
      </c>
      <c r="G152" s="15">
        <f>(F152/F150)*100</f>
        <v>83.147706178732435</v>
      </c>
      <c r="I152" s="15">
        <v>83.147706178732435</v>
      </c>
      <c r="J152" s="15">
        <v>83.016611295681059</v>
      </c>
      <c r="K152" s="15">
        <v>82.865504855660504</v>
      </c>
    </row>
    <row r="153" spans="3:16" x14ac:dyDescent="0.25">
      <c r="E153" s="14">
        <v>7</v>
      </c>
      <c r="F153" s="15">
        <f>P134</f>
        <v>504.00000000000006</v>
      </c>
      <c r="G153" s="15">
        <f>(F153/F150)*100</f>
        <v>80.190930787589508</v>
      </c>
      <c r="I153" s="15">
        <v>80.190930787589508</v>
      </c>
      <c r="J153" s="15">
        <v>80.079734219269099</v>
      </c>
      <c r="K153" s="15">
        <v>80.11174670746307</v>
      </c>
    </row>
    <row r="154" spans="3:16" x14ac:dyDescent="0.25">
      <c r="E154" s="14">
        <v>9</v>
      </c>
      <c r="F154" s="15">
        <f>S134</f>
        <v>474.75</v>
      </c>
      <c r="G154" s="15">
        <f>(F154/F150)*100</f>
        <v>75.536992840095465</v>
      </c>
      <c r="I154" s="15">
        <v>75.536992840095465</v>
      </c>
      <c r="J154" s="15">
        <v>75.574750830564781</v>
      </c>
      <c r="K154" s="15">
        <v>75.495543434880929</v>
      </c>
    </row>
    <row r="155" spans="3:16" x14ac:dyDescent="0.25">
      <c r="E155" s="14">
        <v>11</v>
      </c>
      <c r="F155" s="15">
        <f>V134</f>
        <v>501.58333333333337</v>
      </c>
      <c r="G155" s="15">
        <f>(F155/F150)*100</f>
        <v>79.806417395916213</v>
      </c>
      <c r="I155" s="15">
        <v>79.806417395916213</v>
      </c>
      <c r="J155" s="15">
        <v>79.920265780730887</v>
      </c>
      <c r="K155" s="15">
        <v>79.938805374484502</v>
      </c>
    </row>
    <row r="156" spans="3:16" x14ac:dyDescent="0.25">
      <c r="F156" s="15"/>
      <c r="G156" s="15"/>
    </row>
    <row r="157" spans="3:16" x14ac:dyDescent="0.25">
      <c r="C157" t="s">
        <v>50</v>
      </c>
      <c r="D157">
        <v>2</v>
      </c>
      <c r="E157" s="14">
        <v>1</v>
      </c>
      <c r="F157" s="15">
        <f>G135</f>
        <v>627.08333333333337</v>
      </c>
      <c r="G157" s="15">
        <f>(F157/F157)*100</f>
        <v>100</v>
      </c>
    </row>
    <row r="158" spans="3:16" x14ac:dyDescent="0.25">
      <c r="E158" s="14">
        <v>3</v>
      </c>
      <c r="F158" s="15">
        <f>J135</f>
        <v>597.08333333333337</v>
      </c>
      <c r="G158" s="15">
        <f>(F158/F157)*100</f>
        <v>95.215946843853814</v>
      </c>
    </row>
    <row r="159" spans="3:16" x14ac:dyDescent="0.25">
      <c r="E159" s="14">
        <v>5</v>
      </c>
      <c r="F159" s="15">
        <f>M135</f>
        <v>520.58333333333337</v>
      </c>
      <c r="G159" s="15">
        <f>(F159/F157)*100</f>
        <v>83.016611295681059</v>
      </c>
    </row>
    <row r="160" spans="3:16" x14ac:dyDescent="0.25">
      <c r="E160" s="14">
        <v>7</v>
      </c>
      <c r="F160" s="15">
        <f>P135</f>
        <v>502.16666666666674</v>
      </c>
      <c r="G160" s="15">
        <f>(F160/F157)*100</f>
        <v>80.079734219269099</v>
      </c>
    </row>
    <row r="161" spans="3:24" x14ac:dyDescent="0.25">
      <c r="E161" s="14">
        <v>9</v>
      </c>
      <c r="F161" s="15">
        <f>S135</f>
        <v>473.91666666666669</v>
      </c>
      <c r="G161" s="15">
        <f>(F161/F157)*100</f>
        <v>75.574750830564781</v>
      </c>
    </row>
    <row r="162" spans="3:24" x14ac:dyDescent="0.25">
      <c r="E162" s="14">
        <v>11</v>
      </c>
      <c r="F162" s="15">
        <f>V135</f>
        <v>501.16666666666663</v>
      </c>
      <c r="G162" s="15">
        <f>(F162/F157)*100</f>
        <v>79.920265780730887</v>
      </c>
    </row>
    <row r="163" spans="3:24" x14ac:dyDescent="0.25">
      <c r="F163" s="15"/>
      <c r="G163" s="15"/>
    </row>
    <row r="164" spans="3:24" x14ac:dyDescent="0.25">
      <c r="C164" t="s">
        <v>50</v>
      </c>
      <c r="D164">
        <v>3</v>
      </c>
      <c r="E164" s="14">
        <v>1</v>
      </c>
      <c r="F164" s="15">
        <f>G136</f>
        <v>626.41666666666674</v>
      </c>
      <c r="G164" s="15">
        <f>(F164/F164)*100</f>
        <v>100</v>
      </c>
    </row>
    <row r="165" spans="3:24" x14ac:dyDescent="0.25">
      <c r="E165" s="14">
        <v>3</v>
      </c>
      <c r="F165" s="15">
        <f>J136</f>
        <v>596.5</v>
      </c>
      <c r="G165" s="15">
        <f>(F165/F164)*100</f>
        <v>95.22415857389916</v>
      </c>
    </row>
    <row r="166" spans="3:24" x14ac:dyDescent="0.25">
      <c r="E166" s="14">
        <v>5</v>
      </c>
      <c r="F166" s="15">
        <f>M136</f>
        <v>519.08333333333337</v>
      </c>
      <c r="G166" s="15">
        <f>(F166/F164)*100</f>
        <v>82.865504855660504</v>
      </c>
    </row>
    <row r="167" spans="3:24" x14ac:dyDescent="0.25">
      <c r="E167" s="14">
        <v>7</v>
      </c>
      <c r="F167" s="15">
        <f>P136</f>
        <v>501.83333333333331</v>
      </c>
      <c r="G167" s="15">
        <f>(F167/F164)*100</f>
        <v>80.11174670746307</v>
      </c>
    </row>
    <row r="168" spans="3:24" x14ac:dyDescent="0.25">
      <c r="E168" s="14">
        <v>9</v>
      </c>
      <c r="F168" s="15">
        <f>S136</f>
        <v>472.91666666666669</v>
      </c>
      <c r="G168" s="15">
        <f>(F168/F164)*100</f>
        <v>75.495543434880929</v>
      </c>
    </row>
    <row r="169" spans="3:24" x14ac:dyDescent="0.25">
      <c r="E169" s="14">
        <v>11</v>
      </c>
      <c r="F169" s="15">
        <f>V136</f>
        <v>500.75000000000006</v>
      </c>
      <c r="G169" s="15">
        <f>(F169/F164)*100</f>
        <v>79.938805374484502</v>
      </c>
    </row>
    <row r="170" spans="3:24" x14ac:dyDescent="0.25">
      <c r="E170" s="14"/>
      <c r="F170" s="15"/>
      <c r="G170" s="15"/>
    </row>
    <row r="172" spans="3:24" x14ac:dyDescent="0.25">
      <c r="E172" s="32" t="s">
        <v>38</v>
      </c>
      <c r="F172" s="33" t="s">
        <v>39</v>
      </c>
      <c r="G172" s="33" t="s">
        <v>4</v>
      </c>
      <c r="H172" s="33" t="s">
        <v>40</v>
      </c>
      <c r="I172" s="33" t="s">
        <v>4</v>
      </c>
      <c r="J172" s="32" t="s">
        <v>41</v>
      </c>
      <c r="K172" s="44" t="s">
        <v>4</v>
      </c>
      <c r="L172" s="44" t="s">
        <v>51</v>
      </c>
      <c r="M172" s="45" t="s">
        <v>4</v>
      </c>
      <c r="N172" s="13"/>
      <c r="P172"/>
      <c r="Q172" s="13"/>
      <c r="S172"/>
      <c r="T172" s="13"/>
      <c r="V172"/>
      <c r="W172" s="13"/>
      <c r="X172" s="13"/>
    </row>
    <row r="173" spans="3:24" x14ac:dyDescent="0.25">
      <c r="E173" s="3">
        <v>1</v>
      </c>
      <c r="F173" s="19">
        <v>100</v>
      </c>
      <c r="G173" s="19">
        <v>0</v>
      </c>
      <c r="H173" s="19">
        <v>100</v>
      </c>
      <c r="I173" s="19">
        <v>0</v>
      </c>
      <c r="J173" s="19">
        <v>100</v>
      </c>
      <c r="K173" s="19">
        <v>0</v>
      </c>
      <c r="L173" s="19">
        <v>100</v>
      </c>
      <c r="M173" s="19">
        <v>0</v>
      </c>
      <c r="N173" s="13"/>
      <c r="P173"/>
      <c r="Q173" s="13"/>
      <c r="S173"/>
      <c r="T173" s="13"/>
      <c r="V173"/>
      <c r="W173" s="13"/>
      <c r="X173" s="13"/>
    </row>
    <row r="174" spans="3:24" x14ac:dyDescent="0.25">
      <c r="E174" s="3">
        <v>3</v>
      </c>
      <c r="F174" s="19">
        <v>87.447923666173892</v>
      </c>
      <c r="G174" s="19">
        <v>3.0579174602472805</v>
      </c>
      <c r="H174" s="19">
        <v>91.742262540021329</v>
      </c>
      <c r="I174" s="19">
        <v>1.2627598923886227</v>
      </c>
      <c r="J174" s="19">
        <v>77.700550246162763</v>
      </c>
      <c r="K174" s="19">
        <v>2.3642054570531528</v>
      </c>
      <c r="L174" s="19">
        <v>95.031880977683301</v>
      </c>
      <c r="M174" s="19">
        <v>0.26564013445293533</v>
      </c>
      <c r="N174" s="13"/>
      <c r="P174"/>
      <c r="Q174" s="13"/>
      <c r="S174"/>
      <c r="T174" s="13"/>
      <c r="V174"/>
      <c r="W174" s="13"/>
      <c r="X174" s="13"/>
    </row>
    <row r="175" spans="3:24" x14ac:dyDescent="0.25">
      <c r="E175" s="3">
        <v>5</v>
      </c>
      <c r="F175" s="19">
        <v>83.653630784392789</v>
      </c>
      <c r="G175" s="19">
        <v>3.4281539172734004</v>
      </c>
      <c r="H175" s="19">
        <v>73.659284951974371</v>
      </c>
      <c r="I175" s="19">
        <v>1.4484549928142885</v>
      </c>
      <c r="J175" s="19">
        <v>72.510860121633371</v>
      </c>
      <c r="K175" s="19">
        <v>0.95953742114306617</v>
      </c>
      <c r="L175" s="19">
        <v>83.010095642933052</v>
      </c>
      <c r="M175" s="19">
        <v>0.11530472252132977</v>
      </c>
      <c r="N175" s="13"/>
      <c r="P175"/>
      <c r="Q175" s="13"/>
      <c r="S175"/>
      <c r="T175" s="13"/>
      <c r="V175"/>
      <c r="W175" s="13"/>
      <c r="X175" s="13"/>
    </row>
    <row r="176" spans="3:24" x14ac:dyDescent="0.25">
      <c r="E176" s="3">
        <v>7</v>
      </c>
      <c r="F176" s="19">
        <v>38.480490973435465</v>
      </c>
      <c r="G176" s="19">
        <v>2.2403663123417394</v>
      </c>
      <c r="H176" s="19">
        <v>43.723319103521874</v>
      </c>
      <c r="I176" s="19">
        <v>2.6035526748760418</v>
      </c>
      <c r="J176" s="19">
        <v>42.015638575152039</v>
      </c>
      <c r="K176" s="19">
        <v>1.8800280297632781</v>
      </c>
      <c r="L176" s="19">
        <v>80.12752391073326</v>
      </c>
      <c r="M176" s="19">
        <v>4.6737558953128824E-2</v>
      </c>
      <c r="N176" s="13"/>
      <c r="P176"/>
      <c r="Q176" s="13"/>
      <c r="S176"/>
      <c r="T176" s="13"/>
      <c r="V176"/>
      <c r="W176" s="13"/>
      <c r="X176" s="13"/>
    </row>
    <row r="177" spans="5:24" x14ac:dyDescent="0.25">
      <c r="E177" s="3">
        <v>9</v>
      </c>
      <c r="F177" s="19">
        <v>50.4681270438561</v>
      </c>
      <c r="G177" s="19">
        <v>2.5770200115227619</v>
      </c>
      <c r="H177" s="19">
        <v>60.238794023479173</v>
      </c>
      <c r="I177" s="19">
        <v>1.641490153290216</v>
      </c>
      <c r="J177" s="19">
        <v>32.846799884158699</v>
      </c>
      <c r="K177" s="19">
        <v>3.2035887211733911</v>
      </c>
      <c r="L177" s="19">
        <v>75.53577754162238</v>
      </c>
      <c r="M177" s="19">
        <v>3.2347987345837374E-2</v>
      </c>
      <c r="N177" s="13"/>
      <c r="P177"/>
      <c r="Q177" s="13"/>
      <c r="S177"/>
      <c r="T177" s="13"/>
      <c r="V177"/>
      <c r="W177" s="13"/>
      <c r="X177" s="13"/>
    </row>
    <row r="178" spans="5:24" x14ac:dyDescent="0.25">
      <c r="E178" s="3">
        <v>11</v>
      </c>
      <c r="F178" s="19">
        <v>41.95672624647225</v>
      </c>
      <c r="G178" s="19">
        <v>2.7404231547500792</v>
      </c>
      <c r="H178" s="19">
        <v>47.965581643543217</v>
      </c>
      <c r="I178" s="19">
        <v>0.45874942457197448</v>
      </c>
      <c r="J178" s="19">
        <v>40.55603822762815</v>
      </c>
      <c r="K178" s="19">
        <v>2.113680822200902</v>
      </c>
      <c r="L178" s="19">
        <v>79.888416578108391</v>
      </c>
      <c r="M178" s="19">
        <v>5.8529905111126115E-2</v>
      </c>
      <c r="N178" s="13"/>
      <c r="P178"/>
      <c r="Q178" s="13"/>
      <c r="S178"/>
      <c r="T178" s="13"/>
      <c r="V178"/>
      <c r="W178" s="13"/>
      <c r="X178" s="13"/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EBD42-B033-4D5D-99F7-7B7D082F5A4E}">
  <dimension ref="B3:O39"/>
  <sheetViews>
    <sheetView topLeftCell="C1" zoomScale="70" zoomScaleNormal="70" workbookViewId="0">
      <selection activeCell="P21" sqref="P21"/>
    </sheetView>
  </sheetViews>
  <sheetFormatPr defaultRowHeight="15" x14ac:dyDescent="0.25"/>
  <cols>
    <col min="3" max="3" width="11.42578125" customWidth="1"/>
    <col min="4" max="4" width="12.28515625" customWidth="1"/>
    <col min="5" max="5" width="13.28515625" customWidth="1"/>
    <col min="6" max="6" width="11.42578125" customWidth="1"/>
    <col min="7" max="7" width="12.5703125" customWidth="1"/>
  </cols>
  <sheetData>
    <row r="3" spans="2:15" x14ac:dyDescent="0.25">
      <c r="B3" s="1" t="s">
        <v>34</v>
      </c>
      <c r="E3" s="1" t="s">
        <v>35</v>
      </c>
    </row>
    <row r="5" spans="2:15" x14ac:dyDescent="0.25">
      <c r="B5" s="47" t="s">
        <v>0</v>
      </c>
      <c r="C5" s="48" t="s">
        <v>19</v>
      </c>
      <c r="D5" s="48" t="s">
        <v>16</v>
      </c>
      <c r="E5" s="10" t="s">
        <v>20</v>
      </c>
      <c r="F5" s="10" t="s">
        <v>21</v>
      </c>
      <c r="G5" s="48" t="s">
        <v>15</v>
      </c>
      <c r="H5" s="50" t="s">
        <v>18</v>
      </c>
      <c r="I5" s="51"/>
      <c r="J5" s="52"/>
      <c r="K5" s="46" t="s">
        <v>3</v>
      </c>
      <c r="L5" s="46" t="s">
        <v>4</v>
      </c>
    </row>
    <row r="6" spans="2:15" x14ac:dyDescent="0.25">
      <c r="B6" s="47"/>
      <c r="C6" s="49"/>
      <c r="D6" s="49"/>
      <c r="E6" s="11" t="s">
        <v>22</v>
      </c>
      <c r="F6" s="11" t="s">
        <v>22</v>
      </c>
      <c r="G6" s="49"/>
      <c r="H6" s="8" t="s">
        <v>5</v>
      </c>
      <c r="I6" s="8" t="s">
        <v>6</v>
      </c>
      <c r="J6" s="8" t="s">
        <v>7</v>
      </c>
      <c r="K6" s="46"/>
      <c r="L6" s="46"/>
      <c r="N6" t="s">
        <v>36</v>
      </c>
      <c r="O6" t="s">
        <v>37</v>
      </c>
    </row>
    <row r="7" spans="2:15" x14ac:dyDescent="0.25">
      <c r="B7" s="3">
        <v>1</v>
      </c>
      <c r="C7" s="7">
        <v>0</v>
      </c>
      <c r="D7" s="7">
        <v>1</v>
      </c>
      <c r="E7" s="7">
        <v>1</v>
      </c>
      <c r="F7" s="7">
        <v>0.5</v>
      </c>
      <c r="G7" s="12">
        <v>0</v>
      </c>
      <c r="H7" s="5">
        <v>3.7499999999999999E-2</v>
      </c>
      <c r="I7" s="5">
        <v>3.15E-2</v>
      </c>
      <c r="J7" s="5">
        <v>3.6799999999999999E-2</v>
      </c>
      <c r="K7" s="5">
        <f t="shared" ref="K7:K16" si="0">AVERAGE(H7:J7)</f>
        <v>3.5266666666666668E-2</v>
      </c>
      <c r="L7" s="5">
        <f>_xlfn.STDEV.P(H7:J7)</f>
        <v>2.6787227470485915E-3</v>
      </c>
      <c r="N7" s="17">
        <v>0</v>
      </c>
      <c r="O7">
        <v>3.5266666666666668E-2</v>
      </c>
    </row>
    <row r="8" spans="2:15" x14ac:dyDescent="0.25">
      <c r="B8" s="3">
        <v>2</v>
      </c>
      <c r="C8" s="7">
        <v>0.1</v>
      </c>
      <c r="D8" s="7">
        <v>0.9</v>
      </c>
      <c r="E8" s="7">
        <v>1</v>
      </c>
      <c r="F8" s="7">
        <v>0.5</v>
      </c>
      <c r="G8" s="12">
        <v>300</v>
      </c>
      <c r="H8" s="5">
        <v>0.43730000000000002</v>
      </c>
      <c r="I8" s="5">
        <v>0.45440000000000003</v>
      </c>
      <c r="J8" s="5">
        <v>0.45</v>
      </c>
      <c r="K8" s="5">
        <f t="shared" si="0"/>
        <v>0.44723333333333337</v>
      </c>
      <c r="L8" s="5">
        <f t="shared" ref="L8:L16" si="1">_xlfn.STDEV.P(H8:J8)</f>
        <v>7.2499808428865675E-3</v>
      </c>
      <c r="N8" s="18">
        <v>50</v>
      </c>
      <c r="O8">
        <v>0.1179</v>
      </c>
    </row>
    <row r="9" spans="2:15" x14ac:dyDescent="0.25">
      <c r="B9" s="6">
        <v>3</v>
      </c>
      <c r="C9" s="7">
        <v>0.2</v>
      </c>
      <c r="D9" s="7">
        <v>0.8</v>
      </c>
      <c r="E9" s="7">
        <v>1</v>
      </c>
      <c r="F9" s="7">
        <v>0.5</v>
      </c>
      <c r="G9" s="12">
        <v>600</v>
      </c>
      <c r="H9" s="5">
        <v>0.63539999999999996</v>
      </c>
      <c r="I9" s="5">
        <v>0.63529999999999998</v>
      </c>
      <c r="J9" s="5">
        <v>0.63370000000000004</v>
      </c>
      <c r="K9" s="5">
        <f t="shared" si="0"/>
        <v>0.63479999999999992</v>
      </c>
      <c r="L9" s="5">
        <f t="shared" si="1"/>
        <v>7.7888809636982796E-4</v>
      </c>
      <c r="N9" s="18">
        <v>100</v>
      </c>
      <c r="O9">
        <v>0.19589999999999999</v>
      </c>
    </row>
    <row r="10" spans="2:15" x14ac:dyDescent="0.25">
      <c r="B10" s="3">
        <v>4</v>
      </c>
      <c r="C10" s="7">
        <v>0.3</v>
      </c>
      <c r="D10" s="7">
        <v>0.7</v>
      </c>
      <c r="E10" s="7">
        <v>1</v>
      </c>
      <c r="F10" s="7">
        <v>0.5</v>
      </c>
      <c r="G10" s="12">
        <v>900</v>
      </c>
      <c r="H10" s="5">
        <v>0.77769999999999995</v>
      </c>
      <c r="I10" s="5">
        <v>0.77980000000000005</v>
      </c>
      <c r="J10" s="5">
        <v>0.78839999999999999</v>
      </c>
      <c r="K10" s="5">
        <f t="shared" si="0"/>
        <v>0.78196666666666681</v>
      </c>
      <c r="L10" s="5">
        <f t="shared" si="1"/>
        <v>4.6291347883690879E-3</v>
      </c>
      <c r="N10" s="18">
        <v>200</v>
      </c>
      <c r="O10">
        <v>0.3105</v>
      </c>
    </row>
    <row r="11" spans="2:15" x14ac:dyDescent="0.25">
      <c r="B11" s="3">
        <v>5</v>
      </c>
      <c r="C11" s="7">
        <v>0.4</v>
      </c>
      <c r="D11" s="7">
        <v>0.6</v>
      </c>
      <c r="E11" s="7">
        <v>1</v>
      </c>
      <c r="F11" s="7">
        <v>0.5</v>
      </c>
      <c r="G11" s="12">
        <v>1200</v>
      </c>
      <c r="H11" s="5">
        <v>0.88139999999999996</v>
      </c>
      <c r="I11" s="5">
        <v>0.88819999999999999</v>
      </c>
      <c r="J11" s="5">
        <v>0.87460000000000004</v>
      </c>
      <c r="K11" s="5">
        <f t="shared" si="0"/>
        <v>0.88140000000000007</v>
      </c>
      <c r="L11" s="5">
        <f t="shared" si="1"/>
        <v>5.5521767503085148E-3</v>
      </c>
      <c r="N11" s="18">
        <v>300</v>
      </c>
      <c r="O11">
        <v>0.42009999999999997</v>
      </c>
    </row>
    <row r="12" spans="2:15" x14ac:dyDescent="0.25">
      <c r="B12" s="3">
        <v>6</v>
      </c>
      <c r="C12" s="7">
        <v>0.5</v>
      </c>
      <c r="D12" s="7">
        <v>0.5</v>
      </c>
      <c r="E12" s="7">
        <v>1</v>
      </c>
      <c r="F12" s="7">
        <v>0.5</v>
      </c>
      <c r="G12" s="12">
        <v>1500</v>
      </c>
      <c r="H12" s="5">
        <v>1.0236000000000001</v>
      </c>
      <c r="I12" s="5">
        <v>1.0192000000000001</v>
      </c>
      <c r="J12" s="5">
        <v>1.0266</v>
      </c>
      <c r="K12" s="5">
        <f t="shared" si="0"/>
        <v>1.0231333333333332</v>
      </c>
      <c r="L12" s="5">
        <f t="shared" si="1"/>
        <v>3.0390056853443364E-3</v>
      </c>
      <c r="N12" s="18">
        <v>400</v>
      </c>
      <c r="O12">
        <v>0.5343</v>
      </c>
    </row>
    <row r="13" spans="2:15" x14ac:dyDescent="0.25">
      <c r="B13" s="3">
        <v>7</v>
      </c>
      <c r="C13" s="7">
        <v>0.6</v>
      </c>
      <c r="D13" s="7">
        <v>0.4</v>
      </c>
      <c r="E13" s="7">
        <v>1</v>
      </c>
      <c r="F13" s="7">
        <v>0.5</v>
      </c>
      <c r="G13" s="12">
        <v>1800</v>
      </c>
      <c r="H13" s="5">
        <v>1.1062000000000001</v>
      </c>
      <c r="I13" s="5">
        <v>1.0918000000000001</v>
      </c>
      <c r="J13" s="5">
        <v>1.0911</v>
      </c>
      <c r="K13" s="5">
        <f t="shared" si="0"/>
        <v>1.0963666666666667</v>
      </c>
      <c r="L13" s="5">
        <f t="shared" si="1"/>
        <v>6.9590867855552135E-3</v>
      </c>
      <c r="N13" s="18">
        <v>500</v>
      </c>
      <c r="O13">
        <v>0.63480000000000003</v>
      </c>
    </row>
    <row r="14" spans="2:15" x14ac:dyDescent="0.25">
      <c r="B14" s="3">
        <v>8</v>
      </c>
      <c r="C14" s="7">
        <v>0.7</v>
      </c>
      <c r="D14" s="7">
        <v>0.3</v>
      </c>
      <c r="E14" s="7">
        <v>1</v>
      </c>
      <c r="F14" s="7">
        <v>0.5</v>
      </c>
      <c r="G14" s="12">
        <v>2100</v>
      </c>
      <c r="H14" s="5">
        <v>1.1845000000000001</v>
      </c>
      <c r="I14" s="5">
        <v>1.1815</v>
      </c>
      <c r="J14" s="5">
        <v>1.1729000000000001</v>
      </c>
      <c r="K14" s="5">
        <f t="shared" si="0"/>
        <v>1.1796333333333333</v>
      </c>
      <c r="L14" s="5">
        <f t="shared" si="1"/>
        <v>4.9161864172231097E-3</v>
      </c>
      <c r="N14" s="18"/>
    </row>
    <row r="15" spans="2:15" x14ac:dyDescent="0.25">
      <c r="B15" s="3">
        <v>9</v>
      </c>
      <c r="C15" s="7">
        <v>0.8</v>
      </c>
      <c r="D15" s="7">
        <v>0.2</v>
      </c>
      <c r="E15" s="7">
        <v>1</v>
      </c>
      <c r="F15" s="7">
        <v>0.5</v>
      </c>
      <c r="G15" s="12">
        <v>2400</v>
      </c>
      <c r="H15" s="5">
        <v>1.3194999999999999</v>
      </c>
      <c r="I15" s="5">
        <v>1.3089999999999999</v>
      </c>
      <c r="J15" s="5">
        <v>1.3067</v>
      </c>
      <c r="K15" s="5">
        <f t="shared" si="0"/>
        <v>1.3117333333333334</v>
      </c>
      <c r="L15" s="5">
        <f t="shared" si="1"/>
        <v>5.5715547401261238E-3</v>
      </c>
    </row>
    <row r="16" spans="2:15" x14ac:dyDescent="0.25">
      <c r="B16" s="3">
        <v>10</v>
      </c>
      <c r="C16" s="7">
        <v>0.9</v>
      </c>
      <c r="D16" s="7">
        <v>0.1</v>
      </c>
      <c r="E16" s="7">
        <v>1</v>
      </c>
      <c r="F16" s="7">
        <v>0.5</v>
      </c>
      <c r="G16" s="12">
        <v>2700</v>
      </c>
      <c r="H16" s="5">
        <v>1.3406</v>
      </c>
      <c r="I16" s="5">
        <v>1.3362000000000001</v>
      </c>
      <c r="J16" s="5">
        <v>1.3359000000000001</v>
      </c>
      <c r="K16" s="5">
        <f t="shared" si="0"/>
        <v>1.3375666666666668</v>
      </c>
      <c r="L16" s="5">
        <f t="shared" si="1"/>
        <v>2.1483844059095748E-3</v>
      </c>
    </row>
    <row r="18" spans="2:11" x14ac:dyDescent="0.25">
      <c r="B18" s="1" t="s">
        <v>12</v>
      </c>
    </row>
    <row r="19" spans="2:11" x14ac:dyDescent="0.25">
      <c r="B19" s="1" t="s">
        <v>17</v>
      </c>
    </row>
    <row r="20" spans="2:11" x14ac:dyDescent="0.25">
      <c r="B20" s="47" t="s">
        <v>0</v>
      </c>
      <c r="C20" s="47" t="s">
        <v>1</v>
      </c>
      <c r="D20" s="47" t="s">
        <v>9</v>
      </c>
      <c r="E20" s="47"/>
      <c r="F20" s="47" t="s">
        <v>8</v>
      </c>
      <c r="G20" s="46" t="s">
        <v>18</v>
      </c>
      <c r="H20" s="46"/>
      <c r="I20" s="46"/>
      <c r="J20" s="46" t="s">
        <v>3</v>
      </c>
      <c r="K20" s="46" t="s">
        <v>4</v>
      </c>
    </row>
    <row r="21" spans="2:11" x14ac:dyDescent="0.25">
      <c r="B21" s="47"/>
      <c r="C21" s="47"/>
      <c r="D21" s="9" t="s">
        <v>10</v>
      </c>
      <c r="E21" s="9" t="s">
        <v>11</v>
      </c>
      <c r="F21" s="47"/>
      <c r="G21" s="8" t="s">
        <v>5</v>
      </c>
      <c r="H21" s="8" t="s">
        <v>6</v>
      </c>
      <c r="I21" s="8" t="s">
        <v>7</v>
      </c>
      <c r="J21" s="46"/>
      <c r="K21" s="46"/>
    </row>
    <row r="22" spans="2:11" x14ac:dyDescent="0.25">
      <c r="B22" s="3">
        <v>1</v>
      </c>
      <c r="C22" s="4">
        <v>0</v>
      </c>
      <c r="D22" s="4">
        <v>5</v>
      </c>
      <c r="E22" s="4">
        <v>5</v>
      </c>
      <c r="F22" s="3">
        <f>C22/10</f>
        <v>0</v>
      </c>
      <c r="G22" s="5"/>
      <c r="H22" s="5"/>
      <c r="I22" s="5"/>
      <c r="J22" s="5"/>
      <c r="K22" s="5"/>
    </row>
    <row r="23" spans="2:11" x14ac:dyDescent="0.25">
      <c r="B23" s="3">
        <v>2</v>
      </c>
      <c r="C23" s="4">
        <v>1</v>
      </c>
      <c r="D23" s="4">
        <v>5</v>
      </c>
      <c r="E23" s="4">
        <v>5</v>
      </c>
      <c r="F23" s="3">
        <f>C23/10</f>
        <v>0.1</v>
      </c>
      <c r="G23" s="5"/>
      <c r="H23" s="5"/>
      <c r="I23" s="5"/>
      <c r="J23" s="5"/>
      <c r="K23" s="5"/>
    </row>
    <row r="24" spans="2:11" x14ac:dyDescent="0.25">
      <c r="B24" s="6">
        <v>3</v>
      </c>
      <c r="C24" s="4">
        <v>2</v>
      </c>
      <c r="D24" s="4">
        <v>5</v>
      </c>
      <c r="E24" s="4">
        <v>5</v>
      </c>
      <c r="F24" s="3">
        <f t="shared" ref="F24:F28" si="2">C24/10</f>
        <v>0.2</v>
      </c>
      <c r="G24" s="5"/>
      <c r="H24" s="5"/>
      <c r="I24" s="5"/>
      <c r="J24" s="5"/>
      <c r="K24" s="5"/>
    </row>
    <row r="25" spans="2:11" x14ac:dyDescent="0.25">
      <c r="B25" s="3">
        <v>4</v>
      </c>
      <c r="C25" s="4">
        <v>3</v>
      </c>
      <c r="D25" s="4">
        <v>5</v>
      </c>
      <c r="E25" s="4">
        <v>5</v>
      </c>
      <c r="F25" s="3">
        <f t="shared" si="2"/>
        <v>0.3</v>
      </c>
      <c r="G25" s="5"/>
      <c r="H25" s="5"/>
      <c r="I25" s="5"/>
      <c r="J25" s="5"/>
      <c r="K25" s="5"/>
    </row>
    <row r="26" spans="2:11" x14ac:dyDescent="0.25">
      <c r="B26" s="3">
        <v>5</v>
      </c>
      <c r="C26" s="4">
        <v>4</v>
      </c>
      <c r="D26" s="4">
        <v>5</v>
      </c>
      <c r="E26" s="4">
        <v>5</v>
      </c>
      <c r="F26" s="3">
        <f t="shared" si="2"/>
        <v>0.4</v>
      </c>
      <c r="G26" s="5"/>
      <c r="H26" s="5"/>
      <c r="I26" s="5"/>
      <c r="J26" s="5"/>
      <c r="K26" s="5"/>
    </row>
    <row r="27" spans="2:11" x14ac:dyDescent="0.25">
      <c r="B27" s="3">
        <v>6</v>
      </c>
      <c r="C27" s="4">
        <v>5</v>
      </c>
      <c r="D27" s="4">
        <v>5</v>
      </c>
      <c r="E27" s="4">
        <v>5</v>
      </c>
      <c r="F27" s="3">
        <f t="shared" si="2"/>
        <v>0.5</v>
      </c>
      <c r="G27" s="5"/>
      <c r="H27" s="5"/>
      <c r="I27" s="5"/>
      <c r="J27" s="5"/>
      <c r="K27" s="5"/>
    </row>
    <row r="28" spans="2:11" x14ac:dyDescent="0.25">
      <c r="B28" s="3">
        <v>7</v>
      </c>
      <c r="C28" s="4">
        <v>6</v>
      </c>
      <c r="D28" s="4">
        <v>5</v>
      </c>
      <c r="E28" s="4">
        <v>5</v>
      </c>
      <c r="F28" s="3">
        <f t="shared" si="2"/>
        <v>0.6</v>
      </c>
      <c r="G28" s="5"/>
      <c r="H28" s="5"/>
      <c r="I28" s="5"/>
      <c r="J28" s="5"/>
      <c r="K28" s="5"/>
    </row>
    <row r="30" spans="2:11" x14ac:dyDescent="0.25">
      <c r="B30" s="1" t="s">
        <v>23</v>
      </c>
      <c r="F30" s="1" t="s">
        <v>24</v>
      </c>
    </row>
    <row r="31" spans="2:11" x14ac:dyDescent="0.25">
      <c r="B31" s="1" t="s">
        <v>17</v>
      </c>
    </row>
    <row r="32" spans="2:11" x14ac:dyDescent="0.25">
      <c r="B32" s="47" t="s">
        <v>0</v>
      </c>
      <c r="C32" s="47" t="s">
        <v>13</v>
      </c>
      <c r="D32" s="47" t="s">
        <v>9</v>
      </c>
      <c r="E32" s="47"/>
      <c r="F32" s="46" t="s">
        <v>2</v>
      </c>
      <c r="G32" s="46"/>
      <c r="H32" s="46"/>
      <c r="I32" s="46" t="s">
        <v>3</v>
      </c>
      <c r="J32" s="46" t="s">
        <v>4</v>
      </c>
    </row>
    <row r="33" spans="2:10" ht="30" x14ac:dyDescent="0.25">
      <c r="B33" s="47"/>
      <c r="C33" s="47"/>
      <c r="D33" s="2" t="s">
        <v>10</v>
      </c>
      <c r="E33" s="2" t="s">
        <v>14</v>
      </c>
      <c r="F33" s="8" t="s">
        <v>5</v>
      </c>
      <c r="G33" s="8" t="s">
        <v>6</v>
      </c>
      <c r="H33" s="8" t="s">
        <v>7</v>
      </c>
      <c r="I33" s="46"/>
      <c r="J33" s="46"/>
    </row>
    <row r="34" spans="2:10" x14ac:dyDescent="0.25">
      <c r="B34" s="3">
        <v>1</v>
      </c>
      <c r="C34" s="4">
        <v>1</v>
      </c>
      <c r="D34" s="4">
        <v>8</v>
      </c>
      <c r="E34" s="4">
        <v>2</v>
      </c>
      <c r="F34" s="5"/>
      <c r="G34" s="5"/>
      <c r="H34" s="5"/>
      <c r="I34" s="5"/>
      <c r="J34" s="5"/>
    </row>
    <row r="35" spans="2:10" x14ac:dyDescent="0.25">
      <c r="B35" s="6">
        <v>2</v>
      </c>
      <c r="C35" s="4">
        <v>3</v>
      </c>
      <c r="D35" s="4">
        <v>8</v>
      </c>
      <c r="E35" s="4">
        <v>2</v>
      </c>
      <c r="F35" s="5"/>
      <c r="G35" s="5"/>
      <c r="H35" s="5"/>
      <c r="I35" s="5"/>
      <c r="J35" s="5"/>
    </row>
    <row r="36" spans="2:10" x14ac:dyDescent="0.25">
      <c r="B36" s="3">
        <v>3</v>
      </c>
      <c r="C36" s="4">
        <v>5</v>
      </c>
      <c r="D36" s="4">
        <v>8</v>
      </c>
      <c r="E36" s="4">
        <v>2</v>
      </c>
      <c r="F36" s="5"/>
      <c r="G36" s="5"/>
      <c r="H36" s="5"/>
      <c r="I36" s="5"/>
      <c r="J36" s="5"/>
    </row>
    <row r="37" spans="2:10" x14ac:dyDescent="0.25">
      <c r="B37" s="3">
        <v>4</v>
      </c>
      <c r="C37" s="4">
        <v>7</v>
      </c>
      <c r="D37" s="4">
        <v>8</v>
      </c>
      <c r="E37" s="4">
        <v>2</v>
      </c>
      <c r="F37" s="5"/>
      <c r="G37" s="5"/>
      <c r="H37" s="5"/>
      <c r="I37" s="5"/>
      <c r="J37" s="5"/>
    </row>
    <row r="38" spans="2:10" x14ac:dyDescent="0.25">
      <c r="B38" s="6">
        <v>5</v>
      </c>
      <c r="C38" s="4">
        <v>9</v>
      </c>
      <c r="D38" s="4">
        <v>8</v>
      </c>
      <c r="E38" s="4">
        <v>2</v>
      </c>
      <c r="F38" s="5"/>
      <c r="G38" s="5"/>
      <c r="H38" s="5"/>
      <c r="I38" s="5"/>
      <c r="J38" s="5"/>
    </row>
    <row r="39" spans="2:10" x14ac:dyDescent="0.25">
      <c r="B39" s="3">
        <v>6</v>
      </c>
      <c r="C39" s="4">
        <v>11</v>
      </c>
      <c r="D39" s="4">
        <v>8</v>
      </c>
      <c r="E39" s="4">
        <v>2</v>
      </c>
      <c r="F39" s="5"/>
      <c r="G39" s="5"/>
      <c r="H39" s="5"/>
      <c r="I39" s="5"/>
      <c r="J39" s="5"/>
    </row>
  </sheetData>
  <mergeCells count="20">
    <mergeCell ref="J32:J33"/>
    <mergeCell ref="B32:B33"/>
    <mergeCell ref="C32:C33"/>
    <mergeCell ref="D32:E32"/>
    <mergeCell ref="F32:H32"/>
    <mergeCell ref="I32:I33"/>
    <mergeCell ref="L5:L6"/>
    <mergeCell ref="B20:B21"/>
    <mergeCell ref="C20:C21"/>
    <mergeCell ref="D20:E20"/>
    <mergeCell ref="F20:F21"/>
    <mergeCell ref="G20:I20"/>
    <mergeCell ref="J20:J21"/>
    <mergeCell ref="B5:B6"/>
    <mergeCell ref="C5:C6"/>
    <mergeCell ref="D5:D6"/>
    <mergeCell ref="K5:K6"/>
    <mergeCell ref="K20:K21"/>
    <mergeCell ref="G5:G6"/>
    <mergeCell ref="H5:J5"/>
  </mergeCells>
  <pageMargins left="0.11811023622047245" right="0.11811023622047245" top="0.74803149606299213" bottom="0.74803149606299213" header="0.31496062992125984" footer="0.31496062992125984"/>
  <pageSetup paperSize="9" scale="80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F12CB-79C0-4CB5-A3A9-4768C2EB2142}">
  <dimension ref="A1"/>
  <sheetViews>
    <sheetView zoomScale="70" zoomScaleNormal="70" workbookViewId="0">
      <selection activeCell="R18" sqref="R18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AaEC</vt:lpstr>
      <vt:lpstr>LaEC</vt:lpstr>
      <vt:lpstr>CaEC</vt:lpstr>
      <vt:lpstr>CoFC</vt:lpstr>
      <vt:lpstr>Mix graph (NaCl Conc.)</vt:lpstr>
      <vt:lpstr>pH_Dilute</vt:lpstr>
      <vt:lpstr>Sheet1</vt:lpstr>
      <vt:lpstr>Mix solubility pH &amp; NaCl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2021-03-25T03:49:07Z</cp:lastPrinted>
  <dcterms:created xsi:type="dcterms:W3CDTF">2021-03-22T13:23:51Z</dcterms:created>
  <dcterms:modified xsi:type="dcterms:W3CDTF">2022-02-15T06:46:35Z</dcterms:modified>
</cp:coreProperties>
</file>