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defaultThemeVersion="166925"/>
  <mc:AlternateContent xmlns:mc="http://schemas.openxmlformats.org/markup-compatibility/2006">
    <mc:Choice Requires="x15">
      <x15ac:absPath xmlns:x15ac="http://schemas.microsoft.com/office/spreadsheetml/2010/11/ac" url="https://ualbertaca-my.sharepoint.com/personal/wyenberg_ualberta_ca/Documents/Publications/Late J Late K NA DinoSwap project/Late j-K NA dinoswap_PeerJ/Review round 1/"/>
    </mc:Choice>
  </mc:AlternateContent>
  <xr:revisionPtr revIDLastSave="1132" documentId="13_ncr:1_{FCFD46D2-8CE5-404D-84F9-A747BFC60FEF}" xr6:coauthVersionLast="47" xr6:coauthVersionMax="47" xr10:uidLastSave="{2DF8F9DA-C611-41AD-A96F-F446B7FD382B}"/>
  <bookViews>
    <workbookView xWindow="-108" yWindow="-108" windowWidth="23256" windowHeight="12456" activeTab="2" xr2:uid="{00000000-000D-0000-FFFF-FFFF00000000}"/>
  </bookViews>
  <sheets>
    <sheet name="STable1" sheetId="10" r:id="rId1"/>
    <sheet name="STable2" sheetId="6" r:id="rId2"/>
    <sheet name="STable3" sheetId="11" r:id="rId3"/>
    <sheet name="STable4" sheetId="12" r:id="rId4"/>
    <sheet name="STable5" sheetId="14" r:id="rId5"/>
    <sheet name="References S1-S3" sheetId="4" r:id="rId6"/>
    <sheet name="References S4-S5" sheetId="13" r:id="rId7"/>
  </sheets>
  <definedNames>
    <definedName name="_xlnm._FilterDatabase" localSheetId="3" hidden="1">STable4!$A$2:$K$260</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I260" i="12" l="1"/>
  <c r="J260" i="12" s="1"/>
  <c r="I259" i="12"/>
  <c r="J259" i="12" s="1"/>
  <c r="I258" i="12"/>
  <c r="J258" i="12" s="1"/>
  <c r="I257" i="12"/>
  <c r="J257" i="12" s="1"/>
  <c r="H256" i="12"/>
  <c r="I256" i="12" s="1"/>
  <c r="J256" i="12" s="1"/>
  <c r="I255" i="12"/>
  <c r="J255" i="12" s="1"/>
  <c r="I254" i="12"/>
  <c r="J254" i="12" s="1"/>
  <c r="I253" i="12"/>
  <c r="J253" i="12" s="1"/>
  <c r="I252" i="12"/>
  <c r="J252" i="12" s="1"/>
  <c r="I251" i="12"/>
  <c r="J251" i="12" s="1"/>
  <c r="I250" i="12"/>
  <c r="J250" i="12" s="1"/>
  <c r="H249" i="12"/>
  <c r="I249" i="12" s="1"/>
  <c r="J249" i="12" s="1"/>
  <c r="I248" i="12"/>
  <c r="J248" i="12" s="1"/>
  <c r="H247" i="12"/>
  <c r="I247" i="12" s="1"/>
  <c r="J247" i="12" s="1"/>
  <c r="H246" i="12"/>
  <c r="I246" i="12" s="1"/>
  <c r="J246" i="12" s="1"/>
  <c r="I245" i="12"/>
  <c r="J245" i="12" s="1"/>
  <c r="I244" i="12"/>
  <c r="J244" i="12" s="1"/>
  <c r="I243" i="12"/>
  <c r="J243" i="12" s="1"/>
  <c r="I242" i="12"/>
  <c r="J242" i="12" s="1"/>
  <c r="J241" i="12"/>
  <c r="I240" i="12"/>
  <c r="J240" i="12" s="1"/>
  <c r="I239" i="12"/>
  <c r="J239" i="12" s="1"/>
  <c r="I238" i="12"/>
  <c r="J238" i="12" s="1"/>
  <c r="I237" i="12"/>
  <c r="J237" i="12" s="1"/>
  <c r="I236" i="12"/>
  <c r="J236" i="12" s="1"/>
  <c r="I235" i="12"/>
  <c r="J235" i="12" s="1"/>
  <c r="I234" i="12"/>
  <c r="J234" i="12" s="1"/>
  <c r="I233" i="12"/>
  <c r="J233" i="12" s="1"/>
  <c r="I232" i="12"/>
  <c r="J232" i="12" s="1"/>
  <c r="I231" i="12"/>
  <c r="J231" i="12" s="1"/>
  <c r="I230" i="12"/>
  <c r="J230" i="12" s="1"/>
  <c r="I229" i="12"/>
  <c r="J229" i="12" s="1"/>
  <c r="I228" i="12"/>
  <c r="J228" i="12" s="1"/>
  <c r="I227" i="12"/>
  <c r="J227" i="12" s="1"/>
  <c r="I226" i="12"/>
  <c r="J226" i="12" s="1"/>
  <c r="I225" i="12"/>
  <c r="J225" i="12" s="1"/>
  <c r="I224" i="12"/>
  <c r="J224" i="12" s="1"/>
  <c r="I223" i="12"/>
  <c r="J223" i="12" s="1"/>
  <c r="I222" i="12"/>
  <c r="J222" i="12" s="1"/>
  <c r="I221" i="12"/>
  <c r="J221" i="12" s="1"/>
  <c r="I220" i="12"/>
  <c r="J220" i="12" s="1"/>
  <c r="I219" i="12"/>
  <c r="J219" i="12" s="1"/>
  <c r="H218" i="12"/>
  <c r="I218" i="12" s="1"/>
  <c r="J218" i="12" s="1"/>
  <c r="H217" i="12"/>
  <c r="I217" i="12" s="1"/>
  <c r="J217" i="12" s="1"/>
  <c r="I216" i="12"/>
  <c r="J216" i="12" s="1"/>
  <c r="H215" i="12"/>
  <c r="I215" i="12" s="1"/>
  <c r="J215" i="12" s="1"/>
  <c r="I214" i="12"/>
  <c r="J214" i="12" s="1"/>
  <c r="I213" i="12"/>
  <c r="J213" i="12" s="1"/>
  <c r="H212" i="12"/>
  <c r="I212" i="12" s="1"/>
  <c r="J212" i="12" s="1"/>
  <c r="I211" i="12"/>
  <c r="J211" i="12" s="1"/>
  <c r="H210" i="12"/>
  <c r="I210" i="12" s="1"/>
  <c r="J210" i="12" s="1"/>
  <c r="I209" i="12"/>
  <c r="J209" i="12" s="1"/>
  <c r="I208" i="12"/>
  <c r="J208" i="12" s="1"/>
  <c r="I207" i="12"/>
  <c r="J207" i="12" s="1"/>
  <c r="J206" i="12"/>
  <c r="I205" i="12"/>
  <c r="J205" i="12" s="1"/>
  <c r="I204" i="12"/>
  <c r="J204" i="12" s="1"/>
  <c r="I203" i="12"/>
  <c r="J203" i="12" s="1"/>
  <c r="I202" i="12"/>
  <c r="J202" i="12" s="1"/>
  <c r="H201" i="12"/>
  <c r="I201" i="12" s="1"/>
  <c r="J201" i="12" s="1"/>
  <c r="J200" i="12"/>
  <c r="I199" i="12"/>
  <c r="J199" i="12" s="1"/>
  <c r="I198" i="12"/>
  <c r="J198" i="12" s="1"/>
  <c r="I197" i="12"/>
  <c r="J197" i="12" s="1"/>
  <c r="H196" i="12"/>
  <c r="I196" i="12" s="1"/>
  <c r="J196" i="12" s="1"/>
  <c r="I195" i="12"/>
  <c r="J195" i="12" s="1"/>
  <c r="I194" i="12"/>
  <c r="J194" i="12" s="1"/>
  <c r="I193" i="12"/>
  <c r="J193" i="12" s="1"/>
  <c r="I192" i="12"/>
  <c r="J192" i="12" s="1"/>
  <c r="I191" i="12"/>
  <c r="J191" i="12" s="1"/>
  <c r="H190" i="12"/>
  <c r="I190" i="12" s="1"/>
  <c r="J190" i="12" s="1"/>
  <c r="H189" i="12"/>
  <c r="I189" i="12" s="1"/>
  <c r="J189" i="12" s="1"/>
  <c r="I188" i="12"/>
  <c r="J188" i="12" s="1"/>
  <c r="I187" i="12"/>
  <c r="J187" i="12" s="1"/>
  <c r="I186" i="12"/>
  <c r="J186" i="12" s="1"/>
  <c r="J185" i="12"/>
  <c r="J184" i="12"/>
  <c r="H183" i="12"/>
  <c r="I183" i="12" s="1"/>
  <c r="J183" i="12" s="1"/>
  <c r="I182" i="12"/>
  <c r="J182" i="12" s="1"/>
  <c r="I181" i="12"/>
  <c r="J181" i="12" s="1"/>
  <c r="I180" i="12"/>
  <c r="J180" i="12" s="1"/>
  <c r="I179" i="12"/>
  <c r="J179" i="12" s="1"/>
  <c r="I178" i="12"/>
  <c r="J178" i="12" s="1"/>
  <c r="I177" i="12"/>
  <c r="J177" i="12" s="1"/>
  <c r="I176" i="12"/>
  <c r="J176" i="12" s="1"/>
  <c r="I175" i="12"/>
  <c r="J175" i="12" s="1"/>
  <c r="I174" i="12"/>
  <c r="J174" i="12" s="1"/>
  <c r="I173" i="12"/>
  <c r="J173" i="12" s="1"/>
  <c r="I172" i="12"/>
  <c r="J172" i="12" s="1"/>
  <c r="I171" i="12"/>
  <c r="J171" i="12" s="1"/>
  <c r="I170" i="12"/>
  <c r="J170" i="12" s="1"/>
  <c r="I169" i="12"/>
  <c r="J169" i="12" s="1"/>
  <c r="I168" i="12"/>
  <c r="J168" i="12" s="1"/>
  <c r="I167" i="12"/>
  <c r="J167" i="12" s="1"/>
  <c r="I166" i="12"/>
  <c r="J166" i="12" s="1"/>
  <c r="I165" i="12"/>
  <c r="J165" i="12" s="1"/>
  <c r="I164" i="12"/>
  <c r="J164" i="12" s="1"/>
  <c r="J163" i="12"/>
  <c r="H163" i="12"/>
  <c r="I162" i="12"/>
  <c r="J162" i="12" s="1"/>
  <c r="I161" i="12"/>
  <c r="J161" i="12" s="1"/>
  <c r="I160" i="12"/>
  <c r="J160" i="12" s="1"/>
  <c r="I159" i="12"/>
  <c r="J159" i="12" s="1"/>
  <c r="I158" i="12"/>
  <c r="J158" i="12" s="1"/>
  <c r="I157" i="12"/>
  <c r="J157" i="12" s="1"/>
  <c r="I156" i="12"/>
  <c r="J156" i="12" s="1"/>
  <c r="I155" i="12"/>
  <c r="J155" i="12" s="1"/>
  <c r="I154" i="12"/>
  <c r="J154" i="12" s="1"/>
  <c r="I153" i="12"/>
  <c r="J153" i="12" s="1"/>
  <c r="I152" i="12"/>
  <c r="J152" i="12" s="1"/>
  <c r="I151" i="12"/>
  <c r="J151" i="12" s="1"/>
  <c r="I150" i="12"/>
  <c r="J150" i="12" s="1"/>
  <c r="I149" i="12"/>
  <c r="J149" i="12" s="1"/>
  <c r="I148" i="12"/>
  <c r="J148" i="12" s="1"/>
  <c r="I147" i="12"/>
  <c r="J147" i="12" s="1"/>
  <c r="I146" i="12"/>
  <c r="J146" i="12" s="1"/>
  <c r="I145" i="12"/>
  <c r="J145" i="12" s="1"/>
  <c r="I144" i="12"/>
  <c r="J144" i="12" s="1"/>
  <c r="I143" i="12"/>
  <c r="J143" i="12" s="1"/>
  <c r="I142" i="12"/>
  <c r="J142" i="12" s="1"/>
  <c r="I141" i="12"/>
  <c r="J141" i="12" s="1"/>
  <c r="I140" i="12"/>
  <c r="J140" i="12" s="1"/>
  <c r="I139" i="12"/>
  <c r="J139" i="12" s="1"/>
  <c r="I138" i="12"/>
  <c r="J138" i="12" s="1"/>
  <c r="I137" i="12"/>
  <c r="J137" i="12" s="1"/>
  <c r="I136" i="12"/>
  <c r="J136" i="12" s="1"/>
  <c r="I135" i="12"/>
  <c r="J135" i="12" s="1"/>
  <c r="I134" i="12"/>
  <c r="J134" i="12" s="1"/>
  <c r="I133" i="12"/>
  <c r="J133" i="12" s="1"/>
  <c r="I132" i="12"/>
  <c r="J132" i="12" s="1"/>
  <c r="I131" i="12"/>
  <c r="J131" i="12" s="1"/>
  <c r="I130" i="12"/>
  <c r="J130" i="12" s="1"/>
  <c r="I129" i="12"/>
  <c r="J129" i="12" s="1"/>
  <c r="I128" i="12"/>
  <c r="J128" i="12" s="1"/>
  <c r="I127" i="12"/>
  <c r="J127" i="12" s="1"/>
  <c r="I126" i="12"/>
  <c r="J126" i="12" s="1"/>
  <c r="I125" i="12"/>
  <c r="J125" i="12" s="1"/>
  <c r="I124" i="12"/>
  <c r="J124" i="12" s="1"/>
  <c r="I123" i="12"/>
  <c r="J123" i="12" s="1"/>
  <c r="I122" i="12"/>
  <c r="J122" i="12" s="1"/>
  <c r="I121" i="12"/>
  <c r="J121" i="12" s="1"/>
  <c r="I120" i="12"/>
  <c r="J120" i="12" s="1"/>
  <c r="I119" i="12"/>
  <c r="J119" i="12" s="1"/>
  <c r="I118" i="12"/>
  <c r="J118" i="12" s="1"/>
  <c r="I117" i="12"/>
  <c r="J117" i="12" s="1"/>
  <c r="I116" i="12"/>
  <c r="J116" i="12" s="1"/>
  <c r="I115" i="12"/>
  <c r="J115" i="12" s="1"/>
  <c r="I114" i="12"/>
  <c r="J114" i="12" s="1"/>
  <c r="I113" i="12"/>
  <c r="J113" i="12" s="1"/>
  <c r="I112" i="12"/>
  <c r="J112" i="12" s="1"/>
  <c r="I111" i="12"/>
  <c r="J111" i="12" s="1"/>
  <c r="J110" i="12"/>
  <c r="I109" i="12"/>
  <c r="J109" i="12" s="1"/>
  <c r="I108" i="12"/>
  <c r="J108" i="12" s="1"/>
  <c r="I107" i="12"/>
  <c r="J107" i="12" s="1"/>
  <c r="H106" i="12"/>
  <c r="I106" i="12" s="1"/>
  <c r="J106" i="12" s="1"/>
  <c r="I105" i="12"/>
  <c r="J105" i="12" s="1"/>
  <c r="I104" i="12"/>
  <c r="J104" i="12" s="1"/>
  <c r="I103" i="12"/>
  <c r="J103" i="12" s="1"/>
  <c r="I102" i="12"/>
  <c r="J102" i="12" s="1"/>
  <c r="I101" i="12"/>
  <c r="J101" i="12" s="1"/>
  <c r="I100" i="12"/>
  <c r="H100" i="12" s="1"/>
  <c r="I99" i="12"/>
  <c r="J99" i="12" s="1"/>
  <c r="I98" i="12"/>
  <c r="J98" i="12" s="1"/>
  <c r="I97" i="12"/>
  <c r="J97" i="12" s="1"/>
  <c r="I96" i="12"/>
  <c r="J96" i="12" s="1"/>
  <c r="I95" i="12"/>
  <c r="J95" i="12" s="1"/>
  <c r="I94" i="12"/>
  <c r="J94" i="12" s="1"/>
  <c r="I93" i="12"/>
  <c r="J93" i="12" s="1"/>
  <c r="I92" i="12"/>
  <c r="J92" i="12" s="1"/>
  <c r="I91" i="12"/>
  <c r="J91" i="12" s="1"/>
  <c r="I90" i="12"/>
  <c r="J90" i="12" s="1"/>
  <c r="I89" i="12"/>
  <c r="J89" i="12" s="1"/>
  <c r="I88" i="12"/>
  <c r="J88" i="12" s="1"/>
  <c r="I87" i="12"/>
  <c r="J87" i="12" s="1"/>
  <c r="I86" i="12"/>
  <c r="J86" i="12" s="1"/>
  <c r="I85" i="12"/>
  <c r="J85" i="12" s="1"/>
  <c r="I84" i="12"/>
  <c r="J84" i="12" s="1"/>
  <c r="I83" i="12"/>
  <c r="J83" i="12" s="1"/>
  <c r="I82" i="12"/>
  <c r="J82" i="12" s="1"/>
  <c r="I81" i="12"/>
  <c r="J81" i="12" s="1"/>
  <c r="I80" i="12"/>
  <c r="J80" i="12" s="1"/>
  <c r="I79" i="12"/>
  <c r="J79" i="12" s="1"/>
  <c r="I78" i="12"/>
  <c r="J78" i="12" s="1"/>
  <c r="I77" i="12"/>
  <c r="J77" i="12" s="1"/>
  <c r="I76" i="12"/>
  <c r="J76" i="12" s="1"/>
  <c r="J75" i="12"/>
  <c r="I74" i="12"/>
  <c r="J74" i="12" s="1"/>
  <c r="I73" i="12"/>
  <c r="J73" i="12" s="1"/>
  <c r="I72" i="12"/>
  <c r="J72" i="12" s="1"/>
  <c r="J71" i="12"/>
  <c r="J70" i="12"/>
  <c r="J69" i="12"/>
  <c r="J68" i="12"/>
  <c r="J67" i="12"/>
  <c r="I66" i="12"/>
  <c r="J66" i="12" s="1"/>
  <c r="J65" i="12"/>
  <c r="I64" i="12"/>
  <c r="J64" i="12" s="1"/>
  <c r="I63" i="12"/>
  <c r="J63" i="12" s="1"/>
  <c r="I62" i="12"/>
  <c r="J62" i="12" s="1"/>
  <c r="I61" i="12"/>
  <c r="J61" i="12" s="1"/>
  <c r="I60" i="12"/>
  <c r="J60" i="12" s="1"/>
  <c r="I59" i="12"/>
  <c r="J59" i="12" s="1"/>
  <c r="I58" i="12"/>
  <c r="J58" i="12" s="1"/>
  <c r="I57" i="12"/>
  <c r="J57" i="12" s="1"/>
  <c r="I56" i="12"/>
  <c r="J56" i="12" s="1"/>
  <c r="I55" i="12"/>
  <c r="J55" i="12" s="1"/>
  <c r="I54" i="12"/>
  <c r="J54" i="12" s="1"/>
  <c r="I53" i="12"/>
  <c r="J53" i="12" s="1"/>
  <c r="I52" i="12"/>
  <c r="J52" i="12" s="1"/>
  <c r="I51" i="12"/>
  <c r="J51" i="12" s="1"/>
  <c r="I50" i="12"/>
  <c r="J50" i="12" s="1"/>
  <c r="I49" i="12"/>
  <c r="J49" i="12" s="1"/>
  <c r="I48" i="12"/>
  <c r="J48" i="12" s="1"/>
  <c r="I47" i="12"/>
  <c r="J47" i="12" s="1"/>
  <c r="I46" i="12"/>
  <c r="J46" i="12" s="1"/>
  <c r="J45" i="12"/>
  <c r="J44" i="12"/>
  <c r="I43" i="12"/>
  <c r="J43" i="12" s="1"/>
  <c r="I42" i="12"/>
  <c r="J42" i="12" s="1"/>
  <c r="I41" i="12"/>
  <c r="J41" i="12" s="1"/>
  <c r="I40" i="12"/>
  <c r="J40" i="12" s="1"/>
  <c r="I39" i="12"/>
  <c r="J39" i="12" s="1"/>
  <c r="H38" i="12"/>
  <c r="I38" i="12" s="1"/>
  <c r="J38" i="12" s="1"/>
  <c r="I37" i="12"/>
  <c r="J37" i="12" s="1"/>
  <c r="I36" i="12"/>
  <c r="J36" i="12" s="1"/>
  <c r="I35" i="12"/>
  <c r="J35" i="12" s="1"/>
  <c r="I34" i="12"/>
  <c r="J34" i="12" s="1"/>
  <c r="I33" i="12"/>
  <c r="J33" i="12" s="1"/>
  <c r="I32" i="12"/>
  <c r="J32" i="12" s="1"/>
  <c r="I31" i="12"/>
  <c r="J31" i="12" s="1"/>
  <c r="I30" i="12"/>
  <c r="J30" i="12" s="1"/>
  <c r="I29" i="12"/>
  <c r="J29" i="12" s="1"/>
  <c r="I28" i="12"/>
  <c r="J28" i="12" s="1"/>
  <c r="I27" i="12"/>
  <c r="J27" i="12" s="1"/>
  <c r="I26" i="12"/>
  <c r="J26" i="12" s="1"/>
  <c r="I25" i="12"/>
  <c r="J25" i="12" s="1"/>
  <c r="I24" i="12"/>
  <c r="J24" i="12" s="1"/>
  <c r="I23" i="12"/>
  <c r="J23" i="12" s="1"/>
  <c r="I22" i="12"/>
  <c r="J22" i="12" s="1"/>
  <c r="I21" i="12"/>
  <c r="J21" i="12" s="1"/>
  <c r="I20" i="12"/>
  <c r="J20" i="12" s="1"/>
  <c r="I19" i="12"/>
  <c r="J19" i="12" s="1"/>
  <c r="I18" i="12"/>
  <c r="J18" i="12" s="1"/>
  <c r="I17" i="12"/>
  <c r="J17" i="12" s="1"/>
  <c r="I16" i="12"/>
  <c r="J16" i="12" s="1"/>
  <c r="I14" i="12"/>
  <c r="J14" i="12" s="1"/>
  <c r="I13" i="12"/>
  <c r="J13" i="12" s="1"/>
  <c r="H12" i="12"/>
  <c r="I12" i="12" s="1"/>
  <c r="J12" i="12" s="1"/>
  <c r="I11" i="12"/>
  <c r="J11" i="12" s="1"/>
  <c r="H10" i="12"/>
  <c r="I10" i="12" s="1"/>
  <c r="J10" i="12" s="1"/>
  <c r="H9" i="12"/>
  <c r="I9" i="12" s="1"/>
  <c r="J9" i="12" s="1"/>
  <c r="I8" i="12"/>
  <c r="J8" i="12" s="1"/>
  <c r="H7" i="12"/>
  <c r="I7" i="12" s="1"/>
  <c r="J7" i="12" s="1"/>
  <c r="H6" i="12"/>
  <c r="I6" i="12" s="1"/>
  <c r="J6" i="12" s="1"/>
  <c r="I5" i="12"/>
  <c r="J5" i="12" s="1"/>
  <c r="I4" i="12"/>
  <c r="J4" i="12" s="1"/>
  <c r="I3" i="12"/>
  <c r="J3" i="12" s="1"/>
  <c r="H102" i="12" l="1"/>
  <c r="H77" i="12"/>
  <c r="H28" i="12"/>
  <c r="H182" i="12"/>
  <c r="H214" i="12"/>
  <c r="H82" i="12"/>
  <c r="H22" i="12"/>
  <c r="H4" i="12"/>
  <c r="H79" i="12"/>
  <c r="H97" i="12"/>
  <c r="H178" i="12"/>
  <c r="H198" i="12"/>
  <c r="J100" i="12"/>
  <c r="H91" i="12"/>
</calcChain>
</file>

<file path=xl/sharedStrings.xml><?xml version="1.0" encoding="utf-8"?>
<sst xmlns="http://schemas.openxmlformats.org/spreadsheetml/2006/main" count="3541" uniqueCount="1014">
  <si>
    <t>genus</t>
  </si>
  <si>
    <t>group</t>
  </si>
  <si>
    <t>Ceratopsidae</t>
  </si>
  <si>
    <t>Centrosaurus</t>
  </si>
  <si>
    <t>Triceratops</t>
  </si>
  <si>
    <t>Styracosaurus</t>
  </si>
  <si>
    <t>Chasmosaurus</t>
  </si>
  <si>
    <t>Pachyrhinosaurus</t>
  </si>
  <si>
    <t>Anchiceratops</t>
  </si>
  <si>
    <t>Hadrosauroidea</t>
  </si>
  <si>
    <t>Hadrosauridae</t>
  </si>
  <si>
    <t>Gryposaurus</t>
  </si>
  <si>
    <t>Edmontosaurus</t>
  </si>
  <si>
    <t>Maiasaura</t>
  </si>
  <si>
    <t>Eolambia</t>
  </si>
  <si>
    <t>Prosaurolophus</t>
  </si>
  <si>
    <t>Hypacrosaurus</t>
  </si>
  <si>
    <t>Protohadros</t>
  </si>
  <si>
    <t>Brachylophosaurus</t>
  </si>
  <si>
    <t>Corythosaurus</t>
  </si>
  <si>
    <t>Lambeosaurus</t>
  </si>
  <si>
    <t>Parasaurolophus</t>
  </si>
  <si>
    <t>Eotrachodon</t>
  </si>
  <si>
    <t>Ankylosauria</t>
  </si>
  <si>
    <t>Pawpawsaurus</t>
  </si>
  <si>
    <t>Ankylosaurus</t>
  </si>
  <si>
    <t>Euoplocephalus</t>
  </si>
  <si>
    <t>Edmontonia</t>
  </si>
  <si>
    <t>Panoplosaurus</t>
  </si>
  <si>
    <t>Gastonia</t>
  </si>
  <si>
    <t>Silvisaurus</t>
  </si>
  <si>
    <t>Gargoyleosaurus</t>
  </si>
  <si>
    <t>Tatankacephalus</t>
  </si>
  <si>
    <t>Ziapelta</t>
  </si>
  <si>
    <t>Zuul</t>
  </si>
  <si>
    <t>Stegosaurus</t>
  </si>
  <si>
    <t>Hesperosaurus</t>
  </si>
  <si>
    <t>Camarasaurus</t>
  </si>
  <si>
    <t>Diplodocidae</t>
  </si>
  <si>
    <t>Apatosaurus</t>
  </si>
  <si>
    <t>Brachiosauridae</t>
  </si>
  <si>
    <t>Diplodocus</t>
  </si>
  <si>
    <t>Galeamopus</t>
  </si>
  <si>
    <t>Kaatedocus</t>
  </si>
  <si>
    <t>Abydosaurus</t>
  </si>
  <si>
    <t>comments</t>
  </si>
  <si>
    <t>specimen ID</t>
  </si>
  <si>
    <t>CM 11162</t>
  </si>
  <si>
    <t>TATE 099-01</t>
  </si>
  <si>
    <t>CM 11255</t>
  </si>
  <si>
    <t>CM 11161</t>
  </si>
  <si>
    <t>SMA 0011</t>
  </si>
  <si>
    <t>YPM 1905</t>
  </si>
  <si>
    <t>DNM 28</t>
  </si>
  <si>
    <t>CM 11338</t>
  </si>
  <si>
    <t>GPDM 220</t>
  </si>
  <si>
    <t>cast</t>
  </si>
  <si>
    <t>GMNH-PV 101</t>
  </si>
  <si>
    <t>DNM 13786</t>
  </si>
  <si>
    <t>DMNH 27726</t>
  </si>
  <si>
    <t>CEUM 1307</t>
  </si>
  <si>
    <t>Tenontosaurus</t>
  </si>
  <si>
    <t>FWMSH 93B1</t>
  </si>
  <si>
    <t>LL12275</t>
  </si>
  <si>
    <t>AMNH 5351</t>
  </si>
  <si>
    <t>AMNH 5377</t>
  </si>
  <si>
    <t>Mallon and Anderson (2013)</t>
  </si>
  <si>
    <t>Witmer Lab (2019)</t>
  </si>
  <si>
    <t>Sullivan and Xu (2016); Carnegie Quarry (2020)</t>
  </si>
  <si>
    <t>Witmer Lab (2019); Carpenter (2013)</t>
  </si>
  <si>
    <t>Tschopp and Mateus (2017)</t>
  </si>
  <si>
    <t>Woodruff and Foster (2017)</t>
  </si>
  <si>
    <t>Kilbourne and Carpenter (2005)</t>
  </si>
  <si>
    <t>Kinneer et al. (2016)</t>
  </si>
  <si>
    <t>Winkler et al. (1997)</t>
  </si>
  <si>
    <t>Madsen et al. (1995)</t>
  </si>
  <si>
    <t>Madsen et al. (1995); Zheng (1996)</t>
  </si>
  <si>
    <t>Carpenter (2013); Whitlock et al. (2010)</t>
  </si>
  <si>
    <t>Tschopp and Mateus (2013)</t>
  </si>
  <si>
    <t>Tennant (2013)</t>
  </si>
  <si>
    <t>Camarasauridae</t>
  </si>
  <si>
    <t>"pachyrhinosaur"</t>
  </si>
  <si>
    <t>TMP 2002.076.0001</t>
  </si>
  <si>
    <t>original</t>
  </si>
  <si>
    <t>CMN 348</t>
  </si>
  <si>
    <t>CMN 8795</t>
  </si>
  <si>
    <t>NHMUK R4859</t>
  </si>
  <si>
    <t>ROM 767</t>
  </si>
  <si>
    <t>TMP 1997.085.0001</t>
  </si>
  <si>
    <t>TMP 2006.003.0001</t>
  </si>
  <si>
    <t>UALVP 11735</t>
  </si>
  <si>
    <t>UALVP 16248</t>
  </si>
  <si>
    <t>USNM 8897</t>
  </si>
  <si>
    <t>YPM 2015</t>
  </si>
  <si>
    <t>TMP 1993.003.0001</t>
  </si>
  <si>
    <t>CMN 344</t>
  </si>
  <si>
    <t>CMN 56354</t>
  </si>
  <si>
    <t>CMN 8535</t>
  </si>
  <si>
    <t>TMP 1983.001.0001</t>
  </si>
  <si>
    <t>measured from 3D models provided by A. Knapp</t>
  </si>
  <si>
    <t>AMNH 5401</t>
  </si>
  <si>
    <t>AMNH 5402</t>
  </si>
  <si>
    <t>CMN 2245</t>
  </si>
  <si>
    <t>CMN 2280</t>
  </si>
  <si>
    <t>CMN 41357</t>
  </si>
  <si>
    <t>CMN 8801</t>
  </si>
  <si>
    <t>ROM 839</t>
  </si>
  <si>
    <t>ROM 843</t>
  </si>
  <si>
    <t>TMP 1981.019.0175</t>
  </si>
  <si>
    <t>UALVP 40</t>
  </si>
  <si>
    <t>YPM 2016</t>
  </si>
  <si>
    <t>MOR 004</t>
  </si>
  <si>
    <t>MOR 1110</t>
  </si>
  <si>
    <t>MOR 1120</t>
  </si>
  <si>
    <t>MOR 1122</t>
  </si>
  <si>
    <t>MOR 1199</t>
  </si>
  <si>
    <t>MOR 2951</t>
  </si>
  <si>
    <t>MOR 2999</t>
  </si>
  <si>
    <t>MOR 3027</t>
  </si>
  <si>
    <t>ROM 55380</t>
  </si>
  <si>
    <t>TMP 1982.006.0001</t>
  </si>
  <si>
    <t>Hatcher et al. (1907); Forster (1996)</t>
  </si>
  <si>
    <t>USNM 1201</t>
  </si>
  <si>
    <t>YPM 1822</t>
  </si>
  <si>
    <t>YPM 1823</t>
  </si>
  <si>
    <t>YPM 1834</t>
  </si>
  <si>
    <t>CMN 8893</t>
  </si>
  <si>
    <t>GPDM.115</t>
  </si>
  <si>
    <t>GPDM.200</t>
  </si>
  <si>
    <t>AMNH 5046</t>
  </si>
  <si>
    <t>AMNH 5254</t>
  </si>
  <si>
    <t>Campione and Evans (2011)</t>
  </si>
  <si>
    <t>CM 26259</t>
  </si>
  <si>
    <t>CMN 2288</t>
  </si>
  <si>
    <t>CMN 2289</t>
  </si>
  <si>
    <t>cast NHM R8927</t>
  </si>
  <si>
    <t>CMN 40586</t>
  </si>
  <si>
    <t>CMN 8399</t>
  </si>
  <si>
    <t>CMN 8509</t>
  </si>
  <si>
    <t>FMNH 15004</t>
  </si>
  <si>
    <t>MOR 003</t>
  </si>
  <si>
    <t>MOR 1626B</t>
  </si>
  <si>
    <t>cast DMNH 1493</t>
  </si>
  <si>
    <t>MOR cast DMNH 1493</t>
  </si>
  <si>
    <t>cast UCMP 128374</t>
  </si>
  <si>
    <t>MOR cast UCMP 128374</t>
  </si>
  <si>
    <t>NCSM 23119</t>
  </si>
  <si>
    <t>ROM 57100</t>
  </si>
  <si>
    <t>ROM 801</t>
  </si>
  <si>
    <t>ROM 867</t>
  </si>
  <si>
    <t>SM R4050</t>
  </si>
  <si>
    <t>cast AMNH 5730</t>
  </si>
  <si>
    <t>TMP 1980.051.0001</t>
  </si>
  <si>
    <t>TMP 2017.014.0001</t>
  </si>
  <si>
    <t>UMMP 20000</t>
  </si>
  <si>
    <t>USNM 12711</t>
  </si>
  <si>
    <t>USNM 2414</t>
  </si>
  <si>
    <t>USNM 3814</t>
  </si>
  <si>
    <t>CMN 2278</t>
  </si>
  <si>
    <t>Gates and Sampson (2007)</t>
  </si>
  <si>
    <t>RAM 6797</t>
  </si>
  <si>
    <t>ROM 764</t>
  </si>
  <si>
    <t>ROM 873</t>
  </si>
  <si>
    <t>TMP 1980.022.0001</t>
  </si>
  <si>
    <t>TMP 1991.081.0001</t>
  </si>
  <si>
    <t>MOR cast 019</t>
  </si>
  <si>
    <t>cast of OTM F138</t>
  </si>
  <si>
    <t>MOR cast 089</t>
  </si>
  <si>
    <t>ROM 44770</t>
  </si>
  <si>
    <t>cast YPM 22405</t>
  </si>
  <si>
    <t>TMP 1989.019.0002</t>
  </si>
  <si>
    <t>CMN 2277</t>
  </si>
  <si>
    <t>CMN 2870</t>
  </si>
  <si>
    <t>ROM 1928</t>
  </si>
  <si>
    <t>ROM 787</t>
  </si>
  <si>
    <t>TMM 41262</t>
  </si>
  <si>
    <t>TMP 1984.001.0001</t>
  </si>
  <si>
    <t>USNM 12712</t>
  </si>
  <si>
    <t>AMNH 5338</t>
  </si>
  <si>
    <t>CMN 34825</t>
  </si>
  <si>
    <t>CMN 8676</t>
  </si>
  <si>
    <t>CMN 8704</t>
  </si>
  <si>
    <t>FMNH 1357</t>
  </si>
  <si>
    <t>ROM 1933</t>
  </si>
  <si>
    <t>ROM 1947</t>
  </si>
  <si>
    <t>ROM 776</t>
  </si>
  <si>
    <t>ROM 777</t>
  </si>
  <si>
    <t>ROM 845</t>
  </si>
  <si>
    <t>ROM 868</t>
  </si>
  <si>
    <t>ROM 870</t>
  </si>
  <si>
    <t>ROM 871</t>
  </si>
  <si>
    <t>TMP 1980.040.0001</t>
  </si>
  <si>
    <t>TMP 1982.037.0001</t>
  </si>
  <si>
    <t>TMP 1984.121.0001</t>
  </si>
  <si>
    <t>TMP 1997.012.0232</t>
  </si>
  <si>
    <t>UALVP 52826</t>
  </si>
  <si>
    <t>USNM 16600</t>
  </si>
  <si>
    <t>AMNH 5278</t>
  </si>
  <si>
    <t>CMN 2247</t>
  </si>
  <si>
    <t>CMN 8501</t>
  </si>
  <si>
    <t>MOR 549</t>
  </si>
  <si>
    <t>TMP 1982.010.0001</t>
  </si>
  <si>
    <t>TMP 2006.015.0001</t>
  </si>
  <si>
    <t>CMN 2869</t>
  </si>
  <si>
    <t>CMN 351</t>
  </si>
  <si>
    <t>CMN 8503</t>
  </si>
  <si>
    <t>CMN 8633</t>
  </si>
  <si>
    <t>CMN 8703</t>
  </si>
  <si>
    <t>CMN 8705</t>
  </si>
  <si>
    <t>FMNH 1479</t>
  </si>
  <si>
    <t>ROM 1218</t>
  </si>
  <si>
    <t>ROM 794</t>
  </si>
  <si>
    <t>ROM 869</t>
  </si>
  <si>
    <t>TMP 1966.004.0001</t>
  </si>
  <si>
    <t>TMP 1981.037.0001</t>
  </si>
  <si>
    <t>TMP 1982.038.0001</t>
  </si>
  <si>
    <t>TMP 1997.012.0128</t>
  </si>
  <si>
    <t>USNM 10309</t>
  </si>
  <si>
    <t>ROM 768</t>
  </si>
  <si>
    <t>TMP 1990.036.0155</t>
  </si>
  <si>
    <t>Thomas (2015)</t>
  </si>
  <si>
    <t>OMNH 58340</t>
  </si>
  <si>
    <t>Arbour and Mallon (2017)</t>
  </si>
  <si>
    <t>CMN 8880</t>
  </si>
  <si>
    <t>Carpenter (2004)</t>
  </si>
  <si>
    <t>AMNH 5214</t>
  </si>
  <si>
    <t>Arbour et al. (2014)</t>
  </si>
  <si>
    <t>NMMNH P-64484</t>
  </si>
  <si>
    <t>Arbour and Evans (2017)</t>
  </si>
  <si>
    <t>ROM 75860</t>
  </si>
  <si>
    <t>Lee (1994)</t>
  </si>
  <si>
    <t>SMU 73203</t>
  </si>
  <si>
    <t>Prieto-Marquez et al. (2016)</t>
  </si>
  <si>
    <t>MSC 7949</t>
  </si>
  <si>
    <t>Chure et al. (2010)</t>
  </si>
  <si>
    <t>DINO 16488</t>
  </si>
  <si>
    <t>Mallon and Anderson (2013); Arbour and Currie (2013)</t>
  </si>
  <si>
    <t>AMNH 5337</t>
  </si>
  <si>
    <t>AMNH 5403</t>
  </si>
  <si>
    <t>AMNH 5405</t>
  </si>
  <si>
    <t>CMN 8876</t>
  </si>
  <si>
    <t>NHMUK R4947</t>
  </si>
  <si>
    <t>ROM 1930</t>
  </si>
  <si>
    <t>TMP 1991.127.0001</t>
  </si>
  <si>
    <t>TMP 1997.132.0001</t>
  </si>
  <si>
    <t>UALVP 31</t>
  </si>
  <si>
    <t>AMNH 5381</t>
  </si>
  <si>
    <t>CMN 2759</t>
  </si>
  <si>
    <t>ROM 1215</t>
  </si>
  <si>
    <t>TMP 1983.025.0002</t>
  </si>
  <si>
    <t>TMP 1998.074.0001</t>
  </si>
  <si>
    <t>TMP 1998.098.0001</t>
  </si>
  <si>
    <t>TMP 2000.012.0158</t>
  </si>
  <si>
    <t>UALVP 16249</t>
  </si>
  <si>
    <t>CMN 8531</t>
  </si>
  <si>
    <t>USNM 11868</t>
  </si>
  <si>
    <t>UKMNH 10296</t>
  </si>
  <si>
    <t>MOR 1073</t>
  </si>
  <si>
    <t>time</t>
  </si>
  <si>
    <t>Late Jurassic</t>
  </si>
  <si>
    <t>Early Cretaceous</t>
  </si>
  <si>
    <t>Late Cretaceous</t>
  </si>
  <si>
    <t>Mallon and Anderson (2013); Photos courtesy of J. Mallon</t>
  </si>
  <si>
    <t>as-mq</t>
  </si>
  <si>
    <t>cs-mq</t>
  </si>
  <si>
    <t>mt-mq</t>
  </si>
  <si>
    <t>dt-mq</t>
  </si>
  <si>
    <t>sw</t>
  </si>
  <si>
    <t>dh</t>
  </si>
  <si>
    <t>ppb</t>
  </si>
  <si>
    <t>oh</t>
  </si>
  <si>
    <t>cp-jj</t>
  </si>
  <si>
    <t>sh</t>
  </si>
  <si>
    <t>qb</t>
  </si>
  <si>
    <t>SSI</t>
  </si>
  <si>
    <t>variable abbreviation</t>
  </si>
  <si>
    <t>full name of variable</t>
  </si>
  <si>
    <t>description of measurement</t>
  </si>
  <si>
    <t>(-) mechanical advantage</t>
  </si>
  <si>
    <t>(-) selectivity</t>
  </si>
  <si>
    <t>(+) vegetation quality</t>
  </si>
  <si>
    <t>(+) bending stress resistance</t>
  </si>
  <si>
    <t>(+)vegatation mechanical resistance</t>
  </si>
  <si>
    <t>(+) cervical musculature</t>
  </si>
  <si>
    <t>(+) head movement for severing vegetation</t>
  </si>
  <si>
    <t>(+) bite force</t>
  </si>
  <si>
    <t>Mallon and Anderson (2013) and references therein</t>
  </si>
  <si>
    <t>Dompierre and Churcher (1996)</t>
  </si>
  <si>
    <t>anterior snout to middle quadrate</t>
  </si>
  <si>
    <t>cropping surface to middle quadrate</t>
  </si>
  <si>
    <t>distance from the distal end of the effective croppng edge to the middle of the quadrate (=jaw joint)</t>
  </si>
  <si>
    <t>distance from the anterior-most tip of the snout to the middle of the quadrate</t>
  </si>
  <si>
    <t>(-) bite force</t>
  </si>
  <si>
    <t>(-) feeding height</t>
  </si>
  <si>
    <t>(+) feeding selectivity</t>
  </si>
  <si>
    <t>(-) resistance of plant material</t>
  </si>
  <si>
    <t>(-) height of plant material</t>
  </si>
  <si>
    <t>(+) quality of plant material</t>
  </si>
  <si>
    <t>comments regarding measurements between groups</t>
  </si>
  <si>
    <t>functional correlation*</t>
  </si>
  <si>
    <t>ecological correlation*</t>
  </si>
  <si>
    <t>(+) feeding height</t>
  </si>
  <si>
    <t>(+) height of plant material</t>
  </si>
  <si>
    <t>mesial tooth row to middle qudrate</t>
  </si>
  <si>
    <t>distance from the mesial end of the tooth row located distal to the end of effective cropping edge</t>
  </si>
  <si>
    <t>Mallon and Anderson (2013) and references therein; MacLaren et al. (2017)</t>
  </si>
  <si>
    <t>(+) resistance of plant material</t>
  </si>
  <si>
    <t>distal tooth row to middle quadrate</t>
  </si>
  <si>
    <t>distance from the end of the tooth row to the middle of the quadrate</t>
  </si>
  <si>
    <t>snout width</t>
  </si>
  <si>
    <t>measured at the widest part of the effective cropping mechanism in dorsal or ventral view</t>
  </si>
  <si>
    <t>dentary height</t>
  </si>
  <si>
    <t>height of the dentary at the midpoint of the maxilla</t>
  </si>
  <si>
    <t>Mallon and Anderson (2013) and references therein; Button et al. (2016)</t>
  </si>
  <si>
    <t>paroccipital process breadth</t>
  </si>
  <si>
    <t>distance between the paroccipital processes</t>
  </si>
  <si>
    <t>occiput height</t>
  </si>
  <si>
    <t>measured from the ventral edge of the foramen magnum to the dorsal edge of the occiput</t>
  </si>
  <si>
    <t>coronoid process to middle jaw joint</t>
  </si>
  <si>
    <t xml:space="preserve">measured from the apex of the coronoid process to the middle of the jaw joint </t>
  </si>
  <si>
    <t>skull height</t>
  </si>
  <si>
    <t>measured from the top of the orbit to the ventral edge of the middle of the maxilla</t>
  </si>
  <si>
    <t>snout shape index</t>
  </si>
  <si>
    <t>(+) selectivity</t>
  </si>
  <si>
    <t>(-) vegetation quality</t>
  </si>
  <si>
    <t>quarate breadth</t>
  </si>
  <si>
    <t>measured from the middle of the right quadrate to the middle of the left quadrate</t>
  </si>
  <si>
    <t>Ontogeny</t>
  </si>
  <si>
    <t>Whitlock et al. (2010); Witmer Lab (2019)</t>
  </si>
  <si>
    <t>references</t>
  </si>
  <si>
    <t>Iguanodontia</t>
  </si>
  <si>
    <t>Head (1998)</t>
  </si>
  <si>
    <t>SMU 74582</t>
  </si>
  <si>
    <t>reconstruction</t>
  </si>
  <si>
    <t>McDonald et al. (2012)</t>
  </si>
  <si>
    <t>CEUM 9758+CEUM 5212+juvenile elements from bonebeds</t>
  </si>
  <si>
    <t>SMA 0004</t>
  </si>
  <si>
    <t>Ősi et al. (2018)</t>
  </si>
  <si>
    <t>USNM database; Ősi et al. (2018)</t>
  </si>
  <si>
    <t>Parsons and Parsons (2009); Ősi et al. (2018)</t>
  </si>
  <si>
    <t>Mallon and Anderson (2013); Ősi et al. (2018)</t>
  </si>
  <si>
    <t>Stegosauridae</t>
  </si>
  <si>
    <t>USNM 4934</t>
  </si>
  <si>
    <t>NSM PV 20179</t>
  </si>
  <si>
    <t>Saitta (2014)</t>
  </si>
  <si>
    <t>HMNS 14</t>
  </si>
  <si>
    <t>VFSMA001</t>
  </si>
  <si>
    <t>SMA0018</t>
  </si>
  <si>
    <t>SMA RCR-0603</t>
  </si>
  <si>
    <t>measurement reference(s)</t>
  </si>
  <si>
    <t xml:space="preserve">*taken directly from Mallon and Anderson (2013) Table 1. </t>
  </si>
  <si>
    <t>NOTE: for measurements such as sw, ppb, and qb, measurements may have been taken only to the midline and doubled to produce a full measurement in instances where the specimen is incomplete/distorted on one side of the skull.</t>
  </si>
  <si>
    <t>In hadrosaurs, ceratopsids, ankylosaurs and stegosaurs the distal end of the effective fropping edge is equivalent to the 'caudal beak tip' referred to in Mallon and Anderson (2013).</t>
  </si>
  <si>
    <t>In diplodocids the distal end of the effective cropping edge is the distal edge of the last most ventrally-deflected tooth in the tooth row (typically this is the third-from-last tooth).</t>
  </si>
  <si>
    <t>In camarasaurids and brachiosaurids the distal end of the effective cropping edge is measured from the last tooth of the premaxilla. This measurement is based on the 'premaxocc-maxocc' proxies used by MacLaren et al. (2017).</t>
  </si>
  <si>
    <t>In hadrosaurs, ceratopsids, ankylosaurs and stegosaurs the mesial tooth row is the beginning of the maxillary tooth row.</t>
  </si>
  <si>
    <t>In sauropods this measurement is the same as 'cs-mq' as the teeth are closely spaced together. This measurement is based on the 'premaxocc-maxocc' proxies used by MacLaren et al. (2017).</t>
  </si>
  <si>
    <t>In hadrosaurs, ceratopsids, ankylosaurs and stegosaurs this is taken at the middle of the maxillary tooth row.</t>
  </si>
  <si>
    <t>In sauropods this measurement is taken at the middle of the maxilla as this would be where the greatest bending and torsional stresses are expected to act based on biomechanical modelling (Button et al., 2016).</t>
  </si>
  <si>
    <t xml:space="preserve">Taken following the methodology previously described by Dompierre and Churcher (1996) except that instead of using the area between the snout outline (lines a1,a2 and c) and the 26 degree line drawn from the midline (line c) I used the area of empty space between the outline of the snout and the bounding lines (stippled area) (see Supplementary Figure 1c). </t>
  </si>
  <si>
    <t xml:space="preserve">Supplementary Table 1: Abbreviations, descriptions and functional and ecological interpretations for measurements used in this study. Measurements are depicted in Supplementary Figure 1. </t>
  </si>
  <si>
    <r>
      <t xml:space="preserve">Arbour VM, Burns ME, Sullivan RM, Lucas SG, Cantrell AK, Fry J, Suazo TL. 2014. A New Ankylosaurid Dinosaur from the Upper Cretaceous (Kirtlandian) of New Mexico with Implications for Ankylosaurid Diversity in the Upper Cretaceous of Western North America. </t>
    </r>
    <r>
      <rPr>
        <i/>
        <sz val="12"/>
        <color theme="1"/>
        <rFont val="Times New Roman"/>
        <family val="1"/>
      </rPr>
      <t>PLoS ONE</t>
    </r>
    <r>
      <rPr>
        <sz val="12"/>
        <color theme="1"/>
        <rFont val="Times New Roman"/>
        <family val="1"/>
      </rPr>
      <t xml:space="preserve"> 9:e108804. DOI: 10.1371/journal.pone.0108804.</t>
    </r>
  </si>
  <si>
    <r>
      <t xml:space="preserve">Arbour VM, Currie PJ. 2013. Euoplocephalus tutus and the Diversity of Ankylosaurid Dinosaurs in the Late Cretaceous of Alberta, Canada, and Montana, USA. </t>
    </r>
    <r>
      <rPr>
        <i/>
        <sz val="12"/>
        <color theme="1"/>
        <rFont val="Times New Roman"/>
        <family val="1"/>
      </rPr>
      <t>PLoS ONE</t>
    </r>
    <r>
      <rPr>
        <sz val="12"/>
        <color theme="1"/>
        <rFont val="Times New Roman"/>
        <family val="1"/>
      </rPr>
      <t xml:space="preserve"> 8:e62421. DOI: 10.1371/journal.pone.0062421.</t>
    </r>
  </si>
  <si>
    <r>
      <t xml:space="preserve">Arbour VM, Currie PJ. 2016. Systematics, phylogeny and palaeobiogeography of the ankylosaurid dinosaurs. </t>
    </r>
    <r>
      <rPr>
        <i/>
        <sz val="12"/>
        <color theme="1"/>
        <rFont val="Times New Roman"/>
        <family val="1"/>
      </rPr>
      <t>Journal of Systematic Palaeontology</t>
    </r>
    <r>
      <rPr>
        <sz val="12"/>
        <color theme="1"/>
        <rFont val="Times New Roman"/>
        <family val="1"/>
      </rPr>
      <t xml:space="preserve"> 14:385–444. DOI: 10.1080/14772019.2015.1059985.</t>
    </r>
  </si>
  <si>
    <r>
      <t xml:space="preserve">Arbour VM, Currie PJ, Badamgarav D. 2014. The ankylosaurid dinosaurs of the Upper Cretaceous Baruungoyot and Nemegt formations of Mongolia: Ankylosaurids from Mongolia. </t>
    </r>
    <r>
      <rPr>
        <i/>
        <sz val="12"/>
        <color theme="1"/>
        <rFont val="Times New Roman"/>
        <family val="1"/>
      </rPr>
      <t>Zoological Journal of the Linnean Society</t>
    </r>
    <r>
      <rPr>
        <sz val="12"/>
        <color theme="1"/>
        <rFont val="Times New Roman"/>
        <family val="1"/>
      </rPr>
      <t xml:space="preserve"> 172:631–652. DOI: 10.1111/zoj.12185.</t>
    </r>
  </si>
  <si>
    <r>
      <t xml:space="preserve">Arbour VM, Evans DC. 2017. A new ankylosaurine dinosaur from the Judith River Formation of Montana, USA, based on an exceptional skeleton with soft tissue preservation. </t>
    </r>
    <r>
      <rPr>
        <i/>
        <sz val="12"/>
        <color theme="1"/>
        <rFont val="Times New Roman"/>
        <family val="1"/>
      </rPr>
      <t>Royal Society Open Science</t>
    </r>
    <r>
      <rPr>
        <sz val="12"/>
        <color theme="1"/>
        <rFont val="Times New Roman"/>
        <family val="1"/>
      </rPr>
      <t xml:space="preserve"> 4:161086. DOI: 10.1098/rsos.161086.</t>
    </r>
  </si>
  <si>
    <r>
      <t xml:space="preserve">Arbour VM, Mallon JC. 2017. Unusual cranial and postcranial anatomy in the archetypal ankylosaur </t>
    </r>
    <r>
      <rPr>
        <i/>
        <sz val="12"/>
        <color theme="1"/>
        <rFont val="Times New Roman"/>
        <family val="1"/>
      </rPr>
      <t>Ankylosaurus magniventris</t>
    </r>
    <r>
      <rPr>
        <sz val="12"/>
        <color theme="1"/>
        <rFont val="Times New Roman"/>
        <family val="1"/>
      </rPr>
      <t xml:space="preserve">. </t>
    </r>
    <r>
      <rPr>
        <i/>
        <sz val="12"/>
        <color theme="1"/>
        <rFont val="Times New Roman"/>
        <family val="1"/>
      </rPr>
      <t>FACETS</t>
    </r>
    <r>
      <rPr>
        <sz val="12"/>
        <color theme="1"/>
        <rFont val="Times New Roman"/>
        <family val="1"/>
      </rPr>
      <t xml:space="preserve"> 2:764–794. DOI: 10.1139/facets-2017-0063.</t>
    </r>
  </si>
  <si>
    <r>
      <t xml:space="preserve">Barrett PM, Butler RJ, Xiao-Lin W, Xing X. 2009. Cranial Anatomy of the Iguanodontoid Ornithopod </t>
    </r>
    <r>
      <rPr>
        <i/>
        <sz val="12"/>
        <color theme="1"/>
        <rFont val="Times New Roman"/>
        <family val="1"/>
      </rPr>
      <t>Jinzhousaurus yangi</t>
    </r>
    <r>
      <rPr>
        <sz val="12"/>
        <color theme="1"/>
        <rFont val="Times New Roman"/>
        <family val="1"/>
      </rPr>
      <t xml:space="preserve"> from the Lower Cretaceous Yixian Formation of China. </t>
    </r>
    <r>
      <rPr>
        <i/>
        <sz val="12"/>
        <color theme="1"/>
        <rFont val="Times New Roman"/>
        <family val="1"/>
      </rPr>
      <t>Acta Palaeontologica Polonica</t>
    </r>
    <r>
      <rPr>
        <sz val="12"/>
        <color theme="1"/>
        <rFont val="Times New Roman"/>
        <family val="1"/>
      </rPr>
      <t xml:space="preserve"> 54:35–48. DOI: 10.4202/app.2009.0105.</t>
    </r>
  </si>
  <si>
    <r>
      <t xml:space="preserve">Button DJ, Barrett PM, Rayfield EJ. 2016. Comparative cranial myology and biomechanics of </t>
    </r>
    <r>
      <rPr>
        <i/>
        <sz val="12"/>
        <color theme="1"/>
        <rFont val="Times New Roman"/>
        <family val="1"/>
      </rPr>
      <t>Plateosaurus</t>
    </r>
    <r>
      <rPr>
        <sz val="12"/>
        <color theme="1"/>
        <rFont val="Times New Roman"/>
        <family val="1"/>
      </rPr>
      <t xml:space="preserve"> and </t>
    </r>
    <r>
      <rPr>
        <i/>
        <sz val="12"/>
        <color theme="1"/>
        <rFont val="Times New Roman"/>
        <family val="1"/>
      </rPr>
      <t>Camarasaurus</t>
    </r>
    <r>
      <rPr>
        <sz val="12"/>
        <color theme="1"/>
        <rFont val="Times New Roman"/>
        <family val="1"/>
      </rPr>
      <t xml:space="preserve"> and evolution of the sauropod feeding apparatus. </t>
    </r>
    <r>
      <rPr>
        <i/>
        <sz val="12"/>
        <color theme="1"/>
        <rFont val="Times New Roman"/>
        <family val="1"/>
      </rPr>
      <t>Palaeontology</t>
    </r>
    <r>
      <rPr>
        <sz val="12"/>
        <color theme="1"/>
        <rFont val="Times New Roman"/>
        <family val="1"/>
      </rPr>
      <t xml:space="preserve"> 59:887–913. DOI: 10.1111/pala.12266.</t>
    </r>
  </si>
  <si>
    <r>
      <t xml:space="preserve">Campione NE, Evans DC. 2011. Cranial Growth and Variation in Edmontosaurs (Dinosauria: Hadrosauridae): Implications for Latest Cretaceous Megaherbivore Diversity in North America. </t>
    </r>
    <r>
      <rPr>
        <i/>
        <sz val="12"/>
        <color theme="1"/>
        <rFont val="Times New Roman"/>
        <family val="1"/>
      </rPr>
      <t>PLoS ONE</t>
    </r>
    <r>
      <rPr>
        <sz val="12"/>
        <color theme="1"/>
        <rFont val="Times New Roman"/>
        <family val="1"/>
      </rPr>
      <t xml:space="preserve"> 6:e25186. DOI: 10.1371/journal.pone.0025186.</t>
    </r>
  </si>
  <si>
    <r>
      <t xml:space="preserve">Carnegie Quarry. 2020. #Sauropodocember SOL 28 An Apatosaurian Apotheosis. We continue the Parade of Carnegie Quarry Sauropod Skulls, coming to the rarest of the rare. </t>
    </r>
    <r>
      <rPr>
        <i/>
        <sz val="12"/>
        <color theme="1"/>
        <rFont val="Times New Roman"/>
        <family val="1"/>
      </rPr>
      <t>Available at</t>
    </r>
    <r>
      <rPr>
        <sz val="12"/>
        <color theme="1"/>
        <rFont val="Times New Roman"/>
        <family val="1"/>
      </rPr>
      <t xml:space="preserve"> </t>
    </r>
    <r>
      <rPr>
        <i/>
        <sz val="12"/>
        <color theme="1"/>
        <rFont val="Times New Roman"/>
        <family val="1"/>
      </rPr>
      <t>https://www.facebook.com/login/?next=https%3A%2F%2Fwww.facebook.com%2Fcarnegiequarry%2Fphotos%2Fa.744361695667679%2F3217240748379749%2F</t>
    </r>
    <r>
      <rPr>
        <sz val="12"/>
        <color theme="1"/>
        <rFont val="Times New Roman"/>
        <family val="1"/>
      </rPr>
      <t xml:space="preserve"> (accessed January 23, 2022).</t>
    </r>
  </si>
  <si>
    <r>
      <t xml:space="preserve">Carpenter K. 2013. History, Sedimentology, and Taphonomy of the Carnegie Quarry, Dinosaur National Monument, Utah. </t>
    </r>
    <r>
      <rPr>
        <i/>
        <sz val="12"/>
        <color theme="1"/>
        <rFont val="Times New Roman"/>
        <family val="1"/>
      </rPr>
      <t>Annals of Carnegie Museum</t>
    </r>
    <r>
      <rPr>
        <sz val="12"/>
        <color theme="1"/>
        <rFont val="Times New Roman"/>
        <family val="1"/>
      </rPr>
      <t xml:space="preserve"> 81:153–232. DOI: 10.2992/007.081.0301.</t>
    </r>
  </si>
  <si>
    <r>
      <t xml:space="preserve">Carpenter K, Hayashi S, Kobayashi Y, Maryańska T, Barsbold R, Sato K, Obata I. 2011. Saichania chulsanensis (Ornithischia, Ankylosauridae) from the Upper Cretaceous of Mongolia. </t>
    </r>
    <r>
      <rPr>
        <i/>
        <sz val="12"/>
        <color theme="1"/>
        <rFont val="Times New Roman"/>
        <family val="1"/>
      </rPr>
      <t>Palaeontographica Abteilung A</t>
    </r>
    <r>
      <rPr>
        <sz val="12"/>
        <color theme="1"/>
        <rFont val="Times New Roman"/>
        <family val="1"/>
      </rPr>
      <t>:1–61. DOI: 10.1127/pala/294/2011/1.</t>
    </r>
  </si>
  <si>
    <r>
      <t xml:space="preserve">Carpenter K, Lamanna MC. 2015. The Braincase Assigned to the Ornithopod Dinosaur </t>
    </r>
    <r>
      <rPr>
        <i/>
        <sz val="12"/>
        <color theme="1"/>
        <rFont val="Times New Roman"/>
        <family val="1"/>
      </rPr>
      <t>Uteodon</t>
    </r>
    <r>
      <rPr>
        <sz val="12"/>
        <color theme="1"/>
        <rFont val="Times New Roman"/>
        <family val="1"/>
      </rPr>
      <t xml:space="preserve"> McDonald, 2011, Reassigned to </t>
    </r>
    <r>
      <rPr>
        <i/>
        <sz val="12"/>
        <color theme="1"/>
        <rFont val="Times New Roman"/>
        <family val="1"/>
      </rPr>
      <t>Dryosaurus</t>
    </r>
    <r>
      <rPr>
        <sz val="12"/>
        <color theme="1"/>
        <rFont val="Times New Roman"/>
        <family val="1"/>
      </rPr>
      <t xml:space="preserve"> Marsh, 1894: Implications for Iguanodontian Morphology and Taxonomy. </t>
    </r>
    <r>
      <rPr>
        <i/>
        <sz val="12"/>
        <color theme="1"/>
        <rFont val="Times New Roman"/>
        <family val="1"/>
      </rPr>
      <t>Annals of Carnegie Museum</t>
    </r>
    <r>
      <rPr>
        <sz val="12"/>
        <color theme="1"/>
        <rFont val="Times New Roman"/>
        <family val="1"/>
      </rPr>
      <t xml:space="preserve"> 83:149–165. DOI: 10.2992/007.083.0201.</t>
    </r>
  </si>
  <si>
    <r>
      <t xml:space="preserve">Chure D, Britt BB, Whitlock JA, Wilson JA. 2010. First complete sauropod dinosaur skull from the Cretaceous of the Americas and the evolution of sauropod dentition. </t>
    </r>
    <r>
      <rPr>
        <i/>
        <sz val="12"/>
        <color theme="1"/>
        <rFont val="Times New Roman"/>
        <family val="1"/>
      </rPr>
      <t>Naturwissenschaften</t>
    </r>
    <r>
      <rPr>
        <sz val="12"/>
        <color theme="1"/>
        <rFont val="Times New Roman"/>
        <family val="1"/>
      </rPr>
      <t xml:space="preserve"> 97:379–391. DOI: 10.1007/s00114-010-0650-6.</t>
    </r>
  </si>
  <si>
    <r>
      <t xml:space="preserve">Dompierre H, Churcher CS. 1996. Premaxillary shape as an indicator of the diet of seven extinct late Cenozoic new world camels. </t>
    </r>
    <r>
      <rPr>
        <i/>
        <sz val="12"/>
        <color theme="1"/>
        <rFont val="Times New Roman"/>
        <family val="1"/>
      </rPr>
      <t>Journal of Vertebrate Paleontology</t>
    </r>
    <r>
      <rPr>
        <sz val="12"/>
        <color theme="1"/>
        <rFont val="Times New Roman"/>
        <family val="1"/>
      </rPr>
      <t xml:space="preserve"> 16:141–148. DOI: 10.1080/02724634.1996.10011292.</t>
    </r>
  </si>
  <si>
    <r>
      <t xml:space="preserve">Forster CA. 1996. Species resolution in </t>
    </r>
    <r>
      <rPr>
        <i/>
        <sz val="12"/>
        <color theme="1"/>
        <rFont val="Times New Roman"/>
        <family val="1"/>
      </rPr>
      <t>Triceratops</t>
    </r>
    <r>
      <rPr>
        <sz val="12"/>
        <color theme="1"/>
        <rFont val="Times New Roman"/>
        <family val="1"/>
      </rPr>
      <t xml:space="preserve"> : cladistic and morphometric approaches. </t>
    </r>
    <r>
      <rPr>
        <i/>
        <sz val="12"/>
        <color theme="1"/>
        <rFont val="Times New Roman"/>
        <family val="1"/>
      </rPr>
      <t>Journal of Vertebrate Paleontology</t>
    </r>
    <r>
      <rPr>
        <sz val="12"/>
        <color theme="1"/>
        <rFont val="Times New Roman"/>
        <family val="1"/>
      </rPr>
      <t xml:space="preserve"> 16:259–270. DOI: 10.1080/02724634.1996.10011313.</t>
    </r>
  </si>
  <si>
    <r>
      <t xml:space="preserve">Gates TA, Sampson SD. 2007. A new species of Gryposaurus (Dinosauria: Hadrosauridae) from the late Campanian Kaiparowits Formation, southern Utah, USA. </t>
    </r>
    <r>
      <rPr>
        <i/>
        <sz val="12"/>
        <color theme="1"/>
        <rFont val="Times New Roman"/>
        <family val="1"/>
      </rPr>
      <t>Zoological Journal of the Linnean Society</t>
    </r>
    <r>
      <rPr>
        <sz val="12"/>
        <color theme="1"/>
        <rFont val="Times New Roman"/>
        <family val="1"/>
      </rPr>
      <t xml:space="preserve"> 151:351–376. DOI: 10.1111/j.1096-3642.2007.00349.x.</t>
    </r>
  </si>
  <si>
    <r>
      <t xml:space="preserve">Gates TA, Tsogtbaatar K, Zanno LE, Chinzorig T, Watabe M. 2018. A new iguanodontian (Dinosauria: Ornithopoda) from the Early Cretaceous of Mongolia. </t>
    </r>
    <r>
      <rPr>
        <i/>
        <sz val="12"/>
        <color theme="1"/>
        <rFont val="Times New Roman"/>
        <family val="1"/>
      </rPr>
      <t>PeerJ</t>
    </r>
    <r>
      <rPr>
        <sz val="12"/>
        <color theme="1"/>
        <rFont val="Times New Roman"/>
        <family val="1"/>
      </rPr>
      <t xml:space="preserve"> 6:e5300. DOI: 10.7717/peerj.5300.</t>
    </r>
  </si>
  <si>
    <t>Hatcher JB, Marsh OC, Lull RS. 1907. The Ceratopsia.</t>
  </si>
  <si>
    <r>
      <t xml:space="preserve">Head JJ. 1998. A new species of basal hadrosaurid (Dinosauria, Ornithischia) from the Cenomanian of Texas. </t>
    </r>
    <r>
      <rPr>
        <i/>
        <sz val="12"/>
        <color theme="1"/>
        <rFont val="Times New Roman"/>
        <family val="1"/>
      </rPr>
      <t>Journal of Vertebrate Paleontology</t>
    </r>
    <r>
      <rPr>
        <sz val="12"/>
        <color theme="1"/>
        <rFont val="Times New Roman"/>
        <family val="1"/>
      </rPr>
      <t xml:space="preserve"> 18:718–738. DOI: 10.1080/02724634.1998.10011101.</t>
    </r>
  </si>
  <si>
    <r>
      <t xml:space="preserve">Kilbourne B, Carpenter K. 2005. Redescription of Gargoyleosaurus parkpinorum, a polacanthid ankylosaur from the Upper Jurassic of Albany County, Wyoming. </t>
    </r>
    <r>
      <rPr>
        <i/>
        <sz val="12"/>
        <color theme="1"/>
        <rFont val="Times New Roman"/>
        <family val="1"/>
      </rPr>
      <t>Neues Jahrbuch für Geologie und Paläontologie - Abhandlungen</t>
    </r>
    <r>
      <rPr>
        <sz val="12"/>
        <color theme="1"/>
        <rFont val="Times New Roman"/>
        <family val="1"/>
      </rPr>
      <t xml:space="preserve"> 235:111–160. DOI: 10.1127/njgpa/235/2005/111.</t>
    </r>
  </si>
  <si>
    <r>
      <t xml:space="preserve">Kinneer B, Carpenter K, Shaw A. 2016. Redescription of Gastonia burgei (Dinosauria: Ankylosauria, Polacanthidae), and description of a new species. </t>
    </r>
    <r>
      <rPr>
        <i/>
        <sz val="12"/>
        <color theme="1"/>
        <rFont val="Times New Roman"/>
        <family val="1"/>
      </rPr>
      <t>Neues Jahrbuch für Geologie und Paläontologie - Abhandlungen</t>
    </r>
    <r>
      <rPr>
        <sz val="12"/>
        <color theme="1"/>
        <rFont val="Times New Roman"/>
        <family val="1"/>
      </rPr>
      <t xml:space="preserve"> 282:37–80. DOI: 10.1127/njgpa/2016/0605.</t>
    </r>
  </si>
  <si>
    <r>
      <t xml:space="preserve">Lee Y-N. 1996. A new nodosaurid ankylosaur (Dinosauria: Ornithischia) from the Paw Paw Formation (Late Albian) of Texas. </t>
    </r>
    <r>
      <rPr>
        <i/>
        <sz val="12"/>
        <color theme="1"/>
        <rFont val="Times New Roman"/>
        <family val="1"/>
      </rPr>
      <t>Journal of Vertebrate Paleontology</t>
    </r>
    <r>
      <rPr>
        <sz val="12"/>
        <color theme="1"/>
        <rFont val="Times New Roman"/>
        <family val="1"/>
      </rPr>
      <t xml:space="preserve"> 16:232–245. DOI: 10.1080/02724634.1996.10011311.</t>
    </r>
  </si>
  <si>
    <t>Lull RS, Wright NE. 1942. Hadrosaurian Dinosaurs of North America. DOI: 10.1130/SPE40-p1.</t>
  </si>
  <si>
    <r>
      <t xml:space="preserve">MacLaren JA, Anderson PSL, Barrett PM, Rayfield EJ. 2017. Herbivorous dinosaur jaw disparity and its relationship to extrinsic evolutionary drivers. </t>
    </r>
    <r>
      <rPr>
        <i/>
        <sz val="12"/>
        <color theme="1"/>
        <rFont val="Times New Roman"/>
        <family val="1"/>
      </rPr>
      <t>Paleobiology</t>
    </r>
    <r>
      <rPr>
        <sz val="12"/>
        <color theme="1"/>
        <rFont val="Times New Roman"/>
        <family val="1"/>
      </rPr>
      <t xml:space="preserve"> 43:15–33. DOI: 10.1017/pab.2016.31.</t>
    </r>
  </si>
  <si>
    <r>
      <t xml:space="preserve">Madsen JH, McIntosh JS, Berman DS. 1995. </t>
    </r>
    <r>
      <rPr>
        <i/>
        <sz val="12"/>
        <color theme="1"/>
        <rFont val="Times New Roman"/>
        <family val="1"/>
      </rPr>
      <t>Skull and atlas-axis complex of the Upper Jurassic sauropod Camarasaurus Cope (Reptilia: Saurischia)</t>
    </r>
    <r>
      <rPr>
        <sz val="12"/>
        <color theme="1"/>
        <rFont val="Times New Roman"/>
        <family val="1"/>
      </rPr>
      <t>. Pittsburgh: Carnegie Museum of Natural History.</t>
    </r>
  </si>
  <si>
    <r>
      <t xml:space="preserve">Mallon JC, Anderson JS. 2013. Skull Ecomorphology of Megaherbivorous Dinosaurs from the Dinosaur Park Formation (Upper Campanian) of Alberta, Canada. </t>
    </r>
    <r>
      <rPr>
        <i/>
        <sz val="12"/>
        <color theme="1"/>
        <rFont val="Times New Roman"/>
        <family val="1"/>
      </rPr>
      <t>PLoS ONE</t>
    </r>
    <r>
      <rPr>
        <sz val="12"/>
        <color theme="1"/>
        <rFont val="Times New Roman"/>
        <family val="1"/>
      </rPr>
      <t xml:space="preserve"> 8:e67182. DOI: 10.1371/journal.pone.0067182.</t>
    </r>
  </si>
  <si>
    <r>
      <t xml:space="preserve">Martínez RDF, Lamanna MC, Novas FE, Ridgely RC, Casal GA, Martínez JE, Vita JR, Witmer LM. 2016. A Basal Lithostrotian Titanosaur (Dinosauria: Sauropoda) with a Complete Skull: Implications for the Evolution and Paleobiology of Titanosauria. </t>
    </r>
    <r>
      <rPr>
        <i/>
        <sz val="12"/>
        <color theme="1"/>
        <rFont val="Times New Roman"/>
        <family val="1"/>
      </rPr>
      <t>PLOS ONE</t>
    </r>
    <r>
      <rPr>
        <sz val="12"/>
        <color theme="1"/>
        <rFont val="Times New Roman"/>
        <family val="1"/>
      </rPr>
      <t xml:space="preserve"> 11:e0151661. DOI: 10.1371/journal.pone.0151661.</t>
    </r>
  </si>
  <si>
    <r>
      <t xml:space="preserve">McDonald AT, Bird J, Kirkland JI, Dodson P. 2012. Osteology of the Basal Hadrosauroid Eolambia caroljonesa (Dinosauria: Ornithopoda) from the Cedar Mountain Formation of Utah. </t>
    </r>
    <r>
      <rPr>
        <i/>
        <sz val="12"/>
        <color theme="1"/>
        <rFont val="Times New Roman"/>
        <family val="1"/>
      </rPr>
      <t>PLoS ONE</t>
    </r>
    <r>
      <rPr>
        <sz val="12"/>
        <color theme="1"/>
        <rFont val="Times New Roman"/>
        <family val="1"/>
      </rPr>
      <t xml:space="preserve"> 7:e45712. DOI: 10.1371/journal.pone.0045712.</t>
    </r>
  </si>
  <si>
    <r>
      <t xml:space="preserve">Mcdonald AT, Espílez E, Mampel L, Kirkland JI, Alcalá L. 2012. An unusual new basal iguanodont (Dinosauria: Ornithopoda) from the Lower Cretaceous of Teruel, Spain. </t>
    </r>
    <r>
      <rPr>
        <i/>
        <sz val="12"/>
        <color theme="1"/>
        <rFont val="Times New Roman"/>
        <family val="1"/>
      </rPr>
      <t>Zootaxa</t>
    </r>
    <r>
      <rPr>
        <sz val="12"/>
        <color theme="1"/>
        <rFont val="Times New Roman"/>
        <family val="1"/>
      </rPr>
      <t xml:space="preserve"> 3595:61. DOI: 10.11646/zootaxa.3595.1.3.</t>
    </r>
  </si>
  <si>
    <r>
      <t xml:space="preserve">Norman DB. 1998. On Asian ornithopods (Dinosauria: Ornithischia). 3. A new species of iguanodontid dinosaur. </t>
    </r>
    <r>
      <rPr>
        <i/>
        <sz val="12"/>
        <color theme="1"/>
        <rFont val="Times New Roman"/>
        <family val="1"/>
      </rPr>
      <t>Zoological Journal of the Linnean Society</t>
    </r>
    <r>
      <rPr>
        <sz val="12"/>
        <color theme="1"/>
        <rFont val="Times New Roman"/>
        <family val="1"/>
      </rPr>
      <t xml:space="preserve"> 122:291–348. DOI: 10.1111/j.1096-3642.1998.tb02533.x.</t>
    </r>
  </si>
  <si>
    <r>
      <t xml:space="preserve">Ősi A, Prondvai E, Mallon J, Bodor ER. 2017. Diversity and convergences in the evolution of feeding adaptations in ankylosaurs (Dinosauria: Ornithischia). </t>
    </r>
    <r>
      <rPr>
        <i/>
        <sz val="12"/>
        <color theme="1"/>
        <rFont val="Times New Roman"/>
        <family val="1"/>
      </rPr>
      <t>Historical Biology</t>
    </r>
    <r>
      <rPr>
        <sz val="12"/>
        <color theme="1"/>
        <rFont val="Times New Roman"/>
        <family val="1"/>
      </rPr>
      <t xml:space="preserve"> 29:539–570. DOI: 10.1080/08912963.2016.1208194.</t>
    </r>
  </si>
  <si>
    <r>
      <t xml:space="preserve">Park J-Y, Lee Y-N, Currie PJ, Kobayashi Y, Koppelhus E, Barsbold R, Mateus O, Lee S, Kim S-H. 2020. Additional skulls of Talarurus plicatospineus (Dinosauria: Ankylosauridae) and implications for paleobiogeography and paleoecology of armored dinosaurs. </t>
    </r>
    <r>
      <rPr>
        <i/>
        <sz val="12"/>
        <color theme="1"/>
        <rFont val="Times New Roman"/>
        <family val="1"/>
      </rPr>
      <t>Cretaceous Research</t>
    </r>
    <r>
      <rPr>
        <sz val="12"/>
        <color theme="1"/>
        <rFont val="Times New Roman"/>
        <family val="1"/>
      </rPr>
      <t xml:space="preserve"> 108:104340. DOI: 10.1016/j.cretres.2019.104340.</t>
    </r>
  </si>
  <si>
    <r>
      <t xml:space="preserve">Park J-Y, Lee Y-N, Kobayashi Y, Jacobs LL, Barsbold R, Lee H-J, Kim N, Song K-Y, Polcyn MJ. 2021. A new ankylosaurid from the Upper Cretaceous Nemegt Formation of Mongolia and implications for paleoecology of armoured dinosaurs. </t>
    </r>
    <r>
      <rPr>
        <i/>
        <sz val="12"/>
        <color theme="1"/>
        <rFont val="Times New Roman"/>
        <family val="1"/>
      </rPr>
      <t>Scientific Reports</t>
    </r>
    <r>
      <rPr>
        <sz val="12"/>
        <color theme="1"/>
        <rFont val="Times New Roman"/>
        <family val="1"/>
      </rPr>
      <t xml:space="preserve"> 11:22928. DOI: 10.1038/s41598-021-02273-4.</t>
    </r>
  </si>
  <si>
    <r>
      <t xml:space="preserve">Parsons WL, Parsons KM. 2009. A new ankylosaur (Dinosauria: Ankylosauria) from the Lower Cretaceous Cloverly Formation of central Montana. </t>
    </r>
    <r>
      <rPr>
        <i/>
        <sz val="12"/>
        <color theme="1"/>
        <rFont val="Times New Roman"/>
        <family val="1"/>
      </rPr>
      <t>Canadian Journal of Earth Sciences</t>
    </r>
    <r>
      <rPr>
        <sz val="12"/>
        <color theme="1"/>
        <rFont val="Times New Roman"/>
        <family val="1"/>
      </rPr>
      <t xml:space="preserve"> 46:721–738. DOI: 10.1139/E09-045.</t>
    </r>
  </si>
  <si>
    <r>
      <t xml:space="preserve">Poropat SF, Kear BP. 2013. Photographic Atlas and Three-Dimensional Reconstruction of the Holotype Skull of Euhelopus zdanskyi with Description of Additional Cranial Elements. </t>
    </r>
    <r>
      <rPr>
        <i/>
        <sz val="12"/>
        <color theme="1"/>
        <rFont val="Times New Roman"/>
        <family val="1"/>
      </rPr>
      <t>PLoS ONE</t>
    </r>
    <r>
      <rPr>
        <sz val="12"/>
        <color theme="1"/>
        <rFont val="Times New Roman"/>
        <family val="1"/>
      </rPr>
      <t xml:space="preserve"> 8:e79932. DOI: 10.1371/journal.pone.0079932.</t>
    </r>
  </si>
  <si>
    <r>
      <t xml:space="preserve">Prieto-Márquez A, Erickson GM, Ebersole JA. 2016. Anatomy and osteohistology of the basal hadrosaurid dinosaur </t>
    </r>
    <r>
      <rPr>
        <i/>
        <sz val="12"/>
        <color theme="1"/>
        <rFont val="Times New Roman"/>
        <family val="1"/>
      </rPr>
      <t>Eotrachodon</t>
    </r>
    <r>
      <rPr>
        <sz val="12"/>
        <color theme="1"/>
        <rFont val="Times New Roman"/>
        <family val="1"/>
      </rPr>
      <t xml:space="preserve"> from the uppermost Santonian (Cretaceous) of southern Appalachia. </t>
    </r>
    <r>
      <rPr>
        <i/>
        <sz val="12"/>
        <color theme="1"/>
        <rFont val="Times New Roman"/>
        <family val="1"/>
      </rPr>
      <t>PeerJ</t>
    </r>
    <r>
      <rPr>
        <sz val="12"/>
        <color theme="1"/>
        <rFont val="Times New Roman"/>
        <family val="1"/>
      </rPr>
      <t xml:space="preserve"> 4:e1872. DOI: 10.7717/peerj.1872.</t>
    </r>
  </si>
  <si>
    <t>Saitta E. 2014. Paleobiology of North American stegosaurs: Evidence for sexual dimorphism. unpublished Ph.D. thesis Thesis. Princeton: Princeton University.</t>
  </si>
  <si>
    <r>
      <t xml:space="preserve">Smithsonian National Museum of Natural History.Paleobiology Collections Search. </t>
    </r>
    <r>
      <rPr>
        <i/>
        <sz val="12"/>
        <color theme="1"/>
        <rFont val="Times New Roman"/>
        <family val="1"/>
      </rPr>
      <t>Available at</t>
    </r>
    <r>
      <rPr>
        <sz val="12"/>
        <color theme="1"/>
        <rFont val="Times New Roman"/>
        <family val="1"/>
      </rPr>
      <t xml:space="preserve"> </t>
    </r>
    <r>
      <rPr>
        <i/>
        <sz val="12"/>
        <color theme="1"/>
        <rFont val="Times New Roman"/>
        <family val="1"/>
      </rPr>
      <t>https://collections.nmnh.si.edu/search/paleo/</t>
    </r>
    <r>
      <rPr>
        <sz val="12"/>
        <color theme="1"/>
        <rFont val="Times New Roman"/>
        <family val="1"/>
      </rPr>
      <t xml:space="preserve"> (accessed January 23, 2022).</t>
    </r>
  </si>
  <si>
    <r>
      <t xml:space="preserve">Sullivan C, Xu X. 2017. Morphological Diversity and Evolution of the Jugal in Dinosaurs: diversity of the jugal in dinosaurs. </t>
    </r>
    <r>
      <rPr>
        <i/>
        <sz val="12"/>
        <color theme="1"/>
        <rFont val="Times New Roman"/>
        <family val="1"/>
      </rPr>
      <t>The Anatomical Record</t>
    </r>
    <r>
      <rPr>
        <sz val="12"/>
        <color theme="1"/>
        <rFont val="Times New Roman"/>
        <family val="1"/>
      </rPr>
      <t xml:space="preserve"> 300:30–48. DOI: 10.1002/ar.23488.</t>
    </r>
  </si>
  <si>
    <t>Tennant J. 2013. Osteology of a Near-Complete Skeleton of Tenontosaurus tilletti (Dinosauria: Ornithopoda) from the Cloverly Formation, Montana, USA. M.Sc. thesis Thesis. Manchester: University of Manchester.</t>
  </si>
  <si>
    <r>
      <t xml:space="preserve">Thomas D. 2015. The cranial anatomy of Tenontosaurus tilletti Ostrom, 1970 (Dinosauria, Ornithopoda). </t>
    </r>
    <r>
      <rPr>
        <i/>
        <sz val="12"/>
        <color theme="1"/>
        <rFont val="Times New Roman"/>
        <family val="1"/>
      </rPr>
      <t>Palaeontologia Electronica</t>
    </r>
    <r>
      <rPr>
        <sz val="12"/>
        <color theme="1"/>
        <rFont val="Times New Roman"/>
        <family val="1"/>
      </rPr>
      <t>. DOI: 10.26879/450.</t>
    </r>
  </si>
  <si>
    <r>
      <t xml:space="preserve">Tschopp E, Mateus O. 2013. The skull and neck of a new flagellicaudatan sauropod from the Morrison Formation and its implication for the evolution and ontogeny of diplodocid dinosaurs. </t>
    </r>
    <r>
      <rPr>
        <i/>
        <sz val="12"/>
        <color theme="1"/>
        <rFont val="Times New Roman"/>
        <family val="1"/>
      </rPr>
      <t>Journal of Systematic Palaeontology</t>
    </r>
    <r>
      <rPr>
        <sz val="12"/>
        <color theme="1"/>
        <rFont val="Times New Roman"/>
        <family val="1"/>
      </rPr>
      <t xml:space="preserve"> 11:853–888. DOI: 10.1080/14772019.2012.746589.</t>
    </r>
  </si>
  <si>
    <r>
      <t xml:space="preserve">Tschopp E, Mateus O. 2017. Osteology of </t>
    </r>
    <r>
      <rPr>
        <i/>
        <sz val="12"/>
        <color theme="1"/>
        <rFont val="Times New Roman"/>
        <family val="1"/>
      </rPr>
      <t>Galeamopus pabsti</t>
    </r>
    <r>
      <rPr>
        <sz val="12"/>
        <color theme="1"/>
        <rFont val="Times New Roman"/>
        <family val="1"/>
      </rPr>
      <t xml:space="preserve"> sp. nov. (Sauropoda: Diplodocidae), with implications for neurocentral closure timing, and the cervico-dorsal transition in diplodocids. </t>
    </r>
    <r>
      <rPr>
        <i/>
        <sz val="12"/>
        <color theme="1"/>
        <rFont val="Times New Roman"/>
        <family val="1"/>
      </rPr>
      <t>PeerJ</t>
    </r>
    <r>
      <rPr>
        <sz val="12"/>
        <color theme="1"/>
        <rFont val="Times New Roman"/>
        <family val="1"/>
      </rPr>
      <t xml:space="preserve"> 5:e3179. DOI: 10.7717/peerj.3179.</t>
    </r>
  </si>
  <si>
    <r>
      <t xml:space="preserve">Tsogtbaatar K, Weishampel DB, Evans DC, Watabe M. 2014. A new Hadrosauroid (plesiohadros djadokhtaensis) from the late cretaceous djadokhtan fauna of southern Mongolia. </t>
    </r>
    <r>
      <rPr>
        <i/>
        <sz val="12"/>
        <color theme="1"/>
        <rFont val="Times New Roman"/>
        <family val="1"/>
      </rPr>
      <t>Hadrosaurs</t>
    </r>
    <r>
      <rPr>
        <sz val="12"/>
        <color theme="1"/>
        <rFont val="Times New Roman"/>
        <family val="1"/>
      </rPr>
      <t>:108–135.</t>
    </r>
  </si>
  <si>
    <r>
      <t xml:space="preserve">Vickaryous MK, Russell AP, Currie PJ, Zhao X-J. 2011. A new ankylosaurid (Dinosauria: Ankylosauria) from the Lower Cretaceous of China, with comments on ankylosaurian relationships. </t>
    </r>
    <r>
      <rPr>
        <i/>
        <sz val="12"/>
        <color theme="1"/>
        <rFont val="Times New Roman"/>
        <family val="1"/>
      </rPr>
      <t>Canadian Journal of Earth Sciences</t>
    </r>
    <r>
      <rPr>
        <sz val="12"/>
        <color theme="1"/>
        <rFont val="Times New Roman"/>
        <family val="1"/>
      </rPr>
      <t>. DOI: 10.1139/e01-051.</t>
    </r>
  </si>
  <si>
    <r>
      <t xml:space="preserve">Wang X, Pan R, Butler RJ, Barrett PM. 2010. The postcranial skeleton of the iguanodontian ornithopod </t>
    </r>
    <r>
      <rPr>
        <i/>
        <sz val="12"/>
        <color theme="1"/>
        <rFont val="Times New Roman"/>
        <family val="1"/>
      </rPr>
      <t>Jinzhousaurus yangi</t>
    </r>
    <r>
      <rPr>
        <sz val="12"/>
        <color theme="1"/>
        <rFont val="Times New Roman"/>
        <family val="1"/>
      </rPr>
      <t xml:space="preserve"> from the Lower Cretaceous Yixian Formation of western Liaoning, China. </t>
    </r>
    <r>
      <rPr>
        <i/>
        <sz val="12"/>
        <color theme="1"/>
        <rFont val="Times New Roman"/>
        <family val="1"/>
      </rPr>
      <t>Earth and Environmental Science Transactions of the Royal Society of Edinburgh</t>
    </r>
    <r>
      <rPr>
        <sz val="12"/>
        <color theme="1"/>
        <rFont val="Times New Roman"/>
        <family val="1"/>
      </rPr>
      <t xml:space="preserve"> 101:135–159. DOI: 10.1017/S1755691010009266.</t>
    </r>
  </si>
  <si>
    <r>
      <t xml:space="preserve">Wang X, Xu X. 2001. A new iguanodontid (Jinzhousaurus yangi gen. et sp. nov.) from the Yixian Formation of western Liaoning, China. </t>
    </r>
    <r>
      <rPr>
        <i/>
        <sz val="12"/>
        <color theme="1"/>
        <rFont val="Times New Roman"/>
        <family val="1"/>
      </rPr>
      <t>Chinese Science Bulletin</t>
    </r>
    <r>
      <rPr>
        <sz val="12"/>
        <color theme="1"/>
        <rFont val="Times New Roman"/>
        <family val="1"/>
      </rPr>
      <t xml:space="preserve"> 46:1669–1672. DOI: 10.1007/BF02900633.</t>
    </r>
  </si>
  <si>
    <r>
      <t xml:space="preserve">Whitlock JA, Wilson JA, Lamanna MC. 2010. Description of a nearly complete juvenile skull of </t>
    </r>
    <r>
      <rPr>
        <i/>
        <sz val="12"/>
        <color theme="1"/>
        <rFont val="Times New Roman"/>
        <family val="1"/>
      </rPr>
      <t>Diplodocus</t>
    </r>
    <r>
      <rPr>
        <sz val="12"/>
        <color theme="1"/>
        <rFont val="Times New Roman"/>
        <family val="1"/>
      </rPr>
      <t xml:space="preserve"> (Sauropoda: Diplodocoidea) from the Late Jurassic of North America. </t>
    </r>
    <r>
      <rPr>
        <i/>
        <sz val="12"/>
        <color theme="1"/>
        <rFont val="Times New Roman"/>
        <family val="1"/>
      </rPr>
      <t>Journal of Vertebrate Paleontology</t>
    </r>
    <r>
      <rPr>
        <sz val="12"/>
        <color theme="1"/>
        <rFont val="Times New Roman"/>
        <family val="1"/>
      </rPr>
      <t xml:space="preserve"> 30:442–457. DOI: 10.1080/02724631003617647.</t>
    </r>
  </si>
  <si>
    <r>
      <t xml:space="preserve">Wilson JA. 2005. Redescription of the mongolian sauropod </t>
    </r>
    <r>
      <rPr>
        <i/>
        <sz val="12"/>
        <color theme="1"/>
        <rFont val="Times New Roman"/>
        <family val="1"/>
      </rPr>
      <t>nemegtosaurus mongoliensis</t>
    </r>
    <r>
      <rPr>
        <sz val="12"/>
        <color theme="1"/>
        <rFont val="Times New Roman"/>
        <family val="1"/>
      </rPr>
      <t xml:space="preserve"> nowinski (dinosauria: Saurischia) and comments on late cretaceous sauropod diversity. </t>
    </r>
    <r>
      <rPr>
        <i/>
        <sz val="12"/>
        <color theme="1"/>
        <rFont val="Times New Roman"/>
        <family val="1"/>
      </rPr>
      <t>Journal of Systematic Palaeontology</t>
    </r>
    <r>
      <rPr>
        <sz val="12"/>
        <color theme="1"/>
        <rFont val="Times New Roman"/>
        <family val="1"/>
      </rPr>
      <t xml:space="preserve"> 3:283–318. DOI: 10.1017/S1477201905001628.</t>
    </r>
  </si>
  <si>
    <r>
      <t xml:space="preserve">Winkler DA, Murry PA, Jacobs LL. 1997. A new species of </t>
    </r>
    <r>
      <rPr>
        <i/>
        <sz val="12"/>
        <color theme="1"/>
        <rFont val="Times New Roman"/>
        <family val="1"/>
      </rPr>
      <t>Tenontosaurus</t>
    </r>
    <r>
      <rPr>
        <sz val="12"/>
        <color theme="1"/>
        <rFont val="Times New Roman"/>
        <family val="1"/>
      </rPr>
      <t xml:space="preserve"> (Dinosauria: Ornithopoda) from the Early Cretaceous of Texas. </t>
    </r>
    <r>
      <rPr>
        <i/>
        <sz val="12"/>
        <color theme="1"/>
        <rFont val="Times New Roman"/>
        <family val="1"/>
      </rPr>
      <t>Journal of Vertebrate Paleontology</t>
    </r>
    <r>
      <rPr>
        <sz val="12"/>
        <color theme="1"/>
        <rFont val="Times New Roman"/>
        <family val="1"/>
      </rPr>
      <t xml:space="preserve"> 17:330–348. DOI: 10.1080/02724634.1997.10010978.</t>
    </r>
  </si>
  <si>
    <r>
      <t xml:space="preserve">Witmer Lab. 2019.Collection Types. </t>
    </r>
    <r>
      <rPr>
        <i/>
        <sz val="12"/>
        <color theme="1"/>
        <rFont val="Times New Roman"/>
        <family val="1"/>
      </rPr>
      <t>Available at</t>
    </r>
    <r>
      <rPr>
        <sz val="12"/>
        <color theme="1"/>
        <rFont val="Times New Roman"/>
        <family val="1"/>
      </rPr>
      <t xml:space="preserve"> </t>
    </r>
    <r>
      <rPr>
        <i/>
        <sz val="12"/>
        <color theme="1"/>
        <rFont val="Times New Roman"/>
        <family val="1"/>
      </rPr>
      <t>https://www.witmerlab.com/collection-types</t>
    </r>
    <r>
      <rPr>
        <sz val="12"/>
        <color theme="1"/>
        <rFont val="Times New Roman"/>
        <family val="1"/>
      </rPr>
      <t xml:space="preserve"> (accessed January 23, 2022).</t>
    </r>
  </si>
  <si>
    <r>
      <t xml:space="preserve">Woodruff DC, Foster JR. 2017. The first specimen of Camarasaurus (Dinosauria: Sauropoda) from Montana: The northernmost occurrence of the genus. </t>
    </r>
    <r>
      <rPr>
        <i/>
        <sz val="12"/>
        <color theme="1"/>
        <rFont val="Times New Roman"/>
        <family val="1"/>
      </rPr>
      <t>PLOS ONE</t>
    </r>
    <r>
      <rPr>
        <sz val="12"/>
        <color theme="1"/>
        <rFont val="Times New Roman"/>
        <family val="1"/>
      </rPr>
      <t xml:space="preserve"> 12:e0177423. DOI: 10.1371/journal.pone.0177423.</t>
    </r>
  </si>
  <si>
    <r>
      <t xml:space="preserve">Yang J, You H, Xie L, Zhou H. 2017. A New Specimen of </t>
    </r>
    <r>
      <rPr>
        <i/>
        <sz val="12"/>
        <color theme="1"/>
        <rFont val="Times New Roman"/>
        <family val="1"/>
      </rPr>
      <t>Crichtonpelta benxiensis</t>
    </r>
    <r>
      <rPr>
        <sz val="12"/>
        <color theme="1"/>
        <rFont val="Times New Roman"/>
        <family val="1"/>
      </rPr>
      <t xml:space="preserve"> (Dinosauria: Ankylosaurinae) from the Mid-Cretaceous of Liaoning Province, China. </t>
    </r>
    <r>
      <rPr>
        <i/>
        <sz val="12"/>
        <color theme="1"/>
        <rFont val="Times New Roman"/>
        <family val="1"/>
      </rPr>
      <t>Acta Geologica Sinica - English Edition</t>
    </r>
    <r>
      <rPr>
        <sz val="12"/>
        <color theme="1"/>
        <rFont val="Times New Roman"/>
        <family val="1"/>
      </rPr>
      <t xml:space="preserve"> 91:781–790. DOI: 10.1111/1755-6724.13308.</t>
    </r>
  </si>
  <si>
    <r>
      <t xml:space="preserve">You H, Li D, Liu W. 2011. A New Hadrosauriform Dinosaur from the Early Cretaceous of Gansu Province, China. </t>
    </r>
    <r>
      <rPr>
        <i/>
        <sz val="12"/>
        <color theme="1"/>
        <rFont val="Times New Roman"/>
        <family val="1"/>
      </rPr>
      <t>Acta Geologica Sinica - English Edition</t>
    </r>
    <r>
      <rPr>
        <sz val="12"/>
        <color theme="1"/>
        <rFont val="Times New Roman"/>
        <family val="1"/>
      </rPr>
      <t xml:space="preserve"> 85:51–57. DOI: 10.1111/j.1755-6724.2011.00377.x.</t>
    </r>
  </si>
  <si>
    <r>
      <t xml:space="preserve">You H, Luo Z, Shubin NH, Witmer LM, Tang Z, Tang F. 2003. The earliest-known duck-billed dinosaur from deposits of late Early Cretaceous age in northwest China and hadrosaur evolution. </t>
    </r>
    <r>
      <rPr>
        <i/>
        <sz val="12"/>
        <color theme="1"/>
        <rFont val="Times New Roman"/>
        <family val="1"/>
      </rPr>
      <t>Cretaceous Research</t>
    </r>
    <r>
      <rPr>
        <sz val="12"/>
        <color theme="1"/>
        <rFont val="Times New Roman"/>
        <family val="1"/>
      </rPr>
      <t xml:space="preserve"> 24:347–355. DOI: 10.1016/S0195-6671(03)00048-X.</t>
    </r>
  </si>
  <si>
    <r>
      <t xml:space="preserve">Zaher H, Pol D, Carvalho AB, Nascimento PM, Riccomini C, Larson P, Juarez-Valieri R, Pires-Domingues R, da Silva NJ, de Almeida Campos D. 2011. A Complete Skull of an Early Cretaceous Sauropod and the Evolution of Advanced Titanosaurians. </t>
    </r>
    <r>
      <rPr>
        <i/>
        <sz val="12"/>
        <color theme="1"/>
        <rFont val="Times New Roman"/>
        <family val="1"/>
      </rPr>
      <t>PLoS ONE</t>
    </r>
    <r>
      <rPr>
        <sz val="12"/>
        <color theme="1"/>
        <rFont val="Times New Roman"/>
        <family val="1"/>
      </rPr>
      <t xml:space="preserve"> 6:e16663. DOI: 10.1371/journal.pone.0016663.</t>
    </r>
  </si>
  <si>
    <t xml:space="preserve">References for Supplementary Tables 1, 2 and 3. </t>
  </si>
  <si>
    <t>Supplementary Table 2: Raw cranial measurements for non-North American Late Jurassic, Early Cretaceous and Late Cretaceous taxa used in study. All measurements are in mm.</t>
  </si>
  <si>
    <t>Supplementary Table 2: Raw cranial measurements for North American Late Jurassic, Early Cretaceous and Late Cretaceous taxa used in study. All measurements are in mm.</t>
  </si>
  <si>
    <t>China</t>
  </si>
  <si>
    <t>Mongolia</t>
  </si>
  <si>
    <t>Spain</t>
  </si>
  <si>
    <t>Brazil</t>
  </si>
  <si>
    <t>Argentina</t>
  </si>
  <si>
    <t>Osi et al. (2017)</t>
  </si>
  <si>
    <t>Pinacosaurus grangeri</t>
  </si>
  <si>
    <t>ZPAL MgD-II/1</t>
  </si>
  <si>
    <t>adult</t>
  </si>
  <si>
    <t/>
  </si>
  <si>
    <t>Arbour and Currie (2015); Osi et al. (2017) ; Arbour et al. (2014)</t>
  </si>
  <si>
    <t>Saichania chulsanensis</t>
  </si>
  <si>
    <t>MPC 100/151</t>
  </si>
  <si>
    <t>PIN 3142/250</t>
  </si>
  <si>
    <t xml:space="preserve">Shamosaurus scutatus </t>
  </si>
  <si>
    <t>PIN 3779/2</t>
  </si>
  <si>
    <t xml:space="preserve">Arbour and Currie (2015); Osi et al. (2017) </t>
  </si>
  <si>
    <t>Tianzhenosaurus youngi' = Saichania chulsanensis</t>
  </si>
  <si>
    <t>HBV-10001</t>
  </si>
  <si>
    <t>Tsagantegia longicranialis</t>
  </si>
  <si>
    <t>MPC 700/17</t>
  </si>
  <si>
    <t>Zhongyuansaurus luoyangensis'</t>
  </si>
  <si>
    <t>HGM 41HIII-0002</t>
  </si>
  <si>
    <t>Park et al. (2020)</t>
  </si>
  <si>
    <t>Talarurus plicatospineus</t>
  </si>
  <si>
    <t>MPC-D 100/1354</t>
  </si>
  <si>
    <t>Tarchia kielanae</t>
  </si>
  <si>
    <t>INBR 21004</t>
  </si>
  <si>
    <t>Carpenter et al. (2011)</t>
  </si>
  <si>
    <t>IGM 100/1305</t>
  </si>
  <si>
    <t>You et al. (2003)</t>
  </si>
  <si>
    <t>Equijubus normani</t>
  </si>
  <si>
    <t>IVPP V 12534</t>
  </si>
  <si>
    <t>You et al. (2011)</t>
  </si>
  <si>
    <t>Xuwulong yueluni</t>
  </si>
  <si>
    <t>GSGM-F00001</t>
  </si>
  <si>
    <t>Gates et al (2018)</t>
  </si>
  <si>
    <t>Chyorodon</t>
  </si>
  <si>
    <t>MPC-D 100/801</t>
  </si>
  <si>
    <t>Norman (1998); Gates et al (2018)</t>
  </si>
  <si>
    <t>Altirhinus novum</t>
  </si>
  <si>
    <t>PIN 3386/8</t>
  </si>
  <si>
    <t>Proa valdearinnoensis</t>
  </si>
  <si>
    <t>AR-1-2012 + AR-1-2013</t>
  </si>
  <si>
    <t>Tsogtbaatar et al. (2014)</t>
  </si>
  <si>
    <t>Plesiohadros djadokhtaensis</t>
  </si>
  <si>
    <t>MPC-D100/745</t>
  </si>
  <si>
    <t>Poropat and Kear (2013)</t>
  </si>
  <si>
    <t>Titanosaur</t>
  </si>
  <si>
    <t>Euhelopus</t>
  </si>
  <si>
    <t>PMU 24705_1</t>
  </si>
  <si>
    <t>Zaher et al. (2011)</t>
  </si>
  <si>
    <t>Tapuisaurus macedoi</t>
  </si>
  <si>
    <t>MZSP-PV 807</t>
  </si>
  <si>
    <t>Martínez et al. (2016)</t>
  </si>
  <si>
    <t>Sarmientosaurus musacchioi</t>
  </si>
  <si>
    <t>MDT-PV 2</t>
  </si>
  <si>
    <t>Wilson (2005)</t>
  </si>
  <si>
    <t>Nemegtosaurus mongoliensis</t>
  </si>
  <si>
    <t>Z.PAL MgD-I/9</t>
  </si>
  <si>
    <t>Vickaryous et al. (2001); Osi et al. (2017)</t>
  </si>
  <si>
    <t>Gobisaurus domoculus</t>
  </si>
  <si>
    <t>IVPP V12563</t>
  </si>
  <si>
    <t>Park et al. (2021)</t>
  </si>
  <si>
    <t>Tarchia timanovae</t>
  </si>
  <si>
    <t>MPC-D 100/1353</t>
  </si>
  <si>
    <t>subadult</t>
  </si>
  <si>
    <t>juvenile</t>
  </si>
  <si>
    <t>source(s) of mass estimate</t>
  </si>
  <si>
    <t>taxon</t>
  </si>
  <si>
    <t>formation</t>
  </si>
  <si>
    <t>mass (kg)</t>
  </si>
  <si>
    <t>mass (g)</t>
  </si>
  <si>
    <t>log (mass)</t>
  </si>
  <si>
    <t>taxa potentially problematic</t>
  </si>
  <si>
    <t>Molina-Pére et al. (2020)</t>
  </si>
  <si>
    <t>Daanosaurus zhangi</t>
  </si>
  <si>
    <t>Shaximiao</t>
  </si>
  <si>
    <t>N</t>
  </si>
  <si>
    <t>Calculated using sauropodomorph femur length equation of O’Gorman and Hone (2012)</t>
  </si>
  <si>
    <t>Datousaurus bashanensis</t>
  </si>
  <si>
    <t>Benson et al. (2017)</t>
  </si>
  <si>
    <t>Mamenchisaurus constructus</t>
  </si>
  <si>
    <t>Mamenchisaurus hochuanensis</t>
  </si>
  <si>
    <t>Mamenchisaurus jingyanensis</t>
  </si>
  <si>
    <t>Mamenchisaurus youngi</t>
  </si>
  <si>
    <t>Omeisaurus changshouensis</t>
  </si>
  <si>
    <t>Omeisaurus fuxiensis</t>
  </si>
  <si>
    <t>Omeisaurus junghsiensis</t>
  </si>
  <si>
    <t>Omeisaurus luoquanensis</t>
  </si>
  <si>
    <t>Omeisaurus maoianus</t>
  </si>
  <si>
    <t>Omeisaurus tianfuensis</t>
  </si>
  <si>
    <t>Protognathosaurus oxyodon</t>
  </si>
  <si>
    <t>Y</t>
  </si>
  <si>
    <t>Shunosaurus lii</t>
  </si>
  <si>
    <t>Zigongosaurus fuxiensis</t>
  </si>
  <si>
    <t>Agilisaurus louderbacki</t>
  </si>
  <si>
    <t>Hexinlusaurus multidens</t>
  </si>
  <si>
    <t>Xiaosaurus dashanpuensis</t>
  </si>
  <si>
    <t>Paul (2016)</t>
  </si>
  <si>
    <t>Yandusaurus hongheensis</t>
  </si>
  <si>
    <t>Calculated using ornithischian femur length equation of O’Gorman and Hone (2012)</t>
  </si>
  <si>
    <t>Chialingosaurus kuani</t>
  </si>
  <si>
    <t>Chungkingosaurus jiangbeiensis</t>
  </si>
  <si>
    <t>Gigantspinosaurus sichuanensis</t>
  </si>
  <si>
    <t>Gigantspinosaurus sp.</t>
  </si>
  <si>
    <t>Seebacher (2001)</t>
  </si>
  <si>
    <t>Huayangosaurus taibaii</t>
  </si>
  <si>
    <t>Tuojiangosaurus multispinus</t>
  </si>
  <si>
    <t>Yingshanosaurus jichuanensis</t>
  </si>
  <si>
    <t>Gongbusaurus shiyii</t>
  </si>
  <si>
    <t>"Archbishop"</t>
  </si>
  <si>
    <t>Tendaguru</t>
  </si>
  <si>
    <t>Australodocus bohetii</t>
  </si>
  <si>
    <t>Gunga et al. (1999)</t>
  </si>
  <si>
    <t>Dicraeosaurus hansemanni</t>
  </si>
  <si>
    <t>Dicraeosaurus sattleri</t>
  </si>
  <si>
    <t>Giraffatitan brancai</t>
  </si>
  <si>
    <t>Janenschia robusta</t>
  </si>
  <si>
    <t>Molina-Pérez et al. (2020)</t>
  </si>
  <si>
    <t>Tendaguria tanzaniensis</t>
  </si>
  <si>
    <t>Tornieria africanus</t>
  </si>
  <si>
    <t>Wamweracaudia keranjei</t>
  </si>
  <si>
    <t>Benson et al. (2014)</t>
  </si>
  <si>
    <t>Dysalotosaurus lettowvorbecki</t>
  </si>
  <si>
    <t>Kentrosaurus aethiopicus</t>
  </si>
  <si>
    <t>Amphicoelias altus</t>
  </si>
  <si>
    <t>Morrison</t>
  </si>
  <si>
    <t>Apatosaurus ajax</t>
  </si>
  <si>
    <t>Apatosaurus louisae</t>
  </si>
  <si>
    <t>Barosaurus lentus</t>
  </si>
  <si>
    <t>Brachiosaurus altithorax</t>
  </si>
  <si>
    <t>Brontosaurus excelsus</t>
  </si>
  <si>
    <t>Brontosaurus parvus</t>
  </si>
  <si>
    <t>Molina-Perez et al. (2019)</t>
  </si>
  <si>
    <t>Brontosaurus yahnahpin</t>
  </si>
  <si>
    <t>Camarasaurus grandis</t>
  </si>
  <si>
    <t>Camarasaurus lentus</t>
  </si>
  <si>
    <t>Camarasaurus lewisi</t>
  </si>
  <si>
    <t>Mazzetta et al. (2004)</t>
  </si>
  <si>
    <t>Camarasaurus supremus</t>
  </si>
  <si>
    <t>Diplodocus carnegii</t>
  </si>
  <si>
    <t>Diplodocus hallorum</t>
  </si>
  <si>
    <t>Galeamopus hayi</t>
  </si>
  <si>
    <t>Galeamopus pabsti</t>
  </si>
  <si>
    <t>Haplocanthosaurus delfsi</t>
  </si>
  <si>
    <t>Haplocanthosaurus priscus</t>
  </si>
  <si>
    <t>Kaatedocus siberi</t>
  </si>
  <si>
    <t>Paul (2019)</t>
  </si>
  <si>
    <t>Maraapunisaurus fragillimus</t>
  </si>
  <si>
    <t>Supersaurus vivianae</t>
  </si>
  <si>
    <t>Suuwassea emilieae</t>
  </si>
  <si>
    <t>Gargoyleosaurus parkpinorum</t>
  </si>
  <si>
    <t>Farlow et al. (2010)</t>
  </si>
  <si>
    <t>Mymoorapelta maysi</t>
  </si>
  <si>
    <t>Polacanthidae indet.</t>
  </si>
  <si>
    <t>Nanosaurus agilis</t>
  </si>
  <si>
    <t>Camptosaurus aphanoecetes</t>
  </si>
  <si>
    <t>Camptosaurus dispar</t>
  </si>
  <si>
    <t>Dryosaurus altus</t>
  </si>
  <si>
    <t>Dryosaurus elderae</t>
  </si>
  <si>
    <t>Hesperosaurus mjosi</t>
  </si>
  <si>
    <t>Miragaia longispinus</t>
  </si>
  <si>
    <t>Table 6 from Farlow et al. (2010)</t>
  </si>
  <si>
    <t>Stegosaurus armatus</t>
  </si>
  <si>
    <t>Stegosaurus stenops</t>
  </si>
  <si>
    <t>Stegosaurus ungulatus</t>
  </si>
  <si>
    <t>Dongbeititan dongi</t>
  </si>
  <si>
    <t>Yixian</t>
  </si>
  <si>
    <t>Based on femur length scaling equation in Table 1 of Campione and Evans (2012); femur length measured from figure in Zhou et al. (2018)</t>
  </si>
  <si>
    <t>Liaoningotitan sinensis</t>
  </si>
  <si>
    <t>Jeholosaurus shangyuanensis</t>
  </si>
  <si>
    <t>Bolong yixianensis</t>
  </si>
  <si>
    <t>Used ornithischian femur length scaling algorithm from O'Gorman and Hone (2012)</t>
  </si>
  <si>
    <t>Liaoningosaurus paradoxus</t>
  </si>
  <si>
    <t>Jinzhousaurus yangi</t>
  </si>
  <si>
    <t>Psittacosaurus lujiatunensis</t>
  </si>
  <si>
    <t>Hongshanosaurus houi</t>
  </si>
  <si>
    <t xml:space="preserve">    </t>
  </si>
  <si>
    <t>Psittacosaurus major</t>
  </si>
  <si>
    <t>Mierasaurus bobyoungi</t>
  </si>
  <si>
    <t>Cedar Mountain</t>
  </si>
  <si>
    <t>Moabosaurus utahensis</t>
  </si>
  <si>
    <t>Based on humerus length vs. body mass scaling equation (mammals + reptiles) from Campione and Evans (2012)</t>
  </si>
  <si>
    <t>Abydosaurus mcintoshi</t>
  </si>
  <si>
    <t>Brontomerus mcintoshi</t>
  </si>
  <si>
    <t>Cedarosaurus weiskopfae</t>
  </si>
  <si>
    <t>Venenosaurus dicrocei</t>
  </si>
  <si>
    <t>Animantarx ramaljonesi</t>
  </si>
  <si>
    <t>Based on femur length vs. body mass scaling equation (mammals + reptiles) from Campione and Evans (2012)</t>
  </si>
  <si>
    <t>Cedarpelta bilbeyhallorum</t>
  </si>
  <si>
    <t>Gastonia burgei</t>
  </si>
  <si>
    <t>Gastonia lorriemcwhinneyae</t>
  </si>
  <si>
    <t>Peloroplites cedrimontanus</t>
  </si>
  <si>
    <t>Neoceratopsia indet.</t>
  </si>
  <si>
    <t>Eolambia caroljonesa</t>
  </si>
  <si>
    <t>Cedrorestes crichtoni</t>
  </si>
  <si>
    <t>Iguanacolossus fortis</t>
  </si>
  <si>
    <t>Benson et al. (2012)</t>
  </si>
  <si>
    <t>Planicoxa venenica</t>
  </si>
  <si>
    <t>Holtz and Rey (2007)</t>
  </si>
  <si>
    <t>Hippodraco scutodens</t>
  </si>
  <si>
    <t>Pachycephalosauridae indet.</t>
  </si>
  <si>
    <t>Zephyrosaurus schaffi</t>
  </si>
  <si>
    <t>Longrich (2010)</t>
  </si>
  <si>
    <t>Nemegt</t>
  </si>
  <si>
    <t>Opisthocoelicaudia skarzynskii</t>
  </si>
  <si>
    <t>Tarchia teresae</t>
  </si>
  <si>
    <t>Barsboldia sicinskii</t>
  </si>
  <si>
    <t>Saurolophus angustirostris</t>
  </si>
  <si>
    <t>Homalocephale calathocercos</t>
  </si>
  <si>
    <t>Prenocephale prenes</t>
  </si>
  <si>
    <t>Djadokhta</t>
  </si>
  <si>
    <t>Protoceratops andrewsi</t>
  </si>
  <si>
    <t>Bainoceratops efremovi</t>
  </si>
  <si>
    <t>Anodontosaurus lambei</t>
  </si>
  <si>
    <t>Dinosaur Park</t>
  </si>
  <si>
    <t>Dyoplosaurus acutosquameus</t>
  </si>
  <si>
    <t>Edmontonia rugosidens</t>
  </si>
  <si>
    <t>Euoplocephalus tutus</t>
  </si>
  <si>
    <t>Panoplosaurus mirus</t>
  </si>
  <si>
    <t>Centrosaurus apertus</t>
  </si>
  <si>
    <t>Chasmosaurinae n. sp.</t>
  </si>
  <si>
    <t>Chasmosaurus belli</t>
  </si>
  <si>
    <t>Chasmosaurus canadensis</t>
  </si>
  <si>
    <t>Chasmosaurus russelli</t>
  </si>
  <si>
    <t>Mercuriceratops gemini</t>
  </si>
  <si>
    <t>Styracosaurus albertensis</t>
  </si>
  <si>
    <t>Brown et al. (2013b)</t>
  </si>
  <si>
    <t>Unescoceratops koppelhusae</t>
  </si>
  <si>
    <t>Mallon (2019)</t>
  </si>
  <si>
    <t>Vagaceratops irvinensis</t>
  </si>
  <si>
    <t>Corythosaurus casuarius</t>
  </si>
  <si>
    <t>Corythosaurus intermedius</t>
  </si>
  <si>
    <t>Gryposaurus notabilis</t>
  </si>
  <si>
    <t>Lambeosaurus clavinitialis</t>
  </si>
  <si>
    <t>Lambeosaurus lambei</t>
  </si>
  <si>
    <t>Lambeosaurus magnicristatus</t>
  </si>
  <si>
    <t>Parasaurolophus walkeri</t>
  </si>
  <si>
    <t>Prosaurolophus maximus</t>
  </si>
  <si>
    <t>Foraminacephale brevis</t>
  </si>
  <si>
    <t>Hanssuesia sternbergi</t>
  </si>
  <si>
    <t>Pachycephalosauridae n. sp.</t>
  </si>
  <si>
    <t>Stegoceras validum</t>
  </si>
  <si>
    <t>Orodrominae sp. indet.</t>
  </si>
  <si>
    <t>Ankylosaurus magniventris</t>
  </si>
  <si>
    <t>Hell Creek</t>
  </si>
  <si>
    <t>Denversaurus schlessmani</t>
  </si>
  <si>
    <t>Leptoceratops gracilis</t>
  </si>
  <si>
    <t>Imputed average sheep mass from Holtz (2007)</t>
  </si>
  <si>
    <t>Tatankaceratops sacrisonorum</t>
  </si>
  <si>
    <t>Torosaurus latus</t>
  </si>
  <si>
    <t>Triceratops horridus</t>
  </si>
  <si>
    <t>Triceratops prorsus</t>
  </si>
  <si>
    <t>Edmontosaurus annectens</t>
  </si>
  <si>
    <t>Imputed average wolf mass from Holtz (2007)</t>
  </si>
  <si>
    <t>Dracorex hogwartsia</t>
  </si>
  <si>
    <t>Pachycephalosaurus wyomingensis</t>
  </si>
  <si>
    <t>Sphaerotholus buchholtzae</t>
  </si>
  <si>
    <t>Calculated using MASSTIMATE (Campione, 2019) based on femur circumference (=183 mm) from ROM Stygimoloch</t>
  </si>
  <si>
    <t>Stygimoloch spinifer</t>
  </si>
  <si>
    <t>Calculated using MASSTIMATE (Campione, 2019) based on femur circumference given in Anderson et al. (1985)</t>
  </si>
  <si>
    <t>Thescelosaurus garbanii</t>
  </si>
  <si>
    <t>Thescelosaurus neglectus</t>
  </si>
  <si>
    <t>Two Medicine</t>
  </si>
  <si>
    <t>Oohkotokia horneri</t>
  </si>
  <si>
    <t>Achelousaurus horneri</t>
  </si>
  <si>
    <t>Einiosaurus procurvicornis</t>
  </si>
  <si>
    <t>Stellasaurus ancellae</t>
  </si>
  <si>
    <t>Cerasinops hodgskissi</t>
  </si>
  <si>
    <t>Prenoceratops pieganensis</t>
  </si>
  <si>
    <t>Acristavus gagslarsoni</t>
  </si>
  <si>
    <t>Gryposaurus latidens</t>
  </si>
  <si>
    <t>Maiasaura peeblesorum</t>
  </si>
  <si>
    <t>Based on femur length scaling equation in Table 1 of Campione and Evans (2012); femur length (=1050 mm) from Farke et al. (2019) for MOR 549</t>
  </si>
  <si>
    <t>Hypacrosaurus stebingeri</t>
  </si>
  <si>
    <t>Orodromeus makelai</t>
  </si>
  <si>
    <t>Edmontonia longiceps</t>
  </si>
  <si>
    <t>Nodosauridae indet.</t>
  </si>
  <si>
    <t>Based on femur length scaling equation in Table 1 of Campione and Evans (2012); femur length (=1020 mm) from Benson et al. (2017)</t>
  </si>
  <si>
    <t>Pentaceratops sternbergii</t>
  </si>
  <si>
    <t>Parasaurolophus cyrtocristatus</t>
  </si>
  <si>
    <t>Stegoceras novomexicanum</t>
  </si>
  <si>
    <t>Ankylosauridae indet.</t>
  </si>
  <si>
    <t>Based on femur length scaling equation in Table 1 of Campione and Evans (2012); used femur length (=464 mm) from Wiersma and Irmis (2018)</t>
  </si>
  <si>
    <t>Akainacephalus johnsoni</t>
  </si>
  <si>
    <t>Kaiparowits</t>
  </si>
  <si>
    <t>Kaiparowits chasmosaurine n. sp.</t>
  </si>
  <si>
    <t>Kaiparowits centrosaurine B n. gen. et sp.</t>
  </si>
  <si>
    <t>Kosmoceratops richardsoni</t>
  </si>
  <si>
    <t>Nasutoceratops titusi</t>
  </si>
  <si>
    <t>Utahceratops gettyi</t>
  </si>
  <si>
    <t>Gryposaurus monumentensis</t>
  </si>
  <si>
    <t>indet. basal ornithopod</t>
  </si>
  <si>
    <t>Aguja</t>
  </si>
  <si>
    <t>Agujaceratops mariscalensis</t>
  </si>
  <si>
    <t>Yehuecauhceratops mudei</t>
  </si>
  <si>
    <t>Angulomastacator daviesi</t>
  </si>
  <si>
    <t>Aquilarhinus palimentus</t>
  </si>
  <si>
    <t>Texacephale langstoni</t>
  </si>
  <si>
    <t>Alamosaurus sanjuanensis</t>
  </si>
  <si>
    <t>Kirtland</t>
  </si>
  <si>
    <t>Ahshislepelta minor</t>
  </si>
  <si>
    <t>Glyptodontopelta mimus</t>
  </si>
  <si>
    <t>Nodocephalosaurus kirtlandensis</t>
  </si>
  <si>
    <t>Ziapelta sanjuanensis</t>
  </si>
  <si>
    <t>Navajoceratops sullivani</t>
  </si>
  <si>
    <t>Terminocavus sealeyi</t>
  </si>
  <si>
    <t>Anasazisaurus horneri</t>
  </si>
  <si>
    <t>Kritosaurus navajovius</t>
  </si>
  <si>
    <t>Naashoibitosaurus ostromi</t>
  </si>
  <si>
    <t>Parasaurolophus tubicen</t>
  </si>
  <si>
    <t>may be subadult animal</t>
  </si>
  <si>
    <t>Sphaerotholus goodwini</t>
  </si>
  <si>
    <t>Horseshoe Canyon</t>
  </si>
  <si>
    <t>Pachyrhinosaurus canadensis</t>
  </si>
  <si>
    <t>Eotriceratops xerinsularis</t>
  </si>
  <si>
    <t>Anchiceratops ornatus</t>
  </si>
  <si>
    <t>Vice and Sullivan (2019)</t>
  </si>
  <si>
    <t>Arrhinoceratops brachyops</t>
  </si>
  <si>
    <t>Montanoceratops cerorhynchus</t>
  </si>
  <si>
    <t>Edmontosaurus regalis</t>
  </si>
  <si>
    <t>Saurolophus osborni</t>
  </si>
  <si>
    <t>Hypacrosaurus altispinus</t>
  </si>
  <si>
    <t>Parksosaurus warreni</t>
  </si>
  <si>
    <t>Lance</t>
  </si>
  <si>
    <t>Lambeosaurinae indet.</t>
  </si>
  <si>
    <t>Ojo Alamo</t>
  </si>
  <si>
    <t>Ojoceratops fowleri</t>
  </si>
  <si>
    <t xml:space="preserve">Lambeosaurinae indet. </t>
  </si>
  <si>
    <t>Barungoyat</t>
  </si>
  <si>
    <t>Bagaceratops rozhdestvenskyi</t>
  </si>
  <si>
    <t>Breviceratops kozlowskii</t>
  </si>
  <si>
    <t>Tylocephale gilmorei</t>
  </si>
  <si>
    <t>Goyocephale lattimorei</t>
  </si>
  <si>
    <t>Bactrosaurus johnsoni</t>
  </si>
  <si>
    <t>Iren Dabasu</t>
  </si>
  <si>
    <t>Gilmoreosaurus mongoliensis</t>
  </si>
  <si>
    <t>Quaesitosaurus 
orientalis</t>
  </si>
  <si>
    <t>Sonidosaurus 
saihangaobiensis</t>
  </si>
  <si>
    <t>Formation</t>
  </si>
  <si>
    <t>Location</t>
  </si>
  <si>
    <t>time bin</t>
  </si>
  <si>
    <t>upper time period</t>
  </si>
  <si>
    <t>lower time period</t>
  </si>
  <si>
    <t>Tanzania</t>
  </si>
  <si>
    <t>North America</t>
  </si>
  <si>
    <t>Kimmeridgian</t>
  </si>
  <si>
    <t>Tithonian</t>
  </si>
  <si>
    <t>Wang et al. (2018)</t>
  </si>
  <si>
    <t>Callovian</t>
  </si>
  <si>
    <t>Middle Jurassic</t>
  </si>
  <si>
    <t>Jurassic-Cretaceous</t>
  </si>
  <si>
    <t>Bussert et al. (2009)</t>
  </si>
  <si>
    <t>Oxfordian</t>
  </si>
  <si>
    <t>Hauterivian</t>
  </si>
  <si>
    <t>Maidment and Muzworthy (2019)</t>
  </si>
  <si>
    <t>Zhong et al. (2021)</t>
  </si>
  <si>
    <t>Aptian</t>
  </si>
  <si>
    <t>Reference(s) for location and time duration</t>
  </si>
  <si>
    <t>Berriasian</t>
  </si>
  <si>
    <t>Joeckel et al. (2020); Tucker et al. (2020)</t>
  </si>
  <si>
    <t>Cenomanian</t>
  </si>
  <si>
    <t>Barremian</t>
  </si>
  <si>
    <t>Campanian</t>
  </si>
  <si>
    <t>Maastrichtian</t>
  </si>
  <si>
    <t>Dashzeveg et al. (2005)</t>
  </si>
  <si>
    <t>Santonian</t>
  </si>
  <si>
    <t>Fowler (2017)</t>
  </si>
  <si>
    <t>Averianov and Sues (2017)</t>
  </si>
  <si>
    <t>Turonian</t>
  </si>
  <si>
    <t>Styracosterna</t>
  </si>
  <si>
    <t>Orodrominae</t>
  </si>
  <si>
    <t>Nasutoceratopsini</t>
  </si>
  <si>
    <t>Huayangosauridae</t>
  </si>
  <si>
    <t>Stegosauria</t>
  </si>
  <si>
    <t>Dicraeosauridae</t>
  </si>
  <si>
    <t>phylogenetic reference(s)</t>
  </si>
  <si>
    <t>Mannion et al. (2019a)</t>
  </si>
  <si>
    <t>Eusauropoda</t>
  </si>
  <si>
    <t>Li et al. (2011)</t>
  </si>
  <si>
    <t>Mamenchisauridae</t>
  </si>
  <si>
    <t>Imputed averaged value of Mamenchisaurus spp. from Benson et al. (2017)</t>
  </si>
  <si>
    <t>Imputed averaged value of Omeisaurus spp. from Benson et al. (2017)</t>
  </si>
  <si>
    <t>Cetiosauridae</t>
  </si>
  <si>
    <t>Li et al. (2011) says Zigongosaurus is synonymous with Mamenchisaurus</t>
  </si>
  <si>
    <t>Madzia et al. (2021)</t>
  </si>
  <si>
    <t>Neornithischia</t>
  </si>
  <si>
    <t>Fabrosauridae</t>
  </si>
  <si>
    <t>Used Gigantspinosaurus sichuanensis from Benson et al. (2014)</t>
  </si>
  <si>
    <t>Hao et al. (2018)</t>
  </si>
  <si>
    <t>Used Gongbusaurus wucaiwanensis from Benson et al. (2017)</t>
  </si>
  <si>
    <t>Imputed Giraffatitan brancai from Benson et al. (2017)</t>
  </si>
  <si>
    <t>Titanosauriformes</t>
  </si>
  <si>
    <t>Turiasauria</t>
  </si>
  <si>
    <t>Dryosauridae</t>
  </si>
  <si>
    <t>Diplodocoidea</t>
  </si>
  <si>
    <t>Macronaria (non-titanosauriform)</t>
  </si>
  <si>
    <t>Carpenter (2018)</t>
  </si>
  <si>
    <t>Rebbachisauridae</t>
  </si>
  <si>
    <t>Ankylosaurinae</t>
  </si>
  <si>
    <t>Nodosaurinae</t>
  </si>
  <si>
    <t>Used Gargoyleosaurus parkpinorum from Benson et al. (2017)</t>
  </si>
  <si>
    <t>Polacanthidae</t>
  </si>
  <si>
    <t>Heterodontosauridae</t>
  </si>
  <si>
    <t>Fruitadens haagarorum</t>
  </si>
  <si>
    <t>Used Othnielosaurus consors from Benson et al. (2017)</t>
  </si>
  <si>
    <t>Used Camptosaurus dispar from Benson et al. (2017)</t>
  </si>
  <si>
    <t>Ankylopollexia</t>
  </si>
  <si>
    <t>Used Dryosaurus altus from Benson et al. (2017)</t>
  </si>
  <si>
    <t>Somphospondyli</t>
  </si>
  <si>
    <t>Imputed Euhelopus zdanskyi from Benson et al. (2017)</t>
  </si>
  <si>
    <t>cf. Euhelopus</t>
  </si>
  <si>
    <t xml:space="preserve">Mannion et al. (2019b) </t>
  </si>
  <si>
    <t>Jeholosauridae</t>
  </si>
  <si>
    <t>Imputed Zalmoxes robustus from Benson et al. (2017)</t>
  </si>
  <si>
    <t>Ankylosauridae</t>
  </si>
  <si>
    <t>Imputed Psittacosaurus gobiensis from Benson et al. (2017)</t>
  </si>
  <si>
    <t>Ceratopsia</t>
  </si>
  <si>
    <t>argued to be synonymous with Psittacosaurus lujiatunensis by Brandon Hedrick</t>
  </si>
  <si>
    <t>Neoceratopsia</t>
  </si>
  <si>
    <t>Liaoceratops yanzigouensis</t>
  </si>
  <si>
    <t>cf. Astrodon</t>
  </si>
  <si>
    <t>Panoplosaurini</t>
  </si>
  <si>
    <t>Ankylosauridae or Nodosauridae</t>
  </si>
  <si>
    <t>Used Gastonia burgei from Benson et al. (2017)</t>
  </si>
  <si>
    <t>Used Leptoceratops gracilis from Benson et al. (2017)</t>
  </si>
  <si>
    <t>Hadrosauromorpha</t>
  </si>
  <si>
    <t>Clypeodonta</t>
  </si>
  <si>
    <t>Tenontosaurus tilletti</t>
  </si>
  <si>
    <t>Used Stegoceras validum from Benson et al. (2017)</t>
  </si>
  <si>
    <t>Pachycephalosauridae</t>
  </si>
  <si>
    <t>Titanosauria</t>
  </si>
  <si>
    <t>Mannion et al. (2019b) mentions that this may be Nemegtosaurus</t>
  </si>
  <si>
    <t>According to Arbour et al. (2014) often confused with Saichania chulsanensis</t>
  </si>
  <si>
    <t>Arguably Saurolophus</t>
  </si>
  <si>
    <t>Prieto-Márquez (2011)</t>
  </si>
  <si>
    <t>Hadrosaurinae</t>
  </si>
  <si>
    <t>phylogenetic - used Saurolophus osborni</t>
  </si>
  <si>
    <t>Saurolophini</t>
  </si>
  <si>
    <t>Possibly juvenile of Prenocephale</t>
  </si>
  <si>
    <t>Pachycephalosaurinae</t>
  </si>
  <si>
    <t>Leptoceratopsidae</t>
  </si>
  <si>
    <t>Udanoceratops tchizhovi</t>
  </si>
  <si>
    <t>Protoceratopsidae</t>
  </si>
  <si>
    <t>Used Protoceratops andrewsi from Benson et al. (2017)</t>
  </si>
  <si>
    <t>Czepiński (2020)</t>
  </si>
  <si>
    <t>Used Brachylophosaurus canadensis from Benson et al. (2017), following Tsogtbaatar et al. (2014)</t>
  </si>
  <si>
    <t>Imputed Euoplocephalus tutus from Benson et al. (2017)</t>
  </si>
  <si>
    <t>Ankylosaurini</t>
  </si>
  <si>
    <t>Imputed Edmontonia longiceps from Benson et al. (2017)</t>
  </si>
  <si>
    <t>Used Achelousaurus horneri from Benson et al. (2017)</t>
  </si>
  <si>
    <t>Pachyrostra</t>
  </si>
  <si>
    <t>cf. Achelousaurus sp.</t>
  </si>
  <si>
    <t>Centrosaurini</t>
  </si>
  <si>
    <t>Imputed Chasmosaurus belli from Benson et al. (2017)</t>
  </si>
  <si>
    <t>Chasmosaurinae</t>
  </si>
  <si>
    <t>Includes material assigned to "Mojoceratops perifania"</t>
  </si>
  <si>
    <t>cf. Chasmosaurus russelli</t>
  </si>
  <si>
    <t>Imputed Chasmosaurus russelli from Benson et al. (2017)</t>
  </si>
  <si>
    <t>Campbell (2015)</t>
  </si>
  <si>
    <t>Lambeosaurini</t>
  </si>
  <si>
    <t>Kritosaurini</t>
  </si>
  <si>
    <t>Parasaurolophini</t>
  </si>
  <si>
    <t>Imputed Stegoceras validum from Benson et al. (2017)</t>
  </si>
  <si>
    <t>Imputed Orodromeus makelai from Benson et al. (2017)</t>
  </si>
  <si>
    <t>May be Triceratops horridus. From upper third.</t>
  </si>
  <si>
    <t>Maidment and Barrett (2011)</t>
  </si>
  <si>
    <t>May be adult morph of Triceratops horridus</t>
  </si>
  <si>
    <t>Triceratopsini</t>
  </si>
  <si>
    <t>largest mass given for Triceratops horridus</t>
  </si>
  <si>
    <t>Edmontosaurini</t>
  </si>
  <si>
    <t>May be young Pachycephalosaurus wyomingensis</t>
  </si>
  <si>
    <t>Pachycephalosaurini</t>
  </si>
  <si>
    <t>Imputed Stegoceras valium from Benson et al. (2017)</t>
  </si>
  <si>
    <t xml:space="preserve">Possibly Thescelosaurus neglectus. Location in section is unknown. </t>
  </si>
  <si>
    <t>Thescelosaurinae</t>
  </si>
  <si>
    <t>Used Euoplocephalus tutus from Benson et al. (2017)</t>
  </si>
  <si>
    <t>Wiersma and Irmis (2018)</t>
  </si>
  <si>
    <t>Pachyrhinosaurini</t>
  </si>
  <si>
    <t>Used Styracosaurus albertensis from Benson et al. (2017)</t>
  </si>
  <si>
    <t>Wilson et al. (2020)</t>
  </si>
  <si>
    <t>Centrosaurinae</t>
  </si>
  <si>
    <t>Brachylophosaurini</t>
  </si>
  <si>
    <t>Used Centrosaurus apertus from Benson et al. (2017)</t>
  </si>
  <si>
    <t>Dalman et al. (2021)</t>
  </si>
  <si>
    <t>Nodosauridae</t>
  </si>
  <si>
    <t>Used Orodromeus makelai from Benson et al. (2017)</t>
  </si>
  <si>
    <t>Longrich et al. (2010)</t>
  </si>
  <si>
    <t>Pachycephalosauria</t>
  </si>
  <si>
    <t>Imputed Panoplosaurus mirus, Edmontonia rugosidens and Edmontonia longiceps from Benson et al. (2017)</t>
  </si>
  <si>
    <t>Imputed Gryposaurus notabilis and Gryposaurus latidens from Benson et al. (2017)</t>
  </si>
  <si>
    <t>could simply be Gryposaurus monumentensis</t>
  </si>
  <si>
    <t xml:space="preserve">Gryposaurus sp. </t>
  </si>
  <si>
    <t>Alamosaurus sp.</t>
  </si>
  <si>
    <t>Panoplosaurus sp.</t>
  </si>
  <si>
    <t>Imputed Edmontonia rugosidens and Edmontonia longiceps from Benson et al. (2017)</t>
  </si>
  <si>
    <t>Edmontonia sp.</t>
  </si>
  <si>
    <t>Pentaceratops sp.</t>
  </si>
  <si>
    <t>Used Nasutoceratops titusi from Paul (2016)</t>
  </si>
  <si>
    <t>Longrich et al. (2021)</t>
  </si>
  <si>
    <t>Lambeosaurinae</t>
  </si>
  <si>
    <t>Imputed Probactrosaurus mazongshanensis, Probactrosaurus gobiensis, Bactrosaurus johnsoni, and Claosaurus agilis from Benson et al. (2017)</t>
  </si>
  <si>
    <t>Used Ankylosaurus magniventris from Benson et al. (2017)</t>
  </si>
  <si>
    <t>Ankylosaurus sp.</t>
  </si>
  <si>
    <t>phylogenetically treated as Centrosaurus apertus given Monoclonius may be a junior synonym</t>
  </si>
  <si>
    <t>Monoclonius sp.</t>
  </si>
  <si>
    <t>Imputed Anchiceratops ornatus and Pentaceratops sternbergii from Benson et al. (2017)</t>
  </si>
  <si>
    <t>Lucas and Sullivan (2006)</t>
  </si>
  <si>
    <t>Based on femur length scaling equation in Table 1 of Campione and Evans (2012); femur length (=1045 mm) from Benson et al. (2017)</t>
  </si>
  <si>
    <t>Saurolophinae</t>
  </si>
  <si>
    <t>Imputed Parasaurolophus cyrtocristatus and Parasaurolophus walkeri from Benson et al. (2017)</t>
  </si>
  <si>
    <t>Imputed Saurolophus angustirostris and Saurolophus osborni from Benson et al. (2017)</t>
  </si>
  <si>
    <t>Saurolophus sp.</t>
  </si>
  <si>
    <t>Used Prenocephale prenes from Benson et al. (2017)</t>
  </si>
  <si>
    <t>Prenocephale sp.</t>
  </si>
  <si>
    <t xml:space="preserve">Sphaerotholus sp. </t>
  </si>
  <si>
    <t>cf. Colepiocephale sp</t>
  </si>
  <si>
    <t>Burns (2008)</t>
  </si>
  <si>
    <t>Average of largest Triceratops horridus and Triceratops prorsus from Benson et al. (2017)</t>
  </si>
  <si>
    <t>Triceratops sp.</t>
  </si>
  <si>
    <t>May be included under Eotriceratops</t>
  </si>
  <si>
    <t>Imputed Corythosaurus spp. From Benson et al. (2017)</t>
  </si>
  <si>
    <t>Used Saichania chulsanensis from Benson et al. (2017)</t>
  </si>
  <si>
    <t>Used Bagaceratops rozhdestvenskyi from Benson et al. (2017)</t>
  </si>
  <si>
    <t>Comparable in size to Stegoceras validum according to Maryanska and Osmolska</t>
  </si>
  <si>
    <t>Comparable in size to Homalocephale and Prenocephale by Maryanska and Osmolska</t>
  </si>
  <si>
    <t>Imputed Homalocephale calathocercos and Prenocephale prenes from Benson et al. (2017)</t>
  </si>
  <si>
    <t>lowest classification provided in provided in refrence for phylogenetic position</t>
  </si>
  <si>
    <t>used phylogenetic position of Psittacosaurus</t>
  </si>
  <si>
    <t>phylogenetic identification in plot</t>
  </si>
  <si>
    <t>Macronaria</t>
  </si>
  <si>
    <t>Ornithopoda</t>
  </si>
  <si>
    <t>Aalenian</t>
  </si>
  <si>
    <t>fine time bin</t>
  </si>
  <si>
    <t>bin1</t>
  </si>
  <si>
    <t>bin3</t>
  </si>
  <si>
    <t>bin4</t>
  </si>
  <si>
    <t>bin5</t>
  </si>
  <si>
    <t>bin6</t>
  </si>
  <si>
    <t>Based on femur length scaling equation in Table 1 of Campione and Evans (2012); femur length measured from figure in Xuri et al. (2007)</t>
  </si>
  <si>
    <t xml:space="preserve">References for Supplementary Tables 4 and 5. </t>
  </si>
  <si>
    <r>
      <t xml:space="preserve">Anderson JF, Hall‐Martin A, Russell DA. 1985. Long‐bone circumference and weight in mammals, birds and dinosaurs. </t>
    </r>
    <r>
      <rPr>
        <i/>
        <sz val="12"/>
        <color rgb="FF000000"/>
        <rFont val="Times New Roman"/>
        <family val="1"/>
      </rPr>
      <t>Journal of Zoology</t>
    </r>
    <r>
      <rPr>
        <sz val="12"/>
        <color rgb="FF000000"/>
        <rFont val="Times New Roman"/>
        <family val="1"/>
      </rPr>
      <t xml:space="preserve"> 207:53–61. DOI: 10.1111/j.1469-7998.1985.tb04915.x.</t>
    </r>
  </si>
  <si>
    <r>
      <t xml:space="preserve">Arbour VM, Currie PJ, Badamgarav D. 2014. The ankylosaurid dinosaurs of the Upper Cretaceous Baruungoyot and Nemegt formations of Mongolia: Ankylosaurids from Mongolia. </t>
    </r>
    <r>
      <rPr>
        <i/>
        <sz val="12"/>
        <color rgb="FF000000"/>
        <rFont val="Times New Roman"/>
        <family val="1"/>
      </rPr>
      <t>Zoological Journal of the Linnean Society</t>
    </r>
    <r>
      <rPr>
        <sz val="12"/>
        <color rgb="FF000000"/>
        <rFont val="Times New Roman"/>
        <family val="1"/>
      </rPr>
      <t xml:space="preserve"> 172:631–652. DOI: 10.1111/zoj.12185.</t>
    </r>
  </si>
  <si>
    <r>
      <t xml:space="preserve">Arbour VM, Evans DC. A new ankylosaurine dinosaur from the Judith River Formation of Montana, USA, based on an exceptional skeleton with soft tissue preservation. </t>
    </r>
    <r>
      <rPr>
        <i/>
        <sz val="12"/>
        <color rgb="FF000000"/>
        <rFont val="Times New Roman"/>
        <family val="1"/>
      </rPr>
      <t>Royal Society Open Science</t>
    </r>
    <r>
      <rPr>
        <sz val="12"/>
        <color rgb="FF000000"/>
        <rFont val="Times New Roman"/>
        <family val="1"/>
      </rPr>
      <t xml:space="preserve"> 4:161086. DOI: 10.1098/rsos.161086.</t>
    </r>
  </si>
  <si>
    <r>
      <t xml:space="preserve">Averianov A, Sues H-D. 2017. Review of Cretaceous sauropod dinosaurs from Central Asia. </t>
    </r>
    <r>
      <rPr>
        <i/>
        <sz val="12"/>
        <color rgb="FF000000"/>
        <rFont val="Times New Roman"/>
        <family val="1"/>
      </rPr>
      <t>Cretaceous Research</t>
    </r>
    <r>
      <rPr>
        <sz val="12"/>
        <color rgb="FF000000"/>
        <rFont val="Times New Roman"/>
        <family val="1"/>
      </rPr>
      <t xml:space="preserve"> 69:184–197. DOI: 10.1016/j.cretres.2016.09.006.</t>
    </r>
  </si>
  <si>
    <r>
      <t xml:space="preserve">Benson RBJ, Campione NE, Carrano MT, Mannion PD, Sullivan C, Upchurch P, Evans DC. 2014. Rates of Dinosaur Body Mass Evolution Indicate 170 Million Years of Sustained Ecological Innovation on the Avian Stem Lineage. </t>
    </r>
    <r>
      <rPr>
        <i/>
        <sz val="12"/>
        <color rgb="FF000000"/>
        <rFont val="Times New Roman"/>
        <family val="1"/>
      </rPr>
      <t>PLoS Biology</t>
    </r>
    <r>
      <rPr>
        <sz val="12"/>
        <color rgb="FF000000"/>
        <rFont val="Times New Roman"/>
        <family val="1"/>
      </rPr>
      <t xml:space="preserve"> 12:e1001853. DOI: 10.1371/journal.pbio.1001853.</t>
    </r>
  </si>
  <si>
    <r>
      <t xml:space="preserve">Benson RBJ, Hunt G, Carrano MT, Campione N. 2017. Cope’s rule and the adaptive landscape of dinosaur body size evolution. </t>
    </r>
    <r>
      <rPr>
        <i/>
        <sz val="12"/>
        <color rgb="FF000000"/>
        <rFont val="Times New Roman"/>
        <family val="1"/>
      </rPr>
      <t>Palaeontology</t>
    </r>
    <r>
      <rPr>
        <sz val="12"/>
        <color rgb="FF000000"/>
        <rFont val="Times New Roman"/>
        <family val="1"/>
      </rPr>
      <t xml:space="preserve"> 61:13–48. DOI: 10.1111/pala.12329.</t>
    </r>
  </si>
  <si>
    <r>
      <t xml:space="preserve">Brown CM, Evans DC, Campione NE, O’Brien LJ, Eberth DA. 2013. Evidence for taphonomic size bias in the Dinosaur Park Formation (Campanian, Alberta), a model Mesozoic terrestrial alluvial‐paralic system. </t>
    </r>
    <r>
      <rPr>
        <i/>
        <sz val="12"/>
        <color rgb="FF000000"/>
        <rFont val="Times New Roman"/>
        <family val="1"/>
      </rPr>
      <t>Palaeogeography, Palaeoclimatology, Palaeoecology</t>
    </r>
    <r>
      <rPr>
        <sz val="12"/>
        <color rgb="FF000000"/>
        <rFont val="Times New Roman"/>
        <family val="1"/>
      </rPr>
      <t xml:space="preserve"> 372:108–122. DOI: 10.1016/j.palaeo.2012.06.027.</t>
    </r>
  </si>
  <si>
    <r>
      <t xml:space="preserve">Burns ME. 2008. Taxonomic utility of ankylosaur (Dinosauria, Ornithischia) osteoderms: </t>
    </r>
    <r>
      <rPr>
        <i/>
        <sz val="12"/>
        <color rgb="FF000000"/>
        <rFont val="Times New Roman"/>
        <family val="1"/>
      </rPr>
      <t>Glyptodontopelta mimus</t>
    </r>
    <r>
      <rPr>
        <sz val="12"/>
        <color rgb="FF000000"/>
        <rFont val="Times New Roman"/>
        <family val="1"/>
      </rPr>
      <t xml:space="preserve"> Ford, 2000: a test case. </t>
    </r>
    <r>
      <rPr>
        <i/>
        <sz val="12"/>
        <color rgb="FF000000"/>
        <rFont val="Times New Roman"/>
        <family val="1"/>
      </rPr>
      <t>Journal of Vertebrate Paleontology</t>
    </r>
    <r>
      <rPr>
        <sz val="12"/>
        <color rgb="FF000000"/>
        <rFont val="Times New Roman"/>
        <family val="1"/>
      </rPr>
      <t xml:space="preserve"> 28:1102–1109. DOI: 10.1671/0272-4634-28.4.1102.</t>
    </r>
  </si>
  <si>
    <r>
      <t xml:space="preserve">Bussert R, Heinrich W-D, Aberhan M. 2009. The Tendaguru Formation (Late Jurassic to Early Cretaceous, southern Tanzania): definition, palaeoenvironments, and sequence stratigraphy. </t>
    </r>
    <r>
      <rPr>
        <i/>
        <sz val="12"/>
        <color rgb="FF000000"/>
        <rFont val="Times New Roman"/>
        <family val="1"/>
      </rPr>
      <t>Fossil Record</t>
    </r>
    <r>
      <rPr>
        <sz val="12"/>
        <color rgb="FF000000"/>
        <rFont val="Times New Roman"/>
        <family val="1"/>
      </rPr>
      <t xml:space="preserve"> 12:141–174. DOI: 10.1002/mmng.200900004.</t>
    </r>
  </si>
  <si>
    <r>
      <t xml:space="preserve">Campbell JA. 2015. A reassessment of the horned dinosaur </t>
    </r>
    <r>
      <rPr>
        <i/>
        <sz val="12"/>
        <color rgb="FF000000"/>
        <rFont val="Times New Roman"/>
        <family val="1"/>
      </rPr>
      <t>Judiceratops tigris</t>
    </r>
    <r>
      <rPr>
        <sz val="12"/>
        <color rgb="FF000000"/>
        <rFont val="Times New Roman"/>
        <family val="1"/>
      </rPr>
      <t xml:space="preserve"> (Ornithischia: Ceratopsidae) from the Upper Cretaceous (Campanian) of Montana, USA. </t>
    </r>
    <r>
      <rPr>
        <i/>
        <sz val="12"/>
        <color rgb="FF000000"/>
        <rFont val="Times New Roman"/>
        <family val="1"/>
      </rPr>
      <t>Canadian Journal of Earth Sciences</t>
    </r>
    <r>
      <rPr>
        <sz val="12"/>
        <color rgb="FF000000"/>
        <rFont val="Times New Roman"/>
        <family val="1"/>
      </rPr>
      <t xml:space="preserve"> 52:85–95. DOI: 10.1139/cjes-2014-0172.</t>
    </r>
  </si>
  <si>
    <r>
      <t xml:space="preserve">Campione NE, Evans DC. 2012. A universal scaling relationship between body mass and proximal limb bone dimensions in quadrupedal terrestrial tetrapods. </t>
    </r>
    <r>
      <rPr>
        <i/>
        <sz val="12"/>
        <color rgb="FF000000"/>
        <rFont val="Times New Roman"/>
        <family val="1"/>
      </rPr>
      <t>BMC Biology</t>
    </r>
    <r>
      <rPr>
        <sz val="12"/>
        <color rgb="FF000000"/>
        <rFont val="Times New Roman"/>
        <family val="1"/>
      </rPr>
      <t xml:space="preserve"> 10:60. DOI: 10.1186/1741-7007-10-60.</t>
    </r>
  </si>
  <si>
    <r>
      <t xml:space="preserve">Campione NE. 2020. </t>
    </r>
    <r>
      <rPr>
        <i/>
        <sz val="12"/>
        <color rgb="FF000000"/>
        <rFont val="Times New Roman"/>
        <family val="1"/>
      </rPr>
      <t>MASSTIMATE: Body Mass Estimation Equations for Vertebrates</t>
    </r>
    <r>
      <rPr>
        <sz val="12"/>
        <color rgb="FF000000"/>
        <rFont val="Times New Roman"/>
        <family val="1"/>
      </rPr>
      <t>.</t>
    </r>
  </si>
  <si>
    <r>
      <t xml:space="preserve">Carpenter K. 2018. </t>
    </r>
    <r>
      <rPr>
        <i/>
        <sz val="12"/>
        <color rgb="FF000000"/>
        <rFont val="Times New Roman"/>
        <family val="1"/>
      </rPr>
      <t>Maraapunisaurus fragillimus</t>
    </r>
    <r>
      <rPr>
        <sz val="12"/>
        <color rgb="FF000000"/>
        <rFont val="Times New Roman"/>
        <family val="1"/>
      </rPr>
      <t xml:space="preserve">, N.G. (formerly </t>
    </r>
    <r>
      <rPr>
        <i/>
        <sz val="12"/>
        <color rgb="FF000000"/>
        <rFont val="Times New Roman"/>
        <family val="1"/>
      </rPr>
      <t>Amphicoelias fragillimus</t>
    </r>
    <r>
      <rPr>
        <sz val="12"/>
        <color rgb="FF000000"/>
        <rFont val="Times New Roman"/>
        <family val="1"/>
      </rPr>
      <t xml:space="preserve">), a basal Rebbachisaurid from the Morrison Formation (Upper Jurassic) of Colorado. </t>
    </r>
    <r>
      <rPr>
        <i/>
        <sz val="12"/>
        <color rgb="FF000000"/>
        <rFont val="Times New Roman"/>
        <family val="1"/>
      </rPr>
      <t>Geology of the Intermountain West</t>
    </r>
    <r>
      <rPr>
        <sz val="12"/>
        <color rgb="FF000000"/>
        <rFont val="Times New Roman"/>
        <family val="1"/>
      </rPr>
      <t xml:space="preserve"> 5:227–244. DOI: 10.31711/giw.v5.pp227-244.</t>
    </r>
  </si>
  <si>
    <r>
      <t xml:space="preserve">Czepiński Ł. 2020. Ontogeny and variation of a protoceratopsid dinosaur </t>
    </r>
    <r>
      <rPr>
        <i/>
        <sz val="12"/>
        <color rgb="FF000000"/>
        <rFont val="Times New Roman"/>
        <family val="1"/>
      </rPr>
      <t>Bagaceratops rozhdestvenskyi</t>
    </r>
    <r>
      <rPr>
        <sz val="12"/>
        <color rgb="FF000000"/>
        <rFont val="Times New Roman"/>
        <family val="1"/>
      </rPr>
      <t xml:space="preserve"> from the Late Cretaceous of the Gobi Desert. </t>
    </r>
    <r>
      <rPr>
        <i/>
        <sz val="12"/>
        <color rgb="FF000000"/>
        <rFont val="Times New Roman"/>
        <family val="1"/>
      </rPr>
      <t>Historical Biology</t>
    </r>
    <r>
      <rPr>
        <sz val="12"/>
        <color rgb="FF000000"/>
        <rFont val="Times New Roman"/>
        <family val="1"/>
      </rPr>
      <t xml:space="preserve"> 32:1394–1421.</t>
    </r>
  </si>
  <si>
    <r>
      <t xml:space="preserve">Dalman SG, Lucas SG, Jasinski SE, Lichtig AJ, Dodson P. 2021. The oldest centrosaurine: a new ceratopsid dinosaur (Dinosauria: Ceratopsidae) from the Allison Member of the Menefee Formation (Upper Cretaceous, early Campanian), northwestern New Mexico, USA. </t>
    </r>
    <r>
      <rPr>
        <i/>
        <sz val="12"/>
        <color rgb="FF000000"/>
        <rFont val="Times New Roman"/>
        <family val="1"/>
      </rPr>
      <t>PalZ</t>
    </r>
    <r>
      <rPr>
        <sz val="12"/>
        <color rgb="FF000000"/>
        <rFont val="Times New Roman"/>
        <family val="1"/>
      </rPr>
      <t xml:space="preserve"> 95:291–335. DOI: 10.1007/s12542-021-00555-w.</t>
    </r>
  </si>
  <si>
    <r>
      <t xml:space="preserve">Dashzeveg D, Dingus L, Loope DB, Swisher CC, Dulam T, Sweeney MR. 2005. New Stratigraphic Subdivision, Depositional Environment, and Age Estimate for the Upper Cretaceous Djadokhta Formation, Southern Ulan Nur Basin, Mongolia. </t>
    </r>
    <r>
      <rPr>
        <i/>
        <sz val="12"/>
        <color rgb="FF000000"/>
        <rFont val="Times New Roman"/>
        <family val="1"/>
      </rPr>
      <t>American Museum Novitates</t>
    </r>
    <r>
      <rPr>
        <sz val="12"/>
        <color rgb="FF000000"/>
        <rFont val="Times New Roman"/>
        <family val="1"/>
      </rPr>
      <t xml:space="preserve"> 2005:1–31. DOI: 10.1206/0003-0082(2005)498[0001:NSSDEA]2.0.CO;2.</t>
    </r>
  </si>
  <si>
    <r>
      <t xml:space="preserve">Farke A, Wedel M, Taylor M. 2019.The Open Dinosaur Project. </t>
    </r>
    <r>
      <rPr>
        <i/>
        <sz val="12"/>
        <color rgb="FF000000"/>
        <rFont val="Times New Roman"/>
        <family val="1"/>
      </rPr>
      <t>Available at</t>
    </r>
    <r>
      <rPr>
        <sz val="12"/>
        <color rgb="FF000000"/>
        <rFont val="Times New Roman"/>
        <family val="1"/>
      </rPr>
      <t xml:space="preserve"> </t>
    </r>
    <r>
      <rPr>
        <i/>
        <sz val="12"/>
        <color rgb="FF000000"/>
        <rFont val="Times New Roman"/>
        <family val="1"/>
      </rPr>
      <t>https://opendino.wordpress.com/</t>
    </r>
    <r>
      <rPr>
        <sz val="12"/>
        <color rgb="FF000000"/>
        <rFont val="Times New Roman"/>
        <family val="1"/>
      </rPr>
      <t xml:space="preserve"> (accessed February 6, 2022).</t>
    </r>
  </si>
  <si>
    <r>
      <t xml:space="preserve">Farlow JO, Coroian ID, Foster JR. 2010. Giants on the landscape: modelling the abundance of megaherbivorous dinosaurs of the Morrison Formation (Late Jurassic, western USA). </t>
    </r>
    <r>
      <rPr>
        <i/>
        <sz val="12"/>
        <color rgb="FF000000"/>
        <rFont val="Times New Roman"/>
        <family val="1"/>
      </rPr>
      <t>Historical Biology</t>
    </r>
    <r>
      <rPr>
        <sz val="12"/>
        <color rgb="FF000000"/>
        <rFont val="Times New Roman"/>
        <family val="1"/>
      </rPr>
      <t xml:space="preserve"> 22:403–429. DOI: 10.1080/08912961003787598.</t>
    </r>
  </si>
  <si>
    <r>
      <t xml:space="preserve">Fowler DW. 2017. Revised geochronology, correlation, and dinosaur stratigraphic ranges of the Santonian-Maastrichtian (Late Cretaceous) formations of the Western Interior of North America. </t>
    </r>
    <r>
      <rPr>
        <i/>
        <sz val="12"/>
        <color rgb="FF000000"/>
        <rFont val="Times New Roman"/>
        <family val="1"/>
      </rPr>
      <t>PLOS ONE</t>
    </r>
    <r>
      <rPr>
        <sz val="12"/>
        <color rgb="FF000000"/>
        <rFont val="Times New Roman"/>
        <family val="1"/>
      </rPr>
      <t xml:space="preserve"> 12:e0188426. DOI: 10.1371/journal.pone.0188426.</t>
    </r>
  </si>
  <si>
    <r>
      <t xml:space="preserve">Gunga H-C, Kirsch K, Rittweger J, Röcker L, Clarke A, Albertz J, Wiedemann A, Mokry S, Suthau T, Wehr A, Heinrich W-D, Schultze H-P. 1999. Body size and body volume distribution in two sauropods from the Upper Jurassic of Tendaguru (Tanzania). </t>
    </r>
    <r>
      <rPr>
        <i/>
        <sz val="12"/>
        <color rgb="FF000000"/>
        <rFont val="Times New Roman"/>
        <family val="1"/>
      </rPr>
      <t>Fossil Record</t>
    </r>
    <r>
      <rPr>
        <sz val="12"/>
        <color rgb="FF000000"/>
        <rFont val="Times New Roman"/>
        <family val="1"/>
      </rPr>
      <t xml:space="preserve"> 2:91–102. DOI: 10.1002/mmng.1999.4860020106.</t>
    </r>
  </si>
  <si>
    <r>
      <t xml:space="preserve">Hao B, Zhang Q, Peng G, Ye Y, You H. 2018. Redescription of Gigantspinosaurus sichuanensis (Dinosauria, Stegosauria) from the Late Jurassic of Sichuan, Southwestern China. </t>
    </r>
    <r>
      <rPr>
        <i/>
        <sz val="12"/>
        <color rgb="FF000000"/>
        <rFont val="Times New Roman"/>
        <family val="1"/>
      </rPr>
      <t>Acta Geologica Sinica - English Edition</t>
    </r>
    <r>
      <rPr>
        <sz val="12"/>
        <color rgb="FF000000"/>
        <rFont val="Times New Roman"/>
        <family val="1"/>
      </rPr>
      <t xml:space="preserve"> 92:431–441. DOI: 10.1111/1755-6724.13535.</t>
    </r>
  </si>
  <si>
    <r>
      <t xml:space="preserve">Holtz TR. 2007.Dinosaurs. </t>
    </r>
    <r>
      <rPr>
        <i/>
        <sz val="12"/>
        <color rgb="FF000000"/>
        <rFont val="Times New Roman"/>
        <family val="1"/>
      </rPr>
      <t>Available at</t>
    </r>
    <r>
      <rPr>
        <sz val="12"/>
        <color rgb="FF000000"/>
        <rFont val="Times New Roman"/>
        <family val="1"/>
      </rPr>
      <t xml:space="preserve"> </t>
    </r>
    <r>
      <rPr>
        <i/>
        <sz val="12"/>
        <color rgb="FF000000"/>
        <rFont val="Times New Roman"/>
        <family val="1"/>
      </rPr>
      <t>https://www.geol.umd.edu/~tholtz/dinoappendix/HoltzappendixWinter2011.pdf</t>
    </r>
    <r>
      <rPr>
        <sz val="12"/>
        <color rgb="FF000000"/>
        <rFont val="Times New Roman"/>
        <family val="1"/>
      </rPr>
      <t xml:space="preserve"> (accessed August 1, 2020).</t>
    </r>
  </si>
  <si>
    <r>
      <t xml:space="preserve">Joeckel RM, Ludvigson GA, Möller A, Hotton CL, Suarez MB, Suarez CA, Sames B, Kirkland JI, Hendrix B. 2020. Chronostratigraphy and terrestrial palaeoclimatology of Berriasian–Hauterivian strata of the Cedar Mountain Formation, Utah, USA. </t>
    </r>
    <r>
      <rPr>
        <i/>
        <sz val="12"/>
        <color rgb="FF000000"/>
        <rFont val="Times New Roman"/>
        <family val="1"/>
      </rPr>
      <t>Geological Society, London, Special Publications</t>
    </r>
    <r>
      <rPr>
        <sz val="12"/>
        <color rgb="FF000000"/>
        <rFont val="Times New Roman"/>
        <family val="1"/>
      </rPr>
      <t xml:space="preserve"> 498:75–100. DOI: 10.1144/SP498-2018-133.</t>
    </r>
  </si>
  <si>
    <r>
      <t xml:space="preserve">Li K, Yang C, Hu F. 2011. Dinosaur assemblages from the Middle Jurassic Shaximiao Formation and Chuanjie Formation in the Sichuan-Yunnan Basin, China. </t>
    </r>
    <r>
      <rPr>
        <i/>
        <sz val="12"/>
        <color rgb="FF000000"/>
        <rFont val="Times New Roman"/>
        <family val="1"/>
      </rPr>
      <t>Volumina Jurassica</t>
    </r>
    <r>
      <rPr>
        <sz val="12"/>
        <color rgb="FF000000"/>
        <rFont val="Times New Roman"/>
        <family val="1"/>
      </rPr>
      <t xml:space="preserve"> Vol. 9:21–42.</t>
    </r>
  </si>
  <si>
    <r>
      <t xml:space="preserve">Longrich NR. 2010. The function of large eyes in Protoceratops: a nocturnal ceratopsian. In: Ryan MJ, Chinnery-Allgeier BJ, Eberth DA eds. </t>
    </r>
    <r>
      <rPr>
        <i/>
        <sz val="12"/>
        <color rgb="FF000000"/>
        <rFont val="Times New Roman"/>
        <family val="1"/>
      </rPr>
      <t>In New perspectives on horned dinosaurs: The Royal Tyrrell Museum Ceratopsian Symposium</t>
    </r>
    <r>
      <rPr>
        <sz val="12"/>
        <color rgb="FF000000"/>
        <rFont val="Times New Roman"/>
        <family val="1"/>
      </rPr>
      <t>. IN: Indiana University Press, 308–327.</t>
    </r>
  </si>
  <si>
    <r>
      <t xml:space="preserve">Longrich NR, Sankey J, Tanke D. 2010. Texacephale langstoni, a new genus of pachycephalosaurid (Dinosauria: Ornithischia) from the upper Campanian Aguja Formation, southern Texas, USA. </t>
    </r>
    <r>
      <rPr>
        <i/>
        <sz val="12"/>
        <color rgb="FF000000"/>
        <rFont val="Times New Roman"/>
        <family val="1"/>
      </rPr>
      <t>Cretaceous Research</t>
    </r>
    <r>
      <rPr>
        <sz val="12"/>
        <color rgb="FF000000"/>
        <rFont val="Times New Roman"/>
        <family val="1"/>
      </rPr>
      <t xml:space="preserve"> 31:274–284. DOI: 10.1016/j.cretres.2009.12.002.</t>
    </r>
  </si>
  <si>
    <r>
      <t xml:space="preserve">Longrich NR, Suberbiola XP, Pyron RA, Jalil N-E. 2021. The first duckbill dinosaur (Hadrosauridae: Lambeosaurinae) from Africa and the role of oceanic dispersal in dinosaur biogeography. </t>
    </r>
    <r>
      <rPr>
        <i/>
        <sz val="12"/>
        <color rgb="FF000000"/>
        <rFont val="Times New Roman"/>
        <family val="1"/>
      </rPr>
      <t>Cretaceous Research</t>
    </r>
    <r>
      <rPr>
        <sz val="12"/>
        <color rgb="FF000000"/>
        <rFont val="Times New Roman"/>
        <family val="1"/>
      </rPr>
      <t xml:space="preserve"> 120:104678. DOI: 10.1016/j.cretres.2020.104678.</t>
    </r>
  </si>
  <si>
    <r>
      <t xml:space="preserve">Lucas SG, Sullivan RM. 2006. </t>
    </r>
    <r>
      <rPr>
        <i/>
        <sz val="12"/>
        <color rgb="FF000000"/>
        <rFont val="Times New Roman"/>
        <family val="1"/>
      </rPr>
      <t>Late Cretaceous Vertebrates from the Western Interior: Bulletin 35</t>
    </r>
    <r>
      <rPr>
        <sz val="12"/>
        <color rgb="FF000000"/>
        <rFont val="Times New Roman"/>
        <family val="1"/>
      </rPr>
      <t>. New Mexico Museum of Natural History and Science.</t>
    </r>
  </si>
  <si>
    <r>
      <t xml:space="preserve">Madzia D, Arbour VM, Boyd CA, Farke AA, Cruzado-Caballero P, Evans DC. 2021. The phylogenetic nomenclature of ornithischian dinosaurs. </t>
    </r>
    <r>
      <rPr>
        <i/>
        <sz val="12"/>
        <color rgb="FF000000"/>
        <rFont val="Times New Roman"/>
        <family val="1"/>
      </rPr>
      <t>PeerJ</t>
    </r>
    <r>
      <rPr>
        <sz val="12"/>
        <color rgb="FF000000"/>
        <rFont val="Times New Roman"/>
        <family val="1"/>
      </rPr>
      <t xml:space="preserve"> 9:e12362. DOI: 10.7717/peerj.12362.</t>
    </r>
  </si>
  <si>
    <r>
      <t xml:space="preserve">Maidment SCR, Barrett PM. 2011. A new specimen of </t>
    </r>
    <r>
      <rPr>
        <i/>
        <sz val="12"/>
        <color rgb="FF000000"/>
        <rFont val="Times New Roman"/>
        <family val="1"/>
      </rPr>
      <t xml:space="preserve">Chasmosaurus belli </t>
    </r>
    <r>
      <rPr>
        <sz val="12"/>
        <color rgb="FF000000"/>
        <rFont val="Times New Roman"/>
        <family val="1"/>
      </rPr>
      <t xml:space="preserve">(Ornithischia: Ceratopsidae), a revision of the genus, and the utility of postcrania in the taxonomy and systematics of ceratopsid dinosaurs. </t>
    </r>
    <r>
      <rPr>
        <i/>
        <sz val="12"/>
        <color rgb="FF000000"/>
        <rFont val="Times New Roman"/>
        <family val="1"/>
      </rPr>
      <t>Zootaxa</t>
    </r>
    <r>
      <rPr>
        <sz val="12"/>
        <color rgb="FF000000"/>
        <rFont val="Times New Roman"/>
        <family val="1"/>
      </rPr>
      <t xml:space="preserve"> 2963:1–47.</t>
    </r>
  </si>
  <si>
    <r>
      <t xml:space="preserve">Maidment SCR, Muxworthy A. 2019. A chronostratigraphic framework for the Upper Jurassic Morrison Formation, western U.S.A. </t>
    </r>
    <r>
      <rPr>
        <i/>
        <sz val="12"/>
        <color rgb="FF000000"/>
        <rFont val="Times New Roman"/>
        <family val="1"/>
      </rPr>
      <t>Journal of Sedimentary Research</t>
    </r>
    <r>
      <rPr>
        <sz val="12"/>
        <color rgb="FF000000"/>
        <rFont val="Times New Roman"/>
        <family val="1"/>
      </rPr>
      <t xml:space="preserve"> 89:1017–1038. DOI: 10.2110/jsr.2019.54.</t>
    </r>
  </si>
  <si>
    <r>
      <t xml:space="preserve">Mallon JC. 2019. Competition structured a Late Cretaceous megaherbivorous dinosaur assemblage. </t>
    </r>
    <r>
      <rPr>
        <i/>
        <sz val="12"/>
        <color rgb="FF000000"/>
        <rFont val="Times New Roman"/>
        <family val="1"/>
      </rPr>
      <t>Scientific Reports</t>
    </r>
    <r>
      <rPr>
        <sz val="12"/>
        <color rgb="FF000000"/>
        <rFont val="Times New Roman"/>
        <family val="1"/>
      </rPr>
      <t xml:space="preserve"> 9:15447. DOI: 10.1038/s41598-019-51709-5.</t>
    </r>
  </si>
  <si>
    <r>
      <t xml:space="preserve">Mannion PD, Upchurch P, Jin X, Zheng W. 2019a. New information on the Cretaceous sauropod dinosaurs of Zhejiang Province, China: impact on Laurasian titanosauriform phylogeny and biogeography. </t>
    </r>
    <r>
      <rPr>
        <i/>
        <sz val="12"/>
        <color rgb="FF000000"/>
        <rFont val="Times New Roman"/>
        <family val="1"/>
      </rPr>
      <t>Royal Society Open Science</t>
    </r>
    <r>
      <rPr>
        <sz val="12"/>
        <color rgb="FF000000"/>
        <rFont val="Times New Roman"/>
        <family val="1"/>
      </rPr>
      <t xml:space="preserve"> 6:191057. DOI: 10.1098/rsos.191057.</t>
    </r>
  </si>
  <si>
    <r>
      <t xml:space="preserve">Mannion PD, Upchurch P, Schwarz D, Wings O. 2019b. Taxonomic affinities of the putative titanosaurs from the Late Jurassic Tendaguru Formation of Tanzania: phylogenetic and biogeographic implications for eusauropod dinosaur evolution. </t>
    </r>
    <r>
      <rPr>
        <i/>
        <sz val="12"/>
        <color rgb="FF000000"/>
        <rFont val="Times New Roman"/>
        <family val="1"/>
      </rPr>
      <t>Zoological Journal of the Linnean Society</t>
    </r>
    <r>
      <rPr>
        <sz val="12"/>
        <color rgb="FF000000"/>
        <rFont val="Times New Roman"/>
        <family val="1"/>
      </rPr>
      <t xml:space="preserve"> 185:784–909. DOI: 10.1093/zoolinnean/zly068.</t>
    </r>
  </si>
  <si>
    <r>
      <t xml:space="preserve">Mazzetta GV, Christiansen P, Fariña RA. 2004. Giants and Bizarres: Body Size of Some Southern South American Cretaceous Dinosaurs. </t>
    </r>
    <r>
      <rPr>
        <i/>
        <sz val="12"/>
        <color rgb="FF000000"/>
        <rFont val="Times New Roman"/>
        <family val="1"/>
      </rPr>
      <t>Historical Biology</t>
    </r>
    <r>
      <rPr>
        <sz val="12"/>
        <color rgb="FF000000"/>
        <rFont val="Times New Roman"/>
        <family val="1"/>
      </rPr>
      <t xml:space="preserve"> 16:71–83. DOI: 10.1080/08912960410001715132.</t>
    </r>
  </si>
  <si>
    <r>
      <t xml:space="preserve">Molina-Pérez R, Larramendi A. 2020. </t>
    </r>
    <r>
      <rPr>
        <i/>
        <sz val="12"/>
        <color rgb="FF000000"/>
        <rFont val="Times New Roman"/>
        <family val="1"/>
      </rPr>
      <t>Dinosaur Facts and Figures: The Sauropods and Other Sauropodomorphs</t>
    </r>
    <r>
      <rPr>
        <sz val="12"/>
        <color rgb="FF000000"/>
        <rFont val="Times New Roman"/>
        <family val="1"/>
      </rPr>
      <t>. Princeton University Press.</t>
    </r>
  </si>
  <si>
    <r>
      <t xml:space="preserve">Molina-Pérez R, Larramendi A, Connolly D, Cruz GÁR. 2019. </t>
    </r>
    <r>
      <rPr>
        <i/>
        <sz val="12"/>
        <color rgb="FF000000"/>
        <rFont val="Times New Roman"/>
        <family val="1"/>
      </rPr>
      <t>Dinosaur Facts and Figures: The Theropods and Other Dinosauriformes</t>
    </r>
    <r>
      <rPr>
        <sz val="12"/>
        <color rgb="FF000000"/>
        <rFont val="Times New Roman"/>
        <family val="1"/>
      </rPr>
      <t>. Princeton University Press.</t>
    </r>
  </si>
  <si>
    <r>
      <t xml:space="preserve">O’Gorman EJ, Hone DWE. 2012. Body Size Distribution of the Dinosaurs. </t>
    </r>
    <r>
      <rPr>
        <i/>
        <sz val="12"/>
        <color rgb="FF000000"/>
        <rFont val="Times New Roman"/>
        <family val="1"/>
      </rPr>
      <t>PLoS ONE</t>
    </r>
    <r>
      <rPr>
        <sz val="12"/>
        <color rgb="FF000000"/>
        <rFont val="Times New Roman"/>
        <family val="1"/>
      </rPr>
      <t xml:space="preserve"> 7:e51925. DOI: 10.1371/journal.pone.0051925.</t>
    </r>
  </si>
  <si>
    <r>
      <t xml:space="preserve">Park J-Y, Lee Y-N, Kobayashi Y, Jacobs LL, Barsbold R, Lee H-J, Kim N, Song K-Y, Polcyn MJ. 2021. A new ankylosaurid from the Upper Cretaceous Nemegt Formation of Mongolia and implications for paleoecology of armoured dinosaurs. </t>
    </r>
    <r>
      <rPr>
        <i/>
        <sz val="12"/>
        <color rgb="FF000000"/>
        <rFont val="Times New Roman"/>
        <family val="1"/>
      </rPr>
      <t>Scientific Reports</t>
    </r>
    <r>
      <rPr>
        <sz val="12"/>
        <color rgb="FF000000"/>
        <rFont val="Times New Roman"/>
        <family val="1"/>
      </rPr>
      <t xml:space="preserve"> 11:22928. DOI: 10.1038/s41598-021-02273-4.</t>
    </r>
  </si>
  <si>
    <r>
      <t xml:space="preserve">Paul GS. 2016. </t>
    </r>
    <r>
      <rPr>
        <i/>
        <sz val="12"/>
        <color rgb="FF000000"/>
        <rFont val="Times New Roman"/>
        <family val="1"/>
      </rPr>
      <t>The Princeton Field Guide to Dinosaurs: Second Edition</t>
    </r>
    <r>
      <rPr>
        <sz val="12"/>
        <color rgb="FF000000"/>
        <rFont val="Times New Roman"/>
        <family val="1"/>
      </rPr>
      <t>. Princeton University Press.</t>
    </r>
  </si>
  <si>
    <r>
      <t xml:space="preserve">Prieto-Márquez A. 2011. A reapprisal of </t>
    </r>
    <r>
      <rPr>
        <i/>
        <sz val="12"/>
        <color rgb="FF000000"/>
        <rFont val="Times New Roman"/>
        <family val="1"/>
      </rPr>
      <t>Barsboldia sicinskii</t>
    </r>
    <r>
      <rPr>
        <sz val="12"/>
        <color rgb="FF000000"/>
        <rFont val="Times New Roman"/>
        <family val="1"/>
      </rPr>
      <t xml:space="preserve"> (Dinosauria: Hadrosauridae) from the Late Cretaceous of Mongolia. </t>
    </r>
    <r>
      <rPr>
        <i/>
        <sz val="12"/>
        <color rgb="FF000000"/>
        <rFont val="Times New Roman"/>
        <family val="1"/>
      </rPr>
      <t>Journal of Paleontology</t>
    </r>
    <r>
      <rPr>
        <sz val="12"/>
        <color rgb="FF000000"/>
        <rFont val="Times New Roman"/>
        <family val="1"/>
      </rPr>
      <t xml:space="preserve"> 85:468–477. DOI: 10.1666/10-106.1.</t>
    </r>
  </si>
  <si>
    <r>
      <t xml:space="preserve">Tsogotbaatar K, Weishampel DB, Evans DC, Watabe M. 2014. A new hadrosauroid Plesiohadros djadokhtaensis) from the Late Cretaceous Djadokhtan Fauna of southern Mongolia. In: Eberth DA, Evans DC eds. </t>
    </r>
    <r>
      <rPr>
        <i/>
        <sz val="12"/>
        <color rgb="FF000000"/>
        <rFont val="Times New Roman"/>
        <family val="1"/>
      </rPr>
      <t>Hadrosaurs</t>
    </r>
    <r>
      <rPr>
        <sz val="12"/>
        <color rgb="FF000000"/>
        <rFont val="Times New Roman"/>
        <family val="1"/>
      </rPr>
      <t>. IN: Indiana University Press, 108–135.</t>
    </r>
  </si>
  <si>
    <r>
      <t xml:space="preserve">Tucker RT, Zanno LE, Huang H-Q, Makovicky PJ. 2020. A refined temporal framework for newly discovered fossil assemblages of the upper Cedar Mountain Formation (Mussentuchit Member), Mussentuchit Wash, Central Utah. </t>
    </r>
    <r>
      <rPr>
        <i/>
        <sz val="12"/>
        <color rgb="FF000000"/>
        <rFont val="Times New Roman"/>
        <family val="1"/>
      </rPr>
      <t>Cretaceous Research</t>
    </r>
    <r>
      <rPr>
        <sz val="12"/>
        <color rgb="FF000000"/>
        <rFont val="Times New Roman"/>
        <family val="1"/>
      </rPr>
      <t xml:space="preserve"> 110:104384. DOI: 10.1016/j.cretres.2020.104384.</t>
    </r>
  </si>
  <si>
    <r>
      <t xml:space="preserve">Vice RM, Sullivan C. 2019. Ontogenetic change in humeri of the ceratopsian dinosaur Pachyrhinosaurus lakustai. In: </t>
    </r>
    <r>
      <rPr>
        <i/>
        <sz val="12"/>
        <color rgb="FF000000"/>
        <rFont val="Times New Roman"/>
        <family val="1"/>
      </rPr>
      <t>7th Annual Meeting Canadian Society of Vertebrate Palaeontology</t>
    </r>
    <r>
      <rPr>
        <sz val="12"/>
        <color rgb="FF000000"/>
        <rFont val="Times New Roman"/>
        <family val="1"/>
      </rPr>
      <t>. Grande Prairie, Alberta, 52.</t>
    </r>
  </si>
  <si>
    <r>
      <t xml:space="preserve">Wang J, Ye Y, Pei R, Tian Y, Feng C, Zheng D, Chang S-C. 2018. Age of Jurassic basal sauropods in Sichuan, China: A reappraisal of basal sauropod evolution. </t>
    </r>
    <r>
      <rPr>
        <i/>
        <sz val="12"/>
        <color rgb="FF000000"/>
        <rFont val="Times New Roman"/>
        <family val="1"/>
      </rPr>
      <t>GSA Bulletin</t>
    </r>
    <r>
      <rPr>
        <sz val="12"/>
        <color rgb="FF000000"/>
        <rFont val="Times New Roman"/>
        <family val="1"/>
      </rPr>
      <t xml:space="preserve"> 130:1493–1500. DOI: 10.1130/B31910.1.</t>
    </r>
  </si>
  <si>
    <r>
      <t xml:space="preserve">Wiersma JP, Irmis RB. 2018. A new southern Laramidian ankylosaurid, </t>
    </r>
    <r>
      <rPr>
        <i/>
        <sz val="12"/>
        <color rgb="FF000000"/>
        <rFont val="Times New Roman"/>
        <family val="1"/>
      </rPr>
      <t>Akainacephalus johnsoni</t>
    </r>
    <r>
      <rPr>
        <sz val="12"/>
        <color rgb="FF000000"/>
        <rFont val="Times New Roman"/>
        <family val="1"/>
      </rPr>
      <t xml:space="preserve"> gen. et sp. nov., from the upper Campanian Kaiparowits Formation of southern Utah, USA. </t>
    </r>
    <r>
      <rPr>
        <i/>
        <sz val="12"/>
        <color rgb="FF000000"/>
        <rFont val="Times New Roman"/>
        <family val="1"/>
      </rPr>
      <t>PeerJ</t>
    </r>
    <r>
      <rPr>
        <sz val="12"/>
        <color rgb="FF000000"/>
        <rFont val="Times New Roman"/>
        <family val="1"/>
      </rPr>
      <t xml:space="preserve"> 6:e5016. DOI: 10.7717/peerj.5016.</t>
    </r>
  </si>
  <si>
    <r>
      <t>Wilson JP, Ryan MJ, Evans DC. 2020. A new, transitional centrosaurine ceratopsid from the Upper Cretaceous Two Medicine Formation of Montana and the evolution of the ‘</t>
    </r>
    <r>
      <rPr>
        <i/>
        <sz val="12"/>
        <color rgb="FF000000"/>
        <rFont val="Times New Roman"/>
        <family val="1"/>
      </rPr>
      <t>Styracosaurus</t>
    </r>
    <r>
      <rPr>
        <sz val="12"/>
        <color rgb="FF000000"/>
        <rFont val="Times New Roman"/>
        <family val="1"/>
      </rPr>
      <t xml:space="preserve">-line’ dinosaurs. </t>
    </r>
    <r>
      <rPr>
        <i/>
        <sz val="12"/>
        <color rgb="FF000000"/>
        <rFont val="Times New Roman"/>
        <family val="1"/>
      </rPr>
      <t>Royal Society Open Science</t>
    </r>
    <r>
      <rPr>
        <sz val="12"/>
        <color rgb="FF000000"/>
        <rFont val="Times New Roman"/>
        <family val="1"/>
      </rPr>
      <t xml:space="preserve"> 7:200284. DOI: 10.1098/rsos.200284.</t>
    </r>
  </si>
  <si>
    <r>
      <t xml:space="preserve">Zhong Y, Huyskens MH, Yin Q-Z, Wang Y, Ma Q, Xu Y-G. 2021. High-precision geochronological constraints on the duration of ‘Dinosaur Pompeii’ and the Yixian Formation. </t>
    </r>
    <r>
      <rPr>
        <i/>
        <sz val="12"/>
        <color rgb="FF000000"/>
        <rFont val="Times New Roman"/>
        <family val="1"/>
      </rPr>
      <t>National Science Review</t>
    </r>
    <r>
      <rPr>
        <sz val="12"/>
        <color rgb="FF000000"/>
        <rFont val="Times New Roman"/>
        <family val="1"/>
      </rPr>
      <t xml:space="preserve"> 8:nwab063. DOI: 10.1093/nsr/nwab063.</t>
    </r>
  </si>
  <si>
    <r>
      <t xml:space="preserve">Zhou C, Wu W, Sekiya T, Dong Z. 2018. A new titanosauriformes dinosaur from Jehol Biota of western Liaoning,China. </t>
    </r>
    <r>
      <rPr>
        <i/>
        <sz val="12"/>
        <color rgb="FF000000"/>
        <rFont val="Times New Roman"/>
        <family val="1"/>
      </rPr>
      <t>Global Geology</t>
    </r>
    <r>
      <rPr>
        <sz val="12"/>
        <color rgb="FF000000"/>
        <rFont val="Times New Roman"/>
        <family val="1"/>
      </rPr>
      <t xml:space="preserve"> 37:327–333.</t>
    </r>
  </si>
  <si>
    <t xml:space="preserve">Supplementary Data Table S5: Time distributions and location information for formations from Supplementary Data Table S4 used in Figure _. </t>
  </si>
  <si>
    <t>Supplementary Data Table S4: Raw body mass estimates used to construct body size distributions.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</si>
</sst>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5" x14ac:knownFonts="1">
    <font>
      <sz val="11"/>
      <color theme="1"/>
      <name val="Calibri"/>
      <family val="2"/>
      <scheme val="minor"/>
    </font>
    <font>
      <i/>
      <sz val="11"/>
      <color theme="1"/>
      <name val="Calibri"/>
      <family val="2"/>
      <scheme val="minor"/>
    </font>
    <font>
      <u/>
      <sz val="11"/>
      <color theme="10"/>
      <name val="Calibri"/>
      <family val="2"/>
      <scheme val="minor"/>
    </font>
    <font>
      <sz val="10"/>
      <name val="Arial"/>
      <family val="2"/>
    </font>
    <font>
      <b/>
      <sz val="14"/>
      <color theme="1"/>
      <name val="Calibri"/>
      <family val="2"/>
      <scheme val="minor"/>
    </font>
    <font>
      <b/>
      <sz val="11"/>
      <color theme="1"/>
      <name val="Calibri"/>
      <family val="2"/>
      <scheme val="minor"/>
    </font>
    <font>
      <sz val="12"/>
      <color theme="1"/>
      <name val="Times New Roman"/>
      <family val="1"/>
    </font>
    <font>
      <i/>
      <sz val="12"/>
      <color theme="1"/>
      <name val="Times New Roman"/>
      <family val="1"/>
    </font>
    <font>
      <sz val="8"/>
      <name val="Calibri"/>
      <family val="2"/>
      <scheme val="minor"/>
    </font>
    <font>
      <sz val="11"/>
      <color rgb="FFFF0000"/>
      <name val="Calibri"/>
      <family val="2"/>
      <scheme val="minor"/>
    </font>
    <font>
      <b/>
      <sz val="12"/>
      <color theme="1"/>
      <name val="Calibri"/>
      <family val="2"/>
      <scheme val="minor"/>
    </font>
    <font>
      <sz val="11"/>
      <name val="Calibri"/>
      <family val="2"/>
      <scheme val="minor"/>
    </font>
    <font>
      <b/>
      <u/>
      <sz val="11"/>
      <color theme="10"/>
      <name val="Calibri"/>
      <family val="2"/>
      <scheme val="minor"/>
    </font>
    <font>
      <sz val="12"/>
      <color rgb="FF000000"/>
      <name val="Times New Roman"/>
      <family val="1"/>
    </font>
    <font>
      <i/>
      <sz val="12"/>
      <color rgb="FF000000"/>
      <name val="Times New Roman"/>
      <family val="1"/>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s>
  <cellStyleXfs count="3">
    <xf numFmtId="0" fontId="0" fillId="0" borderId="0"/>
    <xf numFmtId="0" fontId="2" fillId="0" borderId="0" applyNumberFormat="0" applyFill="0" applyBorder="0" applyAlignment="0" applyProtection="0"/>
    <xf numFmtId="0" fontId="3" fillId="0" borderId="0"/>
  </cellStyleXfs>
  <cellXfs count="84">
    <xf numFmtId="0" fontId="0" fillId="0" borderId="0" xfId="0"/>
    <xf numFmtId="0" fontId="0" fillId="0" borderId="0" xfId="0" applyAlignment="1">
      <alignment horizontal="left" vertical="center"/>
    </xf>
    <xf numFmtId="0" fontId="0" fillId="0" borderId="1" xfId="0" applyBorder="1" applyAlignment="1">
      <alignment horizontal="center" vertical="center" wrapText="1"/>
    </xf>
    <xf numFmtId="0" fontId="0" fillId="0" borderId="1" xfId="0" applyBorder="1" applyAlignment="1">
      <alignment horizontal="left" vertical="center"/>
    </xf>
    <xf numFmtId="0" fontId="0" fillId="0" borderId="1" xfId="0" applyBorder="1" applyAlignment="1">
      <alignment vertical="center"/>
    </xf>
    <xf numFmtId="0" fontId="0" fillId="0" borderId="1" xfId="0" applyBorder="1" applyAlignment="1">
      <alignment horizontal="center" vertical="center"/>
    </xf>
    <xf numFmtId="0" fontId="0" fillId="0" borderId="1" xfId="0" applyBorder="1" applyAlignment="1">
      <alignment horizontal="left" vertical="center" wrapText="1"/>
    </xf>
    <xf numFmtId="0" fontId="0" fillId="0" borderId="2" xfId="0" applyBorder="1" applyAlignment="1">
      <alignment vertical="center" wrapText="1"/>
    </xf>
    <xf numFmtId="0" fontId="0" fillId="0" borderId="4" xfId="0" applyBorder="1" applyAlignment="1">
      <alignment vertical="center" wrapText="1"/>
    </xf>
    <xf numFmtId="0" fontId="0" fillId="0" borderId="3" xfId="0" applyBorder="1" applyAlignment="1">
      <alignment vertical="center" wrapText="1"/>
    </xf>
    <xf numFmtId="0" fontId="0" fillId="0" borderId="0" xfId="0" applyFont="1"/>
    <xf numFmtId="0" fontId="1" fillId="0" borderId="0" xfId="0" applyFont="1"/>
    <xf numFmtId="2" fontId="0" fillId="0" borderId="0" xfId="0" applyNumberFormat="1" applyAlignment="1">
      <alignment vertical="center"/>
    </xf>
    <xf numFmtId="164" fontId="0" fillId="0" borderId="0" xfId="0" applyNumberFormat="1" applyAlignment="1">
      <alignment vertical="center"/>
    </xf>
    <xf numFmtId="0" fontId="4" fillId="0" borderId="0" xfId="0" applyFont="1"/>
    <xf numFmtId="0" fontId="0" fillId="0" borderId="0" xfId="0" applyAlignment="1">
      <alignment vertical="center"/>
    </xf>
    <xf numFmtId="0" fontId="5" fillId="0" borderId="0" xfId="0" applyFont="1"/>
    <xf numFmtId="0" fontId="2" fillId="0" borderId="0" xfId="1" applyFont="1"/>
    <xf numFmtId="0" fontId="0" fillId="0" borderId="2" xfId="0" applyBorder="1" applyAlignment="1">
      <alignment horizontal="left" vertical="center"/>
    </xf>
    <xf numFmtId="0" fontId="0" fillId="0" borderId="4" xfId="0" applyBorder="1" applyAlignment="1">
      <alignment horizontal="left" vertical="center"/>
    </xf>
    <xf numFmtId="0" fontId="0" fillId="0" borderId="2" xfId="0" applyBorder="1" applyAlignment="1">
      <alignment vertical="center"/>
    </xf>
    <xf numFmtId="0" fontId="0" fillId="0" borderId="4" xfId="0" applyBorder="1" applyAlignment="1">
      <alignment vertical="center"/>
    </xf>
    <xf numFmtId="0" fontId="0" fillId="0" borderId="3" xfId="0" applyBorder="1" applyAlignment="1">
      <alignment horizontal="left" vertical="center"/>
    </xf>
    <xf numFmtId="0" fontId="6" fillId="0" borderId="0" xfId="0" applyFont="1" applyAlignment="1">
      <alignment vertical="center"/>
    </xf>
    <xf numFmtId="0" fontId="10" fillId="0" borderId="0" xfId="0" applyFont="1" applyAlignment="1">
      <alignment vertical="center"/>
    </xf>
    <xf numFmtId="0" fontId="0" fillId="0" borderId="0" xfId="0" applyAlignment="1">
      <alignment horizontal="left"/>
    </xf>
    <xf numFmtId="0" fontId="0" fillId="0" borderId="5" xfId="0" applyBorder="1"/>
    <xf numFmtId="0" fontId="0" fillId="0" borderId="5" xfId="0" applyBorder="1" applyAlignment="1">
      <alignment horizontal="left"/>
    </xf>
    <xf numFmtId="0" fontId="0" fillId="0" borderId="0" xfId="0" applyAlignment="1">
      <alignment horizontal="left" vertical="top"/>
    </xf>
    <xf numFmtId="0" fontId="1" fillId="0" borderId="0" xfId="0" applyFont="1" applyAlignment="1">
      <alignment horizontal="left" vertical="top"/>
    </xf>
    <xf numFmtId="0" fontId="0" fillId="0" borderId="5" xfId="0" applyBorder="1" applyAlignment="1">
      <alignment horizontal="left" vertical="top"/>
    </xf>
    <xf numFmtId="0" fontId="0" fillId="0" borderId="0" xfId="0" applyAlignment="1">
      <alignment vertical="center" wrapText="1"/>
    </xf>
    <xf numFmtId="0" fontId="0" fillId="0" borderId="6" xfId="0" applyBorder="1"/>
    <xf numFmtId="0" fontId="0" fillId="0" borderId="0" xfId="0" applyBorder="1"/>
    <xf numFmtId="0" fontId="0" fillId="0" borderId="0" xfId="0" applyFill="1" applyBorder="1"/>
    <xf numFmtId="0" fontId="0" fillId="0" borderId="5" xfId="0" applyFill="1" applyBorder="1"/>
    <xf numFmtId="0" fontId="0" fillId="0" borderId="0" xfId="0" applyFont="1" applyAlignment="1">
      <alignment horizontal="left" vertical="center"/>
    </xf>
    <xf numFmtId="0" fontId="0" fillId="0" borderId="0" xfId="0" applyFill="1"/>
    <xf numFmtId="0" fontId="0" fillId="0" borderId="0" xfId="0" applyBorder="1" applyAlignment="1">
      <alignment horizontal="left"/>
    </xf>
    <xf numFmtId="0" fontId="0" fillId="0" borderId="0" xfId="0" applyFont="1" applyBorder="1"/>
    <xf numFmtId="0" fontId="0" fillId="0" borderId="6" xfId="0" applyBorder="1" applyAlignment="1">
      <alignment horizontal="left"/>
    </xf>
    <xf numFmtId="0" fontId="0" fillId="0" borderId="6" xfId="0" applyFill="1" applyBorder="1"/>
    <xf numFmtId="0" fontId="0" fillId="0" borderId="6" xfId="0" applyFont="1" applyFill="1" applyBorder="1"/>
    <xf numFmtId="0" fontId="0" fillId="0" borderId="0" xfId="0" applyFont="1" applyBorder="1" applyAlignment="1">
      <alignment horizontal="left"/>
    </xf>
    <xf numFmtId="0" fontId="0" fillId="0" borderId="0" xfId="0" applyFont="1" applyFill="1" applyBorder="1"/>
    <xf numFmtId="0" fontId="0" fillId="0" borderId="0" xfId="0" quotePrefix="1"/>
    <xf numFmtId="0" fontId="0" fillId="0" borderId="0" xfId="0" applyFill="1" applyAlignment="1">
      <alignment horizontal="left" vertical="top"/>
    </xf>
    <xf numFmtId="0" fontId="1" fillId="0" borderId="0" xfId="0" applyFont="1" applyFill="1" applyAlignment="1">
      <alignment horizontal="left" vertical="top"/>
    </xf>
    <xf numFmtId="0" fontId="12" fillId="0" borderId="0" xfId="1" applyFont="1"/>
    <xf numFmtId="0" fontId="0" fillId="0" borderId="0" xfId="0" applyFont="1" applyFill="1" applyAlignment="1">
      <alignment vertical="center"/>
    </xf>
    <xf numFmtId="0" fontId="1" fillId="0" borderId="0" xfId="0" applyFont="1" applyFill="1"/>
    <xf numFmtId="0" fontId="1" fillId="0" borderId="0" xfId="0" quotePrefix="1" applyFont="1" applyFill="1"/>
    <xf numFmtId="0" fontId="1" fillId="0" borderId="5" xfId="0" applyFont="1" applyFill="1" applyBorder="1"/>
    <xf numFmtId="0" fontId="0" fillId="0" borderId="0" xfId="0" applyFont="1" applyFill="1" applyAlignment="1">
      <alignment horizontal="left" vertical="top"/>
    </xf>
    <xf numFmtId="0" fontId="1" fillId="0" borderId="5" xfId="0" applyFont="1" applyFill="1" applyBorder="1" applyAlignment="1">
      <alignment horizontal="left" vertical="top"/>
    </xf>
    <xf numFmtId="0" fontId="0" fillId="0" borderId="0" xfId="0" applyFont="1" applyFill="1"/>
    <xf numFmtId="0" fontId="1" fillId="0" borderId="0" xfId="0" applyFont="1" applyFill="1" applyAlignment="1">
      <alignment wrapText="1"/>
    </xf>
    <xf numFmtId="0" fontId="0" fillId="0" borderId="5" xfId="0" applyFont="1" applyFill="1" applyBorder="1"/>
    <xf numFmtId="0" fontId="1" fillId="0" borderId="0" xfId="0" applyFont="1" applyFill="1" applyBorder="1" applyAlignment="1"/>
    <xf numFmtId="0" fontId="1" fillId="0" borderId="6" xfId="0" applyFont="1" applyFill="1" applyBorder="1" applyAlignment="1"/>
    <xf numFmtId="0" fontId="1" fillId="0" borderId="0" xfId="0" applyFont="1" applyFill="1" applyBorder="1"/>
    <xf numFmtId="0" fontId="0" fillId="0" borderId="5" xfId="0" applyFont="1" applyFill="1" applyBorder="1" applyAlignment="1">
      <alignment horizontal="left" vertical="top"/>
    </xf>
    <xf numFmtId="0" fontId="0" fillId="0" borderId="5" xfId="0" applyFont="1" applyFill="1" applyBorder="1" applyAlignment="1">
      <alignment vertical="center"/>
    </xf>
    <xf numFmtId="0" fontId="9" fillId="0" borderId="0" xfId="0" applyFont="1" applyFill="1"/>
    <xf numFmtId="0" fontId="11" fillId="0" borderId="0" xfId="0" applyFont="1" applyFill="1"/>
    <xf numFmtId="0" fontId="5" fillId="0" borderId="0" xfId="0" applyFont="1" applyFill="1"/>
    <xf numFmtId="0" fontId="10" fillId="0" borderId="0" xfId="0" applyFont="1" applyBorder="1" applyAlignment="1">
      <alignment vertical="center"/>
    </xf>
    <xf numFmtId="0" fontId="0" fillId="0" borderId="0" xfId="0" applyFont="1" applyBorder="1" applyAlignment="1">
      <alignment vertical="center"/>
    </xf>
    <xf numFmtId="0" fontId="11" fillId="0" borderId="0" xfId="1" applyFont="1" applyBorder="1"/>
    <xf numFmtId="0" fontId="0" fillId="0" borderId="0" xfId="0" applyBorder="1" applyAlignment="1">
      <alignment vertical="center"/>
    </xf>
    <xf numFmtId="0" fontId="0" fillId="0" borderId="2" xfId="0" applyBorder="1" applyAlignment="1">
      <alignment horizontal="left" vertical="center"/>
    </xf>
    <xf numFmtId="0" fontId="0" fillId="0" borderId="4" xfId="0" applyBorder="1" applyAlignment="1">
      <alignment horizontal="left" vertical="center"/>
    </xf>
    <xf numFmtId="0" fontId="0" fillId="0" borderId="2" xfId="0" applyBorder="1" applyAlignment="1">
      <alignment horizontal="left" vertical="center" wrapText="1"/>
    </xf>
    <xf numFmtId="0" fontId="0" fillId="0" borderId="4" xfId="0" applyBorder="1" applyAlignment="1">
      <alignment horizontal="left"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left" vertical="center"/>
    </xf>
    <xf numFmtId="0" fontId="0" fillId="0" borderId="3" xfId="0" applyBorder="1" applyAlignment="1">
      <alignment horizontal="left" vertical="center" wrapText="1"/>
    </xf>
    <xf numFmtId="0" fontId="0" fillId="0" borderId="2" xfId="0" applyBorder="1" applyAlignment="1">
      <alignment vertical="center"/>
    </xf>
    <xf numFmtId="0" fontId="0" fillId="0" borderId="3" xfId="0" applyBorder="1" applyAlignment="1">
      <alignment vertical="center"/>
    </xf>
    <xf numFmtId="0" fontId="0" fillId="0" borderId="4" xfId="0" applyBorder="1" applyAlignment="1">
      <alignment vertical="center"/>
    </xf>
    <xf numFmtId="0" fontId="13" fillId="0" borderId="0" xfId="0" applyFont="1" applyAlignment="1"/>
    <xf numFmtId="0" fontId="13" fillId="0" borderId="0" xfId="0" applyFont="1" applyAlignment="1">
      <alignment vertical="center"/>
    </xf>
  </cellXfs>
  <cellStyles count="3">
    <cellStyle name="Hyperlink" xfId="1" builtinId="8"/>
    <cellStyle name="Normal" xfId="0" builtinId="0"/>
    <cellStyle name="Normal 2" xfId="2" xr:uid="{8268AED7-3BCF-4CD4-98C2-A8D0EFE0AEB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4"/>
  <sheetViews>
    <sheetView topLeftCell="A4" zoomScale="70" zoomScaleNormal="70" workbookViewId="0">
      <selection activeCell="C6" sqref="C6:C8"/>
    </sheetView>
  </sheetViews>
  <sheetFormatPr defaultRowHeight="14.4" x14ac:dyDescent="0.3"/>
  <cols>
    <col min="1" max="1" width="14.109375" style="15" customWidth="1"/>
    <col min="2" max="2" width="22.6640625" style="1" customWidth="1"/>
    <col min="3" max="3" width="69.5546875" style="1" customWidth="1"/>
    <col min="4" max="4" width="30.6640625" customWidth="1"/>
    <col min="5" max="5" width="41.5546875" customWidth="1"/>
    <col min="6" max="6" width="65.33203125" customWidth="1"/>
    <col min="7" max="7" width="50.109375" style="1" customWidth="1"/>
  </cols>
  <sheetData>
    <row r="1" spans="1:7" ht="18" x14ac:dyDescent="0.35">
      <c r="A1" s="14" t="s">
        <v>360</v>
      </c>
    </row>
    <row r="2" spans="1:7" ht="28.8" x14ac:dyDescent="0.3">
      <c r="A2" s="2" t="s">
        <v>275</v>
      </c>
      <c r="B2" s="2" t="s">
        <v>276</v>
      </c>
      <c r="C2" s="5" t="s">
        <v>277</v>
      </c>
      <c r="D2" s="5" t="s">
        <v>299</v>
      </c>
      <c r="E2" s="5" t="s">
        <v>300</v>
      </c>
      <c r="F2" s="2" t="s">
        <v>298</v>
      </c>
      <c r="G2" s="5" t="s">
        <v>349</v>
      </c>
    </row>
    <row r="3" spans="1:7" ht="26.4" customHeight="1" x14ac:dyDescent="0.3">
      <c r="A3" s="79" t="s">
        <v>263</v>
      </c>
      <c r="B3" s="72" t="s">
        <v>288</v>
      </c>
      <c r="C3" s="72" t="s">
        <v>291</v>
      </c>
      <c r="D3" s="18" t="s">
        <v>292</v>
      </c>
      <c r="E3" s="18" t="s">
        <v>295</v>
      </c>
      <c r="F3" s="74"/>
      <c r="G3" s="70" t="s">
        <v>286</v>
      </c>
    </row>
    <row r="4" spans="1:7" ht="19.8" customHeight="1" x14ac:dyDescent="0.3">
      <c r="A4" s="80"/>
      <c r="B4" s="78"/>
      <c r="C4" s="78"/>
      <c r="D4" s="22" t="s">
        <v>293</v>
      </c>
      <c r="E4" s="22" t="s">
        <v>296</v>
      </c>
      <c r="F4" s="75"/>
      <c r="G4" s="77"/>
    </row>
    <row r="5" spans="1:7" ht="22.8" customHeight="1" x14ac:dyDescent="0.3">
      <c r="A5" s="81"/>
      <c r="B5" s="73"/>
      <c r="C5" s="73"/>
      <c r="D5" s="19" t="s">
        <v>294</v>
      </c>
      <c r="E5" s="19" t="s">
        <v>297</v>
      </c>
      <c r="F5" s="76"/>
      <c r="G5" s="71"/>
    </row>
    <row r="6" spans="1:7" ht="46.8" customHeight="1" x14ac:dyDescent="0.3">
      <c r="A6" s="79" t="s">
        <v>264</v>
      </c>
      <c r="B6" s="72" t="s">
        <v>289</v>
      </c>
      <c r="C6" s="72" t="s">
        <v>290</v>
      </c>
      <c r="D6" s="18" t="s">
        <v>292</v>
      </c>
      <c r="E6" s="18" t="s">
        <v>295</v>
      </c>
      <c r="F6" s="7" t="s">
        <v>352</v>
      </c>
      <c r="G6" s="72" t="s">
        <v>305</v>
      </c>
    </row>
    <row r="7" spans="1:7" ht="52.8" customHeight="1" x14ac:dyDescent="0.3">
      <c r="A7" s="80"/>
      <c r="B7" s="78"/>
      <c r="C7" s="78"/>
      <c r="D7" s="22" t="s">
        <v>301</v>
      </c>
      <c r="E7" s="22" t="s">
        <v>302</v>
      </c>
      <c r="F7" s="9" t="s">
        <v>353</v>
      </c>
      <c r="G7" s="78"/>
    </row>
    <row r="8" spans="1:7" ht="69" customHeight="1" x14ac:dyDescent="0.3">
      <c r="A8" s="81"/>
      <c r="B8" s="73"/>
      <c r="C8" s="73"/>
      <c r="D8" s="19" t="s">
        <v>294</v>
      </c>
      <c r="E8" s="19" t="s">
        <v>297</v>
      </c>
      <c r="F8" s="8" t="s">
        <v>354</v>
      </c>
      <c r="G8" s="73"/>
    </row>
    <row r="9" spans="1:7" ht="38.4" customHeight="1" x14ac:dyDescent="0.3">
      <c r="A9" s="79" t="s">
        <v>265</v>
      </c>
      <c r="B9" s="72" t="s">
        <v>303</v>
      </c>
      <c r="C9" s="72" t="s">
        <v>304</v>
      </c>
      <c r="D9" s="70" t="s">
        <v>292</v>
      </c>
      <c r="E9" s="70" t="s">
        <v>295</v>
      </c>
      <c r="F9" s="7" t="s">
        <v>355</v>
      </c>
      <c r="G9" s="72" t="s">
        <v>305</v>
      </c>
    </row>
    <row r="10" spans="1:7" ht="49.8" customHeight="1" x14ac:dyDescent="0.3">
      <c r="A10" s="81"/>
      <c r="B10" s="73"/>
      <c r="C10" s="73"/>
      <c r="D10" s="71"/>
      <c r="E10" s="71"/>
      <c r="F10" s="8" t="s">
        <v>356</v>
      </c>
      <c r="G10" s="73"/>
    </row>
    <row r="11" spans="1:7" ht="28.8" x14ac:dyDescent="0.3">
      <c r="A11" s="4" t="s">
        <v>266</v>
      </c>
      <c r="B11" s="6" t="s">
        <v>307</v>
      </c>
      <c r="C11" s="6" t="s">
        <v>308</v>
      </c>
      <c r="D11" s="3" t="s">
        <v>278</v>
      </c>
      <c r="E11" s="3" t="s">
        <v>295</v>
      </c>
      <c r="F11" s="4"/>
      <c r="G11" s="6" t="s">
        <v>286</v>
      </c>
    </row>
    <row r="12" spans="1:7" ht="28.8" x14ac:dyDescent="0.3">
      <c r="A12" s="4" t="s">
        <v>267</v>
      </c>
      <c r="B12" s="3" t="s">
        <v>309</v>
      </c>
      <c r="C12" s="6" t="s">
        <v>310</v>
      </c>
      <c r="D12" s="3" t="s">
        <v>279</v>
      </c>
      <c r="E12" s="3" t="s">
        <v>324</v>
      </c>
      <c r="F12" s="4"/>
      <c r="G12" s="6" t="s">
        <v>286</v>
      </c>
    </row>
    <row r="13" spans="1:7" ht="32.4" customHeight="1" x14ac:dyDescent="0.3">
      <c r="A13" s="79" t="s">
        <v>268</v>
      </c>
      <c r="B13" s="70" t="s">
        <v>311</v>
      </c>
      <c r="C13" s="72" t="s">
        <v>312</v>
      </c>
      <c r="D13" s="70" t="s">
        <v>281</v>
      </c>
      <c r="E13" s="70" t="s">
        <v>306</v>
      </c>
      <c r="F13" s="7" t="s">
        <v>357</v>
      </c>
      <c r="G13" s="72" t="s">
        <v>313</v>
      </c>
    </row>
    <row r="14" spans="1:7" ht="49.8" customHeight="1" x14ac:dyDescent="0.3">
      <c r="A14" s="81"/>
      <c r="B14" s="71"/>
      <c r="C14" s="73"/>
      <c r="D14" s="71"/>
      <c r="E14" s="71"/>
      <c r="F14" s="8" t="s">
        <v>358</v>
      </c>
      <c r="G14" s="73"/>
    </row>
    <row r="15" spans="1:7" ht="28.8" x14ac:dyDescent="0.3">
      <c r="A15" s="4" t="s">
        <v>269</v>
      </c>
      <c r="B15" s="6" t="s">
        <v>314</v>
      </c>
      <c r="C15" s="3" t="s">
        <v>315</v>
      </c>
      <c r="D15" s="3" t="s">
        <v>283</v>
      </c>
      <c r="E15" s="3" t="s">
        <v>284</v>
      </c>
      <c r="F15" s="4"/>
      <c r="G15" s="6" t="s">
        <v>286</v>
      </c>
    </row>
    <row r="16" spans="1:7" ht="28.8" x14ac:dyDescent="0.3">
      <c r="A16" s="4" t="s">
        <v>270</v>
      </c>
      <c r="B16" s="3" t="s">
        <v>316</v>
      </c>
      <c r="C16" s="6" t="s">
        <v>317</v>
      </c>
      <c r="D16" s="3" t="s">
        <v>283</v>
      </c>
      <c r="E16" s="3" t="s">
        <v>284</v>
      </c>
      <c r="F16" s="4"/>
      <c r="G16" s="6" t="s">
        <v>286</v>
      </c>
    </row>
    <row r="17" spans="1:7" ht="35.4" customHeight="1" x14ac:dyDescent="0.3">
      <c r="A17" s="4" t="s">
        <v>271</v>
      </c>
      <c r="B17" s="6" t="s">
        <v>318</v>
      </c>
      <c r="C17" s="6" t="s">
        <v>319</v>
      </c>
      <c r="D17" s="3" t="s">
        <v>285</v>
      </c>
      <c r="E17" s="3" t="s">
        <v>282</v>
      </c>
      <c r="F17" s="4"/>
      <c r="G17" s="6" t="s">
        <v>286</v>
      </c>
    </row>
    <row r="18" spans="1:7" ht="22.2" customHeight="1" x14ac:dyDescent="0.3">
      <c r="A18" s="70" t="s">
        <v>272</v>
      </c>
      <c r="B18" s="70" t="s">
        <v>320</v>
      </c>
      <c r="C18" s="72" t="s">
        <v>321</v>
      </c>
      <c r="D18" s="18" t="s">
        <v>281</v>
      </c>
      <c r="E18" s="18" t="s">
        <v>306</v>
      </c>
      <c r="F18" s="20"/>
      <c r="G18" s="70" t="s">
        <v>286</v>
      </c>
    </row>
    <row r="19" spans="1:7" ht="17.399999999999999" customHeight="1" x14ac:dyDescent="0.3">
      <c r="A19" s="71"/>
      <c r="B19" s="71"/>
      <c r="C19" s="73"/>
      <c r="D19" s="19" t="s">
        <v>285</v>
      </c>
      <c r="E19" s="19" t="s">
        <v>306</v>
      </c>
      <c r="F19" s="21"/>
      <c r="G19" s="71"/>
    </row>
    <row r="20" spans="1:7" ht="34.799999999999997" customHeight="1" x14ac:dyDescent="0.3">
      <c r="A20" s="4" t="s">
        <v>273</v>
      </c>
      <c r="B20" s="3" t="s">
        <v>325</v>
      </c>
      <c r="C20" s="6" t="s">
        <v>326</v>
      </c>
      <c r="D20" s="3" t="s">
        <v>285</v>
      </c>
      <c r="E20" s="3" t="s">
        <v>306</v>
      </c>
      <c r="F20" s="4"/>
      <c r="G20" s="6" t="s">
        <v>286</v>
      </c>
    </row>
    <row r="21" spans="1:7" ht="73.2" customHeight="1" x14ac:dyDescent="0.3">
      <c r="A21" s="4" t="s">
        <v>274</v>
      </c>
      <c r="B21" s="3" t="s">
        <v>322</v>
      </c>
      <c r="C21" s="6" t="s">
        <v>359</v>
      </c>
      <c r="D21" s="3" t="s">
        <v>323</v>
      </c>
      <c r="E21" s="3" t="s">
        <v>280</v>
      </c>
      <c r="F21" s="4"/>
      <c r="G21" s="3" t="s">
        <v>287</v>
      </c>
    </row>
    <row r="22" spans="1:7" x14ac:dyDescent="0.3">
      <c r="D22" s="15"/>
      <c r="E22" s="15"/>
    </row>
    <row r="23" spans="1:7" x14ac:dyDescent="0.3">
      <c r="A23" s="15" t="s">
        <v>350</v>
      </c>
    </row>
    <row r="24" spans="1:7" x14ac:dyDescent="0.3">
      <c r="A24" s="15" t="s">
        <v>351</v>
      </c>
    </row>
  </sheetData>
  <mergeCells count="25">
    <mergeCell ref="A18:A19"/>
    <mergeCell ref="B18:B19"/>
    <mergeCell ref="C18:C19"/>
    <mergeCell ref="A3:A5"/>
    <mergeCell ref="B6:B8"/>
    <mergeCell ref="A6:A8"/>
    <mergeCell ref="B3:B5"/>
    <mergeCell ref="C3:C5"/>
    <mergeCell ref="A13:A14"/>
    <mergeCell ref="B13:B14"/>
    <mergeCell ref="B9:B10"/>
    <mergeCell ref="A9:A10"/>
    <mergeCell ref="C9:C10"/>
    <mergeCell ref="G18:G19"/>
    <mergeCell ref="C13:C14"/>
    <mergeCell ref="F3:F5"/>
    <mergeCell ref="E9:E10"/>
    <mergeCell ref="D13:D14"/>
    <mergeCell ref="E13:E14"/>
    <mergeCell ref="G3:G5"/>
    <mergeCell ref="G6:G8"/>
    <mergeCell ref="G9:G10"/>
    <mergeCell ref="C6:C8"/>
    <mergeCell ref="G13:G14"/>
    <mergeCell ref="D9:D1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184"/>
  <sheetViews>
    <sheetView topLeftCell="C169" workbookViewId="0">
      <selection activeCell="G83" sqref="G83"/>
    </sheetView>
  </sheetViews>
  <sheetFormatPr defaultRowHeight="14.4" x14ac:dyDescent="0.3"/>
  <cols>
    <col min="2" max="2" width="39.5546875" customWidth="1"/>
    <col min="3" max="3" width="14.6640625" customWidth="1"/>
    <col min="4" max="4" width="21.5546875" customWidth="1"/>
    <col min="5" max="5" width="15.5546875" customWidth="1"/>
    <col min="6" max="6" width="24.77734375" customWidth="1"/>
  </cols>
  <sheetData>
    <row r="1" spans="1:19" ht="18" x14ac:dyDescent="0.35">
      <c r="A1" s="14" t="s">
        <v>420</v>
      </c>
    </row>
    <row r="2" spans="1:19" x14ac:dyDescent="0.3">
      <c r="A2" t="s">
        <v>45</v>
      </c>
      <c r="B2" t="s">
        <v>329</v>
      </c>
      <c r="C2" t="s">
        <v>258</v>
      </c>
      <c r="D2" t="s">
        <v>1</v>
      </c>
      <c r="E2" t="s">
        <v>0</v>
      </c>
      <c r="F2" t="s">
        <v>46</v>
      </c>
      <c r="G2" t="s">
        <v>327</v>
      </c>
      <c r="H2" t="s">
        <v>263</v>
      </c>
      <c r="I2" t="s">
        <v>264</v>
      </c>
      <c r="J2" t="s">
        <v>265</v>
      </c>
      <c r="K2" t="s">
        <v>266</v>
      </c>
      <c r="L2" t="s">
        <v>267</v>
      </c>
      <c r="M2" t="s">
        <v>268</v>
      </c>
      <c r="N2" t="s">
        <v>269</v>
      </c>
      <c r="O2" t="s">
        <v>270</v>
      </c>
      <c r="P2" t="s">
        <v>271</v>
      </c>
      <c r="Q2" t="s">
        <v>272</v>
      </c>
      <c r="R2" t="s">
        <v>273</v>
      </c>
      <c r="S2" t="s">
        <v>274</v>
      </c>
    </row>
    <row r="3" spans="1:19" x14ac:dyDescent="0.3">
      <c r="A3" t="s">
        <v>56</v>
      </c>
      <c r="B3" t="s">
        <v>67</v>
      </c>
      <c r="C3" t="s">
        <v>259</v>
      </c>
      <c r="D3" t="s">
        <v>341</v>
      </c>
      <c r="E3" s="11" t="s">
        <v>35</v>
      </c>
      <c r="F3" t="s">
        <v>342</v>
      </c>
      <c r="G3" t="s">
        <v>429</v>
      </c>
      <c r="H3" s="12">
        <v>361.83</v>
      </c>
      <c r="I3" s="12">
        <v>324.35000000000002</v>
      </c>
      <c r="J3" s="12">
        <v>274.27</v>
      </c>
      <c r="K3" s="12">
        <v>147.57999999999998</v>
      </c>
      <c r="L3" s="12">
        <v>67.16</v>
      </c>
      <c r="M3" s="12">
        <v>54.39</v>
      </c>
      <c r="N3" s="12">
        <v>129.99</v>
      </c>
      <c r="O3" s="12">
        <v>29.64</v>
      </c>
      <c r="P3" s="12"/>
      <c r="Q3" s="12">
        <v>73.63000000000001</v>
      </c>
      <c r="R3" s="12">
        <v>113.08</v>
      </c>
      <c r="S3" s="12">
        <v>0.27697568573491216</v>
      </c>
    </row>
    <row r="4" spans="1:19" x14ac:dyDescent="0.3">
      <c r="A4" t="s">
        <v>56</v>
      </c>
      <c r="B4" t="s">
        <v>67</v>
      </c>
      <c r="C4" t="s">
        <v>259</v>
      </c>
      <c r="D4" t="s">
        <v>341</v>
      </c>
      <c r="E4" s="11" t="s">
        <v>35</v>
      </c>
      <c r="F4" t="s">
        <v>343</v>
      </c>
      <c r="G4" t="s">
        <v>429</v>
      </c>
      <c r="H4" s="12">
        <v>290.95</v>
      </c>
      <c r="I4" s="12">
        <v>256.77</v>
      </c>
      <c r="J4" s="12">
        <v>224.41</v>
      </c>
      <c r="K4" s="12">
        <v>117.95</v>
      </c>
      <c r="L4" s="12">
        <v>36.9</v>
      </c>
      <c r="M4" s="12">
        <v>56.660000000000004</v>
      </c>
      <c r="N4" s="12">
        <v>93.28</v>
      </c>
      <c r="O4" s="12">
        <v>35.01</v>
      </c>
      <c r="P4" s="12">
        <v>39.519999999999996</v>
      </c>
      <c r="Q4" s="12">
        <v>83.68</v>
      </c>
      <c r="R4" s="12">
        <v>123.11999999999999</v>
      </c>
      <c r="S4" s="12">
        <v>0.19820363093186633</v>
      </c>
    </row>
    <row r="5" spans="1:19" x14ac:dyDescent="0.3">
      <c r="B5" t="s">
        <v>344</v>
      </c>
      <c r="C5" t="s">
        <v>259</v>
      </c>
      <c r="D5" t="s">
        <v>341</v>
      </c>
      <c r="E5" s="11" t="s">
        <v>36</v>
      </c>
      <c r="F5" t="s">
        <v>345</v>
      </c>
      <c r="G5" t="s">
        <v>429</v>
      </c>
      <c r="H5" s="12">
        <v>378.74</v>
      </c>
      <c r="I5" s="12">
        <v>340.55</v>
      </c>
      <c r="J5" s="12">
        <v>312.39999999999998</v>
      </c>
      <c r="K5" s="12">
        <v>148.82</v>
      </c>
      <c r="L5" s="12">
        <v>60.730000000000004</v>
      </c>
      <c r="M5" s="12">
        <v>79.72</v>
      </c>
      <c r="N5" s="12"/>
      <c r="O5" s="12"/>
      <c r="P5" s="12">
        <v>63.49</v>
      </c>
      <c r="Q5" s="12">
        <v>136.41999999999999</v>
      </c>
      <c r="R5" s="12"/>
      <c r="S5" s="12">
        <v>0.13576616649128181</v>
      </c>
    </row>
    <row r="6" spans="1:19" x14ac:dyDescent="0.3">
      <c r="B6" t="s">
        <v>344</v>
      </c>
      <c r="C6" t="s">
        <v>259</v>
      </c>
      <c r="D6" t="s">
        <v>341</v>
      </c>
      <c r="E6" s="11" t="s">
        <v>36</v>
      </c>
      <c r="F6" t="s">
        <v>346</v>
      </c>
      <c r="G6" t="s">
        <v>429</v>
      </c>
      <c r="H6" s="12">
        <v>469.66999999999996</v>
      </c>
      <c r="I6" s="12">
        <v>413.27</v>
      </c>
      <c r="J6" s="12">
        <v>351.65999999999997</v>
      </c>
      <c r="K6" s="12">
        <v>194.79</v>
      </c>
      <c r="L6" s="12">
        <v>51.580000000000005</v>
      </c>
      <c r="M6" s="12">
        <v>78.2</v>
      </c>
      <c r="N6" s="12"/>
      <c r="O6" s="12"/>
      <c r="P6" s="12">
        <v>77.19</v>
      </c>
      <c r="Q6" s="12">
        <v>127.01</v>
      </c>
      <c r="R6" s="12"/>
      <c r="S6" s="12">
        <v>0.17278127247443859</v>
      </c>
    </row>
    <row r="7" spans="1:19" x14ac:dyDescent="0.3">
      <c r="B7" t="s">
        <v>344</v>
      </c>
      <c r="C7" t="s">
        <v>259</v>
      </c>
      <c r="D7" t="s">
        <v>341</v>
      </c>
      <c r="E7" s="11" t="s">
        <v>36</v>
      </c>
      <c r="F7" t="s">
        <v>347</v>
      </c>
      <c r="G7" t="s">
        <v>429</v>
      </c>
      <c r="H7" s="12">
        <v>329</v>
      </c>
      <c r="I7" s="12">
        <v>307.25</v>
      </c>
      <c r="J7" s="12">
        <v>266.54000000000002</v>
      </c>
      <c r="K7" s="12">
        <v>145.54</v>
      </c>
      <c r="L7" s="12">
        <v>52.94</v>
      </c>
      <c r="M7" s="12">
        <v>70.27</v>
      </c>
      <c r="N7" s="12"/>
      <c r="O7" s="12"/>
      <c r="P7" s="12">
        <v>55.83</v>
      </c>
      <c r="Q7" s="12">
        <v>73.05</v>
      </c>
      <c r="R7" s="12"/>
      <c r="S7" s="12">
        <v>0.10299689465461948</v>
      </c>
    </row>
    <row r="8" spans="1:19" x14ac:dyDescent="0.3">
      <c r="B8" t="s">
        <v>344</v>
      </c>
      <c r="C8" t="s">
        <v>259</v>
      </c>
      <c r="D8" t="s">
        <v>341</v>
      </c>
      <c r="E8" s="11" t="s">
        <v>36</v>
      </c>
      <c r="F8" t="s">
        <v>348</v>
      </c>
      <c r="G8" t="s">
        <v>429</v>
      </c>
      <c r="H8" s="13">
        <v>304.38</v>
      </c>
      <c r="I8" s="13">
        <v>269.36</v>
      </c>
      <c r="J8" s="13">
        <v>237.93</v>
      </c>
      <c r="K8" s="13">
        <v>119.87</v>
      </c>
      <c r="L8" s="13">
        <v>37.78</v>
      </c>
      <c r="M8" s="13">
        <v>48.93</v>
      </c>
      <c r="N8" s="13"/>
      <c r="O8" s="13">
        <v>55.769999999999996</v>
      </c>
      <c r="P8" s="13">
        <v>29.61</v>
      </c>
      <c r="Q8" s="13">
        <v>81.709999999999994</v>
      </c>
      <c r="R8" s="13">
        <v>195.38</v>
      </c>
      <c r="S8" s="12">
        <v>8.7246271006234777E-2</v>
      </c>
    </row>
    <row r="9" spans="1:19" x14ac:dyDescent="0.3">
      <c r="B9" t="s">
        <v>72</v>
      </c>
      <c r="C9" t="s">
        <v>259</v>
      </c>
      <c r="D9" t="s">
        <v>23</v>
      </c>
      <c r="E9" s="11" t="s">
        <v>31</v>
      </c>
      <c r="F9" t="s">
        <v>59</v>
      </c>
      <c r="G9" t="s">
        <v>429</v>
      </c>
      <c r="H9" s="13">
        <v>215.42000000000002</v>
      </c>
      <c r="I9" s="13">
        <v>146.53</v>
      </c>
      <c r="J9" s="13">
        <v>136.25</v>
      </c>
      <c r="K9" s="13">
        <v>48.84</v>
      </c>
      <c r="L9" s="13">
        <v>56.04</v>
      </c>
      <c r="M9" s="13">
        <v>42.510000000000005</v>
      </c>
      <c r="N9" s="13">
        <v>156.81</v>
      </c>
      <c r="O9" s="13">
        <v>51.929999999999993</v>
      </c>
      <c r="P9" s="13">
        <v>59.870000000000005</v>
      </c>
      <c r="Q9" s="13">
        <v>56.559999999999995</v>
      </c>
      <c r="R9" s="13">
        <v>187.14</v>
      </c>
      <c r="S9" s="12">
        <v>0.10538718622534665</v>
      </c>
    </row>
    <row r="10" spans="1:19" x14ac:dyDescent="0.3">
      <c r="B10" t="s">
        <v>230</v>
      </c>
      <c r="C10" t="s">
        <v>260</v>
      </c>
      <c r="D10" t="s">
        <v>23</v>
      </c>
      <c r="E10" s="11" t="s">
        <v>24</v>
      </c>
      <c r="F10" t="s">
        <v>231</v>
      </c>
      <c r="G10" t="s">
        <v>429</v>
      </c>
      <c r="H10" s="13">
        <v>198.47000000000003</v>
      </c>
      <c r="I10" s="13">
        <v>154.9</v>
      </c>
      <c r="J10" s="13">
        <v>144.44</v>
      </c>
      <c r="K10" s="13">
        <v>53.59</v>
      </c>
      <c r="L10" s="13">
        <v>74.94</v>
      </c>
      <c r="M10" s="13"/>
      <c r="N10" s="13">
        <v>142.16</v>
      </c>
      <c r="O10" s="13">
        <v>33.299999999999997</v>
      </c>
      <c r="P10" s="13"/>
      <c r="Q10" s="13">
        <v>83.22</v>
      </c>
      <c r="R10" s="13">
        <v>160.78</v>
      </c>
      <c r="S10" s="12">
        <v>0.25186393533477636</v>
      </c>
    </row>
    <row r="11" spans="1:19" x14ac:dyDescent="0.3">
      <c r="B11" t="s">
        <v>73</v>
      </c>
      <c r="C11" t="s">
        <v>260</v>
      </c>
      <c r="D11" t="s">
        <v>23</v>
      </c>
      <c r="E11" s="11" t="s">
        <v>29</v>
      </c>
      <c r="F11" t="s">
        <v>60</v>
      </c>
      <c r="G11" t="s">
        <v>429</v>
      </c>
      <c r="H11" s="13">
        <v>213.48</v>
      </c>
      <c r="I11" s="13">
        <v>158.82999999999998</v>
      </c>
      <c r="J11" s="13">
        <v>135.43</v>
      </c>
      <c r="K11" s="13">
        <v>56.1</v>
      </c>
      <c r="L11" s="13">
        <v>96.170000000000016</v>
      </c>
      <c r="M11" s="13"/>
      <c r="N11" s="13">
        <v>162.83999999999997</v>
      </c>
      <c r="O11" s="13">
        <v>57.92</v>
      </c>
      <c r="P11" s="13"/>
      <c r="Q11" s="13">
        <v>81.419999999999987</v>
      </c>
      <c r="R11" s="13">
        <v>157.38</v>
      </c>
      <c r="S11" s="12">
        <v>0.10893186481088478</v>
      </c>
    </row>
    <row r="12" spans="1:19" x14ac:dyDescent="0.3">
      <c r="B12" t="s">
        <v>337</v>
      </c>
      <c r="C12" t="s">
        <v>260</v>
      </c>
      <c r="D12" t="s">
        <v>23</v>
      </c>
      <c r="E12" s="11" t="s">
        <v>30</v>
      </c>
      <c r="F12" t="s">
        <v>256</v>
      </c>
      <c r="G12" t="s">
        <v>429</v>
      </c>
      <c r="H12" s="13">
        <v>246</v>
      </c>
      <c r="I12" s="13"/>
      <c r="J12" s="13">
        <v>183</v>
      </c>
      <c r="K12" s="13">
        <v>64</v>
      </c>
      <c r="L12" s="13">
        <v>58</v>
      </c>
      <c r="M12" s="13"/>
      <c r="N12" s="13">
        <v>160</v>
      </c>
      <c r="O12" s="13"/>
      <c r="P12" s="13"/>
      <c r="Q12" s="13">
        <v>118</v>
      </c>
      <c r="R12" s="13">
        <v>166</v>
      </c>
      <c r="S12" s="12">
        <v>0.18021095556783528</v>
      </c>
    </row>
    <row r="13" spans="1:19" x14ac:dyDescent="0.3">
      <c r="B13" t="s">
        <v>339</v>
      </c>
      <c r="C13" t="s">
        <v>260</v>
      </c>
      <c r="D13" t="s">
        <v>23</v>
      </c>
      <c r="E13" s="11" t="s">
        <v>32</v>
      </c>
      <c r="F13" t="s">
        <v>257</v>
      </c>
      <c r="G13" t="s">
        <v>429</v>
      </c>
      <c r="H13" s="13">
        <v>282</v>
      </c>
      <c r="I13" s="13"/>
      <c r="J13" s="13">
        <v>238</v>
      </c>
      <c r="K13" s="13">
        <v>110</v>
      </c>
      <c r="L13" s="13">
        <v>80</v>
      </c>
      <c r="M13" s="13"/>
      <c r="N13" s="13">
        <v>142</v>
      </c>
      <c r="O13" s="13">
        <v>42.65</v>
      </c>
      <c r="P13" s="13"/>
      <c r="Q13" s="13">
        <v>90</v>
      </c>
      <c r="R13" s="13">
        <v>146</v>
      </c>
      <c r="S13" s="12"/>
    </row>
    <row r="14" spans="1:19" x14ac:dyDescent="0.3">
      <c r="B14" t="s">
        <v>222</v>
      </c>
      <c r="C14" t="s">
        <v>261</v>
      </c>
      <c r="D14" t="s">
        <v>23</v>
      </c>
      <c r="E14" s="11" t="s">
        <v>25</v>
      </c>
      <c r="F14" t="s">
        <v>223</v>
      </c>
      <c r="G14" t="s">
        <v>429</v>
      </c>
      <c r="H14" s="13">
        <v>583.80999999999995</v>
      </c>
      <c r="I14" s="13">
        <v>493.33</v>
      </c>
      <c r="J14" s="13">
        <v>471.9</v>
      </c>
      <c r="K14" s="13">
        <v>189.52</v>
      </c>
      <c r="L14" s="13">
        <v>321.89999999999998</v>
      </c>
      <c r="M14" s="13">
        <v>109.62</v>
      </c>
      <c r="N14" s="13">
        <v>381.9</v>
      </c>
      <c r="O14" s="13">
        <v>45.18</v>
      </c>
      <c r="P14" s="13">
        <v>124.28</v>
      </c>
      <c r="Q14" s="13">
        <v>218.27</v>
      </c>
      <c r="R14" s="13">
        <v>642.86</v>
      </c>
      <c r="S14" s="12">
        <v>9.9188263330354479E-2</v>
      </c>
    </row>
    <row r="15" spans="1:19" x14ac:dyDescent="0.3">
      <c r="B15" t="s">
        <v>224</v>
      </c>
      <c r="C15" t="s">
        <v>261</v>
      </c>
      <c r="D15" t="s">
        <v>23</v>
      </c>
      <c r="E15" s="11" t="s">
        <v>25</v>
      </c>
      <c r="F15" t="s">
        <v>225</v>
      </c>
      <c r="G15" t="s">
        <v>429</v>
      </c>
      <c r="H15" s="13">
        <v>445.23</v>
      </c>
      <c r="I15" s="13">
        <v>329.66</v>
      </c>
      <c r="J15" s="13">
        <v>303.13</v>
      </c>
      <c r="K15" s="13">
        <v>121.25</v>
      </c>
      <c r="L15" s="13">
        <v>179.98999999999998</v>
      </c>
      <c r="M15" s="13">
        <v>107.17</v>
      </c>
      <c r="N15" s="13">
        <v>390.28</v>
      </c>
      <c r="O15" s="13"/>
      <c r="P15" s="13">
        <v>95.399999999999991</v>
      </c>
      <c r="Q15" s="13">
        <v>135.34</v>
      </c>
      <c r="R15" s="13">
        <v>469.85999999999996</v>
      </c>
      <c r="S15" s="12">
        <v>0.15791207561035009</v>
      </c>
    </row>
    <row r="16" spans="1:19" x14ac:dyDescent="0.3">
      <c r="B16" t="s">
        <v>226</v>
      </c>
      <c r="C16" t="s">
        <v>261</v>
      </c>
      <c r="D16" t="s">
        <v>23</v>
      </c>
      <c r="E16" s="11" t="s">
        <v>33</v>
      </c>
      <c r="F16" t="s">
        <v>227</v>
      </c>
      <c r="G16" t="s">
        <v>429</v>
      </c>
      <c r="H16" s="13">
        <v>310.59000000000003</v>
      </c>
      <c r="I16" s="13">
        <v>247.32</v>
      </c>
      <c r="J16" s="13">
        <v>232.53</v>
      </c>
      <c r="K16" s="13">
        <v>121.80999999999999</v>
      </c>
      <c r="L16" s="13">
        <v>174.11</v>
      </c>
      <c r="M16" s="13"/>
      <c r="N16" s="13">
        <v>180.42000000000002</v>
      </c>
      <c r="O16" s="13">
        <v>70.099999999999994</v>
      </c>
      <c r="P16" s="13"/>
      <c r="Q16" s="13">
        <v>69.17</v>
      </c>
      <c r="R16" s="13">
        <v>182.14</v>
      </c>
      <c r="S16" s="12">
        <v>4.6591970121381887E-2</v>
      </c>
    </row>
    <row r="17" spans="2:19" x14ac:dyDescent="0.3">
      <c r="B17" t="s">
        <v>228</v>
      </c>
      <c r="C17" t="s">
        <v>261</v>
      </c>
      <c r="D17" t="s">
        <v>23</v>
      </c>
      <c r="E17" s="11" t="s">
        <v>34</v>
      </c>
      <c r="F17" t="s">
        <v>229</v>
      </c>
      <c r="G17" t="s">
        <v>429</v>
      </c>
      <c r="H17" s="13">
        <v>285.86</v>
      </c>
      <c r="I17" s="13">
        <v>213.13</v>
      </c>
      <c r="J17" s="13">
        <v>195.45000000000002</v>
      </c>
      <c r="K17" s="13">
        <v>88.889999999999986</v>
      </c>
      <c r="L17" s="13">
        <v>163.64000000000001</v>
      </c>
      <c r="M17" s="13">
        <v>88.68</v>
      </c>
      <c r="N17" s="13">
        <v>177.89000000000001</v>
      </c>
      <c r="O17" s="13">
        <v>41.91</v>
      </c>
      <c r="P17" s="13">
        <v>68.56</v>
      </c>
      <c r="Q17" s="13">
        <v>90.12</v>
      </c>
      <c r="R17" s="13">
        <v>230.07000000000002</v>
      </c>
      <c r="S17" s="12">
        <v>0.11704846315828932</v>
      </c>
    </row>
    <row r="18" spans="2:19" x14ac:dyDescent="0.3">
      <c r="B18" t="s">
        <v>236</v>
      </c>
      <c r="C18" t="s">
        <v>261</v>
      </c>
      <c r="D18" t="s">
        <v>23</v>
      </c>
      <c r="E18" s="11" t="s">
        <v>26</v>
      </c>
      <c r="F18" t="s">
        <v>237</v>
      </c>
      <c r="G18" t="s">
        <v>429</v>
      </c>
      <c r="H18" s="13">
        <v>290</v>
      </c>
      <c r="I18" s="13">
        <v>210</v>
      </c>
      <c r="J18" s="13">
        <v>207</v>
      </c>
      <c r="K18" s="13">
        <v>85</v>
      </c>
      <c r="L18" s="13">
        <v>185</v>
      </c>
      <c r="M18" s="13">
        <v>80</v>
      </c>
      <c r="N18" s="13">
        <v>268</v>
      </c>
      <c r="O18" s="13">
        <v>63</v>
      </c>
      <c r="P18" s="13">
        <v>50</v>
      </c>
      <c r="Q18" s="13">
        <v>133</v>
      </c>
      <c r="R18" s="13">
        <v>251</v>
      </c>
      <c r="S18" s="12">
        <v>0.1184782248890935</v>
      </c>
    </row>
    <row r="19" spans="2:19" x14ac:dyDescent="0.3">
      <c r="B19" t="s">
        <v>262</v>
      </c>
      <c r="C19" t="s">
        <v>261</v>
      </c>
      <c r="D19" t="s">
        <v>23</v>
      </c>
      <c r="E19" s="11" t="s">
        <v>26</v>
      </c>
      <c r="F19" t="s">
        <v>238</v>
      </c>
      <c r="G19" t="s">
        <v>429</v>
      </c>
      <c r="H19" s="13"/>
      <c r="I19" s="13">
        <v>213</v>
      </c>
      <c r="J19" s="13">
        <v>229</v>
      </c>
      <c r="K19" s="13">
        <v>104</v>
      </c>
      <c r="L19" s="13">
        <v>235</v>
      </c>
      <c r="M19" s="13">
        <v>69</v>
      </c>
      <c r="N19" s="13">
        <v>286</v>
      </c>
      <c r="O19" s="13">
        <v>50</v>
      </c>
      <c r="P19" s="13">
        <v>61</v>
      </c>
      <c r="Q19" s="13">
        <v>104</v>
      </c>
      <c r="R19" s="13">
        <v>261</v>
      </c>
      <c r="S19" s="12">
        <v>0.12915233138649007</v>
      </c>
    </row>
    <row r="20" spans="2:19" x14ac:dyDescent="0.3">
      <c r="B20" t="s">
        <v>340</v>
      </c>
      <c r="C20" t="s">
        <v>261</v>
      </c>
      <c r="D20" t="s">
        <v>23</v>
      </c>
      <c r="E20" s="11" t="s">
        <v>26</v>
      </c>
      <c r="F20" t="s">
        <v>239</v>
      </c>
      <c r="G20" t="s">
        <v>429</v>
      </c>
      <c r="H20" s="13">
        <v>278</v>
      </c>
      <c r="I20" s="13">
        <v>173</v>
      </c>
      <c r="J20" s="13">
        <v>184</v>
      </c>
      <c r="K20" s="13">
        <v>77</v>
      </c>
      <c r="L20" s="13">
        <v>180</v>
      </c>
      <c r="M20" s="13">
        <v>67</v>
      </c>
      <c r="N20" s="13">
        <v>250</v>
      </c>
      <c r="O20" s="13">
        <v>67</v>
      </c>
      <c r="P20" s="13">
        <v>45</v>
      </c>
      <c r="Q20" s="13">
        <v>116</v>
      </c>
      <c r="R20" s="13">
        <v>225</v>
      </c>
      <c r="S20" s="12">
        <v>0.15719873248002131</v>
      </c>
    </row>
    <row r="21" spans="2:19" x14ac:dyDescent="0.3">
      <c r="B21" t="s">
        <v>66</v>
      </c>
      <c r="C21" t="s">
        <v>261</v>
      </c>
      <c r="D21" t="s">
        <v>23</v>
      </c>
      <c r="E21" s="11" t="s">
        <v>26</v>
      </c>
      <c r="F21" t="s">
        <v>240</v>
      </c>
      <c r="G21" t="s">
        <v>429</v>
      </c>
      <c r="H21" s="13">
        <v>266</v>
      </c>
      <c r="I21" s="13">
        <v>199</v>
      </c>
      <c r="J21" s="13">
        <v>202</v>
      </c>
      <c r="K21" s="13">
        <v>84</v>
      </c>
      <c r="L21" s="13">
        <v>171</v>
      </c>
      <c r="M21" s="13"/>
      <c r="N21" s="13">
        <v>285</v>
      </c>
      <c r="O21" s="13">
        <v>62</v>
      </c>
      <c r="P21" s="13"/>
      <c r="Q21" s="13">
        <v>103</v>
      </c>
      <c r="R21" s="13">
        <v>223</v>
      </c>
      <c r="S21" s="12"/>
    </row>
    <row r="22" spans="2:19" x14ac:dyDescent="0.3">
      <c r="B22" t="s">
        <v>262</v>
      </c>
      <c r="C22" t="s">
        <v>261</v>
      </c>
      <c r="D22" t="s">
        <v>23</v>
      </c>
      <c r="E22" s="11" t="s">
        <v>26</v>
      </c>
      <c r="F22" t="s">
        <v>241</v>
      </c>
      <c r="G22" t="s">
        <v>429</v>
      </c>
      <c r="H22" s="13">
        <v>280</v>
      </c>
      <c r="I22" s="13">
        <v>190</v>
      </c>
      <c r="J22" s="13">
        <v>185</v>
      </c>
      <c r="K22" s="13">
        <v>61</v>
      </c>
      <c r="L22" s="13">
        <v>170</v>
      </c>
      <c r="M22" s="13"/>
      <c r="N22" s="13">
        <v>236</v>
      </c>
      <c r="O22" s="13">
        <v>59</v>
      </c>
      <c r="P22" s="13"/>
      <c r="Q22" s="13">
        <v>127</v>
      </c>
      <c r="R22" s="13">
        <v>230</v>
      </c>
      <c r="S22" s="12">
        <v>0.13363418928212026</v>
      </c>
    </row>
    <row r="23" spans="2:19" x14ac:dyDescent="0.3">
      <c r="B23" t="s">
        <v>66</v>
      </c>
      <c r="C23" t="s">
        <v>261</v>
      </c>
      <c r="D23" t="s">
        <v>23</v>
      </c>
      <c r="E23" s="11" t="s">
        <v>26</v>
      </c>
      <c r="F23" t="s">
        <v>242</v>
      </c>
      <c r="G23" t="s">
        <v>429</v>
      </c>
      <c r="H23" s="13">
        <v>280</v>
      </c>
      <c r="I23" s="13">
        <v>186</v>
      </c>
      <c r="J23" s="13">
        <v>216</v>
      </c>
      <c r="K23" s="13">
        <v>90</v>
      </c>
      <c r="L23" s="13">
        <v>210</v>
      </c>
      <c r="M23" s="13"/>
      <c r="N23" s="13">
        <v>241</v>
      </c>
      <c r="O23" s="13">
        <v>62</v>
      </c>
      <c r="P23" s="13"/>
      <c r="Q23" s="13">
        <v>171</v>
      </c>
      <c r="R23" s="13">
        <v>240</v>
      </c>
      <c r="S23" s="12">
        <v>9.8676099844858159E-2</v>
      </c>
    </row>
    <row r="24" spans="2:19" x14ac:dyDescent="0.3">
      <c r="B24" t="s">
        <v>66</v>
      </c>
      <c r="C24" t="s">
        <v>261</v>
      </c>
      <c r="D24" t="s">
        <v>23</v>
      </c>
      <c r="E24" s="11" t="s">
        <v>26</v>
      </c>
      <c r="F24" t="s">
        <v>243</v>
      </c>
      <c r="G24" t="s">
        <v>429</v>
      </c>
      <c r="H24" s="13">
        <v>232</v>
      </c>
      <c r="I24" s="13">
        <v>156</v>
      </c>
      <c r="J24" s="13">
        <v>148</v>
      </c>
      <c r="K24" s="13">
        <v>72</v>
      </c>
      <c r="L24" s="13">
        <v>160</v>
      </c>
      <c r="M24" s="13"/>
      <c r="N24" s="13">
        <v>211</v>
      </c>
      <c r="O24" s="13">
        <v>57</v>
      </c>
      <c r="P24" s="13"/>
      <c r="Q24" s="13">
        <v>78</v>
      </c>
      <c r="R24" s="13">
        <v>182</v>
      </c>
      <c r="S24" s="12"/>
    </row>
    <row r="25" spans="2:19" x14ac:dyDescent="0.3">
      <c r="B25" t="s">
        <v>236</v>
      </c>
      <c r="C25" t="s">
        <v>261</v>
      </c>
      <c r="D25" t="s">
        <v>23</v>
      </c>
      <c r="E25" s="11" t="s">
        <v>26</v>
      </c>
      <c r="F25" t="s">
        <v>244</v>
      </c>
      <c r="G25" t="s">
        <v>429</v>
      </c>
      <c r="H25" s="13">
        <v>293</v>
      </c>
      <c r="I25" s="13">
        <v>186</v>
      </c>
      <c r="J25" s="13">
        <v>208</v>
      </c>
      <c r="K25" s="13">
        <v>78</v>
      </c>
      <c r="L25" s="13">
        <v>170</v>
      </c>
      <c r="M25" s="13">
        <v>76</v>
      </c>
      <c r="N25" s="13">
        <v>258</v>
      </c>
      <c r="O25" s="13">
        <v>55</v>
      </c>
      <c r="P25" s="13">
        <v>69</v>
      </c>
      <c r="Q25" s="13">
        <v>111</v>
      </c>
      <c r="R25" s="13">
        <v>260</v>
      </c>
      <c r="S25" s="12">
        <v>0.12858265418378573</v>
      </c>
    </row>
    <row r="26" spans="2:19" x14ac:dyDescent="0.3">
      <c r="B26" t="s">
        <v>262</v>
      </c>
      <c r="C26" t="s">
        <v>261</v>
      </c>
      <c r="D26" t="s">
        <v>23</v>
      </c>
      <c r="E26" s="11" t="s">
        <v>26</v>
      </c>
      <c r="F26" t="s">
        <v>245</v>
      </c>
      <c r="G26" t="s">
        <v>429</v>
      </c>
      <c r="H26" s="13">
        <v>285</v>
      </c>
      <c r="I26" s="13">
        <v>209</v>
      </c>
      <c r="J26" s="13">
        <v>178</v>
      </c>
      <c r="K26" s="13">
        <v>115</v>
      </c>
      <c r="L26" s="13">
        <v>182</v>
      </c>
      <c r="M26" s="13">
        <v>89</v>
      </c>
      <c r="N26" s="13">
        <v>244</v>
      </c>
      <c r="O26" s="13">
        <v>42</v>
      </c>
      <c r="P26" s="13">
        <v>57</v>
      </c>
      <c r="Q26" s="13">
        <v>91</v>
      </c>
      <c r="R26" s="13">
        <v>249</v>
      </c>
      <c r="S26" s="12">
        <v>0.15014561881516852</v>
      </c>
    </row>
    <row r="27" spans="2:19" x14ac:dyDescent="0.3">
      <c r="B27" t="s">
        <v>66</v>
      </c>
      <c r="C27" t="s">
        <v>261</v>
      </c>
      <c r="D27" t="s">
        <v>23</v>
      </c>
      <c r="E27" s="11" t="s">
        <v>28</v>
      </c>
      <c r="F27" t="s">
        <v>246</v>
      </c>
      <c r="G27" t="s">
        <v>429</v>
      </c>
      <c r="H27" s="13">
        <v>331</v>
      </c>
      <c r="I27" s="13">
        <v>229</v>
      </c>
      <c r="J27" s="13"/>
      <c r="K27" s="13">
        <v>115</v>
      </c>
      <c r="L27" s="13">
        <v>132</v>
      </c>
      <c r="M27" s="13"/>
      <c r="N27" s="13">
        <v>271</v>
      </c>
      <c r="O27" s="13">
        <v>65</v>
      </c>
      <c r="P27" s="13">
        <v>115</v>
      </c>
      <c r="Q27" s="13">
        <v>105</v>
      </c>
      <c r="R27" s="13">
        <v>230</v>
      </c>
      <c r="S27" s="12"/>
    </row>
    <row r="28" spans="2:19" x14ac:dyDescent="0.3">
      <c r="B28" t="s">
        <v>340</v>
      </c>
      <c r="C28" t="s">
        <v>261</v>
      </c>
      <c r="D28" t="s">
        <v>23</v>
      </c>
      <c r="E28" s="11" t="s">
        <v>28</v>
      </c>
      <c r="F28" t="s">
        <v>247</v>
      </c>
      <c r="G28" t="s">
        <v>429</v>
      </c>
      <c r="H28" s="13">
        <v>295</v>
      </c>
      <c r="I28" s="13">
        <v>213</v>
      </c>
      <c r="J28" s="13">
        <v>184</v>
      </c>
      <c r="K28" s="13">
        <v>84</v>
      </c>
      <c r="L28" s="13">
        <v>127</v>
      </c>
      <c r="M28" s="13">
        <v>56</v>
      </c>
      <c r="N28" s="13">
        <v>218</v>
      </c>
      <c r="O28" s="13">
        <v>47</v>
      </c>
      <c r="P28" s="13">
        <v>91</v>
      </c>
      <c r="Q28" s="13">
        <v>94</v>
      </c>
      <c r="R28" s="13">
        <v>190</v>
      </c>
      <c r="S28" s="12">
        <v>8.8780405130121018E-2</v>
      </c>
    </row>
    <row r="29" spans="2:19" x14ac:dyDescent="0.3">
      <c r="B29" t="s">
        <v>236</v>
      </c>
      <c r="C29" t="s">
        <v>261</v>
      </c>
      <c r="D29" t="s">
        <v>23</v>
      </c>
      <c r="E29" s="11" t="s">
        <v>28</v>
      </c>
      <c r="F29" t="s">
        <v>248</v>
      </c>
      <c r="G29" t="s">
        <v>429</v>
      </c>
      <c r="H29" s="13">
        <v>300</v>
      </c>
      <c r="I29" s="13">
        <v>208</v>
      </c>
      <c r="J29" s="13">
        <v>174</v>
      </c>
      <c r="K29" s="13">
        <v>81</v>
      </c>
      <c r="L29" s="13">
        <v>131</v>
      </c>
      <c r="M29" s="13">
        <v>58</v>
      </c>
      <c r="N29" s="13">
        <v>214</v>
      </c>
      <c r="O29" s="13">
        <v>46</v>
      </c>
      <c r="P29" s="13">
        <v>65</v>
      </c>
      <c r="Q29" s="13">
        <v>90</v>
      </c>
      <c r="R29" s="13">
        <v>235</v>
      </c>
      <c r="S29" s="12">
        <v>0.15231385999432107</v>
      </c>
    </row>
    <row r="30" spans="2:19" x14ac:dyDescent="0.3">
      <c r="B30" t="s">
        <v>66</v>
      </c>
      <c r="C30" t="s">
        <v>261</v>
      </c>
      <c r="D30" t="s">
        <v>23</v>
      </c>
      <c r="E30" s="11" t="s">
        <v>28</v>
      </c>
      <c r="F30" t="s">
        <v>249</v>
      </c>
      <c r="G30" t="s">
        <v>429</v>
      </c>
      <c r="H30" s="13">
        <v>334</v>
      </c>
      <c r="I30" s="13">
        <v>210</v>
      </c>
      <c r="J30" s="13">
        <v>220</v>
      </c>
      <c r="K30" s="13">
        <v>104</v>
      </c>
      <c r="L30" s="13">
        <v>159</v>
      </c>
      <c r="M30" s="13"/>
      <c r="N30" s="13">
        <v>178</v>
      </c>
      <c r="O30" s="13">
        <v>37</v>
      </c>
      <c r="P30" s="13"/>
      <c r="Q30" s="13"/>
      <c r="R30" s="13">
        <v>140</v>
      </c>
      <c r="S30" s="12"/>
    </row>
    <row r="31" spans="2:19" x14ac:dyDescent="0.3">
      <c r="B31" t="s">
        <v>262</v>
      </c>
      <c r="C31" t="s">
        <v>261</v>
      </c>
      <c r="D31" t="s">
        <v>23</v>
      </c>
      <c r="E31" s="11" t="s">
        <v>28</v>
      </c>
      <c r="F31" t="s">
        <v>250</v>
      </c>
      <c r="G31" t="s">
        <v>429</v>
      </c>
      <c r="H31" s="13">
        <v>342</v>
      </c>
      <c r="I31" s="13">
        <v>255</v>
      </c>
      <c r="J31" s="13">
        <v>259</v>
      </c>
      <c r="K31" s="13">
        <v>115</v>
      </c>
      <c r="L31" s="13">
        <v>154</v>
      </c>
      <c r="M31" s="13"/>
      <c r="N31" s="13">
        <v>256</v>
      </c>
      <c r="O31" s="13">
        <v>70</v>
      </c>
      <c r="P31" s="13"/>
      <c r="Q31" s="13">
        <v>112</v>
      </c>
      <c r="R31" s="13">
        <v>254</v>
      </c>
      <c r="S31" s="12">
        <v>0.25920974990704365</v>
      </c>
    </row>
    <row r="32" spans="2:19" x14ac:dyDescent="0.3">
      <c r="B32" t="s">
        <v>262</v>
      </c>
      <c r="C32" t="s">
        <v>261</v>
      </c>
      <c r="D32" t="s">
        <v>23</v>
      </c>
      <c r="E32" s="11" t="s">
        <v>28</v>
      </c>
      <c r="F32" t="s">
        <v>251</v>
      </c>
      <c r="G32" t="s">
        <v>429</v>
      </c>
      <c r="H32" s="13">
        <v>380</v>
      </c>
      <c r="I32" s="13">
        <v>252</v>
      </c>
      <c r="J32" s="13">
        <v>260</v>
      </c>
      <c r="K32" s="13">
        <v>124</v>
      </c>
      <c r="L32" s="13">
        <v>162</v>
      </c>
      <c r="M32" s="13">
        <v>77</v>
      </c>
      <c r="N32" s="13"/>
      <c r="O32" s="13"/>
      <c r="P32" s="13">
        <v>92</v>
      </c>
      <c r="Q32" s="13">
        <v>112</v>
      </c>
      <c r="R32" s="13">
        <v>244</v>
      </c>
      <c r="S32" s="12">
        <v>0.19567574575498736</v>
      </c>
    </row>
    <row r="33" spans="2:19" x14ac:dyDescent="0.3">
      <c r="B33" t="s">
        <v>66</v>
      </c>
      <c r="C33" t="s">
        <v>261</v>
      </c>
      <c r="D33" t="s">
        <v>23</v>
      </c>
      <c r="E33" s="11" t="s">
        <v>28</v>
      </c>
      <c r="F33" t="s">
        <v>252</v>
      </c>
      <c r="G33" t="s">
        <v>429</v>
      </c>
      <c r="H33" s="13">
        <v>365</v>
      </c>
      <c r="I33" s="13">
        <v>255</v>
      </c>
      <c r="J33" s="13">
        <v>260</v>
      </c>
      <c r="K33" s="13">
        <v>143</v>
      </c>
      <c r="L33" s="13">
        <v>139</v>
      </c>
      <c r="M33" s="13"/>
      <c r="N33" s="13">
        <v>233</v>
      </c>
      <c r="O33" s="13">
        <v>91</v>
      </c>
      <c r="P33" s="13"/>
      <c r="Q33" s="13">
        <v>134</v>
      </c>
      <c r="R33" s="13">
        <v>235</v>
      </c>
      <c r="S33" s="12"/>
    </row>
    <row r="34" spans="2:19" x14ac:dyDescent="0.3">
      <c r="B34" t="s">
        <v>66</v>
      </c>
      <c r="C34" t="s">
        <v>261</v>
      </c>
      <c r="D34" t="s">
        <v>23</v>
      </c>
      <c r="E34" s="11" t="s">
        <v>28</v>
      </c>
      <c r="F34" t="s">
        <v>253</v>
      </c>
      <c r="G34" t="s">
        <v>429</v>
      </c>
      <c r="H34" s="13">
        <v>405</v>
      </c>
      <c r="I34" s="13">
        <v>299</v>
      </c>
      <c r="J34" s="13">
        <v>285</v>
      </c>
      <c r="K34" s="13">
        <v>120</v>
      </c>
      <c r="L34" s="13">
        <v>190</v>
      </c>
      <c r="M34" s="13"/>
      <c r="N34" s="13">
        <v>261</v>
      </c>
      <c r="O34" s="13">
        <v>70</v>
      </c>
      <c r="P34" s="13"/>
      <c r="Q34" s="13">
        <v>127</v>
      </c>
      <c r="R34" s="13">
        <v>237</v>
      </c>
      <c r="S34" s="12"/>
    </row>
    <row r="35" spans="2:19" x14ac:dyDescent="0.3">
      <c r="B35" t="s">
        <v>337</v>
      </c>
      <c r="C35" t="s">
        <v>261</v>
      </c>
      <c r="D35" t="s">
        <v>23</v>
      </c>
      <c r="E35" s="11" t="s">
        <v>27</v>
      </c>
      <c r="F35" t="s">
        <v>254</v>
      </c>
      <c r="G35" t="s">
        <v>429</v>
      </c>
      <c r="H35" s="13">
        <v>365</v>
      </c>
      <c r="I35" s="13"/>
      <c r="J35" s="13">
        <v>255</v>
      </c>
      <c r="K35" s="13">
        <v>122</v>
      </c>
      <c r="L35" s="13">
        <v>155</v>
      </c>
      <c r="M35" s="13">
        <v>76</v>
      </c>
      <c r="N35" s="13">
        <v>210</v>
      </c>
      <c r="O35" s="13"/>
      <c r="P35" s="13">
        <v>95</v>
      </c>
      <c r="Q35" s="13">
        <v>125</v>
      </c>
      <c r="R35" s="13">
        <v>206</v>
      </c>
      <c r="S35" s="12"/>
    </row>
    <row r="36" spans="2:19" x14ac:dyDescent="0.3">
      <c r="B36" t="s">
        <v>338</v>
      </c>
      <c r="C36" t="s">
        <v>261</v>
      </c>
      <c r="D36" t="s">
        <v>23</v>
      </c>
      <c r="E36" s="11" t="s">
        <v>27</v>
      </c>
      <c r="F36" t="s">
        <v>255</v>
      </c>
      <c r="G36" t="s">
        <v>429</v>
      </c>
      <c r="H36" s="13">
        <v>362.71000000000004</v>
      </c>
      <c r="I36" s="13">
        <v>256.83</v>
      </c>
      <c r="J36" s="13">
        <v>237.83</v>
      </c>
      <c r="K36" s="13">
        <v>99.36999999999999</v>
      </c>
      <c r="L36" s="13">
        <v>182.44</v>
      </c>
      <c r="M36" s="13">
        <v>82</v>
      </c>
      <c r="N36" s="13">
        <v>241</v>
      </c>
      <c r="O36" s="13"/>
      <c r="P36" s="13">
        <v>120</v>
      </c>
      <c r="Q36" s="13">
        <v>95</v>
      </c>
      <c r="R36" s="13">
        <v>234</v>
      </c>
      <c r="S36" s="12"/>
    </row>
    <row r="37" spans="2:19" x14ac:dyDescent="0.3">
      <c r="B37" t="s">
        <v>66</v>
      </c>
      <c r="C37" t="s">
        <v>261</v>
      </c>
      <c r="D37" t="s">
        <v>2</v>
      </c>
      <c r="E37" s="10" t="s">
        <v>81</v>
      </c>
      <c r="F37" t="s">
        <v>82</v>
      </c>
      <c r="G37" t="s">
        <v>429</v>
      </c>
      <c r="H37" s="13">
        <v>750</v>
      </c>
      <c r="I37" s="13">
        <v>548</v>
      </c>
      <c r="J37" s="13">
        <v>406</v>
      </c>
      <c r="K37" s="13">
        <v>100</v>
      </c>
      <c r="L37" s="13">
        <v>125</v>
      </c>
      <c r="M37" s="13">
        <v>119</v>
      </c>
      <c r="N37" s="13"/>
      <c r="O37" s="13"/>
      <c r="P37" s="13">
        <v>186</v>
      </c>
      <c r="Q37" s="13">
        <v>519</v>
      </c>
      <c r="R37" s="13">
        <v>320</v>
      </c>
      <c r="S37" s="12">
        <v>0.79300000000000004</v>
      </c>
    </row>
    <row r="38" spans="2:19" x14ac:dyDescent="0.3">
      <c r="B38" t="s">
        <v>66</v>
      </c>
      <c r="C38" t="s">
        <v>261</v>
      </c>
      <c r="D38" t="s">
        <v>2</v>
      </c>
      <c r="E38" s="11" t="s">
        <v>3</v>
      </c>
      <c r="F38" t="s">
        <v>64</v>
      </c>
      <c r="G38" t="s">
        <v>429</v>
      </c>
      <c r="H38" s="13">
        <v>637</v>
      </c>
      <c r="I38" s="13">
        <v>507</v>
      </c>
      <c r="J38" s="13">
        <v>330</v>
      </c>
      <c r="K38" s="13">
        <v>42</v>
      </c>
      <c r="L38" s="13">
        <v>128</v>
      </c>
      <c r="M38" s="13">
        <v>126</v>
      </c>
      <c r="N38" s="13">
        <v>371</v>
      </c>
      <c r="O38" s="13">
        <v>96</v>
      </c>
      <c r="P38" s="13">
        <v>180</v>
      </c>
      <c r="Q38" s="13">
        <v>385</v>
      </c>
      <c r="R38" s="13">
        <v>199</v>
      </c>
      <c r="S38" s="12"/>
    </row>
    <row r="39" spans="2:19" x14ac:dyDescent="0.3">
      <c r="B39" t="s">
        <v>66</v>
      </c>
      <c r="C39" t="s">
        <v>261</v>
      </c>
      <c r="D39" t="s">
        <v>2</v>
      </c>
      <c r="E39" s="11" t="s">
        <v>3</v>
      </c>
      <c r="F39" t="s">
        <v>65</v>
      </c>
      <c r="G39" t="s">
        <v>429</v>
      </c>
      <c r="H39" s="13"/>
      <c r="I39" s="13"/>
      <c r="J39" s="13">
        <v>475</v>
      </c>
      <c r="K39" s="13">
        <v>50</v>
      </c>
      <c r="L39" s="13"/>
      <c r="M39" s="13">
        <v>102</v>
      </c>
      <c r="N39" s="13">
        <v>390</v>
      </c>
      <c r="O39" s="13">
        <v>193</v>
      </c>
      <c r="P39" s="13">
        <v>187</v>
      </c>
      <c r="Q39" s="13">
        <v>511</v>
      </c>
      <c r="R39" s="13">
        <v>310</v>
      </c>
      <c r="S39" s="12"/>
    </row>
    <row r="40" spans="2:19" x14ac:dyDescent="0.3">
      <c r="B40" t="s">
        <v>66</v>
      </c>
      <c r="C40" t="s">
        <v>261</v>
      </c>
      <c r="D40" t="s">
        <v>2</v>
      </c>
      <c r="E40" s="11" t="s">
        <v>3</v>
      </c>
      <c r="F40" t="s">
        <v>84</v>
      </c>
      <c r="G40" t="s">
        <v>429</v>
      </c>
      <c r="H40" s="13">
        <v>723</v>
      </c>
      <c r="I40" s="13">
        <v>573</v>
      </c>
      <c r="J40" s="13">
        <v>409</v>
      </c>
      <c r="K40" s="13">
        <v>85</v>
      </c>
      <c r="L40" s="13">
        <v>89</v>
      </c>
      <c r="M40" s="13">
        <v>124</v>
      </c>
      <c r="N40" s="13">
        <v>448</v>
      </c>
      <c r="O40" s="13">
        <v>151</v>
      </c>
      <c r="P40" s="13">
        <v>225</v>
      </c>
      <c r="Q40" s="13">
        <v>361</v>
      </c>
      <c r="R40" s="13">
        <v>295</v>
      </c>
      <c r="S40" s="12">
        <v>0.77500000000000002</v>
      </c>
    </row>
    <row r="41" spans="2:19" x14ac:dyDescent="0.3">
      <c r="B41" t="s">
        <v>66</v>
      </c>
      <c r="C41" t="s">
        <v>261</v>
      </c>
      <c r="D41" t="s">
        <v>2</v>
      </c>
      <c r="E41" s="11" t="s">
        <v>3</v>
      </c>
      <c r="F41" t="s">
        <v>85</v>
      </c>
      <c r="G41" t="s">
        <v>487</v>
      </c>
      <c r="H41" s="13">
        <v>664</v>
      </c>
      <c r="I41" s="13">
        <v>504</v>
      </c>
      <c r="J41" s="13">
        <v>356</v>
      </c>
      <c r="K41" s="13">
        <v>60</v>
      </c>
      <c r="L41" s="13">
        <v>120</v>
      </c>
      <c r="M41" s="13">
        <v>115</v>
      </c>
      <c r="N41" s="13">
        <v>489</v>
      </c>
      <c r="O41" s="13">
        <v>175</v>
      </c>
      <c r="P41" s="13">
        <v>168</v>
      </c>
      <c r="Q41" s="13">
        <v>310</v>
      </c>
      <c r="R41" s="13">
        <v>322</v>
      </c>
      <c r="S41" s="12">
        <v>0.67600000000000005</v>
      </c>
    </row>
    <row r="42" spans="2:19" x14ac:dyDescent="0.3">
      <c r="B42" t="s">
        <v>66</v>
      </c>
      <c r="C42" t="s">
        <v>261</v>
      </c>
      <c r="D42" t="s">
        <v>2</v>
      </c>
      <c r="E42" s="11" t="s">
        <v>3</v>
      </c>
      <c r="F42" t="s">
        <v>86</v>
      </c>
      <c r="G42" t="s">
        <v>429</v>
      </c>
      <c r="H42" s="13">
        <v>656</v>
      </c>
      <c r="I42" s="13">
        <v>495</v>
      </c>
      <c r="J42" s="13">
        <v>345</v>
      </c>
      <c r="K42" s="13">
        <v>30</v>
      </c>
      <c r="L42" s="13">
        <v>110</v>
      </c>
      <c r="M42" s="13"/>
      <c r="N42" s="13">
        <v>480</v>
      </c>
      <c r="O42" s="13">
        <v>127</v>
      </c>
      <c r="P42" s="13"/>
      <c r="Q42" s="13">
        <v>340</v>
      </c>
      <c r="R42" s="13">
        <v>200</v>
      </c>
      <c r="S42" s="12">
        <v>0.93200000000000005</v>
      </c>
    </row>
    <row r="43" spans="2:19" x14ac:dyDescent="0.3">
      <c r="B43" t="s">
        <v>66</v>
      </c>
      <c r="C43" t="s">
        <v>261</v>
      </c>
      <c r="D43" t="s">
        <v>2</v>
      </c>
      <c r="E43" s="11" t="s">
        <v>3</v>
      </c>
      <c r="F43" t="s">
        <v>87</v>
      </c>
      <c r="G43" t="s">
        <v>429</v>
      </c>
      <c r="H43" s="13">
        <v>652</v>
      </c>
      <c r="I43" s="13">
        <v>498</v>
      </c>
      <c r="J43" s="13">
        <v>353</v>
      </c>
      <c r="K43" s="13">
        <v>56</v>
      </c>
      <c r="L43" s="13">
        <v>97</v>
      </c>
      <c r="M43" s="13">
        <v>105</v>
      </c>
      <c r="N43" s="13">
        <v>352</v>
      </c>
      <c r="O43" s="13">
        <v>127</v>
      </c>
      <c r="P43" s="13">
        <v>186</v>
      </c>
      <c r="Q43" s="13">
        <v>352</v>
      </c>
      <c r="R43" s="13">
        <v>190</v>
      </c>
      <c r="S43" s="12">
        <v>0.90100000000000002</v>
      </c>
    </row>
    <row r="44" spans="2:19" x14ac:dyDescent="0.3">
      <c r="B44" t="s">
        <v>66</v>
      </c>
      <c r="C44" t="s">
        <v>261</v>
      </c>
      <c r="D44" t="s">
        <v>2</v>
      </c>
      <c r="E44" s="11" t="s">
        <v>3</v>
      </c>
      <c r="F44" t="s">
        <v>88</v>
      </c>
      <c r="G44" t="s">
        <v>429</v>
      </c>
      <c r="H44" s="13">
        <v>735</v>
      </c>
      <c r="I44" s="13">
        <v>544</v>
      </c>
      <c r="J44" s="13">
        <v>371</v>
      </c>
      <c r="K44" s="13">
        <v>74</v>
      </c>
      <c r="L44" s="13">
        <v>173</v>
      </c>
      <c r="M44" s="13">
        <v>136</v>
      </c>
      <c r="N44" s="13"/>
      <c r="O44" s="13"/>
      <c r="P44" s="13">
        <v>164</v>
      </c>
      <c r="Q44" s="13">
        <v>273</v>
      </c>
      <c r="R44" s="13">
        <v>525</v>
      </c>
      <c r="S44" s="12">
        <v>0.8</v>
      </c>
    </row>
    <row r="45" spans="2:19" x14ac:dyDescent="0.3">
      <c r="B45" t="s">
        <v>83</v>
      </c>
      <c r="C45" t="s">
        <v>261</v>
      </c>
      <c r="D45" t="s">
        <v>2</v>
      </c>
      <c r="E45" s="11" t="s">
        <v>3</v>
      </c>
      <c r="F45" t="s">
        <v>89</v>
      </c>
      <c r="G45" t="s">
        <v>429</v>
      </c>
      <c r="H45" s="13">
        <v>654</v>
      </c>
      <c r="I45" s="13">
        <v>530</v>
      </c>
      <c r="J45" s="13">
        <v>440</v>
      </c>
      <c r="K45" s="13">
        <v>125</v>
      </c>
      <c r="L45" s="13">
        <v>108</v>
      </c>
      <c r="M45" s="13">
        <v>130</v>
      </c>
      <c r="N45" s="13">
        <v>340</v>
      </c>
      <c r="O45" s="13">
        <v>135</v>
      </c>
      <c r="P45" s="13"/>
      <c r="Q45" s="13">
        <v>265</v>
      </c>
      <c r="R45" s="13">
        <v>368</v>
      </c>
      <c r="S45" s="12"/>
    </row>
    <row r="46" spans="2:19" x14ac:dyDescent="0.3">
      <c r="B46" t="s">
        <v>66</v>
      </c>
      <c r="C46" t="s">
        <v>261</v>
      </c>
      <c r="D46" t="s">
        <v>2</v>
      </c>
      <c r="E46" s="11" t="s">
        <v>3</v>
      </c>
      <c r="F46" t="s">
        <v>90</v>
      </c>
      <c r="G46" t="s">
        <v>429</v>
      </c>
      <c r="H46" s="13">
        <v>592</v>
      </c>
      <c r="I46" s="13">
        <v>440</v>
      </c>
      <c r="J46" s="13">
        <v>293</v>
      </c>
      <c r="K46" s="13">
        <v>35</v>
      </c>
      <c r="L46" s="13">
        <v>147</v>
      </c>
      <c r="M46" s="13"/>
      <c r="N46" s="13">
        <v>499</v>
      </c>
      <c r="O46" s="13">
        <v>90</v>
      </c>
      <c r="P46" s="13"/>
      <c r="Q46" s="13">
        <v>261</v>
      </c>
      <c r="R46" s="13">
        <v>270</v>
      </c>
      <c r="S46" s="12">
        <v>0.76900000000000002</v>
      </c>
    </row>
    <row r="47" spans="2:19" x14ac:dyDescent="0.3">
      <c r="B47" t="s">
        <v>66</v>
      </c>
      <c r="C47" t="s">
        <v>261</v>
      </c>
      <c r="D47" t="s">
        <v>2</v>
      </c>
      <c r="E47" s="11" t="s">
        <v>3</v>
      </c>
      <c r="F47" t="s">
        <v>91</v>
      </c>
      <c r="G47" t="s">
        <v>429</v>
      </c>
      <c r="H47" s="13">
        <v>540</v>
      </c>
      <c r="I47" s="13">
        <v>424</v>
      </c>
      <c r="J47" s="13">
        <v>320</v>
      </c>
      <c r="K47" s="13"/>
      <c r="L47" s="13">
        <v>95</v>
      </c>
      <c r="M47" s="13">
        <v>95</v>
      </c>
      <c r="N47" s="13">
        <v>360</v>
      </c>
      <c r="O47" s="13">
        <v>140</v>
      </c>
      <c r="P47" s="13">
        <v>140</v>
      </c>
      <c r="Q47" s="13">
        <v>340</v>
      </c>
      <c r="R47" s="13">
        <v>214</v>
      </c>
      <c r="S47" s="12">
        <v>0.55700000000000005</v>
      </c>
    </row>
    <row r="48" spans="2:19" x14ac:dyDescent="0.3">
      <c r="B48" t="s">
        <v>66</v>
      </c>
      <c r="C48" t="s">
        <v>261</v>
      </c>
      <c r="D48" t="s">
        <v>2</v>
      </c>
      <c r="E48" s="11" t="s">
        <v>3</v>
      </c>
      <c r="F48" t="s">
        <v>92</v>
      </c>
      <c r="G48" t="s">
        <v>429</v>
      </c>
      <c r="H48" s="13">
        <v>665</v>
      </c>
      <c r="I48" s="13">
        <v>491</v>
      </c>
      <c r="J48" s="13">
        <v>336</v>
      </c>
      <c r="K48" s="13">
        <v>61</v>
      </c>
      <c r="L48" s="13">
        <v>101</v>
      </c>
      <c r="M48" s="13">
        <v>108</v>
      </c>
      <c r="N48" s="13">
        <v>392</v>
      </c>
      <c r="O48" s="13">
        <v>147</v>
      </c>
      <c r="P48" s="13">
        <v>181</v>
      </c>
      <c r="Q48" s="13">
        <v>384</v>
      </c>
      <c r="R48" s="13">
        <v>230</v>
      </c>
      <c r="S48" s="12">
        <v>0.86199999999999999</v>
      </c>
    </row>
    <row r="49" spans="2:19" x14ac:dyDescent="0.3">
      <c r="B49" t="s">
        <v>66</v>
      </c>
      <c r="C49" t="s">
        <v>261</v>
      </c>
      <c r="D49" t="s">
        <v>2</v>
      </c>
      <c r="E49" s="11" t="s">
        <v>3</v>
      </c>
      <c r="F49" t="s">
        <v>93</v>
      </c>
      <c r="G49" t="s">
        <v>429</v>
      </c>
      <c r="H49" s="13">
        <v>676</v>
      </c>
      <c r="I49" s="13">
        <v>523</v>
      </c>
      <c r="J49" s="13">
        <v>365</v>
      </c>
      <c r="K49" s="13">
        <v>74</v>
      </c>
      <c r="L49" s="13">
        <v>129</v>
      </c>
      <c r="M49" s="13">
        <v>113</v>
      </c>
      <c r="N49" s="13">
        <v>451</v>
      </c>
      <c r="O49" s="13">
        <v>158</v>
      </c>
      <c r="P49" s="13">
        <v>199</v>
      </c>
      <c r="Q49" s="13">
        <v>400</v>
      </c>
      <c r="R49" s="13">
        <v>325</v>
      </c>
      <c r="S49" s="12">
        <v>0.89300000000000002</v>
      </c>
    </row>
    <row r="50" spans="2:19" x14ac:dyDescent="0.3">
      <c r="B50" t="s">
        <v>83</v>
      </c>
      <c r="C50" t="s">
        <v>261</v>
      </c>
      <c r="D50" t="s">
        <v>2</v>
      </c>
      <c r="E50" s="11" t="s">
        <v>7</v>
      </c>
      <c r="F50" t="s">
        <v>94</v>
      </c>
      <c r="G50" t="s">
        <v>429</v>
      </c>
      <c r="H50" s="13">
        <v>920</v>
      </c>
      <c r="I50" s="13">
        <v>710</v>
      </c>
      <c r="J50" s="13">
        <v>460</v>
      </c>
      <c r="K50" s="13">
        <v>160</v>
      </c>
      <c r="L50" s="13">
        <v>124</v>
      </c>
      <c r="M50" s="13">
        <v>85</v>
      </c>
      <c r="N50" s="13"/>
      <c r="O50" s="13"/>
      <c r="P50" s="13"/>
      <c r="Q50" s="13">
        <v>395</v>
      </c>
      <c r="R50" s="13"/>
      <c r="S50" s="12">
        <v>0.68</v>
      </c>
    </row>
    <row r="51" spans="2:19" x14ac:dyDescent="0.3">
      <c r="B51" t="s">
        <v>66</v>
      </c>
      <c r="C51" t="s">
        <v>261</v>
      </c>
      <c r="D51" t="s">
        <v>2</v>
      </c>
      <c r="E51" s="11" t="s">
        <v>5</v>
      </c>
      <c r="F51" t="s">
        <v>95</v>
      </c>
      <c r="G51" t="s">
        <v>429</v>
      </c>
      <c r="H51" s="13"/>
      <c r="I51" s="13"/>
      <c r="J51" s="13">
        <v>307</v>
      </c>
      <c r="K51" s="13">
        <v>53</v>
      </c>
      <c r="L51" s="13"/>
      <c r="M51" s="13">
        <v>116</v>
      </c>
      <c r="N51" s="13">
        <v>564</v>
      </c>
      <c r="O51" s="13">
        <v>98</v>
      </c>
      <c r="P51" s="13">
        <v>203</v>
      </c>
      <c r="Q51" s="13">
        <v>319</v>
      </c>
      <c r="R51" s="13">
        <v>409</v>
      </c>
      <c r="S51" s="12"/>
    </row>
    <row r="52" spans="2:19" x14ac:dyDescent="0.3">
      <c r="B52" t="s">
        <v>83</v>
      </c>
      <c r="C52" t="s">
        <v>261</v>
      </c>
      <c r="D52" t="s">
        <v>2</v>
      </c>
      <c r="E52" s="11" t="s">
        <v>8</v>
      </c>
      <c r="F52" t="s">
        <v>96</v>
      </c>
      <c r="G52" t="s">
        <v>429</v>
      </c>
      <c r="H52" s="13">
        <v>615</v>
      </c>
      <c r="I52" s="13">
        <v>440</v>
      </c>
      <c r="J52" s="13">
        <v>335</v>
      </c>
      <c r="K52" s="13">
        <v>76</v>
      </c>
      <c r="L52" s="13">
        <v>103</v>
      </c>
      <c r="M52" s="13"/>
      <c r="N52" s="13"/>
      <c r="O52" s="13"/>
      <c r="P52" s="13"/>
      <c r="Q52" s="13">
        <v>222</v>
      </c>
      <c r="R52" s="13"/>
      <c r="S52" s="12">
        <v>0.79100000000000004</v>
      </c>
    </row>
    <row r="53" spans="2:19" x14ac:dyDescent="0.3">
      <c r="B53" t="s">
        <v>83</v>
      </c>
      <c r="C53" t="s">
        <v>261</v>
      </c>
      <c r="D53" t="s">
        <v>2</v>
      </c>
      <c r="E53" s="11" t="s">
        <v>8</v>
      </c>
      <c r="F53" t="s">
        <v>97</v>
      </c>
      <c r="G53" t="s">
        <v>429</v>
      </c>
      <c r="H53" s="13">
        <v>701</v>
      </c>
      <c r="I53" s="13">
        <v>490</v>
      </c>
      <c r="J53" s="13">
        <v>359</v>
      </c>
      <c r="K53" s="13">
        <v>65</v>
      </c>
      <c r="L53" s="13">
        <v>111</v>
      </c>
      <c r="M53" s="13"/>
      <c r="N53" s="13">
        <v>430</v>
      </c>
      <c r="O53" s="13">
        <v>63</v>
      </c>
      <c r="P53" s="13"/>
      <c r="Q53" s="13">
        <v>220</v>
      </c>
      <c r="R53" s="13">
        <v>400</v>
      </c>
      <c r="S53" s="12">
        <v>0.92800000000000005</v>
      </c>
    </row>
    <row r="54" spans="2:19" x14ac:dyDescent="0.3">
      <c r="B54" t="s">
        <v>83</v>
      </c>
      <c r="C54" t="s">
        <v>261</v>
      </c>
      <c r="D54" t="s">
        <v>2</v>
      </c>
      <c r="E54" s="11" t="s">
        <v>8</v>
      </c>
      <c r="F54" t="s">
        <v>98</v>
      </c>
      <c r="G54" t="s">
        <v>429</v>
      </c>
      <c r="H54" s="13">
        <v>700</v>
      </c>
      <c r="I54" s="13">
        <v>570</v>
      </c>
      <c r="J54" s="13">
        <v>400</v>
      </c>
      <c r="K54" s="13">
        <v>100</v>
      </c>
      <c r="L54" s="13">
        <v>150</v>
      </c>
      <c r="M54" s="13"/>
      <c r="N54" s="13">
        <v>470</v>
      </c>
      <c r="O54" s="13"/>
      <c r="P54" s="13"/>
      <c r="Q54" s="13">
        <v>350</v>
      </c>
      <c r="R54" s="13">
        <v>360</v>
      </c>
      <c r="S54" s="12"/>
    </row>
    <row r="55" spans="2:19" x14ac:dyDescent="0.3">
      <c r="B55" t="s">
        <v>99</v>
      </c>
      <c r="C55" t="s">
        <v>261</v>
      </c>
      <c r="D55" t="s">
        <v>2</v>
      </c>
      <c r="E55" s="11" t="s">
        <v>6</v>
      </c>
      <c r="F55" t="s">
        <v>100</v>
      </c>
      <c r="G55" t="s">
        <v>429</v>
      </c>
      <c r="H55" s="13">
        <v>706.225680933852</v>
      </c>
      <c r="I55" s="13">
        <v>586.38132295719845</v>
      </c>
      <c r="J55" s="13">
        <v>393.77431966147901</v>
      </c>
      <c r="K55" s="13">
        <v>100.58365758754864</v>
      </c>
      <c r="L55" s="13">
        <v>153.74822397272999</v>
      </c>
      <c r="M55" s="13"/>
      <c r="N55" s="13">
        <v>324.81396496640002</v>
      </c>
      <c r="O55" s="13"/>
      <c r="P55" s="13"/>
      <c r="Q55" s="13">
        <v>318.87159533738998</v>
      </c>
      <c r="R55" s="13">
        <v>528.84544755827994</v>
      </c>
      <c r="S55" s="12">
        <v>0.74</v>
      </c>
    </row>
    <row r="56" spans="2:19" x14ac:dyDescent="0.3">
      <c r="B56" t="s">
        <v>99</v>
      </c>
      <c r="C56" t="s">
        <v>261</v>
      </c>
      <c r="D56" t="s">
        <v>2</v>
      </c>
      <c r="E56" s="11" t="s">
        <v>6</v>
      </c>
      <c r="F56" t="s">
        <v>101</v>
      </c>
      <c r="G56" t="s">
        <v>429</v>
      </c>
      <c r="H56" s="13">
        <v>891.61687332224903</v>
      </c>
      <c r="I56" s="13">
        <v>754.18637351399718</v>
      </c>
      <c r="J56" s="13"/>
      <c r="K56" s="13">
        <v>230.09075802121947</v>
      </c>
      <c r="L56" s="13">
        <v>116.6384248212</v>
      </c>
      <c r="M56" s="13"/>
      <c r="N56" s="13">
        <v>242.93211463391</v>
      </c>
      <c r="O56" s="13"/>
      <c r="P56" s="13"/>
      <c r="Q56" s="13">
        <v>258.85212773872001</v>
      </c>
      <c r="R56" s="13">
        <v>542.52213653241927</v>
      </c>
      <c r="S56" s="12">
        <v>0.78300000000000003</v>
      </c>
    </row>
    <row r="57" spans="2:19" x14ac:dyDescent="0.3">
      <c r="B57" t="s">
        <v>66</v>
      </c>
      <c r="C57" t="s">
        <v>261</v>
      </c>
      <c r="D57" t="s">
        <v>2</v>
      </c>
      <c r="E57" s="11" t="s">
        <v>6</v>
      </c>
      <c r="F57" t="s">
        <v>102</v>
      </c>
      <c r="G57" t="s">
        <v>429</v>
      </c>
      <c r="H57" s="13"/>
      <c r="I57" s="13"/>
      <c r="J57" s="13"/>
      <c r="K57" s="13">
        <v>105</v>
      </c>
      <c r="L57" s="13"/>
      <c r="M57" s="13">
        <v>128</v>
      </c>
      <c r="N57" s="13">
        <v>508</v>
      </c>
      <c r="O57" s="13">
        <v>150</v>
      </c>
      <c r="P57" s="13">
        <v>195</v>
      </c>
      <c r="Q57" s="13">
        <v>305</v>
      </c>
      <c r="R57" s="13">
        <v>317</v>
      </c>
      <c r="S57" s="12"/>
    </row>
    <row r="58" spans="2:19" x14ac:dyDescent="0.3">
      <c r="B58" t="s">
        <v>66</v>
      </c>
      <c r="C58" t="s">
        <v>261</v>
      </c>
      <c r="D58" t="s">
        <v>2</v>
      </c>
      <c r="E58" s="11" t="s">
        <v>6</v>
      </c>
      <c r="F58" t="s">
        <v>103</v>
      </c>
      <c r="G58" t="s">
        <v>429</v>
      </c>
      <c r="H58" s="13">
        <v>685</v>
      </c>
      <c r="I58" s="13">
        <v>512</v>
      </c>
      <c r="J58" s="13">
        <v>364</v>
      </c>
      <c r="K58" s="13">
        <v>70</v>
      </c>
      <c r="L58" s="13">
        <v>102</v>
      </c>
      <c r="M58" s="13">
        <v>116</v>
      </c>
      <c r="N58" s="13">
        <v>470</v>
      </c>
      <c r="O58" s="13">
        <v>140</v>
      </c>
      <c r="P58" s="13">
        <v>170</v>
      </c>
      <c r="Q58" s="13">
        <v>300</v>
      </c>
      <c r="R58" s="13">
        <v>306</v>
      </c>
      <c r="S58" s="12">
        <v>0.80700000000000005</v>
      </c>
    </row>
    <row r="59" spans="2:19" x14ac:dyDescent="0.3">
      <c r="B59" t="s">
        <v>83</v>
      </c>
      <c r="C59" t="s">
        <v>261</v>
      </c>
      <c r="D59" t="s">
        <v>2</v>
      </c>
      <c r="E59" s="11" t="s">
        <v>6</v>
      </c>
      <c r="F59" t="s">
        <v>104</v>
      </c>
      <c r="G59" t="s">
        <v>429</v>
      </c>
      <c r="H59" s="13">
        <v>703</v>
      </c>
      <c r="I59" s="13">
        <v>568</v>
      </c>
      <c r="J59" s="13"/>
      <c r="K59" s="13">
        <v>79</v>
      </c>
      <c r="L59" s="13">
        <v>124</v>
      </c>
      <c r="M59" s="13">
        <v>107</v>
      </c>
      <c r="N59" s="13"/>
      <c r="O59" s="13"/>
      <c r="P59" s="13">
        <v>198</v>
      </c>
      <c r="Q59" s="13">
        <v>319</v>
      </c>
      <c r="R59" s="13">
        <v>340</v>
      </c>
      <c r="S59" s="12">
        <v>0.93200000000000005</v>
      </c>
    </row>
    <row r="60" spans="2:19" x14ac:dyDescent="0.3">
      <c r="B60" t="s">
        <v>66</v>
      </c>
      <c r="C60" t="s">
        <v>261</v>
      </c>
      <c r="D60" t="s">
        <v>2</v>
      </c>
      <c r="E60" s="11" t="s">
        <v>6</v>
      </c>
      <c r="F60" t="s">
        <v>105</v>
      </c>
      <c r="G60" t="s">
        <v>429</v>
      </c>
      <c r="H60" s="13">
        <v>840</v>
      </c>
      <c r="I60" s="13">
        <v>666</v>
      </c>
      <c r="J60" s="13">
        <v>465</v>
      </c>
      <c r="K60" s="13">
        <v>109</v>
      </c>
      <c r="L60" s="13">
        <v>103</v>
      </c>
      <c r="M60" s="13">
        <v>137</v>
      </c>
      <c r="N60" s="13"/>
      <c r="O60" s="13"/>
      <c r="P60" s="13"/>
      <c r="Q60" s="13">
        <v>453</v>
      </c>
      <c r="R60" s="13"/>
      <c r="S60" s="12">
        <v>0.83</v>
      </c>
    </row>
    <row r="61" spans="2:19" x14ac:dyDescent="0.3">
      <c r="B61" t="s">
        <v>66</v>
      </c>
      <c r="C61" t="s">
        <v>261</v>
      </c>
      <c r="D61" t="s">
        <v>2</v>
      </c>
      <c r="E61" s="11" t="s">
        <v>6</v>
      </c>
      <c r="F61" t="s">
        <v>106</v>
      </c>
      <c r="G61" t="s">
        <v>487</v>
      </c>
      <c r="H61" s="13"/>
      <c r="I61" s="13">
        <v>565</v>
      </c>
      <c r="J61" s="13">
        <v>398</v>
      </c>
      <c r="K61" s="13">
        <v>49</v>
      </c>
      <c r="L61" s="13"/>
      <c r="M61" s="13">
        <v>133</v>
      </c>
      <c r="N61" s="13">
        <v>430</v>
      </c>
      <c r="O61" s="13">
        <v>120</v>
      </c>
      <c r="P61" s="13">
        <v>218</v>
      </c>
      <c r="Q61" s="13">
        <v>346</v>
      </c>
      <c r="R61" s="13">
        <v>186</v>
      </c>
      <c r="S61" s="12"/>
    </row>
    <row r="62" spans="2:19" x14ac:dyDescent="0.3">
      <c r="B62" t="s">
        <v>66</v>
      </c>
      <c r="C62" t="s">
        <v>261</v>
      </c>
      <c r="D62" t="s">
        <v>2</v>
      </c>
      <c r="E62" s="11" t="s">
        <v>6</v>
      </c>
      <c r="F62" t="s">
        <v>107</v>
      </c>
      <c r="G62" t="s">
        <v>429</v>
      </c>
      <c r="H62" s="13"/>
      <c r="I62" s="13"/>
      <c r="J62" s="13">
        <v>424</v>
      </c>
      <c r="K62" s="13">
        <v>68</v>
      </c>
      <c r="L62" s="13"/>
      <c r="M62" s="13">
        <v>140</v>
      </c>
      <c r="N62" s="13">
        <v>645</v>
      </c>
      <c r="O62" s="13">
        <v>80</v>
      </c>
      <c r="P62" s="13">
        <v>200</v>
      </c>
      <c r="Q62" s="13">
        <v>313</v>
      </c>
      <c r="R62" s="13">
        <v>530</v>
      </c>
      <c r="S62" s="12"/>
    </row>
    <row r="63" spans="2:19" x14ac:dyDescent="0.3">
      <c r="B63" t="s">
        <v>66</v>
      </c>
      <c r="C63" t="s">
        <v>261</v>
      </c>
      <c r="D63" t="s">
        <v>2</v>
      </c>
      <c r="E63" s="11" t="s">
        <v>6</v>
      </c>
      <c r="F63" t="s">
        <v>108</v>
      </c>
      <c r="G63" t="s">
        <v>429</v>
      </c>
      <c r="H63" s="13">
        <v>695</v>
      </c>
      <c r="I63" s="13">
        <v>570</v>
      </c>
      <c r="J63" s="13">
        <v>358</v>
      </c>
      <c r="K63" s="13">
        <v>69</v>
      </c>
      <c r="L63" s="13">
        <v>101</v>
      </c>
      <c r="M63" s="13"/>
      <c r="N63" s="13">
        <v>502</v>
      </c>
      <c r="O63" s="13">
        <v>131</v>
      </c>
      <c r="P63" s="13"/>
      <c r="Q63" s="13">
        <v>313</v>
      </c>
      <c r="R63" s="13">
        <v>360</v>
      </c>
      <c r="S63" s="12">
        <v>0.92200000000000004</v>
      </c>
    </row>
    <row r="64" spans="2:19" x14ac:dyDescent="0.3">
      <c r="B64" t="s">
        <v>66</v>
      </c>
      <c r="C64" t="s">
        <v>261</v>
      </c>
      <c r="D64" t="s">
        <v>2</v>
      </c>
      <c r="E64" s="11" t="s">
        <v>6</v>
      </c>
      <c r="F64" t="s">
        <v>109</v>
      </c>
      <c r="G64" t="s">
        <v>487</v>
      </c>
      <c r="H64" s="13"/>
      <c r="I64" s="13">
        <v>458</v>
      </c>
      <c r="J64" s="13">
        <v>315</v>
      </c>
      <c r="K64" s="13">
        <v>39</v>
      </c>
      <c r="L64" s="13"/>
      <c r="M64" s="13">
        <v>99</v>
      </c>
      <c r="N64" s="13">
        <v>350</v>
      </c>
      <c r="O64" s="13">
        <v>104</v>
      </c>
      <c r="P64" s="13"/>
      <c r="Q64" s="13">
        <v>261</v>
      </c>
      <c r="R64" s="13">
        <v>180</v>
      </c>
      <c r="S64" s="12"/>
    </row>
    <row r="65" spans="1:19" x14ac:dyDescent="0.3">
      <c r="B65" t="s">
        <v>66</v>
      </c>
      <c r="C65" t="s">
        <v>261</v>
      </c>
      <c r="D65" t="s">
        <v>2</v>
      </c>
      <c r="E65" s="11" t="s">
        <v>6</v>
      </c>
      <c r="F65" t="s">
        <v>110</v>
      </c>
      <c r="G65" t="s">
        <v>429</v>
      </c>
      <c r="H65" s="13">
        <v>703</v>
      </c>
      <c r="I65" s="13">
        <v>558</v>
      </c>
      <c r="J65" s="13">
        <v>386</v>
      </c>
      <c r="K65" s="13">
        <v>43</v>
      </c>
      <c r="L65" s="13">
        <v>101</v>
      </c>
      <c r="M65" s="13"/>
      <c r="N65" s="13">
        <v>558</v>
      </c>
      <c r="O65" s="13">
        <v>110</v>
      </c>
      <c r="P65" s="13"/>
      <c r="Q65" s="13">
        <v>246</v>
      </c>
      <c r="R65" s="13">
        <v>375</v>
      </c>
      <c r="S65" s="12">
        <v>0.74299999999999999</v>
      </c>
    </row>
    <row r="66" spans="1:19" x14ac:dyDescent="0.3">
      <c r="B66" t="s">
        <v>83</v>
      </c>
      <c r="C66" t="s">
        <v>261</v>
      </c>
      <c r="D66" t="s">
        <v>2</v>
      </c>
      <c r="E66" s="11" t="s">
        <v>4</v>
      </c>
      <c r="F66" t="s">
        <v>111</v>
      </c>
      <c r="G66" t="s">
        <v>429</v>
      </c>
      <c r="H66" s="13">
        <v>1079</v>
      </c>
      <c r="I66" s="13">
        <v>867.5</v>
      </c>
      <c r="J66" s="13">
        <v>610</v>
      </c>
      <c r="K66" s="13">
        <v>203</v>
      </c>
      <c r="L66" s="13">
        <v>82</v>
      </c>
      <c r="M66" s="13">
        <v>127</v>
      </c>
      <c r="N66" s="13"/>
      <c r="O66" s="13">
        <v>61</v>
      </c>
      <c r="P66" s="13">
        <v>235</v>
      </c>
      <c r="Q66" s="13">
        <v>407</v>
      </c>
      <c r="R66" s="13"/>
      <c r="S66" s="12"/>
    </row>
    <row r="67" spans="1:19" x14ac:dyDescent="0.3">
      <c r="B67" t="s">
        <v>83</v>
      </c>
      <c r="C67" t="s">
        <v>261</v>
      </c>
      <c r="D67" t="s">
        <v>2</v>
      </c>
      <c r="E67" s="11" t="s">
        <v>4</v>
      </c>
      <c r="F67" t="s">
        <v>112</v>
      </c>
      <c r="G67" t="s">
        <v>487</v>
      </c>
      <c r="H67" s="13">
        <v>652</v>
      </c>
      <c r="I67" s="13">
        <v>463</v>
      </c>
      <c r="J67" s="13">
        <v>384</v>
      </c>
      <c r="K67" s="13">
        <v>159</v>
      </c>
      <c r="L67" s="13">
        <v>88</v>
      </c>
      <c r="M67" s="13"/>
      <c r="N67" s="13">
        <v>370</v>
      </c>
      <c r="O67" s="13">
        <v>155.5</v>
      </c>
      <c r="P67" s="13"/>
      <c r="Q67" s="13">
        <v>452</v>
      </c>
      <c r="R67" s="13">
        <v>298.5</v>
      </c>
      <c r="S67" s="12">
        <v>0.96099999999999997</v>
      </c>
    </row>
    <row r="68" spans="1:19" x14ac:dyDescent="0.3">
      <c r="B68" t="s">
        <v>83</v>
      </c>
      <c r="C68" t="s">
        <v>261</v>
      </c>
      <c r="D68" t="s">
        <v>2</v>
      </c>
      <c r="E68" s="11" t="s">
        <v>4</v>
      </c>
      <c r="F68" t="s">
        <v>113</v>
      </c>
      <c r="G68" t="s">
        <v>429</v>
      </c>
      <c r="H68" s="13">
        <v>876</v>
      </c>
      <c r="I68" s="13">
        <v>694.5</v>
      </c>
      <c r="J68" s="13">
        <v>476.5</v>
      </c>
      <c r="K68" s="13">
        <v>152.5</v>
      </c>
      <c r="L68" s="13">
        <v>141</v>
      </c>
      <c r="M68" s="13"/>
      <c r="N68" s="13">
        <v>420</v>
      </c>
      <c r="O68" s="13">
        <v>155</v>
      </c>
      <c r="P68" s="13"/>
      <c r="Q68" s="13">
        <v>466.25</v>
      </c>
      <c r="R68" s="13">
        <v>415</v>
      </c>
      <c r="S68" s="12"/>
    </row>
    <row r="69" spans="1:19" x14ac:dyDescent="0.3">
      <c r="B69" t="s">
        <v>83</v>
      </c>
      <c r="C69" t="s">
        <v>261</v>
      </c>
      <c r="D69" t="s">
        <v>2</v>
      </c>
      <c r="E69" s="11" t="s">
        <v>4</v>
      </c>
      <c r="F69" t="s">
        <v>114</v>
      </c>
      <c r="G69" t="s">
        <v>429</v>
      </c>
      <c r="H69" s="13">
        <v>1140.25</v>
      </c>
      <c r="I69" s="13">
        <v>987.5</v>
      </c>
      <c r="J69" s="13">
        <v>669.25</v>
      </c>
      <c r="K69" s="13">
        <v>202.5</v>
      </c>
      <c r="L69" s="13">
        <v>270</v>
      </c>
      <c r="M69" s="13">
        <v>163.25</v>
      </c>
      <c r="N69" s="13">
        <v>715</v>
      </c>
      <c r="O69" s="13">
        <v>114.5</v>
      </c>
      <c r="P69" s="13">
        <v>244.75</v>
      </c>
      <c r="Q69" s="13">
        <v>489.74999999999994</v>
      </c>
      <c r="R69" s="13">
        <v>632.5</v>
      </c>
      <c r="S69" s="12">
        <v>0.84599999999999997</v>
      </c>
    </row>
    <row r="70" spans="1:19" x14ac:dyDescent="0.3">
      <c r="B70" t="s">
        <v>83</v>
      </c>
      <c r="C70" t="s">
        <v>261</v>
      </c>
      <c r="D70" t="s">
        <v>2</v>
      </c>
      <c r="E70" s="11" t="s">
        <v>4</v>
      </c>
      <c r="F70" t="s">
        <v>115</v>
      </c>
      <c r="G70" t="s">
        <v>487</v>
      </c>
      <c r="H70" s="13">
        <v>434.5</v>
      </c>
      <c r="I70" s="13">
        <v>324</v>
      </c>
      <c r="J70" s="13">
        <v>276</v>
      </c>
      <c r="K70" s="13">
        <v>82.75</v>
      </c>
      <c r="L70" s="13">
        <v>82.5</v>
      </c>
      <c r="M70" s="13">
        <v>73.5</v>
      </c>
      <c r="N70" s="13">
        <v>250</v>
      </c>
      <c r="O70" s="13">
        <v>73</v>
      </c>
      <c r="P70" s="13">
        <v>124.5</v>
      </c>
      <c r="Q70" s="13">
        <v>249</v>
      </c>
      <c r="R70" s="13">
        <v>215</v>
      </c>
      <c r="S70" s="12">
        <v>0.503</v>
      </c>
    </row>
    <row r="71" spans="1:19" x14ac:dyDescent="0.3">
      <c r="B71" t="s">
        <v>83</v>
      </c>
      <c r="C71" t="s">
        <v>261</v>
      </c>
      <c r="D71" t="s">
        <v>2</v>
      </c>
      <c r="E71" s="11" t="s">
        <v>4</v>
      </c>
      <c r="F71" t="s">
        <v>116</v>
      </c>
      <c r="G71" t="s">
        <v>487</v>
      </c>
      <c r="H71" s="13">
        <v>529.5</v>
      </c>
      <c r="I71" s="13">
        <v>456.5</v>
      </c>
      <c r="J71" s="13">
        <v>313</v>
      </c>
      <c r="K71" s="13">
        <v>76.5</v>
      </c>
      <c r="L71" s="13">
        <v>101</v>
      </c>
      <c r="M71" s="13">
        <v>77</v>
      </c>
      <c r="N71" s="13">
        <v>311</v>
      </c>
      <c r="O71" s="13">
        <v>118</v>
      </c>
      <c r="P71" s="13">
        <v>168</v>
      </c>
      <c r="Q71" s="13">
        <v>311</v>
      </c>
      <c r="R71" s="13">
        <v>315</v>
      </c>
      <c r="S71" s="12">
        <v>0.76600000000000001</v>
      </c>
    </row>
    <row r="72" spans="1:19" x14ac:dyDescent="0.3">
      <c r="B72" t="s">
        <v>83</v>
      </c>
      <c r="C72" t="s">
        <v>261</v>
      </c>
      <c r="D72" t="s">
        <v>2</v>
      </c>
      <c r="E72" s="11" t="s">
        <v>4</v>
      </c>
      <c r="F72" t="s">
        <v>117</v>
      </c>
      <c r="G72" t="s">
        <v>429</v>
      </c>
      <c r="H72" s="13">
        <v>805</v>
      </c>
      <c r="I72" s="13">
        <v>659.75</v>
      </c>
      <c r="J72" s="13">
        <v>420.5</v>
      </c>
      <c r="K72" s="13">
        <v>82.5</v>
      </c>
      <c r="L72" s="13">
        <v>116.5</v>
      </c>
      <c r="M72" s="13"/>
      <c r="N72" s="13">
        <v>449</v>
      </c>
      <c r="O72" s="13">
        <v>215</v>
      </c>
      <c r="P72" s="13"/>
      <c r="Q72" s="13">
        <v>483</v>
      </c>
      <c r="R72" s="13">
        <v>471</v>
      </c>
      <c r="S72" s="12">
        <v>0.86799999999999999</v>
      </c>
    </row>
    <row r="73" spans="1:19" x14ac:dyDescent="0.3">
      <c r="B73" t="s">
        <v>83</v>
      </c>
      <c r="C73" t="s">
        <v>261</v>
      </c>
      <c r="D73" t="s">
        <v>2</v>
      </c>
      <c r="E73" s="11" t="s">
        <v>4</v>
      </c>
      <c r="F73" t="s">
        <v>118</v>
      </c>
      <c r="G73" t="s">
        <v>429</v>
      </c>
      <c r="H73" s="13">
        <v>1000</v>
      </c>
      <c r="I73" s="13">
        <v>799.5</v>
      </c>
      <c r="J73" s="13">
        <v>591</v>
      </c>
      <c r="K73" s="13">
        <v>135</v>
      </c>
      <c r="L73" s="13">
        <v>126</v>
      </c>
      <c r="M73" s="13">
        <v>140</v>
      </c>
      <c r="N73" s="13"/>
      <c r="O73" s="13"/>
      <c r="P73" s="13">
        <v>250</v>
      </c>
      <c r="Q73" s="13">
        <v>530</v>
      </c>
      <c r="R73" s="13"/>
      <c r="S73" s="12">
        <v>0.93600000000000005</v>
      </c>
    </row>
    <row r="74" spans="1:19" x14ac:dyDescent="0.3">
      <c r="B74" t="s">
        <v>83</v>
      </c>
      <c r="C74" t="s">
        <v>261</v>
      </c>
      <c r="D74" t="s">
        <v>2</v>
      </c>
      <c r="E74" s="11" t="s">
        <v>4</v>
      </c>
      <c r="F74" t="s">
        <v>119</v>
      </c>
      <c r="G74" t="s">
        <v>487</v>
      </c>
      <c r="H74" s="13">
        <v>885</v>
      </c>
      <c r="I74" s="13">
        <v>696</v>
      </c>
      <c r="J74" s="13">
        <v>490</v>
      </c>
      <c r="K74" s="13">
        <v>135</v>
      </c>
      <c r="L74" s="13">
        <v>115</v>
      </c>
      <c r="M74" s="13">
        <v>135</v>
      </c>
      <c r="N74" s="13">
        <v>365</v>
      </c>
      <c r="O74" s="13">
        <v>159</v>
      </c>
      <c r="P74" s="13">
        <v>200</v>
      </c>
      <c r="Q74" s="13">
        <v>495</v>
      </c>
      <c r="R74" s="13">
        <v>372</v>
      </c>
      <c r="S74" s="12">
        <v>0.54600000000000004</v>
      </c>
    </row>
    <row r="75" spans="1:19" x14ac:dyDescent="0.3">
      <c r="A75" t="s">
        <v>56</v>
      </c>
      <c r="B75" t="s">
        <v>83</v>
      </c>
      <c r="C75" t="s">
        <v>261</v>
      </c>
      <c r="D75" t="s">
        <v>2</v>
      </c>
      <c r="E75" s="11" t="s">
        <v>4</v>
      </c>
      <c r="F75" t="s">
        <v>120</v>
      </c>
      <c r="G75" t="s">
        <v>429</v>
      </c>
      <c r="H75" s="13">
        <v>1105</v>
      </c>
      <c r="I75" s="13">
        <v>767.5</v>
      </c>
      <c r="J75" s="13">
        <v>626</v>
      </c>
      <c r="K75" s="13">
        <v>330</v>
      </c>
      <c r="L75" s="13">
        <v>203</v>
      </c>
      <c r="M75" s="13">
        <v>146</v>
      </c>
      <c r="N75" s="13">
        <v>640</v>
      </c>
      <c r="O75" s="13"/>
      <c r="P75" s="13">
        <v>270</v>
      </c>
      <c r="Q75" s="13">
        <v>380</v>
      </c>
      <c r="R75" s="13">
        <v>530</v>
      </c>
      <c r="S75" s="12"/>
    </row>
    <row r="76" spans="1:19" x14ac:dyDescent="0.3">
      <c r="B76" t="s">
        <v>121</v>
      </c>
      <c r="C76" t="s">
        <v>261</v>
      </c>
      <c r="D76" t="s">
        <v>2</v>
      </c>
      <c r="E76" s="11" t="s">
        <v>4</v>
      </c>
      <c r="F76" t="s">
        <v>122</v>
      </c>
      <c r="G76" t="s">
        <v>429</v>
      </c>
      <c r="H76" s="13">
        <v>990</v>
      </c>
      <c r="I76" s="13">
        <v>780</v>
      </c>
      <c r="J76" s="13">
        <v>654</v>
      </c>
      <c r="K76" s="13">
        <v>141</v>
      </c>
      <c r="L76" s="13">
        <v>142</v>
      </c>
      <c r="M76" s="13"/>
      <c r="N76" s="13">
        <v>456</v>
      </c>
      <c r="O76" s="13"/>
      <c r="P76" s="13"/>
      <c r="Q76" s="13">
        <v>499</v>
      </c>
      <c r="R76" s="13">
        <v>510</v>
      </c>
      <c r="S76" s="12">
        <v>0.879</v>
      </c>
    </row>
    <row r="77" spans="1:19" x14ac:dyDescent="0.3">
      <c r="B77" t="s">
        <v>121</v>
      </c>
      <c r="C77" t="s">
        <v>261</v>
      </c>
      <c r="D77" t="s">
        <v>2</v>
      </c>
      <c r="E77" s="11" t="s">
        <v>4</v>
      </c>
      <c r="F77" t="s">
        <v>123</v>
      </c>
      <c r="G77" t="s">
        <v>429</v>
      </c>
      <c r="H77" s="13">
        <v>847.56756756756704</v>
      </c>
      <c r="I77" s="13">
        <v>700.54054054054052</v>
      </c>
      <c r="J77" s="13">
        <v>436.75675675675598</v>
      </c>
      <c r="K77" s="13">
        <v>103.78378378378379</v>
      </c>
      <c r="L77" s="13">
        <v>138.6014586014586</v>
      </c>
      <c r="M77" s="13">
        <v>105.94594594594595</v>
      </c>
      <c r="N77" s="13">
        <v>403.87878787878788</v>
      </c>
      <c r="O77" s="13">
        <v>125.57575757575758</v>
      </c>
      <c r="P77" s="13">
        <v>212.51891891891896</v>
      </c>
      <c r="Q77" s="13">
        <v>412.97297297297297</v>
      </c>
      <c r="R77" s="13">
        <v>316.76824242424243</v>
      </c>
      <c r="S77" s="12">
        <v>0.93700000000000006</v>
      </c>
    </row>
    <row r="78" spans="1:19" x14ac:dyDescent="0.3">
      <c r="B78" t="s">
        <v>121</v>
      </c>
      <c r="C78" t="s">
        <v>261</v>
      </c>
      <c r="D78" t="s">
        <v>2</v>
      </c>
      <c r="E78" s="11" t="s">
        <v>4</v>
      </c>
      <c r="F78" t="s">
        <v>124</v>
      </c>
      <c r="G78" t="s">
        <v>429</v>
      </c>
      <c r="H78" s="13">
        <v>996.58163265306098</v>
      </c>
      <c r="I78" s="13">
        <v>806.63265306122446</v>
      </c>
      <c r="J78" s="13">
        <v>499.591836734693</v>
      </c>
      <c r="K78" s="13">
        <v>78.061224489795919</v>
      </c>
      <c r="L78" s="13"/>
      <c r="M78" s="13">
        <v>132.70408163265307</v>
      </c>
      <c r="N78" s="13"/>
      <c r="O78" s="13"/>
      <c r="P78" s="13">
        <v>290.18219387755101</v>
      </c>
      <c r="Q78" s="13">
        <v>463.16326530612247</v>
      </c>
      <c r="R78" s="13"/>
      <c r="S78" s="12">
        <v>0.76700000000000002</v>
      </c>
    </row>
    <row r="79" spans="1:19" x14ac:dyDescent="0.3">
      <c r="B79" t="s">
        <v>121</v>
      </c>
      <c r="C79" t="s">
        <v>261</v>
      </c>
      <c r="D79" t="s">
        <v>2</v>
      </c>
      <c r="E79" s="11" t="s">
        <v>4</v>
      </c>
      <c r="F79" t="s">
        <v>125</v>
      </c>
      <c r="G79" t="s">
        <v>429</v>
      </c>
      <c r="H79" s="13">
        <v>798.94736842105203</v>
      </c>
      <c r="I79" s="13">
        <v>666.31578947368416</v>
      </c>
      <c r="J79" s="13">
        <v>372.63157894736798</v>
      </c>
      <c r="K79" s="13">
        <v>135.78947368421052</v>
      </c>
      <c r="L79" s="13">
        <v>158.67595818815332</v>
      </c>
      <c r="M79" s="13">
        <v>104.21052631578948</v>
      </c>
      <c r="N79" s="13">
        <v>515.00091692646242</v>
      </c>
      <c r="O79" s="13"/>
      <c r="P79" s="13">
        <v>212.88315789473683</v>
      </c>
      <c r="Q79" s="13">
        <v>432.63157894736844</v>
      </c>
      <c r="R79" s="13">
        <v>359.10874747845224</v>
      </c>
      <c r="S79" s="12">
        <v>0.85399999999999998</v>
      </c>
    </row>
    <row r="80" spans="1:19" x14ac:dyDescent="0.3">
      <c r="B80" t="s">
        <v>68</v>
      </c>
      <c r="C80" t="s">
        <v>259</v>
      </c>
      <c r="D80" t="s">
        <v>38</v>
      </c>
      <c r="E80" s="11" t="s">
        <v>39</v>
      </c>
      <c r="F80" t="s">
        <v>47</v>
      </c>
      <c r="G80" t="s">
        <v>487</v>
      </c>
      <c r="H80" s="12">
        <v>501.80999999999995</v>
      </c>
      <c r="I80" s="12">
        <v>475.94</v>
      </c>
      <c r="J80" s="12">
        <v>475.94</v>
      </c>
      <c r="K80" s="12">
        <v>359.45</v>
      </c>
      <c r="L80" s="12">
        <v>232.8</v>
      </c>
      <c r="M80" s="12"/>
      <c r="N80" s="12">
        <v>195.24</v>
      </c>
      <c r="O80" s="12"/>
      <c r="P80" s="12"/>
      <c r="Q80" s="12">
        <v>201.11999999999998</v>
      </c>
      <c r="R80" s="12">
        <v>209.44</v>
      </c>
      <c r="S80" s="12">
        <v>0.14585690782782945</v>
      </c>
    </row>
    <row r="81" spans="1:19" x14ac:dyDescent="0.3">
      <c r="A81" t="s">
        <v>56</v>
      </c>
      <c r="B81" t="s">
        <v>67</v>
      </c>
      <c r="C81" t="s">
        <v>259</v>
      </c>
      <c r="D81" t="s">
        <v>38</v>
      </c>
      <c r="E81" s="11" t="s">
        <v>39</v>
      </c>
      <c r="F81" t="s">
        <v>48</v>
      </c>
      <c r="G81" t="s">
        <v>429</v>
      </c>
      <c r="H81" s="12">
        <v>359.47</v>
      </c>
      <c r="I81" s="12">
        <v>340.75</v>
      </c>
      <c r="J81" s="12">
        <v>340.75</v>
      </c>
      <c r="K81" s="12">
        <v>283.21000000000004</v>
      </c>
      <c r="L81" s="12">
        <v>212.10000000000002</v>
      </c>
      <c r="M81" s="12">
        <v>68.23</v>
      </c>
      <c r="N81" s="12">
        <v>192.29</v>
      </c>
      <c r="O81" s="12">
        <v>37.839999999999996</v>
      </c>
      <c r="P81" s="12">
        <v>67.63</v>
      </c>
      <c r="Q81" s="12">
        <v>192.10000000000002</v>
      </c>
      <c r="R81" s="12">
        <v>150.93</v>
      </c>
      <c r="S81" s="12">
        <v>0.79166019549011313</v>
      </c>
    </row>
    <row r="82" spans="1:19" x14ac:dyDescent="0.3">
      <c r="B82" t="s">
        <v>77</v>
      </c>
      <c r="C82" t="s">
        <v>259</v>
      </c>
      <c r="D82" t="s">
        <v>38</v>
      </c>
      <c r="E82" s="11" t="s">
        <v>41</v>
      </c>
      <c r="F82" t="s">
        <v>49</v>
      </c>
      <c r="G82" t="s">
        <v>488</v>
      </c>
      <c r="H82" s="12">
        <v>215.53</v>
      </c>
      <c r="I82" s="12">
        <v>195.10000000000002</v>
      </c>
      <c r="J82" s="12">
        <v>195.10000000000002</v>
      </c>
      <c r="K82" s="12">
        <v>147.41</v>
      </c>
      <c r="L82" s="12">
        <v>56.02</v>
      </c>
      <c r="M82" s="12">
        <v>31.97</v>
      </c>
      <c r="N82" s="12">
        <v>90.36</v>
      </c>
      <c r="O82" s="12"/>
      <c r="P82" s="12">
        <v>35.369999999999997</v>
      </c>
      <c r="Q82" s="12">
        <v>152.23000000000002</v>
      </c>
      <c r="R82" s="12">
        <v>59.04</v>
      </c>
      <c r="S82" s="12">
        <v>0.41340513192655115</v>
      </c>
    </row>
    <row r="83" spans="1:19" x14ac:dyDescent="0.3">
      <c r="A83" t="s">
        <v>56</v>
      </c>
      <c r="B83" t="s">
        <v>69</v>
      </c>
      <c r="C83" t="s">
        <v>259</v>
      </c>
      <c r="D83" t="s">
        <v>38</v>
      </c>
      <c r="E83" s="11" t="s">
        <v>41</v>
      </c>
      <c r="F83" t="s">
        <v>50</v>
      </c>
      <c r="G83" t="s">
        <v>429</v>
      </c>
      <c r="H83" s="12">
        <v>375.89</v>
      </c>
      <c r="I83" s="12">
        <v>347.49</v>
      </c>
      <c r="J83" s="12">
        <v>347.49</v>
      </c>
      <c r="K83" s="12">
        <v>314.46000000000004</v>
      </c>
      <c r="L83" s="12">
        <v>177.56</v>
      </c>
      <c r="M83" s="12">
        <v>72.37</v>
      </c>
      <c r="N83" s="12">
        <v>165.81</v>
      </c>
      <c r="O83" s="12">
        <v>86.509999999999991</v>
      </c>
      <c r="P83" s="12">
        <v>63.269999999999996</v>
      </c>
      <c r="Q83" s="12">
        <v>202.62</v>
      </c>
      <c r="R83" s="12">
        <v>146.24</v>
      </c>
      <c r="S83" s="12">
        <v>0.14936871579970187</v>
      </c>
    </row>
    <row r="84" spans="1:19" x14ac:dyDescent="0.3">
      <c r="B84" t="s">
        <v>70</v>
      </c>
      <c r="C84" t="s">
        <v>259</v>
      </c>
      <c r="D84" t="s">
        <v>38</v>
      </c>
      <c r="E84" s="11" t="s">
        <v>42</v>
      </c>
      <c r="F84" t="s">
        <v>51</v>
      </c>
      <c r="G84" t="s">
        <v>429</v>
      </c>
      <c r="H84" s="12">
        <v>334.04</v>
      </c>
      <c r="I84" s="12">
        <v>290.39</v>
      </c>
      <c r="J84" s="12">
        <v>290.39</v>
      </c>
      <c r="K84" s="12">
        <v>250.25</v>
      </c>
      <c r="L84" s="12">
        <v>134.14999999999998</v>
      </c>
      <c r="M84" s="12">
        <v>61.08</v>
      </c>
      <c r="N84" s="12">
        <v>160.10999999999999</v>
      </c>
      <c r="O84" s="12">
        <v>84.66</v>
      </c>
      <c r="P84" s="12">
        <v>65.95</v>
      </c>
      <c r="Q84" s="12">
        <v>193.54</v>
      </c>
      <c r="R84" s="12">
        <v>177.01</v>
      </c>
      <c r="S84" s="12">
        <v>0.16687639513591629</v>
      </c>
    </row>
    <row r="85" spans="1:19" x14ac:dyDescent="0.3">
      <c r="B85" t="s">
        <v>78</v>
      </c>
      <c r="C85" t="s">
        <v>259</v>
      </c>
      <c r="D85" t="s">
        <v>38</v>
      </c>
      <c r="E85" s="11" t="s">
        <v>43</v>
      </c>
      <c r="F85" t="s">
        <v>336</v>
      </c>
      <c r="G85" t="s">
        <v>429</v>
      </c>
      <c r="H85" s="12">
        <v>211.68</v>
      </c>
      <c r="I85" s="12">
        <v>171.69</v>
      </c>
      <c r="J85" s="12">
        <v>171.69</v>
      </c>
      <c r="K85" s="12">
        <v>145.04</v>
      </c>
      <c r="L85" s="12">
        <v>78.89</v>
      </c>
      <c r="M85" s="12">
        <v>27.47</v>
      </c>
      <c r="N85" s="12">
        <v>94.22</v>
      </c>
      <c r="O85" s="12">
        <v>57.5</v>
      </c>
      <c r="P85" s="12">
        <v>18.57</v>
      </c>
      <c r="Q85" s="12">
        <v>118.99</v>
      </c>
      <c r="R85" s="12">
        <v>89.91</v>
      </c>
      <c r="S85" s="12">
        <v>0.13541972389412532</v>
      </c>
    </row>
    <row r="86" spans="1:19" x14ac:dyDescent="0.3">
      <c r="B86" t="s">
        <v>75</v>
      </c>
      <c r="C86" t="s">
        <v>259</v>
      </c>
      <c r="D86" t="s">
        <v>80</v>
      </c>
      <c r="E86" s="11" t="s">
        <v>37</v>
      </c>
      <c r="F86" t="s">
        <v>52</v>
      </c>
      <c r="G86" t="s">
        <v>429</v>
      </c>
      <c r="H86" s="12">
        <v>453.17</v>
      </c>
      <c r="I86" s="12">
        <v>401.18</v>
      </c>
      <c r="J86" s="12">
        <v>401.18</v>
      </c>
      <c r="K86" s="12">
        <v>261.90000000000003</v>
      </c>
      <c r="L86" s="12"/>
      <c r="M86" s="12">
        <v>63.339999999999996</v>
      </c>
      <c r="N86" s="12"/>
      <c r="O86" s="12"/>
      <c r="P86" s="12">
        <v>142.60999999999999</v>
      </c>
      <c r="Q86" s="12">
        <v>230.15999999999997</v>
      </c>
      <c r="R86" s="12"/>
      <c r="S86" s="12"/>
    </row>
    <row r="87" spans="1:19" x14ac:dyDescent="0.3">
      <c r="B87" t="s">
        <v>76</v>
      </c>
      <c r="C87" t="s">
        <v>259</v>
      </c>
      <c r="D87" t="s">
        <v>80</v>
      </c>
      <c r="E87" s="11" t="s">
        <v>37</v>
      </c>
      <c r="F87" t="s">
        <v>53</v>
      </c>
      <c r="G87" t="s">
        <v>429</v>
      </c>
      <c r="H87" s="12">
        <v>493.22</v>
      </c>
      <c r="I87" s="12">
        <v>454.39</v>
      </c>
      <c r="J87" s="12">
        <v>454.39</v>
      </c>
      <c r="K87" s="12">
        <v>262.43</v>
      </c>
      <c r="L87" s="12"/>
      <c r="M87" s="12">
        <v>71.52</v>
      </c>
      <c r="N87" s="12">
        <v>235.98</v>
      </c>
      <c r="O87" s="12">
        <v>103.65</v>
      </c>
      <c r="P87" s="12">
        <v>190.35</v>
      </c>
      <c r="Q87" s="12">
        <v>254.24</v>
      </c>
      <c r="R87" s="12">
        <v>209.37</v>
      </c>
      <c r="S87" s="12">
        <v>0.29623985850375217</v>
      </c>
    </row>
    <row r="88" spans="1:19" x14ac:dyDescent="0.3">
      <c r="A88" t="s">
        <v>56</v>
      </c>
      <c r="B88" t="s">
        <v>328</v>
      </c>
      <c r="C88" t="s">
        <v>259</v>
      </c>
      <c r="D88" t="s">
        <v>80</v>
      </c>
      <c r="E88" s="11" t="s">
        <v>37</v>
      </c>
      <c r="F88" t="s">
        <v>54</v>
      </c>
      <c r="G88" t="s">
        <v>487</v>
      </c>
      <c r="H88" s="12">
        <v>245.59</v>
      </c>
      <c r="I88" s="12">
        <v>217.04999999999998</v>
      </c>
      <c r="J88" s="12">
        <v>217.04999999999998</v>
      </c>
      <c r="K88" s="12">
        <v>120.55</v>
      </c>
      <c r="L88" s="12">
        <v>97.240000000000009</v>
      </c>
      <c r="M88" s="12">
        <v>45.86</v>
      </c>
      <c r="N88" s="12">
        <v>108.97</v>
      </c>
      <c r="O88" s="12">
        <v>71.509999999999991</v>
      </c>
      <c r="P88" s="12">
        <v>99.52</v>
      </c>
      <c r="Q88" s="12">
        <v>162.28000000000003</v>
      </c>
      <c r="R88" s="12">
        <v>108.97</v>
      </c>
      <c r="S88" s="12"/>
    </row>
    <row r="89" spans="1:19" x14ac:dyDescent="0.3">
      <c r="B89" t="s">
        <v>71</v>
      </c>
      <c r="C89" t="s">
        <v>259</v>
      </c>
      <c r="D89" t="s">
        <v>80</v>
      </c>
      <c r="E89" s="11" t="s">
        <v>37</v>
      </c>
      <c r="F89" t="s">
        <v>55</v>
      </c>
      <c r="G89" t="s">
        <v>429</v>
      </c>
      <c r="H89" s="12">
        <v>546.45000000000005</v>
      </c>
      <c r="I89" s="12">
        <v>504.06</v>
      </c>
      <c r="J89" s="12">
        <v>504.06</v>
      </c>
      <c r="K89" s="12">
        <v>235.01000000000002</v>
      </c>
      <c r="L89" s="12">
        <v>197.02</v>
      </c>
      <c r="M89" s="12"/>
      <c r="N89" s="12">
        <v>226.04</v>
      </c>
      <c r="O89" s="12">
        <v>69.81</v>
      </c>
      <c r="P89" s="12"/>
      <c r="Q89" s="12">
        <v>217.62</v>
      </c>
      <c r="R89" s="12">
        <v>231.04</v>
      </c>
      <c r="S89" s="12"/>
    </row>
    <row r="90" spans="1:19" x14ac:dyDescent="0.3">
      <c r="A90" t="s">
        <v>56</v>
      </c>
      <c r="B90" t="s">
        <v>67</v>
      </c>
      <c r="C90" t="s">
        <v>259</v>
      </c>
      <c r="D90" t="s">
        <v>80</v>
      </c>
      <c r="E90" s="11" t="s">
        <v>37</v>
      </c>
      <c r="F90" t="s">
        <v>57</v>
      </c>
      <c r="G90" t="s">
        <v>429</v>
      </c>
      <c r="H90" s="12">
        <v>541.39</v>
      </c>
      <c r="I90" s="12">
        <v>483.2</v>
      </c>
      <c r="J90" s="12">
        <v>483.2</v>
      </c>
      <c r="K90" s="12">
        <v>267.79000000000002</v>
      </c>
      <c r="L90" s="12">
        <v>223.53000000000003</v>
      </c>
      <c r="M90" s="12">
        <v>95.109999999999985</v>
      </c>
      <c r="N90" s="12">
        <v>264.93</v>
      </c>
      <c r="O90" s="12">
        <v>94.78</v>
      </c>
      <c r="P90" s="12">
        <v>247.36</v>
      </c>
      <c r="Q90" s="12">
        <v>298.21999999999997</v>
      </c>
      <c r="R90" s="12">
        <v>196.63</v>
      </c>
      <c r="S90" s="12">
        <v>0.27514001517281717</v>
      </c>
    </row>
    <row r="91" spans="1:19" x14ac:dyDescent="0.3">
      <c r="B91" t="s">
        <v>75</v>
      </c>
      <c r="C91" t="s">
        <v>259</v>
      </c>
      <c r="D91" t="s">
        <v>80</v>
      </c>
      <c r="E91" s="11" t="s">
        <v>37</v>
      </c>
      <c r="F91" t="s">
        <v>58</v>
      </c>
      <c r="G91" t="s">
        <v>429</v>
      </c>
      <c r="H91" s="12">
        <v>419.09999999999997</v>
      </c>
      <c r="I91" s="12">
        <v>375.07</v>
      </c>
      <c r="J91" s="12">
        <v>375.07</v>
      </c>
      <c r="K91" s="12">
        <v>168.35999999999999</v>
      </c>
      <c r="L91" s="12"/>
      <c r="M91" s="12">
        <v>84.179999999999993</v>
      </c>
      <c r="N91" s="12"/>
      <c r="O91" s="12"/>
      <c r="P91" s="12">
        <v>155.25</v>
      </c>
      <c r="Q91" s="12">
        <v>202.99</v>
      </c>
      <c r="R91" s="12"/>
      <c r="S91" s="12"/>
    </row>
    <row r="92" spans="1:19" x14ac:dyDescent="0.3">
      <c r="B92" t="s">
        <v>234</v>
      </c>
      <c r="C92" t="s">
        <v>260</v>
      </c>
      <c r="D92" t="s">
        <v>40</v>
      </c>
      <c r="E92" s="11" t="s">
        <v>44</v>
      </c>
      <c r="F92" t="s">
        <v>235</v>
      </c>
      <c r="G92" t="s">
        <v>429</v>
      </c>
      <c r="H92" s="12">
        <v>297.85000000000002</v>
      </c>
      <c r="I92" s="12">
        <v>266.67</v>
      </c>
      <c r="J92" s="12">
        <v>266.67</v>
      </c>
      <c r="K92" s="12">
        <v>163.56</v>
      </c>
      <c r="L92" s="12"/>
      <c r="M92" s="12">
        <v>45.82</v>
      </c>
      <c r="N92" s="12"/>
      <c r="O92" s="12"/>
      <c r="P92" s="12">
        <v>113.82999999999998</v>
      </c>
      <c r="Q92" s="12">
        <v>148.29000000000002</v>
      </c>
      <c r="R92" s="12"/>
      <c r="S92" s="12"/>
    </row>
    <row r="93" spans="1:19" x14ac:dyDescent="0.3">
      <c r="B93" t="s">
        <v>74</v>
      </c>
      <c r="C93" t="s">
        <v>260</v>
      </c>
      <c r="D93" t="s">
        <v>330</v>
      </c>
      <c r="E93" s="11" t="s">
        <v>61</v>
      </c>
      <c r="F93" t="s">
        <v>62</v>
      </c>
      <c r="G93" t="s">
        <v>429</v>
      </c>
      <c r="H93" s="13">
        <v>263.88</v>
      </c>
      <c r="I93" s="13">
        <v>211.66</v>
      </c>
      <c r="J93" s="13">
        <v>195.44</v>
      </c>
      <c r="K93" s="13">
        <v>22.05</v>
      </c>
      <c r="L93" s="13">
        <v>64.38</v>
      </c>
      <c r="M93" s="13">
        <v>69.81</v>
      </c>
      <c r="N93" s="13">
        <v>192.89999999999998</v>
      </c>
      <c r="O93" s="13">
        <v>85.820000000000007</v>
      </c>
      <c r="P93" s="13"/>
      <c r="Q93" s="13">
        <v>192.67</v>
      </c>
      <c r="R93" s="13">
        <v>119.14</v>
      </c>
      <c r="S93" s="12"/>
    </row>
    <row r="94" spans="1:19" x14ac:dyDescent="0.3">
      <c r="B94" t="s">
        <v>79</v>
      </c>
      <c r="C94" t="s">
        <v>260</v>
      </c>
      <c r="D94" t="s">
        <v>330</v>
      </c>
      <c r="E94" s="11" t="s">
        <v>61</v>
      </c>
      <c r="F94" t="s">
        <v>63</v>
      </c>
      <c r="G94" t="s">
        <v>429</v>
      </c>
      <c r="H94" s="13">
        <v>288.73</v>
      </c>
      <c r="I94" s="13">
        <v>234.54999999999998</v>
      </c>
      <c r="J94" s="13">
        <v>220.27999999999997</v>
      </c>
      <c r="K94" s="13">
        <v>99.59</v>
      </c>
      <c r="L94" s="13">
        <v>74.02</v>
      </c>
      <c r="M94" s="13">
        <v>55.309999999999995</v>
      </c>
      <c r="N94" s="13"/>
      <c r="O94" s="13"/>
      <c r="P94" s="13">
        <v>69.58</v>
      </c>
      <c r="Q94" s="13">
        <v>114.11</v>
      </c>
      <c r="R94" s="13"/>
      <c r="S94" s="12">
        <v>0.1266997661718946</v>
      </c>
    </row>
    <row r="95" spans="1:19" x14ac:dyDescent="0.3">
      <c r="B95" t="s">
        <v>220</v>
      </c>
      <c r="C95" t="s">
        <v>260</v>
      </c>
      <c r="D95" t="s">
        <v>330</v>
      </c>
      <c r="E95" s="11" t="s">
        <v>61</v>
      </c>
      <c r="F95" t="s">
        <v>221</v>
      </c>
      <c r="G95" t="s">
        <v>487</v>
      </c>
      <c r="H95" s="13">
        <v>452.2</v>
      </c>
      <c r="I95" s="13">
        <v>344.03</v>
      </c>
      <c r="J95" s="13">
        <v>337.74</v>
      </c>
      <c r="K95" s="13">
        <v>113.21</v>
      </c>
      <c r="L95" s="13">
        <v>178.61999999999998</v>
      </c>
      <c r="M95" s="13"/>
      <c r="N95" s="13"/>
      <c r="O95" s="13"/>
      <c r="P95" s="13"/>
      <c r="Q95" s="13">
        <v>206.75</v>
      </c>
      <c r="R95" s="13">
        <v>112.30000000000001</v>
      </c>
      <c r="S95" s="12">
        <v>0.24262209605468976</v>
      </c>
    </row>
    <row r="96" spans="1:19" x14ac:dyDescent="0.3">
      <c r="A96" t="s">
        <v>333</v>
      </c>
      <c r="B96" t="s">
        <v>331</v>
      </c>
      <c r="C96" t="s">
        <v>261</v>
      </c>
      <c r="D96" t="s">
        <v>9</v>
      </c>
      <c r="E96" s="11" t="s">
        <v>17</v>
      </c>
      <c r="F96" t="s">
        <v>332</v>
      </c>
      <c r="G96" t="s">
        <v>429</v>
      </c>
      <c r="H96" s="13">
        <v>617.62</v>
      </c>
      <c r="I96" s="13">
        <v>508.41999999999996</v>
      </c>
      <c r="J96" s="13">
        <v>423.39</v>
      </c>
      <c r="K96" s="13">
        <v>158.43</v>
      </c>
      <c r="L96" s="13">
        <v>181.1</v>
      </c>
      <c r="M96" s="13">
        <v>95.34</v>
      </c>
      <c r="N96" s="13"/>
      <c r="O96" s="13"/>
      <c r="P96" s="13">
        <v>230.67000000000002</v>
      </c>
      <c r="Q96" s="13">
        <v>217.51000000000002</v>
      </c>
      <c r="R96" s="13"/>
      <c r="S96" s="12">
        <v>0.20861860440932561</v>
      </c>
    </row>
    <row r="97" spans="1:19" x14ac:dyDescent="0.3">
      <c r="A97" t="s">
        <v>333</v>
      </c>
      <c r="B97" t="s">
        <v>334</v>
      </c>
      <c r="C97" t="s">
        <v>260</v>
      </c>
      <c r="D97" t="s">
        <v>9</v>
      </c>
      <c r="E97" s="11" t="s">
        <v>14</v>
      </c>
      <c r="F97" t="s">
        <v>335</v>
      </c>
      <c r="G97" t="s">
        <v>429</v>
      </c>
      <c r="H97" s="13">
        <v>564.18999999999994</v>
      </c>
      <c r="I97" s="13">
        <v>478.05999999999995</v>
      </c>
      <c r="J97" s="13">
        <v>407.41999999999996</v>
      </c>
      <c r="K97" s="13">
        <v>116.13</v>
      </c>
      <c r="L97" s="13"/>
      <c r="M97" s="13">
        <v>108.42</v>
      </c>
      <c r="N97" s="13"/>
      <c r="O97" s="13"/>
      <c r="P97" s="13">
        <v>206.38000000000002</v>
      </c>
      <c r="Q97" s="13">
        <v>201.29000000000002</v>
      </c>
      <c r="R97" s="13"/>
      <c r="S97" s="12"/>
    </row>
    <row r="98" spans="1:19" x14ac:dyDescent="0.3">
      <c r="B98" t="s">
        <v>232</v>
      </c>
      <c r="C98" t="s">
        <v>261</v>
      </c>
      <c r="D98" t="s">
        <v>10</v>
      </c>
      <c r="E98" s="11" t="s">
        <v>22</v>
      </c>
      <c r="F98" t="s">
        <v>233</v>
      </c>
      <c r="G98" t="s">
        <v>487</v>
      </c>
      <c r="H98" s="13">
        <v>379.42999999999995</v>
      </c>
      <c r="I98" s="13">
        <v>293.56</v>
      </c>
      <c r="J98" s="13">
        <v>274.24</v>
      </c>
      <c r="K98" s="13">
        <v>94.990000000000009</v>
      </c>
      <c r="L98" s="13">
        <v>124.12</v>
      </c>
      <c r="M98" s="13">
        <v>61.72</v>
      </c>
      <c r="N98" s="13"/>
      <c r="O98" s="13">
        <v>50.98</v>
      </c>
      <c r="P98" s="13">
        <v>149.73000000000002</v>
      </c>
      <c r="Q98" s="13">
        <v>149.19</v>
      </c>
      <c r="R98" s="13"/>
      <c r="S98" s="12">
        <v>5.7695490766356911E-2</v>
      </c>
    </row>
    <row r="99" spans="1:19" x14ac:dyDescent="0.3">
      <c r="B99" t="s">
        <v>83</v>
      </c>
      <c r="C99" t="s">
        <v>261</v>
      </c>
      <c r="D99" t="s">
        <v>10</v>
      </c>
      <c r="E99" s="11" t="s">
        <v>18</v>
      </c>
      <c r="F99" t="s">
        <v>126</v>
      </c>
      <c r="G99" t="s">
        <v>429</v>
      </c>
      <c r="H99" s="13">
        <v>671</v>
      </c>
      <c r="I99" s="13">
        <v>515</v>
      </c>
      <c r="J99" s="13">
        <v>420</v>
      </c>
      <c r="K99" s="13">
        <v>100</v>
      </c>
      <c r="L99" s="13">
        <v>220</v>
      </c>
      <c r="M99" s="13">
        <v>98</v>
      </c>
      <c r="N99" s="13">
        <v>210</v>
      </c>
      <c r="O99" s="13">
        <v>81</v>
      </c>
      <c r="P99" s="13">
        <v>243</v>
      </c>
      <c r="Q99" s="13">
        <v>260</v>
      </c>
      <c r="R99" s="13">
        <v>401</v>
      </c>
      <c r="S99" s="12"/>
    </row>
    <row r="100" spans="1:19" x14ac:dyDescent="0.3">
      <c r="B100" t="s">
        <v>83</v>
      </c>
      <c r="C100" t="s">
        <v>261</v>
      </c>
      <c r="D100" t="s">
        <v>10</v>
      </c>
      <c r="E100" s="11" t="s">
        <v>18</v>
      </c>
      <c r="F100" t="s">
        <v>127</v>
      </c>
      <c r="G100" t="s">
        <v>429</v>
      </c>
      <c r="H100" s="13">
        <v>500</v>
      </c>
      <c r="I100" s="13">
        <v>375</v>
      </c>
      <c r="J100" s="13">
        <v>275</v>
      </c>
      <c r="K100" s="13">
        <v>95</v>
      </c>
      <c r="L100" s="13">
        <v>252</v>
      </c>
      <c r="M100" s="13">
        <v>60</v>
      </c>
      <c r="N100" s="13">
        <v>200</v>
      </c>
      <c r="O100" s="13"/>
      <c r="P100" s="13">
        <v>155</v>
      </c>
      <c r="Q100" s="13">
        <v>165</v>
      </c>
      <c r="R100" s="13">
        <v>224</v>
      </c>
      <c r="S100" s="12"/>
    </row>
    <row r="101" spans="1:19" x14ac:dyDescent="0.3">
      <c r="B101" t="s">
        <v>83</v>
      </c>
      <c r="C101" t="s">
        <v>261</v>
      </c>
      <c r="D101" t="s">
        <v>10</v>
      </c>
      <c r="E101" s="11" t="s">
        <v>18</v>
      </c>
      <c r="F101" t="s">
        <v>128</v>
      </c>
      <c r="G101" t="s">
        <v>429</v>
      </c>
      <c r="H101" s="13">
        <v>480</v>
      </c>
      <c r="I101" s="13">
        <v>411</v>
      </c>
      <c r="J101" s="13">
        <v>160</v>
      </c>
      <c r="K101" s="13"/>
      <c r="L101" s="13"/>
      <c r="M101" s="13">
        <v>105</v>
      </c>
      <c r="N101" s="13">
        <v>170</v>
      </c>
      <c r="O101" s="13"/>
      <c r="P101" s="13">
        <v>249</v>
      </c>
      <c r="Q101" s="13">
        <v>218</v>
      </c>
      <c r="R101" s="13">
        <v>322</v>
      </c>
      <c r="S101" s="12"/>
    </row>
    <row r="102" spans="1:19" x14ac:dyDescent="0.3">
      <c r="B102" t="s">
        <v>83</v>
      </c>
      <c r="C102" t="s">
        <v>261</v>
      </c>
      <c r="D102" t="s">
        <v>10</v>
      </c>
      <c r="E102" s="11" t="s">
        <v>12</v>
      </c>
      <c r="F102" t="s">
        <v>129</v>
      </c>
      <c r="G102" t="s">
        <v>487</v>
      </c>
      <c r="H102" s="13">
        <v>420</v>
      </c>
      <c r="I102" s="13">
        <v>360</v>
      </c>
      <c r="J102" s="13">
        <v>245</v>
      </c>
      <c r="K102" s="13"/>
      <c r="L102" s="13">
        <v>158</v>
      </c>
      <c r="M102" s="13">
        <v>61</v>
      </c>
      <c r="N102" s="13">
        <v>154</v>
      </c>
      <c r="O102" s="13">
        <v>61</v>
      </c>
      <c r="P102" s="13">
        <v>150</v>
      </c>
      <c r="Q102" s="13">
        <v>150</v>
      </c>
      <c r="R102" s="13">
        <v>188</v>
      </c>
      <c r="S102" s="12">
        <v>0.188</v>
      </c>
    </row>
    <row r="103" spans="1:19" x14ac:dyDescent="0.3">
      <c r="B103" t="s">
        <v>83</v>
      </c>
      <c r="C103" t="s">
        <v>261</v>
      </c>
      <c r="D103" t="s">
        <v>10</v>
      </c>
      <c r="E103" s="11" t="s">
        <v>12</v>
      </c>
      <c r="F103" t="s">
        <v>130</v>
      </c>
      <c r="G103" t="s">
        <v>429</v>
      </c>
      <c r="H103" s="13"/>
      <c r="I103" s="13"/>
      <c r="J103" s="13">
        <v>550</v>
      </c>
      <c r="K103" s="13">
        <v>185</v>
      </c>
      <c r="L103" s="13"/>
      <c r="M103" s="13">
        <v>144</v>
      </c>
      <c r="N103" s="13">
        <v>248</v>
      </c>
      <c r="O103" s="13">
        <v>143</v>
      </c>
      <c r="P103" s="13">
        <v>325</v>
      </c>
      <c r="Q103" s="13">
        <v>340</v>
      </c>
      <c r="R103" s="13">
        <v>256</v>
      </c>
      <c r="S103" s="12"/>
    </row>
    <row r="104" spans="1:19" x14ac:dyDescent="0.3">
      <c r="B104" t="s">
        <v>131</v>
      </c>
      <c r="C104" t="s">
        <v>261</v>
      </c>
      <c r="D104" t="s">
        <v>10</v>
      </c>
      <c r="E104" s="11" t="s">
        <v>12</v>
      </c>
      <c r="F104" t="s">
        <v>132</v>
      </c>
      <c r="G104" t="s">
        <v>487</v>
      </c>
      <c r="H104" s="13">
        <v>748.12</v>
      </c>
      <c r="I104" s="13">
        <v>567.29300000000001</v>
      </c>
      <c r="J104" s="13">
        <v>453.947</v>
      </c>
      <c r="K104" s="13">
        <v>164.66200000000001</v>
      </c>
      <c r="L104" s="13"/>
      <c r="M104" s="13">
        <v>118.42100000000001</v>
      </c>
      <c r="N104" s="13"/>
      <c r="O104" s="13"/>
      <c r="P104" s="13">
        <v>285.27600000000001</v>
      </c>
      <c r="Q104" s="13">
        <v>279.13499999999999</v>
      </c>
      <c r="R104" s="13"/>
      <c r="S104" s="12"/>
    </row>
    <row r="105" spans="1:19" x14ac:dyDescent="0.3">
      <c r="B105" t="s">
        <v>83</v>
      </c>
      <c r="C105" t="s">
        <v>261</v>
      </c>
      <c r="D105" t="s">
        <v>10</v>
      </c>
      <c r="E105" s="11" t="s">
        <v>12</v>
      </c>
      <c r="F105" t="s">
        <v>133</v>
      </c>
      <c r="G105" t="s">
        <v>429</v>
      </c>
      <c r="H105" s="13">
        <v>935</v>
      </c>
      <c r="I105" s="13">
        <v>700</v>
      </c>
      <c r="J105" s="13">
        <v>570</v>
      </c>
      <c r="K105" s="13">
        <v>212</v>
      </c>
      <c r="L105" s="13">
        <v>238</v>
      </c>
      <c r="M105" s="13">
        <v>162</v>
      </c>
      <c r="N105" s="13">
        <v>272</v>
      </c>
      <c r="O105" s="13">
        <v>146</v>
      </c>
      <c r="P105" s="13">
        <v>300</v>
      </c>
      <c r="Q105" s="13">
        <v>296</v>
      </c>
      <c r="R105" s="13">
        <v>388</v>
      </c>
      <c r="S105" s="12">
        <v>0.33</v>
      </c>
    </row>
    <row r="106" spans="1:19" x14ac:dyDescent="0.3">
      <c r="B106" t="s">
        <v>83</v>
      </c>
      <c r="C106" t="s">
        <v>261</v>
      </c>
      <c r="D106" t="s">
        <v>10</v>
      </c>
      <c r="E106" s="11" t="s">
        <v>12</v>
      </c>
      <c r="F106" t="s">
        <v>134</v>
      </c>
      <c r="G106" t="s">
        <v>429</v>
      </c>
      <c r="H106" s="13">
        <v>977</v>
      </c>
      <c r="I106" s="13">
        <v>813</v>
      </c>
      <c r="J106" s="13">
        <v>545</v>
      </c>
      <c r="K106" s="13">
        <v>127</v>
      </c>
      <c r="L106" s="13"/>
      <c r="M106" s="13">
        <v>167</v>
      </c>
      <c r="N106" s="13">
        <v>351</v>
      </c>
      <c r="O106" s="13">
        <v>151</v>
      </c>
      <c r="P106" s="13">
        <v>315</v>
      </c>
      <c r="Q106" s="13"/>
      <c r="R106" s="13">
        <v>515</v>
      </c>
      <c r="S106" s="12"/>
    </row>
    <row r="107" spans="1:19" x14ac:dyDescent="0.3">
      <c r="A107" t="s">
        <v>135</v>
      </c>
      <c r="B107" t="s">
        <v>83</v>
      </c>
      <c r="C107" t="s">
        <v>261</v>
      </c>
      <c r="D107" t="s">
        <v>10</v>
      </c>
      <c r="E107" s="11" t="s">
        <v>12</v>
      </c>
      <c r="F107" t="s">
        <v>136</v>
      </c>
      <c r="G107" t="s">
        <v>487</v>
      </c>
      <c r="H107" s="13">
        <v>735</v>
      </c>
      <c r="I107" s="13">
        <v>615</v>
      </c>
      <c r="J107" s="13">
        <v>421</v>
      </c>
      <c r="K107" s="13">
        <v>168</v>
      </c>
      <c r="L107" s="13">
        <v>190</v>
      </c>
      <c r="M107" s="13">
        <v>115</v>
      </c>
      <c r="N107" s="13">
        <v>155</v>
      </c>
      <c r="O107" s="13">
        <v>86</v>
      </c>
      <c r="P107" s="13">
        <v>270</v>
      </c>
      <c r="Q107" s="13">
        <v>216</v>
      </c>
      <c r="R107" s="13">
        <v>156</v>
      </c>
      <c r="S107" s="12">
        <v>9.4E-2</v>
      </c>
    </row>
    <row r="108" spans="1:19" x14ac:dyDescent="0.3">
      <c r="B108" t="s">
        <v>83</v>
      </c>
      <c r="C108" t="s">
        <v>261</v>
      </c>
      <c r="D108" t="s">
        <v>10</v>
      </c>
      <c r="E108" s="11" t="s">
        <v>12</v>
      </c>
      <c r="F108" t="s">
        <v>137</v>
      </c>
      <c r="G108" t="s">
        <v>487</v>
      </c>
      <c r="H108" s="13">
        <v>750</v>
      </c>
      <c r="I108" s="13">
        <v>600</v>
      </c>
      <c r="J108" s="13">
        <v>390</v>
      </c>
      <c r="K108" s="13">
        <v>180</v>
      </c>
      <c r="L108" s="13">
        <v>174</v>
      </c>
      <c r="M108" s="13">
        <v>110</v>
      </c>
      <c r="N108" s="13">
        <v>220</v>
      </c>
      <c r="O108" s="13">
        <v>95</v>
      </c>
      <c r="P108" s="13">
        <v>220</v>
      </c>
      <c r="Q108" s="13">
        <v>164</v>
      </c>
      <c r="R108" s="13">
        <v>230</v>
      </c>
      <c r="S108" s="12">
        <v>0.433</v>
      </c>
    </row>
    <row r="109" spans="1:19" x14ac:dyDescent="0.3">
      <c r="B109" t="s">
        <v>83</v>
      </c>
      <c r="C109" t="s">
        <v>261</v>
      </c>
      <c r="D109" t="s">
        <v>10</v>
      </c>
      <c r="E109" s="11" t="s">
        <v>12</v>
      </c>
      <c r="F109" t="s">
        <v>138</v>
      </c>
      <c r="G109" t="s">
        <v>487</v>
      </c>
      <c r="H109" s="13">
        <v>720</v>
      </c>
      <c r="I109" s="13">
        <v>635</v>
      </c>
      <c r="J109" s="13">
        <v>395</v>
      </c>
      <c r="K109" s="13">
        <v>110</v>
      </c>
      <c r="L109" s="13">
        <v>210</v>
      </c>
      <c r="M109" s="13">
        <v>112</v>
      </c>
      <c r="N109" s="13">
        <v>190</v>
      </c>
      <c r="O109" s="13">
        <v>120</v>
      </c>
      <c r="P109" s="13">
        <v>255</v>
      </c>
      <c r="Q109" s="13">
        <v>200</v>
      </c>
      <c r="R109" s="13">
        <v>266</v>
      </c>
      <c r="S109" s="12">
        <v>0.192</v>
      </c>
    </row>
    <row r="110" spans="1:19" x14ac:dyDescent="0.3">
      <c r="B110" t="s">
        <v>83</v>
      </c>
      <c r="C110" t="s">
        <v>261</v>
      </c>
      <c r="D110" t="s">
        <v>10</v>
      </c>
      <c r="E110" s="11" t="s">
        <v>12</v>
      </c>
      <c r="F110" t="s">
        <v>139</v>
      </c>
      <c r="G110" t="s">
        <v>429</v>
      </c>
      <c r="H110" s="13">
        <v>1027.1320000000001</v>
      </c>
      <c r="I110" s="13">
        <v>682.63599999999997</v>
      </c>
      <c r="J110" s="13">
        <v>569.30200000000002</v>
      </c>
      <c r="K110" s="13">
        <v>225.11600000000001</v>
      </c>
      <c r="L110" s="13">
        <v>108.224</v>
      </c>
      <c r="M110" s="13">
        <v>166.047</v>
      </c>
      <c r="N110" s="13">
        <v>163.94300000000001</v>
      </c>
      <c r="O110" s="13">
        <v>212.61799999999999</v>
      </c>
      <c r="P110" s="13">
        <v>393.404</v>
      </c>
      <c r="Q110" s="13">
        <v>426.04700000000003</v>
      </c>
      <c r="R110" s="13">
        <v>143.66</v>
      </c>
      <c r="S110" s="12">
        <v>0.111</v>
      </c>
    </row>
    <row r="111" spans="1:19" x14ac:dyDescent="0.3">
      <c r="B111" t="s">
        <v>83</v>
      </c>
      <c r="C111" t="s">
        <v>261</v>
      </c>
      <c r="D111" t="s">
        <v>10</v>
      </c>
      <c r="E111" s="11" t="s">
        <v>12</v>
      </c>
      <c r="F111" t="s">
        <v>140</v>
      </c>
      <c r="G111" t="s">
        <v>429</v>
      </c>
      <c r="H111" s="13">
        <v>1068</v>
      </c>
      <c r="I111" s="13">
        <v>820</v>
      </c>
      <c r="J111" s="13">
        <v>540</v>
      </c>
      <c r="K111" s="13">
        <v>171</v>
      </c>
      <c r="L111" s="13">
        <v>262</v>
      </c>
      <c r="M111" s="13">
        <v>165</v>
      </c>
      <c r="N111" s="13">
        <v>424</v>
      </c>
      <c r="O111" s="13">
        <v>259</v>
      </c>
      <c r="P111" s="13">
        <v>300</v>
      </c>
      <c r="Q111" s="13">
        <v>351</v>
      </c>
      <c r="R111" s="13">
        <v>564</v>
      </c>
      <c r="S111" s="12">
        <v>0.151</v>
      </c>
    </row>
    <row r="112" spans="1:19" x14ac:dyDescent="0.3">
      <c r="B112" t="s">
        <v>83</v>
      </c>
      <c r="C112" t="s">
        <v>261</v>
      </c>
      <c r="D112" t="s">
        <v>10</v>
      </c>
      <c r="E112" s="11" t="s">
        <v>12</v>
      </c>
      <c r="F112" t="s">
        <v>141</v>
      </c>
      <c r="G112" t="s">
        <v>429</v>
      </c>
      <c r="H112" s="13"/>
      <c r="I112" s="13"/>
      <c r="J112" s="13">
        <v>460</v>
      </c>
      <c r="K112" s="13">
        <v>152</v>
      </c>
      <c r="L112" s="13"/>
      <c r="M112" s="13">
        <v>125</v>
      </c>
      <c r="N112" s="13">
        <v>150</v>
      </c>
      <c r="O112" s="13">
        <v>121</v>
      </c>
      <c r="P112" s="13">
        <v>270</v>
      </c>
      <c r="Q112" s="13">
        <v>291</v>
      </c>
      <c r="R112" s="13">
        <v>222</v>
      </c>
      <c r="S112" s="12"/>
    </row>
    <row r="113" spans="1:19" x14ac:dyDescent="0.3">
      <c r="A113" t="s">
        <v>142</v>
      </c>
      <c r="B113" t="s">
        <v>83</v>
      </c>
      <c r="C113" t="s">
        <v>261</v>
      </c>
      <c r="D113" t="s">
        <v>10</v>
      </c>
      <c r="E113" s="11" t="s">
        <v>12</v>
      </c>
      <c r="F113" t="s">
        <v>143</v>
      </c>
      <c r="G113" t="s">
        <v>429</v>
      </c>
      <c r="H113" s="13">
        <v>880.5</v>
      </c>
      <c r="I113" s="13">
        <v>650</v>
      </c>
      <c r="J113" s="13">
        <v>509</v>
      </c>
      <c r="K113" s="13">
        <v>99</v>
      </c>
      <c r="L113" s="13">
        <v>255</v>
      </c>
      <c r="M113" s="13">
        <v>135.5</v>
      </c>
      <c r="N113" s="13">
        <v>245</v>
      </c>
      <c r="O113" s="13">
        <v>120</v>
      </c>
      <c r="P113" s="13">
        <v>257</v>
      </c>
      <c r="Q113" s="13">
        <v>260</v>
      </c>
      <c r="R113" s="13">
        <v>326</v>
      </c>
      <c r="S113" s="12">
        <v>0.15</v>
      </c>
    </row>
    <row r="114" spans="1:19" x14ac:dyDescent="0.3">
      <c r="A114" t="s">
        <v>144</v>
      </c>
      <c r="B114" t="s">
        <v>83</v>
      </c>
      <c r="C114" t="s">
        <v>261</v>
      </c>
      <c r="D114" t="s">
        <v>10</v>
      </c>
      <c r="E114" s="11" t="s">
        <v>12</v>
      </c>
      <c r="F114" t="s">
        <v>145</v>
      </c>
      <c r="G114" t="s">
        <v>429</v>
      </c>
      <c r="H114" s="13">
        <v>874</v>
      </c>
      <c r="I114" s="13">
        <v>665</v>
      </c>
      <c r="J114" s="13">
        <v>519</v>
      </c>
      <c r="K114" s="13">
        <v>180</v>
      </c>
      <c r="L114" s="13">
        <v>450</v>
      </c>
      <c r="M114" s="13">
        <v>130</v>
      </c>
      <c r="N114" s="13">
        <v>340</v>
      </c>
      <c r="O114" s="13"/>
      <c r="P114" s="13">
        <v>255</v>
      </c>
      <c r="Q114" s="13">
        <v>285</v>
      </c>
      <c r="R114" s="13">
        <v>215</v>
      </c>
      <c r="S114" s="12">
        <v>0.16700000000000001</v>
      </c>
    </row>
    <row r="115" spans="1:19" x14ac:dyDescent="0.3">
      <c r="B115" t="s">
        <v>131</v>
      </c>
      <c r="C115" t="s">
        <v>261</v>
      </c>
      <c r="D115" t="s">
        <v>10</v>
      </c>
      <c r="E115" s="11" t="s">
        <v>12</v>
      </c>
      <c r="F115" t="s">
        <v>146</v>
      </c>
      <c r="G115" t="s">
        <v>429</v>
      </c>
      <c r="H115" s="13">
        <v>942.29300000000001</v>
      </c>
      <c r="I115" s="13">
        <v>614.09799999999996</v>
      </c>
      <c r="J115" s="13">
        <v>507.51900000000001</v>
      </c>
      <c r="K115" s="13">
        <v>160.714</v>
      </c>
      <c r="L115" s="13"/>
      <c r="M115" s="13">
        <v>130.26300000000001</v>
      </c>
      <c r="N115" s="13"/>
      <c r="O115" s="13"/>
      <c r="P115" s="13">
        <v>296.096</v>
      </c>
      <c r="Q115" s="13">
        <v>350.18799999999999</v>
      </c>
      <c r="R115" s="13"/>
      <c r="S115" s="12"/>
    </row>
    <row r="116" spans="1:19" x14ac:dyDescent="0.3">
      <c r="B116" t="s">
        <v>83</v>
      </c>
      <c r="C116" t="s">
        <v>261</v>
      </c>
      <c r="D116" t="s">
        <v>10</v>
      </c>
      <c r="E116" s="11" t="s">
        <v>12</v>
      </c>
      <c r="F116" t="s">
        <v>147</v>
      </c>
      <c r="G116" t="s">
        <v>429</v>
      </c>
      <c r="H116" s="13">
        <v>912</v>
      </c>
      <c r="I116" s="13">
        <v>690</v>
      </c>
      <c r="J116" s="13">
        <v>482</v>
      </c>
      <c r="K116" s="13"/>
      <c r="L116" s="13"/>
      <c r="M116" s="13">
        <v>138</v>
      </c>
      <c r="N116" s="13">
        <v>170</v>
      </c>
      <c r="O116" s="13">
        <v>170</v>
      </c>
      <c r="P116" s="13">
        <v>265</v>
      </c>
      <c r="Q116" s="13">
        <v>293</v>
      </c>
      <c r="R116" s="13">
        <v>260</v>
      </c>
      <c r="S116" s="12"/>
    </row>
    <row r="117" spans="1:19" x14ac:dyDescent="0.3">
      <c r="B117" t="s">
        <v>83</v>
      </c>
      <c r="C117" t="s">
        <v>261</v>
      </c>
      <c r="D117" t="s">
        <v>10</v>
      </c>
      <c r="E117" s="11" t="s">
        <v>12</v>
      </c>
      <c r="F117" t="s">
        <v>148</v>
      </c>
      <c r="G117" t="s">
        <v>429</v>
      </c>
      <c r="H117" s="13">
        <v>995</v>
      </c>
      <c r="I117" s="13">
        <v>685</v>
      </c>
      <c r="J117" s="13">
        <v>550</v>
      </c>
      <c r="K117" s="13">
        <v>190</v>
      </c>
      <c r="L117" s="13">
        <v>340</v>
      </c>
      <c r="M117" s="13">
        <v>168</v>
      </c>
      <c r="N117" s="13">
        <v>224</v>
      </c>
      <c r="O117" s="13">
        <v>198</v>
      </c>
      <c r="P117" s="13">
        <v>355</v>
      </c>
      <c r="Q117" s="13">
        <v>360</v>
      </c>
      <c r="R117" s="13">
        <v>245</v>
      </c>
      <c r="S117" s="12">
        <v>0.126</v>
      </c>
    </row>
    <row r="118" spans="1:19" x14ac:dyDescent="0.3">
      <c r="B118" t="s">
        <v>83</v>
      </c>
      <c r="C118" t="s">
        <v>261</v>
      </c>
      <c r="D118" t="s">
        <v>10</v>
      </c>
      <c r="E118" s="11" t="s">
        <v>12</v>
      </c>
      <c r="F118" t="s">
        <v>149</v>
      </c>
      <c r="G118" t="s">
        <v>429</v>
      </c>
      <c r="H118" s="13"/>
      <c r="I118" s="13"/>
      <c r="J118" s="13">
        <v>430</v>
      </c>
      <c r="K118" s="13">
        <v>175</v>
      </c>
      <c r="L118" s="13"/>
      <c r="M118" s="13">
        <v>120</v>
      </c>
      <c r="N118" s="13">
        <v>172</v>
      </c>
      <c r="O118" s="13">
        <v>135</v>
      </c>
      <c r="P118" s="13">
        <v>275</v>
      </c>
      <c r="Q118" s="13">
        <v>271</v>
      </c>
      <c r="R118" s="13"/>
      <c r="S118" s="12"/>
    </row>
    <row r="119" spans="1:19" x14ac:dyDescent="0.3">
      <c r="B119" t="s">
        <v>131</v>
      </c>
      <c r="C119" t="s">
        <v>261</v>
      </c>
      <c r="D119" t="s">
        <v>10</v>
      </c>
      <c r="E119" s="11" t="s">
        <v>12</v>
      </c>
      <c r="F119" t="s">
        <v>150</v>
      </c>
      <c r="G119" t="s">
        <v>487</v>
      </c>
      <c r="H119" s="13">
        <v>791.72900000000004</v>
      </c>
      <c r="I119" s="13">
        <v>526.12800000000004</v>
      </c>
      <c r="J119" s="13">
        <v>406.01499999999902</v>
      </c>
      <c r="K119" s="13">
        <v>167.48099999999999</v>
      </c>
      <c r="L119" s="13"/>
      <c r="M119" s="13">
        <v>137.03</v>
      </c>
      <c r="N119" s="13"/>
      <c r="O119" s="13"/>
      <c r="P119" s="13">
        <v>231.18</v>
      </c>
      <c r="Q119" s="13">
        <v>262.21800000000002</v>
      </c>
      <c r="R119" s="13"/>
      <c r="S119" s="12"/>
    </row>
    <row r="120" spans="1:19" x14ac:dyDescent="0.3">
      <c r="A120" t="s">
        <v>151</v>
      </c>
      <c r="B120" t="s">
        <v>83</v>
      </c>
      <c r="C120" t="s">
        <v>261</v>
      </c>
      <c r="D120" t="s">
        <v>10</v>
      </c>
      <c r="E120" s="11" t="s">
        <v>12</v>
      </c>
      <c r="F120" t="s">
        <v>152</v>
      </c>
      <c r="G120" t="s">
        <v>429</v>
      </c>
      <c r="H120" s="13">
        <v>975</v>
      </c>
      <c r="I120" s="13">
        <v>843</v>
      </c>
      <c r="J120" s="13">
        <v>560</v>
      </c>
      <c r="K120" s="13">
        <v>235</v>
      </c>
      <c r="L120" s="13">
        <v>306</v>
      </c>
      <c r="M120" s="13">
        <v>110</v>
      </c>
      <c r="N120" s="13">
        <v>290</v>
      </c>
      <c r="O120" s="13">
        <v>85</v>
      </c>
      <c r="P120" s="13">
        <v>302</v>
      </c>
      <c r="Q120" s="13">
        <v>210</v>
      </c>
      <c r="R120" s="13">
        <v>420</v>
      </c>
      <c r="S120" s="12">
        <v>7.0000000000000007E-2</v>
      </c>
    </row>
    <row r="121" spans="1:19" x14ac:dyDescent="0.3">
      <c r="B121" t="s">
        <v>83</v>
      </c>
      <c r="C121" t="s">
        <v>261</v>
      </c>
      <c r="D121" t="s">
        <v>10</v>
      </c>
      <c r="E121" s="11" t="s">
        <v>12</v>
      </c>
      <c r="F121" t="s">
        <v>153</v>
      </c>
      <c r="G121" t="s">
        <v>429</v>
      </c>
      <c r="H121" s="13">
        <v>787</v>
      </c>
      <c r="I121" s="13">
        <v>568</v>
      </c>
      <c r="J121" s="13">
        <v>444</v>
      </c>
      <c r="K121" s="13"/>
      <c r="L121" s="13">
        <v>204</v>
      </c>
      <c r="M121" s="13">
        <v>114</v>
      </c>
      <c r="N121" s="13">
        <v>180</v>
      </c>
      <c r="O121" s="13"/>
      <c r="P121" s="13">
        <v>250</v>
      </c>
      <c r="Q121" s="13">
        <v>280</v>
      </c>
      <c r="R121" s="13"/>
      <c r="S121" s="12">
        <v>0.54300000000000004</v>
      </c>
    </row>
    <row r="122" spans="1:19" x14ac:dyDescent="0.3">
      <c r="B122" t="s">
        <v>131</v>
      </c>
      <c r="C122" t="s">
        <v>261</v>
      </c>
      <c r="D122" t="s">
        <v>10</v>
      </c>
      <c r="E122" s="11" t="s">
        <v>12</v>
      </c>
      <c r="F122" t="s">
        <v>154</v>
      </c>
      <c r="G122" t="s">
        <v>429</v>
      </c>
      <c r="H122" s="13">
        <v>949.62400000000002</v>
      </c>
      <c r="I122" s="13">
        <v>660.90200000000004</v>
      </c>
      <c r="J122" s="13">
        <v>503.00799999999902</v>
      </c>
      <c r="K122" s="13">
        <v>180.45099999999999</v>
      </c>
      <c r="L122" s="13"/>
      <c r="M122" s="13">
        <v>101.504</v>
      </c>
      <c r="N122" s="13"/>
      <c r="O122" s="13"/>
      <c r="P122" s="13">
        <v>278.79700000000003</v>
      </c>
      <c r="Q122" s="13">
        <v>360.90199999999999</v>
      </c>
      <c r="R122" s="13"/>
      <c r="S122" s="12"/>
    </row>
    <row r="123" spans="1:19" x14ac:dyDescent="0.3">
      <c r="B123" t="s">
        <v>83</v>
      </c>
      <c r="C123" t="s">
        <v>261</v>
      </c>
      <c r="D123" t="s">
        <v>10</v>
      </c>
      <c r="E123" s="11" t="s">
        <v>12</v>
      </c>
      <c r="F123" t="s">
        <v>155</v>
      </c>
      <c r="G123" t="s">
        <v>429</v>
      </c>
      <c r="H123" s="13">
        <v>970</v>
      </c>
      <c r="I123" s="13">
        <v>655</v>
      </c>
      <c r="J123" s="13">
        <v>564</v>
      </c>
      <c r="K123" s="13">
        <v>120</v>
      </c>
      <c r="L123" s="13">
        <v>290</v>
      </c>
      <c r="M123" s="13"/>
      <c r="N123" s="13">
        <v>206</v>
      </c>
      <c r="O123" s="13">
        <v>151</v>
      </c>
      <c r="P123" s="13"/>
      <c r="Q123" s="13">
        <v>336</v>
      </c>
      <c r="R123" s="13">
        <v>315</v>
      </c>
      <c r="S123" s="12">
        <v>0.14699999999999999</v>
      </c>
    </row>
    <row r="124" spans="1:19" x14ac:dyDescent="0.3">
      <c r="B124" t="s">
        <v>83</v>
      </c>
      <c r="C124" t="s">
        <v>261</v>
      </c>
      <c r="D124" t="s">
        <v>10</v>
      </c>
      <c r="E124" s="11" t="s">
        <v>12</v>
      </c>
      <c r="F124" t="s">
        <v>156</v>
      </c>
      <c r="G124" t="s">
        <v>429</v>
      </c>
      <c r="H124" s="13">
        <v>904</v>
      </c>
      <c r="I124" s="13">
        <v>677</v>
      </c>
      <c r="J124" s="13">
        <v>483</v>
      </c>
      <c r="K124" s="13">
        <v>180</v>
      </c>
      <c r="L124" s="13">
        <v>202</v>
      </c>
      <c r="M124" s="13">
        <v>126</v>
      </c>
      <c r="N124" s="13"/>
      <c r="O124" s="13">
        <v>162</v>
      </c>
      <c r="P124" s="13">
        <v>229</v>
      </c>
      <c r="Q124" s="13">
        <v>236.5</v>
      </c>
      <c r="R124" s="13">
        <v>246</v>
      </c>
      <c r="S124" s="12">
        <v>0.16300000000000001</v>
      </c>
    </row>
    <row r="125" spans="1:19" x14ac:dyDescent="0.3">
      <c r="B125" t="s">
        <v>83</v>
      </c>
      <c r="C125" t="s">
        <v>261</v>
      </c>
      <c r="D125" t="s">
        <v>10</v>
      </c>
      <c r="E125" s="11" t="s">
        <v>12</v>
      </c>
      <c r="F125" t="s">
        <v>157</v>
      </c>
      <c r="G125" t="s">
        <v>429</v>
      </c>
      <c r="H125" s="13">
        <v>920</v>
      </c>
      <c r="I125" s="13">
        <v>695</v>
      </c>
      <c r="J125" s="13">
        <v>506</v>
      </c>
      <c r="K125" s="13">
        <v>190</v>
      </c>
      <c r="L125" s="13">
        <v>310</v>
      </c>
      <c r="M125" s="13">
        <v>167</v>
      </c>
      <c r="N125" s="13">
        <v>256</v>
      </c>
      <c r="O125" s="13">
        <v>284</v>
      </c>
      <c r="P125" s="13">
        <v>55</v>
      </c>
      <c r="Q125" s="13">
        <v>324</v>
      </c>
      <c r="R125" s="13">
        <v>324</v>
      </c>
      <c r="S125" s="12">
        <v>5.2999999999999999E-2</v>
      </c>
    </row>
    <row r="126" spans="1:19" x14ac:dyDescent="0.3">
      <c r="B126" t="s">
        <v>66</v>
      </c>
      <c r="C126" t="s">
        <v>261</v>
      </c>
      <c r="D126" t="s">
        <v>10</v>
      </c>
      <c r="E126" s="11" t="s">
        <v>11</v>
      </c>
      <c r="F126" t="s">
        <v>158</v>
      </c>
      <c r="G126" t="s">
        <v>429</v>
      </c>
      <c r="H126" s="13">
        <v>796</v>
      </c>
      <c r="I126" s="13">
        <v>615</v>
      </c>
      <c r="J126" s="13">
        <v>521</v>
      </c>
      <c r="K126" s="13">
        <v>140</v>
      </c>
      <c r="L126" s="13">
        <v>238</v>
      </c>
      <c r="M126" s="13">
        <v>142</v>
      </c>
      <c r="N126" s="13">
        <v>423</v>
      </c>
      <c r="O126" s="13">
        <v>211</v>
      </c>
      <c r="P126" s="13">
        <v>289</v>
      </c>
      <c r="Q126" s="13">
        <v>337</v>
      </c>
      <c r="R126" s="13">
        <v>318</v>
      </c>
      <c r="S126" s="12">
        <v>0.24</v>
      </c>
    </row>
    <row r="127" spans="1:19" x14ac:dyDescent="0.3">
      <c r="B127" t="s">
        <v>159</v>
      </c>
      <c r="C127" t="s">
        <v>261</v>
      </c>
      <c r="D127" t="s">
        <v>10</v>
      </c>
      <c r="E127" s="11" t="s">
        <v>11</v>
      </c>
      <c r="F127" t="s">
        <v>160</v>
      </c>
      <c r="G127" t="s">
        <v>429</v>
      </c>
      <c r="H127" s="13">
        <v>832.60869565217297</v>
      </c>
      <c r="I127" s="13">
        <v>560.86956521739137</v>
      </c>
      <c r="J127" s="13">
        <v>552.17391304347802</v>
      </c>
      <c r="K127" s="13">
        <v>143.47826086956522</v>
      </c>
      <c r="L127" s="13"/>
      <c r="M127" s="13">
        <v>132.60869565217391</v>
      </c>
      <c r="N127" s="13"/>
      <c r="O127" s="13"/>
      <c r="P127" s="13">
        <v>248.55869565217392</v>
      </c>
      <c r="Q127" s="13">
        <v>339.16521739130428</v>
      </c>
      <c r="R127" s="13"/>
      <c r="S127" s="12"/>
    </row>
    <row r="128" spans="1:19" x14ac:dyDescent="0.3">
      <c r="B128" t="s">
        <v>66</v>
      </c>
      <c r="C128" t="s">
        <v>261</v>
      </c>
      <c r="D128" t="s">
        <v>10</v>
      </c>
      <c r="E128" s="11" t="s">
        <v>11</v>
      </c>
      <c r="F128" t="s">
        <v>161</v>
      </c>
      <c r="G128" t="s">
        <v>429</v>
      </c>
      <c r="H128" s="13"/>
      <c r="I128" s="13"/>
      <c r="J128" s="13"/>
      <c r="K128" s="13">
        <v>125</v>
      </c>
      <c r="L128" s="13"/>
      <c r="M128" s="13">
        <v>105</v>
      </c>
      <c r="N128" s="13">
        <v>376</v>
      </c>
      <c r="O128" s="13">
        <v>148</v>
      </c>
      <c r="P128" s="13">
        <v>245</v>
      </c>
      <c r="Q128" s="13">
        <v>223</v>
      </c>
      <c r="R128" s="13">
        <v>236</v>
      </c>
      <c r="S128" s="12"/>
    </row>
    <row r="129" spans="1:19" x14ac:dyDescent="0.3">
      <c r="B129" t="s">
        <v>66</v>
      </c>
      <c r="C129" t="s">
        <v>261</v>
      </c>
      <c r="D129" t="s">
        <v>10</v>
      </c>
      <c r="E129" s="11" t="s">
        <v>11</v>
      </c>
      <c r="F129" t="s">
        <v>162</v>
      </c>
      <c r="G129" t="s">
        <v>429</v>
      </c>
      <c r="H129" s="13">
        <v>791</v>
      </c>
      <c r="I129" s="13">
        <v>583</v>
      </c>
      <c r="J129" s="13">
        <v>530</v>
      </c>
      <c r="K129" s="13">
        <v>134</v>
      </c>
      <c r="L129" s="13">
        <v>201</v>
      </c>
      <c r="M129" s="13">
        <v>125</v>
      </c>
      <c r="N129" s="13">
        <v>176</v>
      </c>
      <c r="O129" s="13">
        <v>146</v>
      </c>
      <c r="P129" s="13">
        <v>284</v>
      </c>
      <c r="Q129" s="13">
        <v>305</v>
      </c>
      <c r="R129" s="13">
        <v>190</v>
      </c>
      <c r="S129" s="12">
        <v>0.501</v>
      </c>
    </row>
    <row r="130" spans="1:19" x14ac:dyDescent="0.3">
      <c r="B130" t="s">
        <v>66</v>
      </c>
      <c r="C130" t="s">
        <v>261</v>
      </c>
      <c r="D130" t="s">
        <v>10</v>
      </c>
      <c r="E130" s="11" t="s">
        <v>11</v>
      </c>
      <c r="F130" t="s">
        <v>163</v>
      </c>
      <c r="G130" t="s">
        <v>487</v>
      </c>
      <c r="H130" s="13">
        <v>580</v>
      </c>
      <c r="I130" s="13">
        <v>440</v>
      </c>
      <c r="J130" s="13">
        <v>382</v>
      </c>
      <c r="K130" s="13">
        <v>105</v>
      </c>
      <c r="L130" s="13">
        <v>94</v>
      </c>
      <c r="M130" s="13">
        <v>92</v>
      </c>
      <c r="N130" s="13">
        <v>197</v>
      </c>
      <c r="O130" s="13">
        <v>153</v>
      </c>
      <c r="P130" s="13">
        <v>220</v>
      </c>
      <c r="Q130" s="13">
        <v>238</v>
      </c>
      <c r="R130" s="13">
        <v>174</v>
      </c>
      <c r="S130" s="12">
        <v>0.27700000000000002</v>
      </c>
    </row>
    <row r="131" spans="1:19" x14ac:dyDescent="0.3">
      <c r="B131" t="s">
        <v>66</v>
      </c>
      <c r="C131" t="s">
        <v>261</v>
      </c>
      <c r="D131" t="s">
        <v>10</v>
      </c>
      <c r="E131" s="11" t="s">
        <v>11</v>
      </c>
      <c r="F131" t="s">
        <v>164</v>
      </c>
      <c r="G131" t="s">
        <v>487</v>
      </c>
      <c r="H131" s="13">
        <v>560</v>
      </c>
      <c r="I131" s="13">
        <v>410</v>
      </c>
      <c r="J131" s="13">
        <v>355</v>
      </c>
      <c r="K131" s="13">
        <v>55</v>
      </c>
      <c r="L131" s="13"/>
      <c r="M131" s="13">
        <v>91</v>
      </c>
      <c r="N131" s="13">
        <v>150</v>
      </c>
      <c r="O131" s="13"/>
      <c r="P131" s="13">
        <v>217</v>
      </c>
      <c r="Q131" s="13">
        <v>243</v>
      </c>
      <c r="R131" s="13"/>
      <c r="S131" s="12">
        <v>0.56899999999999995</v>
      </c>
    </row>
    <row r="132" spans="1:19" x14ac:dyDescent="0.3">
      <c r="A132" t="s">
        <v>56</v>
      </c>
      <c r="B132" t="s">
        <v>83</v>
      </c>
      <c r="C132" t="s">
        <v>261</v>
      </c>
      <c r="D132" t="s">
        <v>10</v>
      </c>
      <c r="E132" s="11" t="s">
        <v>13</v>
      </c>
      <c r="F132" t="s">
        <v>165</v>
      </c>
      <c r="G132" t="s">
        <v>487</v>
      </c>
      <c r="H132" s="13">
        <v>403</v>
      </c>
      <c r="I132" s="13">
        <v>313</v>
      </c>
      <c r="J132" s="13">
        <v>264.5</v>
      </c>
      <c r="K132" s="13">
        <v>78.5</v>
      </c>
      <c r="L132" s="13">
        <v>181.5</v>
      </c>
      <c r="M132" s="13">
        <v>58.5</v>
      </c>
      <c r="N132" s="13">
        <v>55</v>
      </c>
      <c r="O132" s="13">
        <v>63</v>
      </c>
      <c r="P132" s="13">
        <v>146.5</v>
      </c>
      <c r="Q132" s="13">
        <v>158</v>
      </c>
      <c r="R132" s="13">
        <v>209</v>
      </c>
      <c r="S132" s="12"/>
    </row>
    <row r="133" spans="1:19" x14ac:dyDescent="0.3">
      <c r="A133" t="s">
        <v>166</v>
      </c>
      <c r="B133" t="s">
        <v>83</v>
      </c>
      <c r="C133" t="s">
        <v>261</v>
      </c>
      <c r="D133" t="s">
        <v>10</v>
      </c>
      <c r="E133" s="11" t="s">
        <v>13</v>
      </c>
      <c r="F133" t="s">
        <v>167</v>
      </c>
      <c r="G133" t="s">
        <v>429</v>
      </c>
      <c r="H133" s="13">
        <v>695</v>
      </c>
      <c r="I133" s="13">
        <v>525</v>
      </c>
      <c r="J133" s="13">
        <v>440</v>
      </c>
      <c r="K133" s="13">
        <v>160</v>
      </c>
      <c r="L133" s="13">
        <v>320</v>
      </c>
      <c r="M133" s="13">
        <v>88</v>
      </c>
      <c r="N133" s="13">
        <v>180</v>
      </c>
      <c r="O133" s="13"/>
      <c r="P133" s="13">
        <v>212</v>
      </c>
      <c r="Q133" s="13">
        <v>191</v>
      </c>
      <c r="R133" s="13"/>
      <c r="S133" s="12"/>
    </row>
    <row r="134" spans="1:19" x14ac:dyDescent="0.3">
      <c r="B134" t="s">
        <v>83</v>
      </c>
      <c r="C134" t="s">
        <v>261</v>
      </c>
      <c r="D134" t="s">
        <v>10</v>
      </c>
      <c r="E134" s="11" t="s">
        <v>13</v>
      </c>
      <c r="F134" t="s">
        <v>168</v>
      </c>
      <c r="G134" t="s">
        <v>429</v>
      </c>
      <c r="H134" s="13">
        <v>630</v>
      </c>
      <c r="I134" s="13">
        <v>505</v>
      </c>
      <c r="J134" s="13">
        <v>430</v>
      </c>
      <c r="K134" s="13">
        <v>170</v>
      </c>
      <c r="L134" s="13">
        <v>215</v>
      </c>
      <c r="M134" s="13">
        <v>97</v>
      </c>
      <c r="N134" s="13">
        <v>208</v>
      </c>
      <c r="O134" s="13">
        <v>168</v>
      </c>
      <c r="P134" s="13">
        <v>249.5</v>
      </c>
      <c r="Q134" s="13">
        <v>205</v>
      </c>
      <c r="R134" s="13">
        <v>204</v>
      </c>
      <c r="S134" s="12">
        <v>0.20300000000000001</v>
      </c>
    </row>
    <row r="135" spans="1:19" x14ac:dyDescent="0.3">
      <c r="A135" t="s">
        <v>169</v>
      </c>
      <c r="B135" t="s">
        <v>83</v>
      </c>
      <c r="C135" t="s">
        <v>261</v>
      </c>
      <c r="D135" t="s">
        <v>10</v>
      </c>
      <c r="E135" s="11" t="s">
        <v>13</v>
      </c>
      <c r="F135" t="s">
        <v>170</v>
      </c>
      <c r="G135" t="s">
        <v>429</v>
      </c>
      <c r="H135" s="13">
        <v>683</v>
      </c>
      <c r="I135" s="13">
        <v>591</v>
      </c>
      <c r="J135" s="13">
        <v>446</v>
      </c>
      <c r="K135" s="13">
        <v>151</v>
      </c>
      <c r="L135" s="13">
        <v>318</v>
      </c>
      <c r="M135" s="13">
        <v>75</v>
      </c>
      <c r="N135" s="13">
        <v>220</v>
      </c>
      <c r="O135" s="13">
        <v>125</v>
      </c>
      <c r="P135" s="13">
        <v>235</v>
      </c>
      <c r="Q135" s="13">
        <v>201</v>
      </c>
      <c r="R135" s="13">
        <v>115</v>
      </c>
      <c r="S135" s="12">
        <v>0.125</v>
      </c>
    </row>
    <row r="136" spans="1:19" x14ac:dyDescent="0.3">
      <c r="B136" t="s">
        <v>66</v>
      </c>
      <c r="C136" t="s">
        <v>261</v>
      </c>
      <c r="D136" t="s">
        <v>10</v>
      </c>
      <c r="E136" s="11" t="s">
        <v>15</v>
      </c>
      <c r="F136" t="s">
        <v>171</v>
      </c>
      <c r="G136" t="s">
        <v>429</v>
      </c>
      <c r="H136" s="13">
        <v>799</v>
      </c>
      <c r="I136" s="13">
        <v>670</v>
      </c>
      <c r="J136" s="13">
        <v>498</v>
      </c>
      <c r="K136" s="13">
        <v>116</v>
      </c>
      <c r="L136" s="13">
        <v>130</v>
      </c>
      <c r="M136" s="13">
        <v>131</v>
      </c>
      <c r="N136" s="13"/>
      <c r="O136" s="13"/>
      <c r="P136" s="13">
        <v>254</v>
      </c>
      <c r="Q136" s="13">
        <v>296</v>
      </c>
      <c r="R136" s="13">
        <v>235</v>
      </c>
      <c r="S136" s="12">
        <v>0.36</v>
      </c>
    </row>
    <row r="137" spans="1:19" x14ac:dyDescent="0.3">
      <c r="B137" t="s">
        <v>66</v>
      </c>
      <c r="C137" t="s">
        <v>261</v>
      </c>
      <c r="D137" t="s">
        <v>10</v>
      </c>
      <c r="E137" s="11" t="s">
        <v>15</v>
      </c>
      <c r="F137" t="s">
        <v>172</v>
      </c>
      <c r="G137" t="s">
        <v>429</v>
      </c>
      <c r="H137" s="13">
        <v>803</v>
      </c>
      <c r="I137" s="13">
        <v>623</v>
      </c>
      <c r="J137" s="13">
        <v>512</v>
      </c>
      <c r="K137" s="13">
        <v>98</v>
      </c>
      <c r="L137" s="13">
        <v>221</v>
      </c>
      <c r="M137" s="13">
        <v>129</v>
      </c>
      <c r="N137" s="13">
        <v>270</v>
      </c>
      <c r="O137" s="13">
        <v>142</v>
      </c>
      <c r="P137" s="13">
        <v>258</v>
      </c>
      <c r="Q137" s="13">
        <v>295</v>
      </c>
      <c r="R137" s="13">
        <v>330</v>
      </c>
      <c r="S137" s="12">
        <v>0.215</v>
      </c>
    </row>
    <row r="138" spans="1:19" x14ac:dyDescent="0.3">
      <c r="B138" t="s">
        <v>66</v>
      </c>
      <c r="C138" t="s">
        <v>261</v>
      </c>
      <c r="D138" t="s">
        <v>10</v>
      </c>
      <c r="E138" s="11" t="s">
        <v>15</v>
      </c>
      <c r="F138" t="s">
        <v>173</v>
      </c>
      <c r="G138" t="s">
        <v>487</v>
      </c>
      <c r="H138" s="13">
        <v>663</v>
      </c>
      <c r="I138" s="13">
        <v>501</v>
      </c>
      <c r="J138" s="13">
        <v>407</v>
      </c>
      <c r="K138" s="13">
        <v>93</v>
      </c>
      <c r="L138" s="13"/>
      <c r="M138" s="13">
        <v>96</v>
      </c>
      <c r="N138" s="13">
        <v>152</v>
      </c>
      <c r="O138" s="13"/>
      <c r="P138" s="13">
        <v>247</v>
      </c>
      <c r="Q138" s="13">
        <v>218</v>
      </c>
      <c r="R138" s="13"/>
      <c r="S138" s="12"/>
    </row>
    <row r="139" spans="1:19" x14ac:dyDescent="0.3">
      <c r="B139" t="s">
        <v>66</v>
      </c>
      <c r="C139" t="s">
        <v>261</v>
      </c>
      <c r="D139" t="s">
        <v>10</v>
      </c>
      <c r="E139" s="11" t="s">
        <v>15</v>
      </c>
      <c r="F139" t="s">
        <v>174</v>
      </c>
      <c r="G139" t="s">
        <v>429</v>
      </c>
      <c r="H139" s="13">
        <v>793</v>
      </c>
      <c r="I139" s="13">
        <v>609</v>
      </c>
      <c r="J139" s="13">
        <v>488</v>
      </c>
      <c r="K139" s="13">
        <v>124</v>
      </c>
      <c r="L139" s="13">
        <v>166</v>
      </c>
      <c r="M139" s="13">
        <v>133</v>
      </c>
      <c r="N139" s="13">
        <v>170</v>
      </c>
      <c r="O139" s="13">
        <v>183</v>
      </c>
      <c r="P139" s="13">
        <v>271</v>
      </c>
      <c r="Q139" s="13">
        <v>302</v>
      </c>
      <c r="R139" s="13">
        <v>200</v>
      </c>
      <c r="S139" s="12">
        <v>0.26400000000000001</v>
      </c>
    </row>
    <row r="140" spans="1:19" x14ac:dyDescent="0.3">
      <c r="B140" t="s">
        <v>66</v>
      </c>
      <c r="C140" t="s">
        <v>261</v>
      </c>
      <c r="D140" t="s">
        <v>10</v>
      </c>
      <c r="E140" s="11" t="s">
        <v>15</v>
      </c>
      <c r="F140" t="s">
        <v>175</v>
      </c>
      <c r="G140" t="s">
        <v>487</v>
      </c>
      <c r="H140" s="13">
        <v>639</v>
      </c>
      <c r="I140" s="13">
        <v>499</v>
      </c>
      <c r="J140" s="13">
        <v>419</v>
      </c>
      <c r="K140" s="13">
        <v>114</v>
      </c>
      <c r="L140" s="13">
        <v>104</v>
      </c>
      <c r="M140" s="13">
        <v>91</v>
      </c>
      <c r="N140" s="13"/>
      <c r="O140" s="13"/>
      <c r="P140" s="13">
        <v>223</v>
      </c>
      <c r="Q140" s="13">
        <v>222</v>
      </c>
      <c r="R140" s="13"/>
      <c r="S140" s="12"/>
    </row>
    <row r="141" spans="1:19" x14ac:dyDescent="0.3">
      <c r="B141" t="s">
        <v>66</v>
      </c>
      <c r="C141" t="s">
        <v>261</v>
      </c>
      <c r="D141" t="s">
        <v>10</v>
      </c>
      <c r="E141" s="11" t="s">
        <v>15</v>
      </c>
      <c r="F141" t="s">
        <v>176</v>
      </c>
      <c r="G141" t="s">
        <v>429</v>
      </c>
      <c r="H141" s="13">
        <v>900</v>
      </c>
      <c r="I141" s="13">
        <v>650</v>
      </c>
      <c r="J141" s="13">
        <v>535</v>
      </c>
      <c r="K141" s="13">
        <v>140</v>
      </c>
      <c r="L141" s="13">
        <v>248</v>
      </c>
      <c r="M141" s="13">
        <v>139</v>
      </c>
      <c r="N141" s="13"/>
      <c r="O141" s="13"/>
      <c r="P141" s="13">
        <v>294</v>
      </c>
      <c r="Q141" s="13">
        <v>280</v>
      </c>
      <c r="R141" s="13"/>
      <c r="S141" s="12">
        <v>0.27816035816035817</v>
      </c>
    </row>
    <row r="142" spans="1:19" x14ac:dyDescent="0.3">
      <c r="B142" t="s">
        <v>66</v>
      </c>
      <c r="C142" t="s">
        <v>261</v>
      </c>
      <c r="D142" t="s">
        <v>10</v>
      </c>
      <c r="E142" s="11" t="s">
        <v>15</v>
      </c>
      <c r="F142" t="s">
        <v>177</v>
      </c>
      <c r="G142" t="s">
        <v>429</v>
      </c>
      <c r="H142" s="13">
        <v>975</v>
      </c>
      <c r="I142" s="13">
        <v>699</v>
      </c>
      <c r="J142" s="13">
        <v>575</v>
      </c>
      <c r="K142" s="13">
        <v>140</v>
      </c>
      <c r="L142" s="13">
        <v>130</v>
      </c>
      <c r="M142" s="13">
        <v>123</v>
      </c>
      <c r="N142" s="13"/>
      <c r="O142" s="13">
        <v>190</v>
      </c>
      <c r="P142" s="13">
        <v>272</v>
      </c>
      <c r="Q142" s="13">
        <v>348</v>
      </c>
      <c r="R142" s="13">
        <v>240</v>
      </c>
      <c r="S142" s="12"/>
    </row>
    <row r="143" spans="1:19" x14ac:dyDescent="0.3">
      <c r="B143" t="s">
        <v>83</v>
      </c>
      <c r="C143" t="s">
        <v>261</v>
      </c>
      <c r="D143" t="s">
        <v>10</v>
      </c>
      <c r="E143" s="11" t="s">
        <v>19</v>
      </c>
      <c r="F143" t="s">
        <v>178</v>
      </c>
      <c r="G143" t="s">
        <v>429</v>
      </c>
      <c r="H143" s="13">
        <v>681.18518518518499</v>
      </c>
      <c r="I143" s="13">
        <v>548.5755061728396</v>
      </c>
      <c r="J143" s="13">
        <v>418.469135802469</v>
      </c>
      <c r="K143" s="13">
        <v>118.84711111111112</v>
      </c>
      <c r="L143" s="13"/>
      <c r="M143" s="13">
        <v>89.449185185185186</v>
      </c>
      <c r="N143" s="13"/>
      <c r="O143" s="13"/>
      <c r="P143" s="13">
        <v>238.87456790123457</v>
      </c>
      <c r="Q143" s="13">
        <v>248.64197530864197</v>
      </c>
      <c r="R143" s="13"/>
      <c r="S143" s="12">
        <v>0.26700000000000002</v>
      </c>
    </row>
    <row r="144" spans="1:19" x14ac:dyDescent="0.3">
      <c r="B144" t="s">
        <v>83</v>
      </c>
      <c r="C144" t="s">
        <v>261</v>
      </c>
      <c r="D144" t="s">
        <v>10</v>
      </c>
      <c r="E144" s="11" t="s">
        <v>19</v>
      </c>
      <c r="F144" t="s">
        <v>179</v>
      </c>
      <c r="G144" t="s">
        <v>487</v>
      </c>
      <c r="H144" s="13">
        <v>438</v>
      </c>
      <c r="I144" s="13">
        <v>350</v>
      </c>
      <c r="J144" s="13">
        <v>302</v>
      </c>
      <c r="K144" s="13">
        <v>61</v>
      </c>
      <c r="L144" s="13">
        <v>112</v>
      </c>
      <c r="M144" s="13">
        <v>60</v>
      </c>
      <c r="N144" s="13"/>
      <c r="O144" s="13"/>
      <c r="P144" s="13">
        <v>175</v>
      </c>
      <c r="Q144" s="13">
        <v>180</v>
      </c>
      <c r="R144" s="13">
        <v>210</v>
      </c>
      <c r="S144" s="12">
        <v>0.44500000000000001</v>
      </c>
    </row>
    <row r="145" spans="2:19" x14ac:dyDescent="0.3">
      <c r="B145" t="s">
        <v>66</v>
      </c>
      <c r="C145" t="s">
        <v>261</v>
      </c>
      <c r="D145" t="s">
        <v>10</v>
      </c>
      <c r="E145" s="11" t="s">
        <v>19</v>
      </c>
      <c r="F145" t="s">
        <v>180</v>
      </c>
      <c r="G145" t="s">
        <v>429</v>
      </c>
      <c r="H145" s="13">
        <v>564</v>
      </c>
      <c r="I145" s="13">
        <v>434</v>
      </c>
      <c r="J145" s="13">
        <v>338</v>
      </c>
      <c r="K145" s="13">
        <v>90</v>
      </c>
      <c r="L145" s="13">
        <v>141</v>
      </c>
      <c r="M145" s="13">
        <v>81</v>
      </c>
      <c r="N145" s="13">
        <v>151</v>
      </c>
      <c r="O145" s="13">
        <v>140</v>
      </c>
      <c r="P145" s="13">
        <v>179</v>
      </c>
      <c r="Q145" s="13">
        <v>213</v>
      </c>
      <c r="R145" s="13">
        <v>300</v>
      </c>
      <c r="S145" s="12">
        <v>0.36499999999999999</v>
      </c>
    </row>
    <row r="146" spans="2:19" x14ac:dyDescent="0.3">
      <c r="B146" t="s">
        <v>66</v>
      </c>
      <c r="C146" t="s">
        <v>261</v>
      </c>
      <c r="D146" t="s">
        <v>10</v>
      </c>
      <c r="E146" s="11" t="s">
        <v>19</v>
      </c>
      <c r="F146" t="s">
        <v>181</v>
      </c>
      <c r="G146" t="s">
        <v>429</v>
      </c>
      <c r="H146" s="13">
        <v>596</v>
      </c>
      <c r="I146" s="13">
        <v>430</v>
      </c>
      <c r="J146" s="13">
        <v>385</v>
      </c>
      <c r="K146" s="13">
        <v>82</v>
      </c>
      <c r="L146" s="13">
        <v>120</v>
      </c>
      <c r="M146" s="13">
        <v>84</v>
      </c>
      <c r="N146" s="13"/>
      <c r="O146" s="13">
        <v>145</v>
      </c>
      <c r="P146" s="13">
        <v>233</v>
      </c>
      <c r="Q146" s="13">
        <v>271</v>
      </c>
      <c r="R146" s="13">
        <v>220</v>
      </c>
      <c r="S146" s="12">
        <v>0.34699999999999998</v>
      </c>
    </row>
    <row r="147" spans="2:19" x14ac:dyDescent="0.3">
      <c r="B147" t="s">
        <v>66</v>
      </c>
      <c r="C147" t="s">
        <v>261</v>
      </c>
      <c r="D147" t="s">
        <v>10</v>
      </c>
      <c r="E147" s="11" t="s">
        <v>19</v>
      </c>
      <c r="F147" t="s">
        <v>182</v>
      </c>
      <c r="G147" t="s">
        <v>429</v>
      </c>
      <c r="H147" s="13">
        <v>589</v>
      </c>
      <c r="I147" s="13">
        <v>462</v>
      </c>
      <c r="J147" s="13">
        <v>389</v>
      </c>
      <c r="K147" s="13">
        <v>102</v>
      </c>
      <c r="L147" s="13"/>
      <c r="M147" s="13">
        <v>97</v>
      </c>
      <c r="N147" s="13"/>
      <c r="O147" s="13"/>
      <c r="P147" s="13">
        <v>235</v>
      </c>
      <c r="Q147" s="13">
        <v>255</v>
      </c>
      <c r="R147" s="13"/>
      <c r="S147" s="12"/>
    </row>
    <row r="148" spans="2:19" x14ac:dyDescent="0.3">
      <c r="B148" t="s">
        <v>66</v>
      </c>
      <c r="C148" t="s">
        <v>261</v>
      </c>
      <c r="D148" t="s">
        <v>10</v>
      </c>
      <c r="E148" s="11" t="s">
        <v>19</v>
      </c>
      <c r="F148" t="s">
        <v>183</v>
      </c>
      <c r="G148" t="s">
        <v>429</v>
      </c>
      <c r="H148" s="13">
        <v>617</v>
      </c>
      <c r="I148" s="13">
        <v>480</v>
      </c>
      <c r="J148" s="13">
        <v>365</v>
      </c>
      <c r="K148" s="13">
        <v>80</v>
      </c>
      <c r="L148" s="13">
        <v>147</v>
      </c>
      <c r="M148" s="13">
        <v>87</v>
      </c>
      <c r="N148" s="13">
        <v>160</v>
      </c>
      <c r="O148" s="13">
        <v>123</v>
      </c>
      <c r="P148" s="13">
        <v>224</v>
      </c>
      <c r="Q148" s="13">
        <v>230</v>
      </c>
      <c r="R148" s="13"/>
      <c r="S148" s="12">
        <v>0.16600000000000001</v>
      </c>
    </row>
    <row r="149" spans="2:19" x14ac:dyDescent="0.3">
      <c r="B149" t="s">
        <v>83</v>
      </c>
      <c r="C149" t="s">
        <v>261</v>
      </c>
      <c r="D149" t="s">
        <v>10</v>
      </c>
      <c r="E149" s="11" t="s">
        <v>19</v>
      </c>
      <c r="F149" t="s">
        <v>184</v>
      </c>
      <c r="G149" t="s">
        <v>487</v>
      </c>
      <c r="H149" s="13">
        <v>482</v>
      </c>
      <c r="I149" s="13">
        <v>376</v>
      </c>
      <c r="J149" s="13">
        <v>300</v>
      </c>
      <c r="K149" s="13">
        <v>80</v>
      </c>
      <c r="L149" s="13">
        <v>182</v>
      </c>
      <c r="M149" s="13">
        <v>50</v>
      </c>
      <c r="N149" s="13"/>
      <c r="O149" s="13"/>
      <c r="P149" s="13">
        <v>180</v>
      </c>
      <c r="Q149" s="13">
        <v>125</v>
      </c>
      <c r="R149" s="13"/>
      <c r="S149" s="12">
        <v>0.35099999999999998</v>
      </c>
    </row>
    <row r="150" spans="2:19" x14ac:dyDescent="0.3">
      <c r="B150" t="s">
        <v>66</v>
      </c>
      <c r="C150" t="s">
        <v>261</v>
      </c>
      <c r="D150" t="s">
        <v>10</v>
      </c>
      <c r="E150" s="11" t="s">
        <v>19</v>
      </c>
      <c r="F150" t="s">
        <v>185</v>
      </c>
      <c r="G150" t="s">
        <v>429</v>
      </c>
      <c r="H150" s="13">
        <v>657</v>
      </c>
      <c r="I150" s="13">
        <v>489</v>
      </c>
      <c r="J150" s="13">
        <v>407</v>
      </c>
      <c r="K150" s="13">
        <v>109</v>
      </c>
      <c r="L150" s="13">
        <v>220</v>
      </c>
      <c r="M150" s="13">
        <v>83</v>
      </c>
      <c r="N150" s="13">
        <v>170</v>
      </c>
      <c r="O150" s="13">
        <v>160</v>
      </c>
      <c r="P150" s="13">
        <v>271</v>
      </c>
      <c r="Q150" s="13">
        <v>270</v>
      </c>
      <c r="R150" s="13">
        <v>256</v>
      </c>
      <c r="S150" s="12">
        <v>0.248</v>
      </c>
    </row>
    <row r="151" spans="2:19" x14ac:dyDescent="0.3">
      <c r="B151" t="s">
        <v>66</v>
      </c>
      <c r="C151" t="s">
        <v>261</v>
      </c>
      <c r="D151" t="s">
        <v>10</v>
      </c>
      <c r="E151" s="11" t="s">
        <v>19</v>
      </c>
      <c r="F151" t="s">
        <v>186</v>
      </c>
      <c r="G151" t="s">
        <v>429</v>
      </c>
      <c r="H151" s="13">
        <v>683</v>
      </c>
      <c r="I151" s="13">
        <v>542</v>
      </c>
      <c r="J151" s="13">
        <v>405</v>
      </c>
      <c r="K151" s="13">
        <v>100</v>
      </c>
      <c r="L151" s="13">
        <v>173</v>
      </c>
      <c r="M151" s="13">
        <v>82</v>
      </c>
      <c r="N151" s="13"/>
      <c r="O151" s="13"/>
      <c r="P151" s="13">
        <v>237</v>
      </c>
      <c r="Q151" s="13">
        <v>260</v>
      </c>
      <c r="R151" s="13">
        <v>190</v>
      </c>
      <c r="S151" s="12">
        <v>0.17699999999999999</v>
      </c>
    </row>
    <row r="152" spans="2:19" x14ac:dyDescent="0.3">
      <c r="B152" t="s">
        <v>66</v>
      </c>
      <c r="C152" t="s">
        <v>261</v>
      </c>
      <c r="D152" t="s">
        <v>10</v>
      </c>
      <c r="E152" s="11" t="s">
        <v>19</v>
      </c>
      <c r="F152" t="s">
        <v>187</v>
      </c>
      <c r="G152" t="s">
        <v>429</v>
      </c>
      <c r="H152" s="13">
        <v>630</v>
      </c>
      <c r="I152" s="13">
        <v>491</v>
      </c>
      <c r="J152" s="13">
        <v>369</v>
      </c>
      <c r="K152" s="13">
        <v>100</v>
      </c>
      <c r="L152" s="13">
        <v>220</v>
      </c>
      <c r="M152" s="13">
        <v>90</v>
      </c>
      <c r="N152" s="13">
        <v>205</v>
      </c>
      <c r="O152" s="13">
        <v>135</v>
      </c>
      <c r="P152" s="13">
        <v>230</v>
      </c>
      <c r="Q152" s="13">
        <v>273</v>
      </c>
      <c r="R152" s="13">
        <v>247</v>
      </c>
      <c r="S152" s="12">
        <v>0.24299999999999999</v>
      </c>
    </row>
    <row r="153" spans="2:19" x14ac:dyDescent="0.3">
      <c r="B153" t="s">
        <v>66</v>
      </c>
      <c r="C153" t="s">
        <v>261</v>
      </c>
      <c r="D153" t="s">
        <v>10</v>
      </c>
      <c r="E153" s="11" t="s">
        <v>19</v>
      </c>
      <c r="F153" t="s">
        <v>188</v>
      </c>
      <c r="G153" t="s">
        <v>429</v>
      </c>
      <c r="H153" s="13">
        <v>691</v>
      </c>
      <c r="I153" s="13">
        <v>535</v>
      </c>
      <c r="J153" s="13">
        <v>406</v>
      </c>
      <c r="K153" s="13">
        <v>112</v>
      </c>
      <c r="L153" s="13">
        <v>124</v>
      </c>
      <c r="M153" s="13">
        <v>96</v>
      </c>
      <c r="N153" s="13"/>
      <c r="O153" s="13"/>
      <c r="P153" s="13">
        <v>226</v>
      </c>
      <c r="Q153" s="13">
        <v>292</v>
      </c>
      <c r="R153" s="13">
        <v>190</v>
      </c>
      <c r="S153" s="12">
        <v>0.43099999999999999</v>
      </c>
    </row>
    <row r="154" spans="2:19" x14ac:dyDescent="0.3">
      <c r="B154" t="s">
        <v>66</v>
      </c>
      <c r="C154" t="s">
        <v>261</v>
      </c>
      <c r="D154" t="s">
        <v>10</v>
      </c>
      <c r="E154" s="11" t="s">
        <v>19</v>
      </c>
      <c r="F154" t="s">
        <v>189</v>
      </c>
      <c r="G154" t="s">
        <v>429</v>
      </c>
      <c r="H154" s="13"/>
      <c r="I154" s="13"/>
      <c r="J154" s="13">
        <v>339</v>
      </c>
      <c r="K154" s="13">
        <v>97</v>
      </c>
      <c r="L154" s="13"/>
      <c r="M154" s="13">
        <v>75</v>
      </c>
      <c r="N154" s="13">
        <v>94</v>
      </c>
      <c r="O154" s="13"/>
      <c r="P154" s="13">
        <v>195</v>
      </c>
      <c r="Q154" s="13">
        <v>212</v>
      </c>
      <c r="R154" s="13">
        <v>134</v>
      </c>
      <c r="S154" s="12"/>
    </row>
    <row r="155" spans="2:19" x14ac:dyDescent="0.3">
      <c r="B155" t="s">
        <v>66</v>
      </c>
      <c r="C155" t="s">
        <v>261</v>
      </c>
      <c r="D155" t="s">
        <v>10</v>
      </c>
      <c r="E155" s="11" t="s">
        <v>19</v>
      </c>
      <c r="F155" t="s">
        <v>190</v>
      </c>
      <c r="G155" t="s">
        <v>429</v>
      </c>
      <c r="H155" s="13"/>
      <c r="I155" s="13"/>
      <c r="J155" s="13"/>
      <c r="K155" s="13">
        <v>100</v>
      </c>
      <c r="L155" s="13"/>
      <c r="M155" s="13">
        <v>108</v>
      </c>
      <c r="N155" s="13">
        <v>188</v>
      </c>
      <c r="O155" s="13">
        <v>156</v>
      </c>
      <c r="P155" s="13">
        <v>225</v>
      </c>
      <c r="Q155" s="13">
        <v>275</v>
      </c>
      <c r="R155" s="13">
        <v>75</v>
      </c>
      <c r="S155" s="12"/>
    </row>
    <row r="156" spans="2:19" x14ac:dyDescent="0.3">
      <c r="B156" t="s">
        <v>66</v>
      </c>
      <c r="C156" t="s">
        <v>261</v>
      </c>
      <c r="D156" t="s">
        <v>10</v>
      </c>
      <c r="E156" s="11" t="s">
        <v>19</v>
      </c>
      <c r="F156" t="s">
        <v>191</v>
      </c>
      <c r="G156" t="s">
        <v>429</v>
      </c>
      <c r="H156" s="13">
        <v>575</v>
      </c>
      <c r="I156" s="13">
        <v>457</v>
      </c>
      <c r="J156" s="13">
        <v>355</v>
      </c>
      <c r="K156" s="13">
        <v>114</v>
      </c>
      <c r="L156" s="13">
        <v>209</v>
      </c>
      <c r="M156" s="13">
        <v>90</v>
      </c>
      <c r="N156" s="13">
        <v>262</v>
      </c>
      <c r="O156" s="13">
        <v>169</v>
      </c>
      <c r="P156" s="13">
        <v>230</v>
      </c>
      <c r="Q156" s="13">
        <v>266</v>
      </c>
      <c r="R156" s="13">
        <v>363</v>
      </c>
      <c r="S156" s="12">
        <v>0.154</v>
      </c>
    </row>
    <row r="157" spans="2:19" x14ac:dyDescent="0.3">
      <c r="B157" t="s">
        <v>66</v>
      </c>
      <c r="C157" t="s">
        <v>261</v>
      </c>
      <c r="D157" t="s">
        <v>10</v>
      </c>
      <c r="E157" s="11" t="s">
        <v>19</v>
      </c>
      <c r="F157" t="s">
        <v>192</v>
      </c>
      <c r="G157" t="s">
        <v>429</v>
      </c>
      <c r="H157" s="13">
        <v>529</v>
      </c>
      <c r="I157" s="13">
        <v>419</v>
      </c>
      <c r="J157" s="13">
        <v>344</v>
      </c>
      <c r="K157" s="13">
        <v>93</v>
      </c>
      <c r="L157" s="13">
        <v>136</v>
      </c>
      <c r="M157" s="13">
        <v>74</v>
      </c>
      <c r="N157" s="13">
        <v>122</v>
      </c>
      <c r="O157" s="13">
        <v>141</v>
      </c>
      <c r="P157" s="13">
        <v>214</v>
      </c>
      <c r="Q157" s="13">
        <v>221</v>
      </c>
      <c r="R157" s="13">
        <v>150</v>
      </c>
      <c r="S157" s="12">
        <v>0.29799999999999999</v>
      </c>
    </row>
    <row r="158" spans="2:19" x14ac:dyDescent="0.3">
      <c r="B158" t="s">
        <v>66</v>
      </c>
      <c r="C158" t="s">
        <v>261</v>
      </c>
      <c r="D158" t="s">
        <v>10</v>
      </c>
      <c r="E158" s="11" t="s">
        <v>19</v>
      </c>
      <c r="F158" t="s">
        <v>193</v>
      </c>
      <c r="G158" t="s">
        <v>429</v>
      </c>
      <c r="H158" s="13">
        <v>630</v>
      </c>
      <c r="I158" s="13">
        <v>507</v>
      </c>
      <c r="J158" s="13">
        <v>384</v>
      </c>
      <c r="K158" s="13">
        <v>99</v>
      </c>
      <c r="L158" s="13">
        <v>215</v>
      </c>
      <c r="M158" s="13">
        <v>92</v>
      </c>
      <c r="N158" s="13">
        <v>222</v>
      </c>
      <c r="O158" s="13">
        <v>200</v>
      </c>
      <c r="P158" s="13">
        <v>235</v>
      </c>
      <c r="Q158" s="13">
        <v>260</v>
      </c>
      <c r="R158" s="13">
        <v>285</v>
      </c>
      <c r="S158" s="12">
        <v>0.21099999999999999</v>
      </c>
    </row>
    <row r="159" spans="2:19" x14ac:dyDescent="0.3">
      <c r="B159" t="s">
        <v>66</v>
      </c>
      <c r="C159" t="s">
        <v>261</v>
      </c>
      <c r="D159" t="s">
        <v>10</v>
      </c>
      <c r="E159" s="11" t="s">
        <v>19</v>
      </c>
      <c r="F159" t="s">
        <v>194</v>
      </c>
      <c r="G159" t="s">
        <v>487</v>
      </c>
      <c r="H159" s="13">
        <v>460</v>
      </c>
      <c r="I159" s="13">
        <v>320</v>
      </c>
      <c r="J159" s="13">
        <v>287</v>
      </c>
      <c r="K159" s="13">
        <v>56</v>
      </c>
      <c r="L159" s="13"/>
      <c r="M159" s="13">
        <v>68</v>
      </c>
      <c r="N159" s="13"/>
      <c r="O159" s="13"/>
      <c r="P159" s="13">
        <v>170</v>
      </c>
      <c r="Q159" s="13">
        <v>192</v>
      </c>
      <c r="R159" s="13"/>
      <c r="S159" s="12"/>
    </row>
    <row r="160" spans="2:19" x14ac:dyDescent="0.3">
      <c r="B160" t="s">
        <v>83</v>
      </c>
      <c r="C160" t="s">
        <v>261</v>
      </c>
      <c r="D160" t="s">
        <v>10</v>
      </c>
      <c r="E160" s="11" t="s">
        <v>19</v>
      </c>
      <c r="F160" t="s">
        <v>195</v>
      </c>
      <c r="G160" t="s">
        <v>429</v>
      </c>
      <c r="H160" s="13">
        <v>660</v>
      </c>
      <c r="I160" s="13">
        <v>478</v>
      </c>
      <c r="J160" s="13">
        <v>395</v>
      </c>
      <c r="K160" s="13">
        <v>50</v>
      </c>
      <c r="L160" s="13">
        <v>165</v>
      </c>
      <c r="M160" s="13">
        <v>84.25</v>
      </c>
      <c r="N160" s="13">
        <v>250</v>
      </c>
      <c r="O160" s="13">
        <v>90</v>
      </c>
      <c r="P160" s="13"/>
      <c r="Q160" s="13">
        <v>295</v>
      </c>
      <c r="R160" s="13"/>
      <c r="S160" s="12">
        <v>0.2</v>
      </c>
    </row>
    <row r="161" spans="2:19" x14ac:dyDescent="0.3">
      <c r="B161" t="s">
        <v>83</v>
      </c>
      <c r="C161" t="s">
        <v>261</v>
      </c>
      <c r="D161" t="s">
        <v>10</v>
      </c>
      <c r="E161" s="11" t="s">
        <v>19</v>
      </c>
      <c r="F161" t="s">
        <v>196</v>
      </c>
      <c r="G161" t="s">
        <v>487</v>
      </c>
      <c r="H161" s="13">
        <v>321.5</v>
      </c>
      <c r="I161" s="13">
        <v>235.5</v>
      </c>
      <c r="J161" s="13">
        <v>183.5</v>
      </c>
      <c r="K161" s="13">
        <v>38</v>
      </c>
      <c r="L161" s="13">
        <v>97</v>
      </c>
      <c r="M161" s="13">
        <v>49</v>
      </c>
      <c r="N161" s="13">
        <v>154</v>
      </c>
      <c r="O161" s="13"/>
      <c r="P161" s="13"/>
      <c r="Q161" s="13">
        <v>131</v>
      </c>
      <c r="R161" s="13">
        <v>185</v>
      </c>
      <c r="S161" s="12">
        <v>0.23100000000000001</v>
      </c>
    </row>
    <row r="162" spans="2:19" x14ac:dyDescent="0.3">
      <c r="B162" t="s">
        <v>83</v>
      </c>
      <c r="C162" t="s">
        <v>261</v>
      </c>
      <c r="D162" t="s">
        <v>10</v>
      </c>
      <c r="E162" s="11" t="s">
        <v>16</v>
      </c>
      <c r="F162" t="s">
        <v>197</v>
      </c>
      <c r="G162" t="s">
        <v>429</v>
      </c>
      <c r="H162" s="13">
        <v>651.304347826087</v>
      </c>
      <c r="I162" s="13">
        <v>515.86956521739125</v>
      </c>
      <c r="J162" s="13">
        <v>400.21739130434702</v>
      </c>
      <c r="K162" s="13">
        <v>127.06521739130434</v>
      </c>
      <c r="L162" s="13"/>
      <c r="M162" s="13">
        <v>110.90811413043478</v>
      </c>
      <c r="N162" s="13"/>
      <c r="O162" s="13"/>
      <c r="P162" s="13">
        <v>201.55891304347827</v>
      </c>
      <c r="Q162" s="13">
        <v>251.65760869565219</v>
      </c>
      <c r="R162" s="13"/>
      <c r="S162" s="12">
        <v>0.24099999999999999</v>
      </c>
    </row>
    <row r="163" spans="2:19" x14ac:dyDescent="0.3">
      <c r="B163" t="s">
        <v>83</v>
      </c>
      <c r="C163" t="s">
        <v>261</v>
      </c>
      <c r="D163" t="s">
        <v>10</v>
      </c>
      <c r="E163" s="11" t="s">
        <v>16</v>
      </c>
      <c r="F163" t="s">
        <v>198</v>
      </c>
      <c r="G163" t="s">
        <v>487</v>
      </c>
      <c r="H163" s="13">
        <v>255</v>
      </c>
      <c r="I163" s="13">
        <v>189</v>
      </c>
      <c r="J163" s="13">
        <v>155</v>
      </c>
      <c r="K163" s="13">
        <v>38</v>
      </c>
      <c r="L163" s="13">
        <v>128</v>
      </c>
      <c r="M163" s="13">
        <v>47</v>
      </c>
      <c r="N163" s="13"/>
      <c r="O163" s="13"/>
      <c r="P163" s="13">
        <v>110</v>
      </c>
      <c r="Q163" s="13">
        <v>108</v>
      </c>
      <c r="R163" s="13">
        <v>140</v>
      </c>
      <c r="S163" s="12">
        <v>0.14899999999999999</v>
      </c>
    </row>
    <row r="164" spans="2:19" x14ac:dyDescent="0.3">
      <c r="B164" t="s">
        <v>83</v>
      </c>
      <c r="C164" t="s">
        <v>261</v>
      </c>
      <c r="D164" t="s">
        <v>10</v>
      </c>
      <c r="E164" s="11" t="s">
        <v>16</v>
      </c>
      <c r="F164" t="s">
        <v>199</v>
      </c>
      <c r="G164" t="s">
        <v>429</v>
      </c>
      <c r="H164" s="13">
        <v>570</v>
      </c>
      <c r="I164" s="13">
        <v>442</v>
      </c>
      <c r="J164" s="13">
        <v>390</v>
      </c>
      <c r="K164" s="13">
        <v>140</v>
      </c>
      <c r="L164" s="13">
        <v>260</v>
      </c>
      <c r="M164" s="13">
        <v>102</v>
      </c>
      <c r="N164" s="13">
        <v>204</v>
      </c>
      <c r="O164" s="13">
        <v>87</v>
      </c>
      <c r="P164" s="13">
        <v>245</v>
      </c>
      <c r="Q164" s="13">
        <v>245</v>
      </c>
      <c r="R164" s="13">
        <v>220</v>
      </c>
      <c r="S164" s="12">
        <v>0.13400000000000001</v>
      </c>
    </row>
    <row r="165" spans="2:19" x14ac:dyDescent="0.3">
      <c r="B165" t="s">
        <v>83</v>
      </c>
      <c r="C165" t="s">
        <v>261</v>
      </c>
      <c r="D165" t="s">
        <v>10</v>
      </c>
      <c r="E165" s="11" t="s">
        <v>16</v>
      </c>
      <c r="F165" t="s">
        <v>200</v>
      </c>
      <c r="G165" t="s">
        <v>429</v>
      </c>
      <c r="H165" s="13">
        <v>697.61900000000003</v>
      </c>
      <c r="I165" s="13">
        <v>549.452</v>
      </c>
      <c r="J165" s="13">
        <v>407.459</v>
      </c>
      <c r="K165" s="13">
        <v>86.430999999999997</v>
      </c>
      <c r="L165" s="13"/>
      <c r="M165" s="13">
        <v>80.251000000000005</v>
      </c>
      <c r="N165" s="13"/>
      <c r="O165" s="13"/>
      <c r="P165" s="13">
        <v>223.803</v>
      </c>
      <c r="Q165" s="13">
        <v>238.03200000000001</v>
      </c>
      <c r="R165" s="13">
        <v>233.11500000000001</v>
      </c>
      <c r="S165" s="12"/>
    </row>
    <row r="166" spans="2:19" x14ac:dyDescent="0.3">
      <c r="B166" t="s">
        <v>83</v>
      </c>
      <c r="C166" t="s">
        <v>261</v>
      </c>
      <c r="D166" t="s">
        <v>10</v>
      </c>
      <c r="E166" s="11" t="s">
        <v>16</v>
      </c>
      <c r="F166" t="s">
        <v>201</v>
      </c>
      <c r="G166" t="s">
        <v>487</v>
      </c>
      <c r="H166" s="13">
        <v>510</v>
      </c>
      <c r="I166" s="13">
        <v>420</v>
      </c>
      <c r="J166" s="13">
        <v>355</v>
      </c>
      <c r="K166" s="13">
        <v>140</v>
      </c>
      <c r="L166" s="13">
        <v>110</v>
      </c>
      <c r="M166" s="13">
        <v>80</v>
      </c>
      <c r="N166" s="13"/>
      <c r="O166" s="13"/>
      <c r="P166" s="13"/>
      <c r="Q166" s="13">
        <v>222</v>
      </c>
      <c r="R166" s="13"/>
      <c r="S166" s="12">
        <v>0.23699999999999999</v>
      </c>
    </row>
    <row r="167" spans="2:19" x14ac:dyDescent="0.3">
      <c r="B167" t="s">
        <v>83</v>
      </c>
      <c r="C167" t="s">
        <v>261</v>
      </c>
      <c r="D167" t="s">
        <v>10</v>
      </c>
      <c r="E167" s="11" t="s">
        <v>16</v>
      </c>
      <c r="F167" t="s">
        <v>202</v>
      </c>
      <c r="G167" t="s">
        <v>487</v>
      </c>
      <c r="H167" s="13"/>
      <c r="I167" s="13"/>
      <c r="J167" s="13">
        <v>280</v>
      </c>
      <c r="K167" s="13">
        <v>100</v>
      </c>
      <c r="L167" s="13"/>
      <c r="M167" s="13">
        <v>71.5</v>
      </c>
      <c r="N167" s="13">
        <v>152</v>
      </c>
      <c r="O167" s="13"/>
      <c r="P167" s="13">
        <v>135</v>
      </c>
      <c r="Q167" s="13">
        <v>172</v>
      </c>
      <c r="R167" s="13">
        <v>220</v>
      </c>
      <c r="S167" s="12"/>
    </row>
    <row r="168" spans="2:19" x14ac:dyDescent="0.3">
      <c r="B168" t="s">
        <v>66</v>
      </c>
      <c r="C168" t="s">
        <v>261</v>
      </c>
      <c r="D168" t="s">
        <v>10</v>
      </c>
      <c r="E168" s="11" t="s">
        <v>20</v>
      </c>
      <c r="F168" t="s">
        <v>203</v>
      </c>
      <c r="G168" t="s">
        <v>429</v>
      </c>
      <c r="H168" s="13">
        <v>598</v>
      </c>
      <c r="I168" s="13">
        <v>456</v>
      </c>
      <c r="J168" s="13">
        <v>348</v>
      </c>
      <c r="K168" s="13">
        <v>106</v>
      </c>
      <c r="L168" s="13">
        <v>130</v>
      </c>
      <c r="M168" s="13">
        <v>89</v>
      </c>
      <c r="N168" s="13">
        <v>142</v>
      </c>
      <c r="O168" s="13"/>
      <c r="P168" s="13">
        <v>191</v>
      </c>
      <c r="Q168" s="13">
        <v>256</v>
      </c>
      <c r="R168" s="13">
        <v>248</v>
      </c>
      <c r="S168" s="12">
        <v>0.32600000000000001</v>
      </c>
    </row>
    <row r="169" spans="2:19" x14ac:dyDescent="0.3">
      <c r="B169" t="s">
        <v>66</v>
      </c>
      <c r="C169" t="s">
        <v>261</v>
      </c>
      <c r="D169" t="s">
        <v>10</v>
      </c>
      <c r="E169" s="11" t="s">
        <v>20</v>
      </c>
      <c r="F169" t="s">
        <v>204</v>
      </c>
      <c r="G169" t="s">
        <v>429</v>
      </c>
      <c r="H169" s="13">
        <v>679</v>
      </c>
      <c r="I169" s="13">
        <v>552</v>
      </c>
      <c r="J169" s="13">
        <v>400</v>
      </c>
      <c r="K169" s="13">
        <v>105</v>
      </c>
      <c r="L169" s="13">
        <v>116</v>
      </c>
      <c r="M169" s="13">
        <v>89</v>
      </c>
      <c r="N169" s="13"/>
      <c r="O169" s="13"/>
      <c r="P169" s="13">
        <v>235</v>
      </c>
      <c r="Q169" s="13">
        <v>279</v>
      </c>
      <c r="R169" s="13"/>
      <c r="S169" s="12"/>
    </row>
    <row r="170" spans="2:19" x14ac:dyDescent="0.3">
      <c r="B170" t="s">
        <v>66</v>
      </c>
      <c r="C170" t="s">
        <v>261</v>
      </c>
      <c r="D170" t="s">
        <v>10</v>
      </c>
      <c r="E170" s="11" t="s">
        <v>20</v>
      </c>
      <c r="F170" t="s">
        <v>205</v>
      </c>
      <c r="G170" t="s">
        <v>429</v>
      </c>
      <c r="H170" s="13">
        <v>469</v>
      </c>
      <c r="I170" s="13">
        <v>372</v>
      </c>
      <c r="J170" s="13">
        <v>305</v>
      </c>
      <c r="K170" s="13">
        <v>55</v>
      </c>
      <c r="L170" s="13">
        <v>104</v>
      </c>
      <c r="M170" s="13">
        <v>72</v>
      </c>
      <c r="N170" s="13">
        <v>102</v>
      </c>
      <c r="O170" s="13">
        <v>119</v>
      </c>
      <c r="P170" s="13">
        <v>186</v>
      </c>
      <c r="Q170" s="13">
        <v>211</v>
      </c>
      <c r="R170" s="13">
        <v>140</v>
      </c>
      <c r="S170" s="12">
        <v>0.248</v>
      </c>
    </row>
    <row r="171" spans="2:19" x14ac:dyDescent="0.3">
      <c r="B171" t="s">
        <v>66</v>
      </c>
      <c r="C171" t="s">
        <v>261</v>
      </c>
      <c r="D171" t="s">
        <v>10</v>
      </c>
      <c r="E171" s="11" t="s">
        <v>20</v>
      </c>
      <c r="F171" t="s">
        <v>206</v>
      </c>
      <c r="G171" t="s">
        <v>487</v>
      </c>
      <c r="H171" s="13">
        <v>472</v>
      </c>
      <c r="I171" s="13">
        <v>370</v>
      </c>
      <c r="J171" s="13">
        <v>296</v>
      </c>
      <c r="K171" s="13">
        <v>80</v>
      </c>
      <c r="L171" s="13">
        <v>82</v>
      </c>
      <c r="M171" s="13">
        <v>64</v>
      </c>
      <c r="N171" s="13">
        <v>148</v>
      </c>
      <c r="O171" s="13">
        <v>38</v>
      </c>
      <c r="P171" s="13">
        <v>168</v>
      </c>
      <c r="Q171" s="13">
        <v>154</v>
      </c>
      <c r="R171" s="13">
        <v>168</v>
      </c>
      <c r="S171" s="12">
        <v>0.105</v>
      </c>
    </row>
    <row r="172" spans="2:19" x14ac:dyDescent="0.3">
      <c r="B172" t="s">
        <v>66</v>
      </c>
      <c r="C172" t="s">
        <v>261</v>
      </c>
      <c r="D172" t="s">
        <v>10</v>
      </c>
      <c r="E172" s="11" t="s">
        <v>20</v>
      </c>
      <c r="F172" t="s">
        <v>207</v>
      </c>
      <c r="G172" t="s">
        <v>429</v>
      </c>
      <c r="H172" s="13">
        <v>671</v>
      </c>
      <c r="I172" s="13">
        <v>552</v>
      </c>
      <c r="J172" s="13">
        <v>399</v>
      </c>
      <c r="K172" s="13">
        <v>90</v>
      </c>
      <c r="L172" s="13">
        <v>160</v>
      </c>
      <c r="M172" s="13">
        <v>94</v>
      </c>
      <c r="N172" s="13">
        <v>186</v>
      </c>
      <c r="O172" s="13">
        <v>160</v>
      </c>
      <c r="P172" s="13">
        <v>216</v>
      </c>
      <c r="Q172" s="13">
        <v>310</v>
      </c>
      <c r="R172" s="13">
        <v>190</v>
      </c>
      <c r="S172" s="12">
        <v>0.42099999999999999</v>
      </c>
    </row>
    <row r="173" spans="2:19" x14ac:dyDescent="0.3">
      <c r="B173" t="s">
        <v>66</v>
      </c>
      <c r="C173" t="s">
        <v>261</v>
      </c>
      <c r="D173" t="s">
        <v>10</v>
      </c>
      <c r="E173" s="11" t="s">
        <v>20</v>
      </c>
      <c r="F173" t="s">
        <v>208</v>
      </c>
      <c r="G173" t="s">
        <v>429</v>
      </c>
      <c r="H173" s="13">
        <v>668</v>
      </c>
      <c r="I173" s="13">
        <v>507</v>
      </c>
      <c r="J173" s="13">
        <v>413</v>
      </c>
      <c r="K173" s="13">
        <v>113</v>
      </c>
      <c r="L173" s="13">
        <v>152</v>
      </c>
      <c r="M173" s="13">
        <v>102</v>
      </c>
      <c r="N173" s="13">
        <v>176</v>
      </c>
      <c r="O173" s="13">
        <v>152</v>
      </c>
      <c r="P173" s="13">
        <v>256</v>
      </c>
      <c r="Q173" s="13">
        <v>290</v>
      </c>
      <c r="R173" s="13">
        <v>192</v>
      </c>
      <c r="S173" s="12">
        <v>0.32500000000000001</v>
      </c>
    </row>
    <row r="174" spans="2:19" x14ac:dyDescent="0.3">
      <c r="B174" t="s">
        <v>66</v>
      </c>
      <c r="C174" t="s">
        <v>261</v>
      </c>
      <c r="D174" t="s">
        <v>10</v>
      </c>
      <c r="E174" s="11" t="s">
        <v>20</v>
      </c>
      <c r="F174" t="s">
        <v>209</v>
      </c>
      <c r="G174" t="s">
        <v>429</v>
      </c>
      <c r="H174" s="13">
        <v>681</v>
      </c>
      <c r="I174" s="13">
        <v>507</v>
      </c>
      <c r="J174" s="13">
        <v>400</v>
      </c>
      <c r="K174" s="13">
        <v>107</v>
      </c>
      <c r="L174" s="13">
        <v>226</v>
      </c>
      <c r="M174" s="13">
        <v>95</v>
      </c>
      <c r="N174" s="13">
        <v>160</v>
      </c>
      <c r="O174" s="13">
        <v>148</v>
      </c>
      <c r="P174" s="13">
        <v>212</v>
      </c>
      <c r="Q174" s="13">
        <v>263</v>
      </c>
      <c r="R174" s="13">
        <v>190</v>
      </c>
      <c r="S174" s="12">
        <v>0.11700000000000001</v>
      </c>
    </row>
    <row r="175" spans="2:19" x14ac:dyDescent="0.3">
      <c r="B175" t="s">
        <v>66</v>
      </c>
      <c r="C175" t="s">
        <v>261</v>
      </c>
      <c r="D175" t="s">
        <v>10</v>
      </c>
      <c r="E175" s="11" t="s">
        <v>20</v>
      </c>
      <c r="F175" t="s">
        <v>210</v>
      </c>
      <c r="G175" t="s">
        <v>429</v>
      </c>
      <c r="H175" s="13">
        <v>682</v>
      </c>
      <c r="I175" s="13">
        <v>498</v>
      </c>
      <c r="J175" s="13">
        <v>422</v>
      </c>
      <c r="K175" s="13">
        <v>95</v>
      </c>
      <c r="L175" s="13">
        <v>196</v>
      </c>
      <c r="M175" s="13">
        <v>101</v>
      </c>
      <c r="N175" s="13">
        <v>205</v>
      </c>
      <c r="O175" s="13">
        <v>168</v>
      </c>
      <c r="P175" s="13">
        <v>216</v>
      </c>
      <c r="Q175" s="13">
        <v>282</v>
      </c>
      <c r="R175" s="13">
        <v>257</v>
      </c>
      <c r="S175" s="12">
        <v>0.45600000000000002</v>
      </c>
    </row>
    <row r="176" spans="2:19" x14ac:dyDescent="0.3">
      <c r="B176" t="s">
        <v>66</v>
      </c>
      <c r="C176" t="s">
        <v>261</v>
      </c>
      <c r="D176" t="s">
        <v>10</v>
      </c>
      <c r="E176" s="11" t="s">
        <v>20</v>
      </c>
      <c r="F176" t="s">
        <v>211</v>
      </c>
      <c r="G176" t="s">
        <v>429</v>
      </c>
      <c r="H176" s="13">
        <v>705</v>
      </c>
      <c r="I176" s="13">
        <v>569</v>
      </c>
      <c r="J176" s="13">
        <v>364</v>
      </c>
      <c r="K176" s="13">
        <v>95</v>
      </c>
      <c r="L176" s="13">
        <v>182</v>
      </c>
      <c r="M176" s="13">
        <v>99</v>
      </c>
      <c r="N176" s="13">
        <v>174</v>
      </c>
      <c r="O176" s="13">
        <v>162</v>
      </c>
      <c r="P176" s="13">
        <v>210</v>
      </c>
      <c r="Q176" s="13">
        <v>290</v>
      </c>
      <c r="R176" s="13">
        <v>185</v>
      </c>
      <c r="S176" s="12">
        <v>0.27300000000000002</v>
      </c>
    </row>
    <row r="177" spans="2:19" x14ac:dyDescent="0.3">
      <c r="B177" t="s">
        <v>66</v>
      </c>
      <c r="C177" t="s">
        <v>261</v>
      </c>
      <c r="D177" t="s">
        <v>10</v>
      </c>
      <c r="E177" s="11" t="s">
        <v>20</v>
      </c>
      <c r="F177" t="s">
        <v>212</v>
      </c>
      <c r="G177" t="s">
        <v>487</v>
      </c>
      <c r="H177" s="13">
        <v>530</v>
      </c>
      <c r="I177" s="13">
        <v>444</v>
      </c>
      <c r="J177" s="13">
        <v>340</v>
      </c>
      <c r="K177" s="13">
        <v>104</v>
      </c>
      <c r="L177" s="13">
        <v>114</v>
      </c>
      <c r="M177" s="13">
        <v>75</v>
      </c>
      <c r="N177" s="13">
        <v>120</v>
      </c>
      <c r="O177" s="13"/>
      <c r="P177" s="13">
        <v>212</v>
      </c>
      <c r="Q177" s="13">
        <v>218</v>
      </c>
      <c r="R177" s="13">
        <v>180</v>
      </c>
      <c r="S177" s="12">
        <v>0.24199999999999999</v>
      </c>
    </row>
    <row r="178" spans="2:19" x14ac:dyDescent="0.3">
      <c r="B178" t="s">
        <v>66</v>
      </c>
      <c r="C178" t="s">
        <v>261</v>
      </c>
      <c r="D178" t="s">
        <v>10</v>
      </c>
      <c r="E178" s="11" t="s">
        <v>20</v>
      </c>
      <c r="F178" t="s">
        <v>213</v>
      </c>
      <c r="G178" t="s">
        <v>429</v>
      </c>
      <c r="H178" s="13">
        <v>634</v>
      </c>
      <c r="I178" s="13">
        <v>496</v>
      </c>
      <c r="J178" s="13">
        <v>378</v>
      </c>
      <c r="K178" s="13">
        <v>93</v>
      </c>
      <c r="L178" s="13">
        <v>140</v>
      </c>
      <c r="M178" s="13">
        <v>100</v>
      </c>
      <c r="N178" s="13">
        <v>142</v>
      </c>
      <c r="O178" s="13"/>
      <c r="P178" s="13">
        <v>225</v>
      </c>
      <c r="Q178" s="13">
        <v>265</v>
      </c>
      <c r="R178" s="13">
        <v>116</v>
      </c>
      <c r="S178" s="12">
        <v>0.44800000000000001</v>
      </c>
    </row>
    <row r="179" spans="2:19" x14ac:dyDescent="0.3">
      <c r="B179" t="s">
        <v>66</v>
      </c>
      <c r="C179" t="s">
        <v>261</v>
      </c>
      <c r="D179" t="s">
        <v>10</v>
      </c>
      <c r="E179" s="11" t="s">
        <v>20</v>
      </c>
      <c r="F179" t="s">
        <v>214</v>
      </c>
      <c r="G179" t="s">
        <v>429</v>
      </c>
      <c r="H179" s="13">
        <v>664</v>
      </c>
      <c r="I179" s="13">
        <v>540</v>
      </c>
      <c r="J179" s="13">
        <v>409</v>
      </c>
      <c r="K179" s="13">
        <v>82</v>
      </c>
      <c r="L179" s="13">
        <v>202</v>
      </c>
      <c r="M179" s="13">
        <v>92</v>
      </c>
      <c r="N179" s="13">
        <v>205</v>
      </c>
      <c r="O179" s="13">
        <v>175</v>
      </c>
      <c r="P179" s="13">
        <v>227</v>
      </c>
      <c r="Q179" s="13">
        <v>258</v>
      </c>
      <c r="R179" s="13">
        <v>155</v>
      </c>
      <c r="S179" s="12">
        <v>0.127</v>
      </c>
    </row>
    <row r="180" spans="2:19" x14ac:dyDescent="0.3">
      <c r="B180" t="s">
        <v>66</v>
      </c>
      <c r="C180" t="s">
        <v>261</v>
      </c>
      <c r="D180" t="s">
        <v>10</v>
      </c>
      <c r="E180" s="11" t="s">
        <v>20</v>
      </c>
      <c r="F180" t="s">
        <v>215</v>
      </c>
      <c r="G180" t="s">
        <v>429</v>
      </c>
      <c r="H180" s="13">
        <v>492</v>
      </c>
      <c r="I180" s="13">
        <v>378</v>
      </c>
      <c r="J180" s="13">
        <v>321</v>
      </c>
      <c r="K180" s="13">
        <v>77</v>
      </c>
      <c r="L180" s="13">
        <v>215</v>
      </c>
      <c r="M180" s="13">
        <v>85</v>
      </c>
      <c r="N180" s="13">
        <v>280</v>
      </c>
      <c r="O180" s="13">
        <v>140</v>
      </c>
      <c r="P180" s="13">
        <v>238</v>
      </c>
      <c r="Q180" s="13">
        <v>247</v>
      </c>
      <c r="R180" s="13">
        <v>375</v>
      </c>
      <c r="S180" s="12">
        <v>0.29499999999999998</v>
      </c>
    </row>
    <row r="181" spans="2:19" x14ac:dyDescent="0.3">
      <c r="B181" t="s">
        <v>66</v>
      </c>
      <c r="C181" t="s">
        <v>261</v>
      </c>
      <c r="D181" t="s">
        <v>10</v>
      </c>
      <c r="E181" s="11" t="s">
        <v>20</v>
      </c>
      <c r="F181" t="s">
        <v>216</v>
      </c>
      <c r="G181" t="s">
        <v>429</v>
      </c>
      <c r="H181" s="13">
        <v>605</v>
      </c>
      <c r="I181" s="13">
        <v>472</v>
      </c>
      <c r="J181" s="13">
        <v>350</v>
      </c>
      <c r="K181" s="13">
        <v>67</v>
      </c>
      <c r="L181" s="13">
        <v>110</v>
      </c>
      <c r="M181" s="13">
        <v>100</v>
      </c>
      <c r="N181" s="13"/>
      <c r="O181" s="13"/>
      <c r="P181" s="13">
        <v>207</v>
      </c>
      <c r="Q181" s="13">
        <v>271</v>
      </c>
      <c r="R181" s="13"/>
      <c r="S181" s="12">
        <v>0.28000000000000003</v>
      </c>
    </row>
    <row r="182" spans="2:19" x14ac:dyDescent="0.3">
      <c r="B182" t="s">
        <v>83</v>
      </c>
      <c r="C182" t="s">
        <v>261</v>
      </c>
      <c r="D182" t="s">
        <v>10</v>
      </c>
      <c r="E182" s="11" t="s">
        <v>20</v>
      </c>
      <c r="F182" t="s">
        <v>217</v>
      </c>
      <c r="G182" t="s">
        <v>429</v>
      </c>
      <c r="H182" s="13">
        <v>849.51720751228095</v>
      </c>
      <c r="I182" s="13">
        <v>696.25035865059863</v>
      </c>
      <c r="J182" s="13">
        <v>518.69263796587495</v>
      </c>
      <c r="K182" s="13">
        <v>213.59040231866672</v>
      </c>
      <c r="L182" s="13"/>
      <c r="M182" s="13">
        <v>86.123609193535302</v>
      </c>
      <c r="N182" s="13">
        <v>240.46326314525544</v>
      </c>
      <c r="O182" s="13"/>
      <c r="P182" s="13"/>
      <c r="Q182" s="13">
        <v>304.31231026812588</v>
      </c>
      <c r="R182" s="13"/>
      <c r="S182" s="12"/>
    </row>
    <row r="183" spans="2:19" x14ac:dyDescent="0.3">
      <c r="B183" t="s">
        <v>66</v>
      </c>
      <c r="C183" t="s">
        <v>261</v>
      </c>
      <c r="D183" t="s">
        <v>10</v>
      </c>
      <c r="E183" s="11" t="s">
        <v>21</v>
      </c>
      <c r="F183" t="s">
        <v>218</v>
      </c>
      <c r="G183" t="s">
        <v>429</v>
      </c>
      <c r="H183" s="13">
        <v>637</v>
      </c>
      <c r="I183" s="13">
        <v>486</v>
      </c>
      <c r="J183" s="13">
        <v>404</v>
      </c>
      <c r="K183" s="13">
        <v>113</v>
      </c>
      <c r="L183" s="13">
        <v>180</v>
      </c>
      <c r="M183" s="13">
        <v>102</v>
      </c>
      <c r="N183" s="13">
        <v>192</v>
      </c>
      <c r="O183" s="13"/>
      <c r="P183" s="13">
        <v>235</v>
      </c>
      <c r="Q183" s="13">
        <v>229</v>
      </c>
      <c r="R183" s="13">
        <v>185</v>
      </c>
      <c r="S183" s="12">
        <v>0.24299999999999999</v>
      </c>
    </row>
    <row r="184" spans="2:19" x14ac:dyDescent="0.3">
      <c r="B184" t="s">
        <v>83</v>
      </c>
      <c r="C184" t="s">
        <v>261</v>
      </c>
      <c r="D184" t="s">
        <v>10</v>
      </c>
      <c r="E184" s="11" t="s">
        <v>21</v>
      </c>
      <c r="F184" t="s">
        <v>219</v>
      </c>
      <c r="G184" t="s">
        <v>487</v>
      </c>
      <c r="H184" s="13">
        <v>365</v>
      </c>
      <c r="I184" s="13">
        <v>285</v>
      </c>
      <c r="J184" s="13">
        <v>232</v>
      </c>
      <c r="K184" s="13">
        <v>85</v>
      </c>
      <c r="L184" s="13">
        <v>127</v>
      </c>
      <c r="M184" s="13">
        <v>51.999999999999993</v>
      </c>
      <c r="N184" s="13"/>
      <c r="O184" s="13"/>
      <c r="P184" s="13">
        <v>140</v>
      </c>
      <c r="Q184" s="13">
        <v>161</v>
      </c>
      <c r="R184" s="13"/>
      <c r="S184" s="12">
        <v>0.19900000000000001</v>
      </c>
    </row>
  </sheetData>
  <pageMargins left="0.7" right="0.7" top="0.75" bottom="0.75" header="0.3" footer="0.3"/>
  <pageSetup orientation="portrait" horizontalDpi="4294967293" verticalDpi="4294967293"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0FD6DC-502E-49B9-B020-FF40AB98A3BA}">
  <dimension ref="A1:S24"/>
  <sheetViews>
    <sheetView tabSelected="1" workbookViewId="0">
      <selection activeCell="E3" sqref="E3:E24"/>
    </sheetView>
  </sheetViews>
  <sheetFormatPr defaultRowHeight="14.4" x14ac:dyDescent="0.3"/>
  <cols>
    <col min="1" max="1" width="11.21875" customWidth="1"/>
    <col min="2" max="2" width="16.5546875" customWidth="1"/>
    <col min="3" max="3" width="27" customWidth="1"/>
    <col min="4" max="4" width="18.88671875" customWidth="1"/>
    <col min="5" max="5" width="16.21875" customWidth="1"/>
    <col min="6" max="6" width="27.5546875" customWidth="1"/>
  </cols>
  <sheetData>
    <row r="1" spans="1:19" ht="18" x14ac:dyDescent="0.35">
      <c r="A1" s="14" t="s">
        <v>419</v>
      </c>
    </row>
    <row r="2" spans="1:19" x14ac:dyDescent="0.3">
      <c r="A2" t="s">
        <v>45</v>
      </c>
      <c r="B2" t="s">
        <v>329</v>
      </c>
      <c r="C2" t="s">
        <v>258</v>
      </c>
      <c r="D2" t="s">
        <v>1</v>
      </c>
      <c r="E2" t="s">
        <v>0</v>
      </c>
      <c r="F2" t="s">
        <v>46</v>
      </c>
      <c r="G2" t="s">
        <v>327</v>
      </c>
      <c r="H2" t="s">
        <v>263</v>
      </c>
      <c r="I2" t="s">
        <v>264</v>
      </c>
      <c r="J2" t="s">
        <v>265</v>
      </c>
      <c r="K2" t="s">
        <v>266</v>
      </c>
      <c r="L2" t="s">
        <v>267</v>
      </c>
      <c r="M2" t="s">
        <v>268</v>
      </c>
      <c r="N2" t="s">
        <v>269</v>
      </c>
      <c r="O2" t="s">
        <v>270</v>
      </c>
      <c r="P2" t="s">
        <v>271</v>
      </c>
      <c r="Q2" t="s">
        <v>272</v>
      </c>
      <c r="R2" t="s">
        <v>273</v>
      </c>
      <c r="S2" t="s">
        <v>274</v>
      </c>
    </row>
    <row r="3" spans="1:19" x14ac:dyDescent="0.3">
      <c r="A3" t="s">
        <v>421</v>
      </c>
      <c r="B3" t="s">
        <v>481</v>
      </c>
      <c r="C3" t="s">
        <v>260</v>
      </c>
      <c r="D3" t="s">
        <v>23</v>
      </c>
      <c r="E3" s="11" t="s">
        <v>482</v>
      </c>
      <c r="F3" t="s">
        <v>483</v>
      </c>
      <c r="G3" t="s">
        <v>429</v>
      </c>
      <c r="H3">
        <v>310</v>
      </c>
      <c r="I3">
        <v>272.30799999999999</v>
      </c>
      <c r="J3">
        <v>195</v>
      </c>
      <c r="K3">
        <v>75</v>
      </c>
      <c r="L3">
        <v>130</v>
      </c>
      <c r="M3" t="s">
        <v>430</v>
      </c>
      <c r="N3">
        <v>270</v>
      </c>
      <c r="O3">
        <v>70.769000000000005</v>
      </c>
      <c r="P3" t="s">
        <v>430</v>
      </c>
      <c r="Q3">
        <v>135</v>
      </c>
      <c r="R3">
        <v>272</v>
      </c>
      <c r="S3">
        <v>0.30856411709942944</v>
      </c>
    </row>
    <row r="4" spans="1:19" x14ac:dyDescent="0.3">
      <c r="A4" t="s">
        <v>422</v>
      </c>
      <c r="B4" t="s">
        <v>484</v>
      </c>
      <c r="C4" t="s">
        <v>261</v>
      </c>
      <c r="D4" t="s">
        <v>23</v>
      </c>
      <c r="E4" s="11" t="s">
        <v>485</v>
      </c>
      <c r="F4" t="s">
        <v>486</v>
      </c>
      <c r="G4" t="s">
        <v>429</v>
      </c>
      <c r="H4">
        <v>286.81</v>
      </c>
      <c r="I4">
        <v>197.92000000000002</v>
      </c>
      <c r="J4">
        <v>180.56</v>
      </c>
      <c r="K4">
        <v>64.58</v>
      </c>
      <c r="L4">
        <v>140.97</v>
      </c>
      <c r="M4" t="s">
        <v>430</v>
      </c>
      <c r="N4">
        <v>248.61</v>
      </c>
      <c r="O4">
        <v>67.14</v>
      </c>
      <c r="P4" t="s">
        <v>430</v>
      </c>
      <c r="Q4">
        <v>153.52000000000001</v>
      </c>
      <c r="R4">
        <v>262.89</v>
      </c>
      <c r="S4">
        <v>0.13209935160327169</v>
      </c>
    </row>
    <row r="5" spans="1:19" x14ac:dyDescent="0.3">
      <c r="A5" t="s">
        <v>422</v>
      </c>
      <c r="B5" t="s">
        <v>426</v>
      </c>
      <c r="C5" t="s">
        <v>261</v>
      </c>
      <c r="D5" t="s">
        <v>23</v>
      </c>
      <c r="E5" s="11" t="s">
        <v>427</v>
      </c>
      <c r="F5" t="s">
        <v>428</v>
      </c>
      <c r="G5" t="s">
        <v>429</v>
      </c>
      <c r="H5">
        <v>182</v>
      </c>
      <c r="I5" t="s">
        <v>430</v>
      </c>
      <c r="J5">
        <v>123</v>
      </c>
      <c r="K5">
        <v>61</v>
      </c>
      <c r="L5">
        <v>90</v>
      </c>
      <c r="M5">
        <v>36</v>
      </c>
      <c r="N5">
        <v>110</v>
      </c>
      <c r="O5" t="s">
        <v>430</v>
      </c>
      <c r="P5">
        <v>37</v>
      </c>
      <c r="Q5">
        <v>75</v>
      </c>
      <c r="R5">
        <v>134</v>
      </c>
      <c r="S5" t="s">
        <v>430</v>
      </c>
    </row>
    <row r="6" spans="1:19" x14ac:dyDescent="0.3">
      <c r="A6" t="s">
        <v>422</v>
      </c>
      <c r="B6" t="s">
        <v>431</v>
      </c>
      <c r="C6" t="s">
        <v>261</v>
      </c>
      <c r="D6" t="s">
        <v>23</v>
      </c>
      <c r="E6" s="11" t="s">
        <v>432</v>
      </c>
      <c r="F6" t="s">
        <v>433</v>
      </c>
      <c r="G6" t="s">
        <v>429</v>
      </c>
      <c r="H6">
        <v>291</v>
      </c>
      <c r="I6">
        <v>181.82</v>
      </c>
      <c r="J6">
        <v>198</v>
      </c>
      <c r="K6">
        <v>70</v>
      </c>
      <c r="L6">
        <v>176</v>
      </c>
      <c r="M6">
        <v>73</v>
      </c>
      <c r="N6">
        <v>252</v>
      </c>
      <c r="O6" t="s">
        <v>430</v>
      </c>
      <c r="P6">
        <v>65</v>
      </c>
      <c r="Q6">
        <v>131</v>
      </c>
      <c r="R6">
        <v>252</v>
      </c>
      <c r="S6" t="s">
        <v>430</v>
      </c>
    </row>
    <row r="7" spans="1:19" x14ac:dyDescent="0.3">
      <c r="A7" t="s">
        <v>422</v>
      </c>
      <c r="B7" t="s">
        <v>431</v>
      </c>
      <c r="C7" t="s">
        <v>261</v>
      </c>
      <c r="D7" t="s">
        <v>23</v>
      </c>
      <c r="E7" s="11" t="s">
        <v>432</v>
      </c>
      <c r="F7" t="s">
        <v>434</v>
      </c>
      <c r="G7" t="s">
        <v>429</v>
      </c>
      <c r="H7">
        <v>230</v>
      </c>
      <c r="I7">
        <v>234.85</v>
      </c>
      <c r="J7">
        <v>183</v>
      </c>
      <c r="K7">
        <v>77</v>
      </c>
      <c r="L7">
        <v>116</v>
      </c>
      <c r="M7">
        <v>68</v>
      </c>
      <c r="N7">
        <v>197</v>
      </c>
      <c r="O7" t="s">
        <v>430</v>
      </c>
      <c r="P7">
        <v>70</v>
      </c>
      <c r="Q7">
        <v>144</v>
      </c>
      <c r="R7">
        <v>222</v>
      </c>
      <c r="S7">
        <v>7.5503901947104768E-2</v>
      </c>
    </row>
    <row r="8" spans="1:19" x14ac:dyDescent="0.3">
      <c r="A8" t="s">
        <v>422</v>
      </c>
      <c r="B8" t="s">
        <v>426</v>
      </c>
      <c r="C8" t="s">
        <v>260</v>
      </c>
      <c r="D8" t="s">
        <v>23</v>
      </c>
      <c r="E8" s="11" t="s">
        <v>435</v>
      </c>
      <c r="F8" t="s">
        <v>436</v>
      </c>
      <c r="G8" t="s">
        <v>429</v>
      </c>
      <c r="H8">
        <v>257</v>
      </c>
      <c r="I8" t="s">
        <v>430</v>
      </c>
      <c r="J8">
        <v>194</v>
      </c>
      <c r="K8">
        <v>78</v>
      </c>
      <c r="L8">
        <v>83</v>
      </c>
      <c r="M8">
        <v>63</v>
      </c>
      <c r="N8">
        <v>228</v>
      </c>
      <c r="O8" t="s">
        <v>430</v>
      </c>
      <c r="P8">
        <v>64</v>
      </c>
      <c r="Q8">
        <v>99</v>
      </c>
      <c r="R8">
        <v>235</v>
      </c>
      <c r="S8">
        <v>0.19359430604982206</v>
      </c>
    </row>
    <row r="9" spans="1:19" x14ac:dyDescent="0.3">
      <c r="A9" t="s">
        <v>421</v>
      </c>
      <c r="B9" t="s">
        <v>437</v>
      </c>
      <c r="C9" t="s">
        <v>261</v>
      </c>
      <c r="D9" t="s">
        <v>23</v>
      </c>
      <c r="E9" s="11" t="s">
        <v>438</v>
      </c>
      <c r="F9" t="s">
        <v>439</v>
      </c>
      <c r="G9" t="s">
        <v>429</v>
      </c>
      <c r="H9">
        <v>176</v>
      </c>
      <c r="I9" t="s">
        <v>430</v>
      </c>
      <c r="J9">
        <v>136</v>
      </c>
      <c r="K9">
        <v>66</v>
      </c>
      <c r="L9">
        <v>113</v>
      </c>
      <c r="M9" t="s">
        <v>430</v>
      </c>
      <c r="N9">
        <v>177</v>
      </c>
      <c r="O9" t="s">
        <v>430</v>
      </c>
      <c r="P9" t="s">
        <v>430</v>
      </c>
      <c r="Q9">
        <v>99</v>
      </c>
      <c r="R9">
        <v>146</v>
      </c>
      <c r="S9" t="s">
        <v>430</v>
      </c>
    </row>
    <row r="10" spans="1:19" x14ac:dyDescent="0.3">
      <c r="A10" t="s">
        <v>422</v>
      </c>
      <c r="B10" t="s">
        <v>437</v>
      </c>
      <c r="C10" t="s">
        <v>261</v>
      </c>
      <c r="D10" t="s">
        <v>23</v>
      </c>
      <c r="E10" s="11" t="s">
        <v>440</v>
      </c>
      <c r="F10" t="s">
        <v>441</v>
      </c>
      <c r="G10" t="s">
        <v>429</v>
      </c>
      <c r="H10">
        <v>222</v>
      </c>
      <c r="I10" t="s">
        <v>430</v>
      </c>
      <c r="J10">
        <v>158</v>
      </c>
      <c r="K10">
        <v>58</v>
      </c>
      <c r="L10">
        <v>136</v>
      </c>
      <c r="M10" t="s">
        <v>430</v>
      </c>
      <c r="N10">
        <v>178</v>
      </c>
      <c r="O10" t="s">
        <v>430</v>
      </c>
      <c r="P10" t="s">
        <v>430</v>
      </c>
      <c r="Q10">
        <v>97</v>
      </c>
      <c r="R10">
        <v>164</v>
      </c>
      <c r="S10" t="s">
        <v>430</v>
      </c>
    </row>
    <row r="11" spans="1:19" x14ac:dyDescent="0.3">
      <c r="A11" t="s">
        <v>421</v>
      </c>
      <c r="B11" t="s">
        <v>437</v>
      </c>
      <c r="C11" t="s">
        <v>261</v>
      </c>
      <c r="D11" t="s">
        <v>23</v>
      </c>
      <c r="E11" s="11" t="s">
        <v>442</v>
      </c>
      <c r="F11" t="s">
        <v>443</v>
      </c>
      <c r="G11" t="s">
        <v>429</v>
      </c>
      <c r="H11">
        <v>261</v>
      </c>
      <c r="I11" t="s">
        <v>430</v>
      </c>
      <c r="J11">
        <v>168</v>
      </c>
      <c r="K11">
        <v>60</v>
      </c>
      <c r="L11">
        <v>86</v>
      </c>
      <c r="M11" t="s">
        <v>430</v>
      </c>
      <c r="N11">
        <v>209</v>
      </c>
      <c r="O11" t="s">
        <v>430</v>
      </c>
      <c r="P11" t="s">
        <v>430</v>
      </c>
      <c r="Q11">
        <v>85</v>
      </c>
      <c r="R11">
        <v>156</v>
      </c>
      <c r="S11" t="s">
        <v>430</v>
      </c>
    </row>
    <row r="12" spans="1:19" x14ac:dyDescent="0.3">
      <c r="A12" t="s">
        <v>422</v>
      </c>
      <c r="B12" t="s">
        <v>444</v>
      </c>
      <c r="C12" t="s">
        <v>261</v>
      </c>
      <c r="D12" t="s">
        <v>23</v>
      </c>
      <c r="E12" s="11" t="s">
        <v>445</v>
      </c>
      <c r="F12" t="s">
        <v>446</v>
      </c>
      <c r="G12" t="s">
        <v>429</v>
      </c>
      <c r="H12">
        <v>227.17</v>
      </c>
      <c r="I12">
        <v>176.09000000000003</v>
      </c>
      <c r="J12">
        <v>160.87</v>
      </c>
      <c r="K12">
        <v>64.13</v>
      </c>
      <c r="L12">
        <v>110.87</v>
      </c>
      <c r="M12" t="s">
        <v>430</v>
      </c>
      <c r="N12">
        <v>165.45000000000002</v>
      </c>
      <c r="O12">
        <v>43.64</v>
      </c>
      <c r="P12" t="s">
        <v>430</v>
      </c>
      <c r="Q12">
        <v>89.339999999999989</v>
      </c>
      <c r="R12">
        <v>174.54999999999998</v>
      </c>
      <c r="S12">
        <v>0.10773435184880313</v>
      </c>
    </row>
    <row r="13" spans="1:19" x14ac:dyDescent="0.3">
      <c r="A13" t="s">
        <v>422</v>
      </c>
      <c r="B13" t="s">
        <v>226</v>
      </c>
      <c r="C13" t="s">
        <v>261</v>
      </c>
      <c r="D13" t="s">
        <v>23</v>
      </c>
      <c r="E13" s="11" t="s">
        <v>447</v>
      </c>
      <c r="F13" t="s">
        <v>448</v>
      </c>
      <c r="G13" t="s">
        <v>429</v>
      </c>
      <c r="H13">
        <v>194</v>
      </c>
      <c r="I13">
        <v>201.52</v>
      </c>
      <c r="J13">
        <v>143</v>
      </c>
      <c r="K13">
        <v>68</v>
      </c>
      <c r="L13">
        <v>109</v>
      </c>
      <c r="M13">
        <v>53.8</v>
      </c>
      <c r="N13">
        <v>147</v>
      </c>
      <c r="O13" t="s">
        <v>430</v>
      </c>
      <c r="P13">
        <v>77.33</v>
      </c>
      <c r="Q13">
        <v>95</v>
      </c>
      <c r="R13">
        <v>154</v>
      </c>
      <c r="S13" t="s">
        <v>430</v>
      </c>
    </row>
    <row r="14" spans="1:19" x14ac:dyDescent="0.3">
      <c r="A14" t="s">
        <v>422</v>
      </c>
      <c r="B14" t="s">
        <v>449</v>
      </c>
      <c r="C14" t="s">
        <v>261</v>
      </c>
      <c r="D14" t="s">
        <v>23</v>
      </c>
      <c r="E14" s="11" t="s">
        <v>432</v>
      </c>
      <c r="F14" t="s">
        <v>450</v>
      </c>
      <c r="G14" t="s">
        <v>429</v>
      </c>
      <c r="H14">
        <v>358.11</v>
      </c>
      <c r="I14">
        <v>266.22000000000003</v>
      </c>
      <c r="J14">
        <v>217.57000000000002</v>
      </c>
      <c r="K14">
        <v>110.81</v>
      </c>
      <c r="L14">
        <v>159.46</v>
      </c>
      <c r="M14">
        <v>77.260000000000005</v>
      </c>
      <c r="N14">
        <v>233.78</v>
      </c>
      <c r="O14">
        <v>51.349999999999994</v>
      </c>
      <c r="P14">
        <v>76.429999999999993</v>
      </c>
      <c r="Q14">
        <v>128.38</v>
      </c>
      <c r="R14">
        <v>235.14</v>
      </c>
      <c r="S14">
        <v>8.5781683236740569E-2</v>
      </c>
    </row>
    <row r="15" spans="1:19" x14ac:dyDescent="0.3">
      <c r="A15" t="s">
        <v>421</v>
      </c>
      <c r="B15" t="s">
        <v>451</v>
      </c>
      <c r="C15" t="s">
        <v>260</v>
      </c>
      <c r="D15" t="s">
        <v>330</v>
      </c>
      <c r="E15" s="11" t="s">
        <v>452</v>
      </c>
      <c r="F15" t="s">
        <v>453</v>
      </c>
      <c r="G15" t="s">
        <v>429</v>
      </c>
      <c r="H15">
        <v>620.58999999999992</v>
      </c>
      <c r="I15">
        <v>511.76</v>
      </c>
      <c r="J15">
        <v>447.06000000000006</v>
      </c>
      <c r="K15">
        <v>180.88</v>
      </c>
      <c r="L15" t="s">
        <v>430</v>
      </c>
      <c r="M15">
        <v>105.88</v>
      </c>
      <c r="N15" t="s">
        <v>430</v>
      </c>
      <c r="O15" t="s">
        <v>430</v>
      </c>
      <c r="P15">
        <v>261.54000000000002</v>
      </c>
      <c r="Q15">
        <v>205.88</v>
      </c>
      <c r="R15" t="s">
        <v>430</v>
      </c>
      <c r="S15" t="s">
        <v>430</v>
      </c>
    </row>
    <row r="16" spans="1:19" x14ac:dyDescent="0.3">
      <c r="A16" t="s">
        <v>421</v>
      </c>
      <c r="B16" t="s">
        <v>454</v>
      </c>
      <c r="C16" t="s">
        <v>260</v>
      </c>
      <c r="D16" t="s">
        <v>330</v>
      </c>
      <c r="E16" s="11" t="s">
        <v>455</v>
      </c>
      <c r="F16" t="s">
        <v>456</v>
      </c>
      <c r="G16" t="s">
        <v>429</v>
      </c>
      <c r="H16">
        <v>348.96000000000004</v>
      </c>
      <c r="I16">
        <v>285.42</v>
      </c>
      <c r="J16">
        <v>244.79</v>
      </c>
      <c r="K16">
        <v>64.58</v>
      </c>
      <c r="L16" t="s">
        <v>430</v>
      </c>
      <c r="M16">
        <v>72.930000000000007</v>
      </c>
      <c r="N16" t="s">
        <v>430</v>
      </c>
      <c r="O16" t="s">
        <v>430</v>
      </c>
      <c r="P16">
        <v>148.68</v>
      </c>
      <c r="Q16">
        <v>171.88</v>
      </c>
      <c r="R16" t="s">
        <v>430</v>
      </c>
      <c r="S16" t="s">
        <v>430</v>
      </c>
    </row>
    <row r="17" spans="1:19" x14ac:dyDescent="0.3">
      <c r="A17" t="s">
        <v>422</v>
      </c>
      <c r="B17" t="s">
        <v>457</v>
      </c>
      <c r="C17" t="s">
        <v>260</v>
      </c>
      <c r="D17" t="s">
        <v>330</v>
      </c>
      <c r="E17" s="11" t="s">
        <v>458</v>
      </c>
      <c r="F17" t="s">
        <v>459</v>
      </c>
      <c r="G17" t="s">
        <v>429</v>
      </c>
      <c r="H17">
        <v>453.40000000000003</v>
      </c>
      <c r="I17">
        <v>363.77000000000004</v>
      </c>
      <c r="J17">
        <v>328.26</v>
      </c>
      <c r="K17">
        <v>82.070000000000007</v>
      </c>
      <c r="L17" t="s">
        <v>430</v>
      </c>
      <c r="M17">
        <v>71.010000000000005</v>
      </c>
      <c r="N17" t="s">
        <v>430</v>
      </c>
      <c r="O17" t="s">
        <v>430</v>
      </c>
      <c r="P17">
        <v>126.03</v>
      </c>
      <c r="Q17">
        <v>161.22</v>
      </c>
      <c r="R17" t="s">
        <v>430</v>
      </c>
      <c r="S17" t="s">
        <v>430</v>
      </c>
    </row>
    <row r="18" spans="1:19" x14ac:dyDescent="0.3">
      <c r="A18" t="s">
        <v>422</v>
      </c>
      <c r="B18" t="s">
        <v>460</v>
      </c>
      <c r="C18" t="s">
        <v>260</v>
      </c>
      <c r="D18" t="s">
        <v>330</v>
      </c>
      <c r="E18" s="11" t="s">
        <v>461</v>
      </c>
      <c r="F18" t="s">
        <v>462</v>
      </c>
      <c r="G18" t="s">
        <v>429</v>
      </c>
      <c r="H18">
        <v>698.37</v>
      </c>
      <c r="I18">
        <v>563.41</v>
      </c>
      <c r="J18">
        <v>475.61</v>
      </c>
      <c r="K18">
        <v>153.66</v>
      </c>
      <c r="L18" t="s">
        <v>430</v>
      </c>
      <c r="M18">
        <v>86.18</v>
      </c>
      <c r="N18" t="s">
        <v>430</v>
      </c>
      <c r="O18" t="s">
        <v>430</v>
      </c>
      <c r="P18">
        <v>216.52999999999997</v>
      </c>
      <c r="Q18">
        <v>158.54</v>
      </c>
      <c r="R18" t="s">
        <v>430</v>
      </c>
      <c r="S18" t="s">
        <v>430</v>
      </c>
    </row>
    <row r="19" spans="1:19" x14ac:dyDescent="0.3">
      <c r="A19" t="s">
        <v>423</v>
      </c>
      <c r="B19" t="s">
        <v>334</v>
      </c>
      <c r="C19" t="s">
        <v>260</v>
      </c>
      <c r="D19" t="s">
        <v>330</v>
      </c>
      <c r="E19" s="11" t="s">
        <v>463</v>
      </c>
      <c r="F19" t="s">
        <v>464</v>
      </c>
      <c r="G19" t="s">
        <v>429</v>
      </c>
      <c r="H19">
        <v>651.94999999999993</v>
      </c>
      <c r="I19">
        <v>553.25</v>
      </c>
      <c r="J19">
        <v>453.25</v>
      </c>
      <c r="K19">
        <v>203.9</v>
      </c>
      <c r="L19">
        <v>127.14</v>
      </c>
      <c r="M19">
        <v>98.699999999999989</v>
      </c>
      <c r="N19">
        <v>301.82</v>
      </c>
      <c r="O19">
        <v>161.84</v>
      </c>
      <c r="P19">
        <v>218.70999999999998</v>
      </c>
      <c r="Q19">
        <v>227.27</v>
      </c>
      <c r="R19" t="s">
        <v>430</v>
      </c>
      <c r="S19">
        <v>0.21181177240393878</v>
      </c>
    </row>
    <row r="20" spans="1:19" x14ac:dyDescent="0.3">
      <c r="A20" t="s">
        <v>422</v>
      </c>
      <c r="B20" t="s">
        <v>465</v>
      </c>
      <c r="C20" t="s">
        <v>261</v>
      </c>
      <c r="D20" t="s">
        <v>330</v>
      </c>
      <c r="E20" s="11" t="s">
        <v>466</v>
      </c>
      <c r="F20" t="s">
        <v>467</v>
      </c>
      <c r="G20" t="s">
        <v>429</v>
      </c>
      <c r="H20">
        <v>667.27</v>
      </c>
      <c r="I20">
        <v>543.74</v>
      </c>
      <c r="J20">
        <v>466.67</v>
      </c>
      <c r="K20" t="s">
        <v>430</v>
      </c>
      <c r="L20">
        <v>200.84</v>
      </c>
      <c r="M20">
        <v>109.09</v>
      </c>
      <c r="N20">
        <v>433.34000000000003</v>
      </c>
      <c r="O20">
        <v>128.80000000000001</v>
      </c>
      <c r="P20">
        <v>180.79000000000002</v>
      </c>
      <c r="Q20">
        <v>212.12</v>
      </c>
      <c r="R20" t="s">
        <v>430</v>
      </c>
      <c r="S20">
        <v>0.19196669327178204</v>
      </c>
    </row>
    <row r="21" spans="1:19" x14ac:dyDescent="0.3">
      <c r="A21" t="s">
        <v>424</v>
      </c>
      <c r="B21" t="s">
        <v>468</v>
      </c>
      <c r="C21" t="s">
        <v>260</v>
      </c>
      <c r="D21" t="s">
        <v>469</v>
      </c>
      <c r="E21" s="11" t="s">
        <v>470</v>
      </c>
      <c r="F21" t="s">
        <v>471</v>
      </c>
      <c r="G21" t="s">
        <v>429</v>
      </c>
      <c r="H21">
        <v>336.17</v>
      </c>
      <c r="I21">
        <v>309.57400000000001</v>
      </c>
      <c r="J21">
        <v>309.57400000000001</v>
      </c>
      <c r="K21">
        <v>164.89400000000001</v>
      </c>
      <c r="L21">
        <v>102.128</v>
      </c>
      <c r="M21">
        <v>46.808999999999997</v>
      </c>
      <c r="N21" t="s">
        <v>430</v>
      </c>
      <c r="O21" t="s">
        <v>430</v>
      </c>
      <c r="P21">
        <v>145.06</v>
      </c>
      <c r="Q21">
        <v>159.971</v>
      </c>
      <c r="R21">
        <v>184.04300000000001</v>
      </c>
      <c r="S21">
        <v>0.51641674880980259</v>
      </c>
    </row>
    <row r="22" spans="1:19" x14ac:dyDescent="0.3">
      <c r="A22" t="s">
        <v>424</v>
      </c>
      <c r="B22" t="s">
        <v>472</v>
      </c>
      <c r="C22" t="s">
        <v>260</v>
      </c>
      <c r="D22" t="s">
        <v>469</v>
      </c>
      <c r="E22" s="11" t="s">
        <v>473</v>
      </c>
      <c r="F22" t="s">
        <v>474</v>
      </c>
      <c r="G22" t="s">
        <v>429</v>
      </c>
      <c r="H22">
        <v>338.16</v>
      </c>
      <c r="I22">
        <v>321.70999999999998</v>
      </c>
      <c r="J22">
        <v>321.70999999999998</v>
      </c>
      <c r="K22">
        <v>209.20999999999998</v>
      </c>
      <c r="L22">
        <v>114.03999999999999</v>
      </c>
      <c r="M22">
        <v>48.52</v>
      </c>
      <c r="N22">
        <v>111.83999999999999</v>
      </c>
      <c r="O22">
        <v>82.240000000000009</v>
      </c>
      <c r="P22">
        <v>67.91</v>
      </c>
      <c r="Q22">
        <v>209.20999999999998</v>
      </c>
      <c r="R22">
        <v>88.160000000000011</v>
      </c>
      <c r="S22">
        <v>0.30364592102063342</v>
      </c>
    </row>
    <row r="23" spans="1:19" x14ac:dyDescent="0.3">
      <c r="A23" t="s">
        <v>425</v>
      </c>
      <c r="B23" t="s">
        <v>475</v>
      </c>
      <c r="C23" t="s">
        <v>261</v>
      </c>
      <c r="D23" t="s">
        <v>469</v>
      </c>
      <c r="E23" s="11" t="s">
        <v>476</v>
      </c>
      <c r="F23" t="s">
        <v>477</v>
      </c>
      <c r="G23" t="s">
        <v>429</v>
      </c>
      <c r="H23">
        <v>364.78000000000003</v>
      </c>
      <c r="I23">
        <v>329.56000000000006</v>
      </c>
      <c r="J23">
        <v>329.56000000000006</v>
      </c>
      <c r="K23">
        <v>155.97</v>
      </c>
      <c r="L23">
        <v>207.87</v>
      </c>
      <c r="M23" t="s">
        <v>430</v>
      </c>
      <c r="N23">
        <v>222.62</v>
      </c>
      <c r="O23">
        <v>78.73</v>
      </c>
      <c r="P23" t="s">
        <v>430</v>
      </c>
      <c r="Q23">
        <v>197.48000000000002</v>
      </c>
      <c r="R23">
        <v>149.32</v>
      </c>
      <c r="S23">
        <v>0.48237680545293871</v>
      </c>
    </row>
    <row r="24" spans="1:19" x14ac:dyDescent="0.3">
      <c r="A24" t="s">
        <v>422</v>
      </c>
      <c r="B24" t="s">
        <v>478</v>
      </c>
      <c r="C24" t="s">
        <v>261</v>
      </c>
      <c r="D24" t="s">
        <v>469</v>
      </c>
      <c r="E24" s="11" t="s">
        <v>479</v>
      </c>
      <c r="F24" t="s">
        <v>480</v>
      </c>
      <c r="G24" t="s">
        <v>429</v>
      </c>
      <c r="H24">
        <v>476.28999999999996</v>
      </c>
      <c r="I24">
        <v>449.48</v>
      </c>
      <c r="J24">
        <v>449.48</v>
      </c>
      <c r="K24">
        <v>336.08</v>
      </c>
      <c r="L24">
        <v>213.34</v>
      </c>
      <c r="M24" t="s">
        <v>430</v>
      </c>
      <c r="N24">
        <v>183.06</v>
      </c>
      <c r="O24">
        <v>86.61</v>
      </c>
      <c r="P24" t="s">
        <v>430</v>
      </c>
      <c r="Q24" t="s">
        <v>430</v>
      </c>
      <c r="R24">
        <v>150</v>
      </c>
      <c r="S24">
        <v>0.15848509803303493</v>
      </c>
    </row>
  </sheetData>
  <phoneticPr fontId="8" type="noConversion"/>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D11F9E-2543-4960-81CF-573E5A316F90}">
  <dimension ref="A1:AE262"/>
  <sheetViews>
    <sheetView zoomScale="85" zoomScaleNormal="85" workbookViewId="0">
      <selection activeCell="A2" sqref="A2"/>
    </sheetView>
  </sheetViews>
  <sheetFormatPr defaultRowHeight="14.4" x14ac:dyDescent="0.3"/>
  <cols>
    <col min="1" max="1" width="44.88671875" customWidth="1"/>
    <col min="2" max="2" width="37.21875" customWidth="1"/>
    <col min="3" max="3" width="24.77734375" customWidth="1"/>
    <col min="4" max="7" width="27.88671875" style="55" customWidth="1"/>
    <col min="8" max="11" width="8.88671875" customWidth="1"/>
    <col min="12" max="13" width="8.88671875" style="37" customWidth="1"/>
    <col min="14" max="14" width="9" customWidth="1"/>
    <col min="15" max="23" width="8.88671875" customWidth="1"/>
    <col min="24" max="24" width="3.5546875" customWidth="1"/>
    <col min="25" max="25" width="4.44140625" customWidth="1"/>
    <col min="26" max="26" width="2.88671875" customWidth="1"/>
    <col min="27" max="27" width="3.109375" customWidth="1"/>
    <col min="28" max="28" width="8.88671875" customWidth="1"/>
  </cols>
  <sheetData>
    <row r="1" spans="1:31" ht="15.6" x14ac:dyDescent="0.3">
      <c r="A1" s="24" t="s">
        <v>1013</v>
      </c>
      <c r="B1" s="25"/>
      <c r="C1" s="25"/>
      <c r="N1" s="16"/>
      <c r="O1" s="16"/>
      <c r="T1" s="48"/>
      <c r="U1" s="16"/>
      <c r="V1" s="16"/>
      <c r="W1" s="16"/>
      <c r="X1" s="16"/>
      <c r="Y1" s="16"/>
      <c r="Z1" s="16"/>
      <c r="AB1" s="16"/>
      <c r="AC1" s="16"/>
      <c r="AD1" s="16"/>
      <c r="AE1" s="16"/>
    </row>
    <row r="2" spans="1:31" s="10" customFormat="1" x14ac:dyDescent="0.3">
      <c r="A2" s="10" t="s">
        <v>45</v>
      </c>
      <c r="B2" s="36" t="s">
        <v>489</v>
      </c>
      <c r="C2" s="36" t="s">
        <v>798</v>
      </c>
      <c r="D2" s="55" t="s">
        <v>951</v>
      </c>
      <c r="E2" s="55" t="s">
        <v>949</v>
      </c>
      <c r="F2" s="49" t="s">
        <v>490</v>
      </c>
      <c r="G2" s="49" t="s">
        <v>491</v>
      </c>
      <c r="H2" s="15" t="s">
        <v>492</v>
      </c>
      <c r="I2" s="15" t="s">
        <v>493</v>
      </c>
      <c r="J2" s="15" t="s">
        <v>494</v>
      </c>
      <c r="K2" s="10" t="s">
        <v>495</v>
      </c>
      <c r="L2" s="55"/>
      <c r="M2" s="55"/>
    </row>
    <row r="3" spans="1:31" x14ac:dyDescent="0.3">
      <c r="A3" t="s">
        <v>488</v>
      </c>
      <c r="B3" s="25" t="s">
        <v>496</v>
      </c>
      <c r="C3" s="25" t="s">
        <v>799</v>
      </c>
      <c r="D3" s="55" t="s">
        <v>800</v>
      </c>
      <c r="E3" s="55" t="s">
        <v>800</v>
      </c>
      <c r="F3" s="50" t="s">
        <v>497</v>
      </c>
      <c r="G3" s="55" t="s">
        <v>498</v>
      </c>
      <c r="H3">
        <v>12000</v>
      </c>
      <c r="I3">
        <f t="shared" ref="I3" si="0">H3*1000</f>
        <v>12000000</v>
      </c>
      <c r="J3">
        <f t="shared" ref="J3:J14" si="1">LOG10(I3)</f>
        <v>7.0791812460476251</v>
      </c>
      <c r="K3" t="s">
        <v>499</v>
      </c>
      <c r="N3" s="45"/>
    </row>
    <row r="4" spans="1:31" x14ac:dyDescent="0.3">
      <c r="B4" s="25" t="s">
        <v>500</v>
      </c>
      <c r="C4" s="25" t="s">
        <v>801</v>
      </c>
      <c r="D4" s="55" t="s">
        <v>800</v>
      </c>
      <c r="E4" s="55" t="s">
        <v>802</v>
      </c>
      <c r="F4" s="51" t="s">
        <v>501</v>
      </c>
      <c r="G4" s="55" t="s">
        <v>498</v>
      </c>
      <c r="H4">
        <f>I4/1000</f>
        <v>6319.4242548632428</v>
      </c>
      <c r="I4">
        <f>10^(2.3459*(LOG10(1057))-0.2935)</f>
        <v>6319424.2548632426</v>
      </c>
      <c r="J4">
        <f t="shared" si="1"/>
        <v>6.8006775127244916</v>
      </c>
      <c r="K4" t="s">
        <v>499</v>
      </c>
      <c r="N4" s="45"/>
    </row>
    <row r="5" spans="1:31" x14ac:dyDescent="0.3">
      <c r="B5" s="25" t="s">
        <v>502</v>
      </c>
      <c r="C5" s="25" t="s">
        <v>799</v>
      </c>
      <c r="D5" s="55" t="s">
        <v>800</v>
      </c>
      <c r="E5" s="55" t="s">
        <v>802</v>
      </c>
      <c r="F5" s="50" t="s">
        <v>503</v>
      </c>
      <c r="G5" s="55" t="s">
        <v>498</v>
      </c>
      <c r="H5">
        <v>17591.177459999999</v>
      </c>
      <c r="I5">
        <f t="shared" ref="I5:I14" si="2">H5*1000</f>
        <v>17591177.459999997</v>
      </c>
      <c r="J5">
        <f t="shared" si="1"/>
        <v>7.2452949097966464</v>
      </c>
      <c r="K5" t="s">
        <v>499</v>
      </c>
      <c r="N5" s="45"/>
    </row>
    <row r="6" spans="1:31" x14ac:dyDescent="0.3">
      <c r="B6" s="25" t="s">
        <v>803</v>
      </c>
      <c r="C6" s="25" t="s">
        <v>799</v>
      </c>
      <c r="D6" s="55" t="s">
        <v>800</v>
      </c>
      <c r="E6" s="55" t="s">
        <v>802</v>
      </c>
      <c r="F6" s="50" t="s">
        <v>504</v>
      </c>
      <c r="G6" s="55" t="s">
        <v>498</v>
      </c>
      <c r="H6">
        <f>AVERAGE(17591.1774574926,6240.44209551118)</f>
        <v>11915.80977650189</v>
      </c>
      <c r="I6">
        <f t="shared" si="2"/>
        <v>11915809.77650189</v>
      </c>
      <c r="J6">
        <f t="shared" si="1"/>
        <v>7.0761235615390641</v>
      </c>
      <c r="K6" t="s">
        <v>499</v>
      </c>
      <c r="N6" s="45"/>
    </row>
    <row r="7" spans="1:31" x14ac:dyDescent="0.3">
      <c r="B7" s="25" t="s">
        <v>803</v>
      </c>
      <c r="C7" s="25" t="s">
        <v>799</v>
      </c>
      <c r="D7" s="55" t="s">
        <v>800</v>
      </c>
      <c r="E7" s="55" t="s">
        <v>802</v>
      </c>
      <c r="F7" s="50" t="s">
        <v>505</v>
      </c>
      <c r="G7" s="55" t="s">
        <v>498</v>
      </c>
      <c r="H7">
        <f>AVERAGE(17591.1774574926,6240.44209551118)</f>
        <v>11915.80977650189</v>
      </c>
      <c r="I7">
        <f t="shared" si="2"/>
        <v>11915809.77650189</v>
      </c>
      <c r="J7">
        <f t="shared" si="1"/>
        <v>7.0761235615390641</v>
      </c>
      <c r="K7" t="s">
        <v>499</v>
      </c>
      <c r="N7" s="45"/>
    </row>
    <row r="8" spans="1:31" x14ac:dyDescent="0.3">
      <c r="B8" s="25" t="s">
        <v>502</v>
      </c>
      <c r="C8" s="25" t="s">
        <v>799</v>
      </c>
      <c r="D8" s="55" t="s">
        <v>800</v>
      </c>
      <c r="E8" s="55" t="s">
        <v>802</v>
      </c>
      <c r="F8" s="50" t="s">
        <v>506</v>
      </c>
      <c r="G8" s="55" t="s">
        <v>498</v>
      </c>
      <c r="H8">
        <v>6240.4420959999998</v>
      </c>
      <c r="I8">
        <f t="shared" si="2"/>
        <v>6240442.0959999999</v>
      </c>
      <c r="J8">
        <f t="shared" si="1"/>
        <v>6.7952153577997514</v>
      </c>
      <c r="K8" t="s">
        <v>499</v>
      </c>
      <c r="N8" s="45"/>
    </row>
    <row r="9" spans="1:31" x14ac:dyDescent="0.3">
      <c r="B9" s="25" t="s">
        <v>804</v>
      </c>
      <c r="C9" s="25" t="s">
        <v>799</v>
      </c>
      <c r="D9" s="55" t="s">
        <v>800</v>
      </c>
      <c r="E9" s="55" t="s">
        <v>802</v>
      </c>
      <c r="F9" s="50" t="s">
        <v>507</v>
      </c>
      <c r="G9" s="55" t="s">
        <v>498</v>
      </c>
      <c r="H9">
        <f>AVERAGE(7796.37469676838, 12272.4210765697, 15330.6824321459, 8901.15128602666)</f>
        <v>11075.15737287766</v>
      </c>
      <c r="I9">
        <f t="shared" si="2"/>
        <v>11075157.372877661</v>
      </c>
      <c r="J9">
        <f t="shared" si="1"/>
        <v>7.0443499060632142</v>
      </c>
      <c r="K9" t="s">
        <v>499</v>
      </c>
      <c r="N9" s="45"/>
    </row>
    <row r="10" spans="1:31" x14ac:dyDescent="0.3">
      <c r="B10" s="25" t="s">
        <v>804</v>
      </c>
      <c r="C10" s="25" t="s">
        <v>799</v>
      </c>
      <c r="D10" s="55" t="s">
        <v>800</v>
      </c>
      <c r="E10" s="55" t="s">
        <v>802</v>
      </c>
      <c r="F10" s="50" t="s">
        <v>508</v>
      </c>
      <c r="G10" s="55" t="s">
        <v>498</v>
      </c>
      <c r="H10">
        <f>AVERAGE(7796.37469676838, 12272.4210765697, 15330.6824321459, 8901.15128602666)</f>
        <v>11075.15737287766</v>
      </c>
      <c r="I10">
        <f t="shared" si="2"/>
        <v>11075157.372877661</v>
      </c>
      <c r="J10">
        <f t="shared" si="1"/>
        <v>7.0443499060632142</v>
      </c>
      <c r="K10" t="s">
        <v>499</v>
      </c>
      <c r="N10" s="45"/>
    </row>
    <row r="11" spans="1:31" x14ac:dyDescent="0.3">
      <c r="B11" s="25" t="s">
        <v>502</v>
      </c>
      <c r="C11" s="25" t="s">
        <v>799</v>
      </c>
      <c r="D11" s="55" t="s">
        <v>800</v>
      </c>
      <c r="E11" s="55" t="s">
        <v>802</v>
      </c>
      <c r="F11" s="50" t="s">
        <v>509</v>
      </c>
      <c r="G11" s="55" t="s">
        <v>498</v>
      </c>
      <c r="H11">
        <v>8901.1512860000003</v>
      </c>
      <c r="I11">
        <f t="shared" si="2"/>
        <v>8901151.2860000003</v>
      </c>
      <c r="J11">
        <f t="shared" si="1"/>
        <v>6.9494461824674261</v>
      </c>
      <c r="K11" t="s">
        <v>499</v>
      </c>
      <c r="N11" s="45"/>
    </row>
    <row r="12" spans="1:31" x14ac:dyDescent="0.3">
      <c r="B12" s="25" t="s">
        <v>804</v>
      </c>
      <c r="C12" s="25" t="s">
        <v>799</v>
      </c>
      <c r="D12" s="55" t="s">
        <v>800</v>
      </c>
      <c r="E12" s="55" t="s">
        <v>802</v>
      </c>
      <c r="F12" s="50" t="s">
        <v>510</v>
      </c>
      <c r="G12" s="55" t="s">
        <v>498</v>
      </c>
      <c r="H12">
        <f>AVERAGE(7796.37469676838, 12272.4210765697, 15330.6824321459, 8901.15128602666)</f>
        <v>11075.15737287766</v>
      </c>
      <c r="I12">
        <f t="shared" si="2"/>
        <v>11075157.372877661</v>
      </c>
      <c r="J12">
        <f t="shared" si="1"/>
        <v>7.0443499060632142</v>
      </c>
      <c r="K12" t="s">
        <v>499</v>
      </c>
      <c r="N12" s="45"/>
    </row>
    <row r="13" spans="1:31" x14ac:dyDescent="0.3">
      <c r="B13" s="25" t="s">
        <v>502</v>
      </c>
      <c r="C13" s="25" t="s">
        <v>799</v>
      </c>
      <c r="D13" s="55" t="s">
        <v>800</v>
      </c>
      <c r="E13" s="55" t="s">
        <v>802</v>
      </c>
      <c r="F13" s="50" t="s">
        <v>511</v>
      </c>
      <c r="G13" s="55" t="s">
        <v>498</v>
      </c>
      <c r="H13">
        <v>7796.3746970000002</v>
      </c>
      <c r="I13">
        <f t="shared" si="2"/>
        <v>7796374.6970000006</v>
      </c>
      <c r="J13">
        <f t="shared" si="1"/>
        <v>6.8918927033200088</v>
      </c>
      <c r="K13" t="s">
        <v>499</v>
      </c>
      <c r="N13" s="45"/>
    </row>
    <row r="14" spans="1:31" x14ac:dyDescent="0.3">
      <c r="B14" s="25" t="s">
        <v>502</v>
      </c>
      <c r="C14" s="25" t="s">
        <v>799</v>
      </c>
      <c r="D14" s="55" t="s">
        <v>800</v>
      </c>
      <c r="E14" s="55" t="s">
        <v>802</v>
      </c>
      <c r="F14" s="50" t="s">
        <v>512</v>
      </c>
      <c r="G14" s="55" t="s">
        <v>498</v>
      </c>
      <c r="H14">
        <v>15330.682430000001</v>
      </c>
      <c r="I14">
        <f t="shared" si="2"/>
        <v>15330682.430000002</v>
      </c>
      <c r="J14">
        <f t="shared" si="1"/>
        <v>7.1855614874692977</v>
      </c>
      <c r="K14" t="s">
        <v>499</v>
      </c>
      <c r="N14" s="45"/>
    </row>
    <row r="15" spans="1:31" x14ac:dyDescent="0.3">
      <c r="B15" s="25"/>
      <c r="C15" s="25" t="s">
        <v>801</v>
      </c>
      <c r="D15" s="55" t="s">
        <v>800</v>
      </c>
      <c r="E15" s="55" t="s">
        <v>805</v>
      </c>
      <c r="F15" s="50" t="s">
        <v>513</v>
      </c>
      <c r="G15" s="55" t="s">
        <v>498</v>
      </c>
      <c r="K15" t="s">
        <v>514</v>
      </c>
      <c r="N15" s="45"/>
    </row>
    <row r="16" spans="1:31" x14ac:dyDescent="0.3">
      <c r="B16" s="25" t="s">
        <v>502</v>
      </c>
      <c r="C16" s="25" t="s">
        <v>799</v>
      </c>
      <c r="D16" s="55" t="s">
        <v>800</v>
      </c>
      <c r="E16" s="55" t="s">
        <v>800</v>
      </c>
      <c r="F16" s="50" t="s">
        <v>515</v>
      </c>
      <c r="G16" s="55" t="s">
        <v>498</v>
      </c>
      <c r="H16">
        <v>6532.4662019999996</v>
      </c>
      <c r="I16">
        <f>H16*1000</f>
        <v>6532466.2019999996</v>
      </c>
      <c r="J16">
        <f t="shared" ref="J16:J79" si="3">LOG10(I16)</f>
        <v>6.8150771714306879</v>
      </c>
      <c r="K16" t="s">
        <v>499</v>
      </c>
      <c r="N16" s="45"/>
    </row>
    <row r="17" spans="1:15" x14ac:dyDescent="0.3">
      <c r="A17" t="s">
        <v>806</v>
      </c>
      <c r="B17" s="25" t="s">
        <v>496</v>
      </c>
      <c r="C17" s="25" t="s">
        <v>799</v>
      </c>
      <c r="D17" s="55" t="s">
        <v>800</v>
      </c>
      <c r="E17" s="55" t="s">
        <v>802</v>
      </c>
      <c r="F17" s="50" t="s">
        <v>516</v>
      </c>
      <c r="G17" s="55" t="s">
        <v>498</v>
      </c>
      <c r="H17">
        <v>38000</v>
      </c>
      <c r="I17">
        <f>H17*1000</f>
        <v>38000000</v>
      </c>
      <c r="J17">
        <f t="shared" si="3"/>
        <v>7.5797835966168101</v>
      </c>
      <c r="K17" t="s">
        <v>499</v>
      </c>
      <c r="N17" s="45"/>
    </row>
    <row r="18" spans="1:15" x14ac:dyDescent="0.3">
      <c r="B18" s="25" t="s">
        <v>502</v>
      </c>
      <c r="C18" s="25" t="s">
        <v>807</v>
      </c>
      <c r="D18" s="55" t="s">
        <v>808</v>
      </c>
      <c r="E18" s="55" t="s">
        <v>808</v>
      </c>
      <c r="F18" s="50" t="s">
        <v>517</v>
      </c>
      <c r="G18" s="55" t="s">
        <v>498</v>
      </c>
      <c r="H18">
        <v>31.51900492</v>
      </c>
      <c r="I18">
        <f>10^(3.0587*(LOG10(198.5))-2.7042)</f>
        <v>21084.343126119034</v>
      </c>
      <c r="J18">
        <f t="shared" si="3"/>
        <v>4.3239600752989213</v>
      </c>
      <c r="K18" t="s">
        <v>499</v>
      </c>
    </row>
    <row r="19" spans="1:15" x14ac:dyDescent="0.3">
      <c r="B19" s="25" t="s">
        <v>502</v>
      </c>
      <c r="C19" s="25" t="s">
        <v>807</v>
      </c>
      <c r="D19" s="55" t="s">
        <v>808</v>
      </c>
      <c r="E19" s="55" t="s">
        <v>808</v>
      </c>
      <c r="F19" s="50" t="s">
        <v>518</v>
      </c>
      <c r="G19" s="55" t="s">
        <v>498</v>
      </c>
      <c r="H19">
        <v>52.040617079999997</v>
      </c>
      <c r="I19">
        <f>H19*1000</f>
        <v>52040.617079999996</v>
      </c>
      <c r="J19">
        <f t="shared" si="3"/>
        <v>4.7163424376368583</v>
      </c>
      <c r="K19" t="s">
        <v>499</v>
      </c>
    </row>
    <row r="20" spans="1:15" x14ac:dyDescent="0.3">
      <c r="A20" s="16"/>
      <c r="B20" s="25" t="s">
        <v>502</v>
      </c>
      <c r="C20" s="25" t="s">
        <v>801</v>
      </c>
      <c r="D20" s="55" t="s">
        <v>808</v>
      </c>
      <c r="E20" s="55" t="s">
        <v>809</v>
      </c>
      <c r="F20" s="50" t="s">
        <v>519</v>
      </c>
      <c r="G20" s="55" t="s">
        <v>498</v>
      </c>
      <c r="H20">
        <v>5.2865608609999999</v>
      </c>
      <c r="I20">
        <f>H20*1000</f>
        <v>5286.5608609999999</v>
      </c>
      <c r="J20">
        <f t="shared" si="3"/>
        <v>3.7231732363431931</v>
      </c>
      <c r="K20" t="s">
        <v>499</v>
      </c>
      <c r="N20" s="45"/>
    </row>
    <row r="21" spans="1:15" x14ac:dyDescent="0.3">
      <c r="B21" s="25" t="s">
        <v>520</v>
      </c>
      <c r="C21" s="25" t="s">
        <v>807</v>
      </c>
      <c r="D21" s="55" t="s">
        <v>808</v>
      </c>
      <c r="E21" s="55" t="s">
        <v>808</v>
      </c>
      <c r="F21" s="50" t="s">
        <v>521</v>
      </c>
      <c r="G21" s="55" t="s">
        <v>498</v>
      </c>
      <c r="H21">
        <v>140</v>
      </c>
      <c r="I21">
        <f>H21*1000</f>
        <v>140000</v>
      </c>
      <c r="J21">
        <f t="shared" si="3"/>
        <v>5.1461280356782382</v>
      </c>
      <c r="K21" t="s">
        <v>499</v>
      </c>
    </row>
    <row r="22" spans="1:15" x14ac:dyDescent="0.3">
      <c r="B22" s="25" t="s">
        <v>522</v>
      </c>
      <c r="C22" s="25" t="s">
        <v>801</v>
      </c>
      <c r="D22" s="55" t="s">
        <v>796</v>
      </c>
      <c r="E22" s="55" t="s">
        <v>341</v>
      </c>
      <c r="F22" s="50" t="s">
        <v>523</v>
      </c>
      <c r="G22" s="55" t="s">
        <v>498</v>
      </c>
      <c r="H22">
        <f>I22/1000</f>
        <v>974.04477671488667</v>
      </c>
      <c r="I22">
        <f>10^(3.0587*(LOG10(695))-2.7042)</f>
        <v>974044.77671488666</v>
      </c>
      <c r="J22">
        <f t="shared" si="3"/>
        <v>5.9885789217997809</v>
      </c>
      <c r="K22" t="s">
        <v>514</v>
      </c>
      <c r="N22" s="45"/>
    </row>
    <row r="23" spans="1:15" x14ac:dyDescent="0.3">
      <c r="B23" s="25" t="s">
        <v>502</v>
      </c>
      <c r="C23" s="25" t="s">
        <v>807</v>
      </c>
      <c r="D23" s="55" t="s">
        <v>796</v>
      </c>
      <c r="E23" s="55" t="s">
        <v>795</v>
      </c>
      <c r="F23" s="50" t="s">
        <v>524</v>
      </c>
      <c r="G23" s="55" t="s">
        <v>498</v>
      </c>
      <c r="H23">
        <v>3108.808849</v>
      </c>
      <c r="I23">
        <f>H23*1000</f>
        <v>3108808.8489999999</v>
      </c>
      <c r="J23">
        <f t="shared" si="3"/>
        <v>6.4925940194453631</v>
      </c>
      <c r="K23" t="s">
        <v>499</v>
      </c>
      <c r="O23" s="10"/>
    </row>
    <row r="24" spans="1:15" x14ac:dyDescent="0.3">
      <c r="B24" s="25" t="s">
        <v>502</v>
      </c>
      <c r="C24" s="25" t="s">
        <v>807</v>
      </c>
      <c r="D24" s="55" t="s">
        <v>796</v>
      </c>
      <c r="E24" s="55" t="s">
        <v>796</v>
      </c>
      <c r="F24" s="50" t="s">
        <v>525</v>
      </c>
      <c r="G24" s="55" t="s">
        <v>498</v>
      </c>
      <c r="H24">
        <v>2220.8619520000002</v>
      </c>
      <c r="I24">
        <f>H24*1000</f>
        <v>2220861.952</v>
      </c>
      <c r="J24">
        <f t="shared" si="3"/>
        <v>6.3465215637947852</v>
      </c>
      <c r="K24" t="s">
        <v>499</v>
      </c>
      <c r="O24" s="10"/>
    </row>
    <row r="25" spans="1:15" x14ac:dyDescent="0.3">
      <c r="B25" s="25" t="s">
        <v>810</v>
      </c>
      <c r="C25" s="25" t="s">
        <v>807</v>
      </c>
      <c r="D25" s="55" t="s">
        <v>796</v>
      </c>
      <c r="E25" s="55" t="s">
        <v>796</v>
      </c>
      <c r="F25" s="50" t="s">
        <v>526</v>
      </c>
      <c r="G25" s="55" t="s">
        <v>498</v>
      </c>
      <c r="H25">
        <v>2220.86195150903</v>
      </c>
      <c r="I25">
        <f>H25*1000</f>
        <v>2220861.9515090301</v>
      </c>
      <c r="J25">
        <f t="shared" si="3"/>
        <v>6.3465215636987748</v>
      </c>
      <c r="K25" t="s">
        <v>499</v>
      </c>
      <c r="O25" s="10"/>
    </row>
    <row r="26" spans="1:15" x14ac:dyDescent="0.3">
      <c r="B26" s="25" t="s">
        <v>527</v>
      </c>
      <c r="C26" s="25" t="s">
        <v>807</v>
      </c>
      <c r="D26" s="55" t="s">
        <v>796</v>
      </c>
      <c r="E26" s="55" t="s">
        <v>795</v>
      </c>
      <c r="F26" s="50" t="s">
        <v>528</v>
      </c>
      <c r="G26" s="55" t="s">
        <v>498</v>
      </c>
      <c r="H26">
        <v>301.39999999999998</v>
      </c>
      <c r="I26">
        <f>H26*1000</f>
        <v>301400</v>
      </c>
      <c r="J26">
        <f t="shared" si="3"/>
        <v>5.4791432479786133</v>
      </c>
      <c r="K26" t="s">
        <v>499</v>
      </c>
      <c r="O26" s="10"/>
    </row>
    <row r="27" spans="1:15" x14ac:dyDescent="0.3">
      <c r="B27" s="25" t="s">
        <v>502</v>
      </c>
      <c r="C27" s="25" t="s">
        <v>807</v>
      </c>
      <c r="D27" s="55" t="s">
        <v>796</v>
      </c>
      <c r="E27" s="55" t="s">
        <v>341</v>
      </c>
      <c r="F27" s="50" t="s">
        <v>529</v>
      </c>
      <c r="G27" s="55" t="s">
        <v>498</v>
      </c>
      <c r="H27">
        <v>5154.5015270000004</v>
      </c>
      <c r="I27">
        <f>H27*1000</f>
        <v>5154501.5270000007</v>
      </c>
      <c r="J27">
        <f t="shared" si="3"/>
        <v>6.7121866726184427</v>
      </c>
      <c r="K27" t="s">
        <v>499</v>
      </c>
      <c r="O27" s="10"/>
    </row>
    <row r="28" spans="1:15" x14ac:dyDescent="0.3">
      <c r="B28" s="25" t="s">
        <v>522</v>
      </c>
      <c r="C28" s="25" t="s">
        <v>811</v>
      </c>
      <c r="D28" s="55" t="s">
        <v>796</v>
      </c>
      <c r="E28" s="55" t="s">
        <v>341</v>
      </c>
      <c r="F28" s="50" t="s">
        <v>530</v>
      </c>
      <c r="G28" s="55" t="s">
        <v>498</v>
      </c>
      <c r="H28">
        <f>I28/1000</f>
        <v>890.82305841765685</v>
      </c>
      <c r="I28">
        <f>10^(3.0587*(LOG10(675))-2.7042)</f>
        <v>890823.05841765681</v>
      </c>
      <c r="J28">
        <f t="shared" si="3"/>
        <v>5.9497914499582549</v>
      </c>
      <c r="K28" t="s">
        <v>499</v>
      </c>
      <c r="N28" s="45"/>
    </row>
    <row r="29" spans="1:15" x14ac:dyDescent="0.3">
      <c r="A29" s="26"/>
      <c r="B29" s="27" t="s">
        <v>812</v>
      </c>
      <c r="C29" s="27" t="s">
        <v>801</v>
      </c>
      <c r="D29" s="57" t="s">
        <v>808</v>
      </c>
      <c r="E29" s="57" t="s">
        <v>809</v>
      </c>
      <c r="F29" s="52" t="s">
        <v>531</v>
      </c>
      <c r="G29" s="57" t="s">
        <v>498</v>
      </c>
      <c r="H29" s="26">
        <v>4.9303224930000003</v>
      </c>
      <c r="I29" s="26">
        <f t="shared" ref="I29:I43" si="4">H29*1000</f>
        <v>4930.3224930000006</v>
      </c>
      <c r="J29" s="26">
        <f t="shared" si="3"/>
        <v>3.6928753274617496</v>
      </c>
      <c r="K29" s="26" t="s">
        <v>499</v>
      </c>
      <c r="L29" s="35"/>
      <c r="N29" s="45"/>
    </row>
    <row r="30" spans="1:15" x14ac:dyDescent="0.3">
      <c r="B30" s="25" t="s">
        <v>813</v>
      </c>
      <c r="C30" s="25" t="s">
        <v>540</v>
      </c>
      <c r="D30" s="55" t="s">
        <v>814</v>
      </c>
      <c r="E30" s="55" t="s">
        <v>814</v>
      </c>
      <c r="F30" s="55" t="s">
        <v>532</v>
      </c>
      <c r="G30" s="55" t="s">
        <v>533</v>
      </c>
      <c r="H30">
        <v>34003.142930000002</v>
      </c>
      <c r="I30">
        <f t="shared" si="4"/>
        <v>34003142.93</v>
      </c>
      <c r="J30">
        <f t="shared" si="3"/>
        <v>7.5315190609855547</v>
      </c>
      <c r="K30" t="s">
        <v>499</v>
      </c>
    </row>
    <row r="31" spans="1:15" x14ac:dyDescent="0.3">
      <c r="B31" s="25" t="s">
        <v>520</v>
      </c>
      <c r="C31" s="25" t="s">
        <v>799</v>
      </c>
      <c r="D31" s="55" t="s">
        <v>814</v>
      </c>
      <c r="E31" s="55" t="s">
        <v>814</v>
      </c>
      <c r="F31" s="50" t="s">
        <v>534</v>
      </c>
      <c r="G31" s="55" t="s">
        <v>533</v>
      </c>
      <c r="H31">
        <v>4000</v>
      </c>
      <c r="I31">
        <f t="shared" si="4"/>
        <v>4000000</v>
      </c>
      <c r="J31">
        <f t="shared" si="3"/>
        <v>6.6020599913279625</v>
      </c>
      <c r="K31" t="s">
        <v>499</v>
      </c>
      <c r="N31" s="45"/>
    </row>
    <row r="32" spans="1:15" x14ac:dyDescent="0.3">
      <c r="B32" s="25" t="s">
        <v>535</v>
      </c>
      <c r="C32" s="25" t="s">
        <v>799</v>
      </c>
      <c r="D32" s="55" t="s">
        <v>817</v>
      </c>
      <c r="E32" s="55" t="s">
        <v>797</v>
      </c>
      <c r="F32" s="50" t="s">
        <v>536</v>
      </c>
      <c r="G32" s="55" t="s">
        <v>533</v>
      </c>
      <c r="H32">
        <v>12800</v>
      </c>
      <c r="I32">
        <f t="shared" si="4"/>
        <v>12800000</v>
      </c>
      <c r="J32">
        <f t="shared" si="3"/>
        <v>7.1072099696478688</v>
      </c>
      <c r="K32" t="s">
        <v>499</v>
      </c>
      <c r="N32" s="45"/>
    </row>
    <row r="33" spans="1:20" x14ac:dyDescent="0.3">
      <c r="B33" s="25" t="s">
        <v>502</v>
      </c>
      <c r="C33" s="25" t="s">
        <v>799</v>
      </c>
      <c r="D33" s="55" t="s">
        <v>817</v>
      </c>
      <c r="E33" s="55" t="s">
        <v>797</v>
      </c>
      <c r="F33" s="50" t="s">
        <v>537</v>
      </c>
      <c r="G33" s="55" t="s">
        <v>533</v>
      </c>
      <c r="H33">
        <v>10163.252445497999</v>
      </c>
      <c r="I33">
        <f t="shared" si="4"/>
        <v>10163252.445497999</v>
      </c>
      <c r="J33">
        <f t="shared" si="3"/>
        <v>7.0070327131733992</v>
      </c>
      <c r="K33" t="s">
        <v>499</v>
      </c>
      <c r="N33" s="45"/>
    </row>
    <row r="34" spans="1:20" x14ac:dyDescent="0.3">
      <c r="B34" s="25" t="s">
        <v>502</v>
      </c>
      <c r="C34" s="25" t="s">
        <v>799</v>
      </c>
      <c r="D34" s="55" t="s">
        <v>814</v>
      </c>
      <c r="E34" s="55" t="s">
        <v>40</v>
      </c>
      <c r="F34" s="50" t="s">
        <v>538</v>
      </c>
      <c r="G34" s="55" t="s">
        <v>533</v>
      </c>
      <c r="H34">
        <v>34003.142927749403</v>
      </c>
      <c r="I34">
        <f t="shared" si="4"/>
        <v>34003142.927749403</v>
      </c>
      <c r="J34">
        <f t="shared" si="3"/>
        <v>7.5315190609568097</v>
      </c>
      <c r="K34" t="s">
        <v>499</v>
      </c>
      <c r="N34" s="45"/>
    </row>
    <row r="35" spans="1:20" x14ac:dyDescent="0.3">
      <c r="B35" s="25" t="s">
        <v>502</v>
      </c>
      <c r="C35" s="25" t="s">
        <v>799</v>
      </c>
      <c r="D35" s="55" t="s">
        <v>800</v>
      </c>
      <c r="E35" s="55" t="s">
        <v>800</v>
      </c>
      <c r="F35" s="50" t="s">
        <v>539</v>
      </c>
      <c r="G35" s="55" t="s">
        <v>533</v>
      </c>
      <c r="H35">
        <v>13649.1919436599</v>
      </c>
      <c r="I35">
        <f t="shared" si="4"/>
        <v>13649191.9436599</v>
      </c>
      <c r="J35">
        <f t="shared" si="3"/>
        <v>7.1351069411352119</v>
      </c>
      <c r="K35" t="s">
        <v>499</v>
      </c>
      <c r="N35" s="45"/>
    </row>
    <row r="36" spans="1:20" x14ac:dyDescent="0.3">
      <c r="B36" s="25" t="s">
        <v>540</v>
      </c>
      <c r="C36" s="25" t="s">
        <v>799</v>
      </c>
      <c r="D36" s="55" t="s">
        <v>800</v>
      </c>
      <c r="E36" s="55" t="s">
        <v>815</v>
      </c>
      <c r="F36" s="50" t="s">
        <v>541</v>
      </c>
      <c r="G36" s="55" t="s">
        <v>533</v>
      </c>
      <c r="H36">
        <v>12000</v>
      </c>
      <c r="I36">
        <f t="shared" si="4"/>
        <v>12000000</v>
      </c>
      <c r="J36">
        <f t="shared" si="3"/>
        <v>7.0791812460476251</v>
      </c>
      <c r="K36" t="s">
        <v>499</v>
      </c>
      <c r="N36" s="45"/>
    </row>
    <row r="37" spans="1:20" x14ac:dyDescent="0.3">
      <c r="B37" s="25" t="s">
        <v>502</v>
      </c>
      <c r="C37" s="25" t="s">
        <v>799</v>
      </c>
      <c r="D37" s="55" t="s">
        <v>817</v>
      </c>
      <c r="E37" s="55" t="s">
        <v>38</v>
      </c>
      <c r="F37" s="50" t="s">
        <v>542</v>
      </c>
      <c r="G37" s="55" t="s">
        <v>533</v>
      </c>
      <c r="H37">
        <v>12298.57423</v>
      </c>
      <c r="I37">
        <f t="shared" si="4"/>
        <v>12298574.23</v>
      </c>
      <c r="J37">
        <f t="shared" si="3"/>
        <v>7.0898547667293048</v>
      </c>
      <c r="K37" t="s">
        <v>499</v>
      </c>
      <c r="N37" s="45"/>
      <c r="T37" s="46"/>
    </row>
    <row r="38" spans="1:20" x14ac:dyDescent="0.3">
      <c r="B38" s="25" t="s">
        <v>803</v>
      </c>
      <c r="C38" s="25" t="s">
        <v>799</v>
      </c>
      <c r="D38" s="55" t="s">
        <v>800</v>
      </c>
      <c r="E38" s="55" t="s">
        <v>802</v>
      </c>
      <c r="F38" s="50" t="s">
        <v>543</v>
      </c>
      <c r="G38" s="55" t="s">
        <v>533</v>
      </c>
      <c r="H38">
        <f>AVERAGE(17591.1774574926,6240.44209551118)</f>
        <v>11915.80977650189</v>
      </c>
      <c r="I38">
        <f t="shared" si="4"/>
        <v>11915809.77650189</v>
      </c>
      <c r="J38">
        <f t="shared" si="3"/>
        <v>7.0761235615390641</v>
      </c>
      <c r="K38" t="s">
        <v>499</v>
      </c>
      <c r="N38" s="45"/>
    </row>
    <row r="39" spans="1:20" x14ac:dyDescent="0.3">
      <c r="B39" s="25" t="s">
        <v>544</v>
      </c>
      <c r="C39" s="25" t="s">
        <v>807</v>
      </c>
      <c r="D39" s="55" t="s">
        <v>953</v>
      </c>
      <c r="E39" s="55" t="s">
        <v>816</v>
      </c>
      <c r="F39" s="50" t="s">
        <v>545</v>
      </c>
      <c r="G39" s="55" t="s">
        <v>533</v>
      </c>
      <c r="H39">
        <v>143.70050313593501</v>
      </c>
      <c r="I39">
        <f t="shared" si="4"/>
        <v>143700.503135935</v>
      </c>
      <c r="J39">
        <f t="shared" si="3"/>
        <v>5.1574582887241887</v>
      </c>
      <c r="K39" t="s">
        <v>499</v>
      </c>
    </row>
    <row r="40" spans="1:20" x14ac:dyDescent="0.3">
      <c r="A40" s="26"/>
      <c r="B40" s="27" t="s">
        <v>502</v>
      </c>
      <c r="C40" s="27" t="s">
        <v>807</v>
      </c>
      <c r="D40" s="57" t="s">
        <v>796</v>
      </c>
      <c r="E40" s="57" t="s">
        <v>341</v>
      </c>
      <c r="F40" s="52" t="s">
        <v>546</v>
      </c>
      <c r="G40" s="57" t="s">
        <v>533</v>
      </c>
      <c r="H40" s="26">
        <v>1596.86021455128</v>
      </c>
      <c r="I40" s="26">
        <f t="shared" si="4"/>
        <v>1596860.21455128</v>
      </c>
      <c r="J40" s="26">
        <f t="shared" si="3"/>
        <v>6.2032669006681802</v>
      </c>
      <c r="K40" s="26" t="s">
        <v>499</v>
      </c>
      <c r="L40" s="35"/>
      <c r="N40" s="10"/>
    </row>
    <row r="41" spans="1:20" x14ac:dyDescent="0.3">
      <c r="B41" s="28" t="s">
        <v>502</v>
      </c>
      <c r="C41" s="28" t="s">
        <v>799</v>
      </c>
      <c r="D41" s="53" t="s">
        <v>817</v>
      </c>
      <c r="E41" s="53" t="s">
        <v>817</v>
      </c>
      <c r="F41" s="47" t="s">
        <v>547</v>
      </c>
      <c r="G41" s="55" t="s">
        <v>548</v>
      </c>
      <c r="H41">
        <v>30717.599999999999</v>
      </c>
      <c r="I41">
        <f t="shared" si="4"/>
        <v>30717600</v>
      </c>
      <c r="J41">
        <f t="shared" si="3"/>
        <v>7.4873872807776447</v>
      </c>
      <c r="K41" t="s">
        <v>499</v>
      </c>
      <c r="N41" s="45"/>
      <c r="T41" s="46"/>
    </row>
    <row r="42" spans="1:20" x14ac:dyDescent="0.3">
      <c r="B42" s="28" t="s">
        <v>502</v>
      </c>
      <c r="C42" s="28" t="s">
        <v>799</v>
      </c>
      <c r="D42" s="53" t="s">
        <v>817</v>
      </c>
      <c r="E42" s="53" t="s">
        <v>817</v>
      </c>
      <c r="F42" s="47" t="s">
        <v>549</v>
      </c>
      <c r="G42" s="55" t="s">
        <v>548</v>
      </c>
      <c r="H42">
        <v>29235.310310000001</v>
      </c>
      <c r="I42">
        <f t="shared" si="4"/>
        <v>29235310.310000002</v>
      </c>
      <c r="J42">
        <f t="shared" si="3"/>
        <v>7.465907707894714</v>
      </c>
      <c r="K42" t="s">
        <v>499</v>
      </c>
      <c r="N42" s="45"/>
      <c r="T42" s="46"/>
    </row>
    <row r="43" spans="1:20" x14ac:dyDescent="0.3">
      <c r="B43" s="28" t="s">
        <v>502</v>
      </c>
      <c r="C43" s="28" t="s">
        <v>799</v>
      </c>
      <c r="D43" s="53" t="s">
        <v>817</v>
      </c>
      <c r="E43" s="53" t="s">
        <v>817</v>
      </c>
      <c r="F43" s="47" t="s">
        <v>550</v>
      </c>
      <c r="G43" s="55" t="s">
        <v>548</v>
      </c>
      <c r="H43">
        <v>41268.718710000001</v>
      </c>
      <c r="I43">
        <f t="shared" si="4"/>
        <v>41268718.710000001</v>
      </c>
      <c r="J43">
        <f t="shared" si="3"/>
        <v>7.6156209853345294</v>
      </c>
      <c r="K43" t="s">
        <v>499</v>
      </c>
      <c r="N43" s="45"/>
      <c r="T43" s="46"/>
    </row>
    <row r="44" spans="1:20" x14ac:dyDescent="0.3">
      <c r="B44" s="28" t="s">
        <v>502</v>
      </c>
      <c r="C44" s="28" t="s">
        <v>799</v>
      </c>
      <c r="D44" s="53" t="s">
        <v>817</v>
      </c>
      <c r="E44" s="53" t="s">
        <v>817</v>
      </c>
      <c r="F44" s="47" t="s">
        <v>551</v>
      </c>
      <c r="G44" s="55" t="s">
        <v>548</v>
      </c>
      <c r="H44">
        <v>13163.52651</v>
      </c>
      <c r="I44">
        <v>13163526.512108</v>
      </c>
      <c r="J44">
        <f t="shared" si="3"/>
        <v>7.1193722524679011</v>
      </c>
      <c r="K44" t="s">
        <v>499</v>
      </c>
      <c r="N44" s="45"/>
      <c r="T44" s="46"/>
    </row>
    <row r="45" spans="1:20" x14ac:dyDescent="0.3">
      <c r="B45" s="28" t="s">
        <v>502</v>
      </c>
      <c r="C45" s="28" t="s">
        <v>799</v>
      </c>
      <c r="D45" s="53" t="s">
        <v>814</v>
      </c>
      <c r="E45" s="53" t="s">
        <v>40</v>
      </c>
      <c r="F45" s="47" t="s">
        <v>552</v>
      </c>
      <c r="G45" s="55" t="s">
        <v>548</v>
      </c>
      <c r="H45">
        <v>57680.594770000003</v>
      </c>
      <c r="I45">
        <v>56254928.1943423</v>
      </c>
      <c r="J45">
        <f t="shared" si="3"/>
        <v>7.7501605746741786</v>
      </c>
      <c r="K45" t="s">
        <v>499</v>
      </c>
      <c r="N45" s="45"/>
      <c r="T45" s="46"/>
    </row>
    <row r="46" spans="1:20" x14ac:dyDescent="0.3">
      <c r="A46" s="11"/>
      <c r="B46" s="28" t="s">
        <v>502</v>
      </c>
      <c r="C46" s="28" t="s">
        <v>799</v>
      </c>
      <c r="D46" s="53" t="s">
        <v>817</v>
      </c>
      <c r="E46" s="53" t="s">
        <v>817</v>
      </c>
      <c r="F46" s="47" t="s">
        <v>553</v>
      </c>
      <c r="G46" s="55" t="s">
        <v>548</v>
      </c>
      <c r="H46">
        <v>30541.926390000001</v>
      </c>
      <c r="I46">
        <f t="shared" ref="I46:I64" si="5">H46*1000</f>
        <v>30541926.390000001</v>
      </c>
      <c r="J46">
        <f t="shared" si="3"/>
        <v>7.4848964261114332</v>
      </c>
      <c r="K46" t="s">
        <v>499</v>
      </c>
      <c r="N46" s="45"/>
      <c r="T46" s="46"/>
    </row>
    <row r="47" spans="1:20" x14ac:dyDescent="0.3">
      <c r="A47" s="11"/>
      <c r="B47" s="28" t="s">
        <v>502</v>
      </c>
      <c r="C47" s="28" t="s">
        <v>799</v>
      </c>
      <c r="D47" s="53" t="s">
        <v>817</v>
      </c>
      <c r="E47" s="53" t="s">
        <v>817</v>
      </c>
      <c r="F47" s="47" t="s">
        <v>554</v>
      </c>
      <c r="G47" s="55" t="s">
        <v>548</v>
      </c>
      <c r="H47">
        <v>25463.583310000002</v>
      </c>
      <c r="I47">
        <f t="shared" si="5"/>
        <v>25463583.310000002</v>
      </c>
      <c r="J47">
        <f t="shared" si="3"/>
        <v>7.4059195188092888</v>
      </c>
      <c r="K47" t="s">
        <v>499</v>
      </c>
      <c r="N47" s="45"/>
      <c r="T47" s="46"/>
    </row>
    <row r="48" spans="1:20" x14ac:dyDescent="0.3">
      <c r="A48" s="11"/>
      <c r="B48" s="28" t="s">
        <v>555</v>
      </c>
      <c r="C48" s="28" t="s">
        <v>799</v>
      </c>
      <c r="D48" s="53" t="s">
        <v>817</v>
      </c>
      <c r="E48" s="53" t="s">
        <v>817</v>
      </c>
      <c r="F48" s="47" t="s">
        <v>556</v>
      </c>
      <c r="G48" s="55" t="s">
        <v>548</v>
      </c>
      <c r="H48">
        <v>14000</v>
      </c>
      <c r="I48">
        <f t="shared" si="5"/>
        <v>14000000</v>
      </c>
      <c r="J48">
        <f t="shared" si="3"/>
        <v>7.1461280356782382</v>
      </c>
      <c r="K48" t="s">
        <v>499</v>
      </c>
      <c r="N48" s="45"/>
      <c r="T48" s="46"/>
    </row>
    <row r="49" spans="1:20" x14ac:dyDescent="0.3">
      <c r="B49" s="28" t="s">
        <v>502</v>
      </c>
      <c r="C49" s="28" t="s">
        <v>799</v>
      </c>
      <c r="D49" s="53" t="s">
        <v>952</v>
      </c>
      <c r="E49" s="53" t="s">
        <v>818</v>
      </c>
      <c r="F49" s="47" t="s">
        <v>557</v>
      </c>
      <c r="G49" s="55" t="s">
        <v>548</v>
      </c>
      <c r="H49">
        <v>18174.563549999999</v>
      </c>
      <c r="I49">
        <f t="shared" si="5"/>
        <v>18174563.550000001</v>
      </c>
      <c r="J49">
        <f t="shared" si="3"/>
        <v>7.2594639903644982</v>
      </c>
      <c r="K49" t="s">
        <v>499</v>
      </c>
      <c r="N49" s="45"/>
    </row>
    <row r="50" spans="1:20" x14ac:dyDescent="0.3">
      <c r="B50" s="28" t="s">
        <v>502</v>
      </c>
      <c r="C50" s="28" t="s">
        <v>799</v>
      </c>
      <c r="D50" s="53" t="s">
        <v>952</v>
      </c>
      <c r="E50" s="53" t="s">
        <v>818</v>
      </c>
      <c r="F50" s="47" t="s">
        <v>558</v>
      </c>
      <c r="G50" s="55" t="s">
        <v>548</v>
      </c>
      <c r="H50">
        <v>3838.992362</v>
      </c>
      <c r="I50">
        <f t="shared" si="5"/>
        <v>3838992.3619999997</v>
      </c>
      <c r="J50">
        <f t="shared" si="3"/>
        <v>6.5842172480526608</v>
      </c>
      <c r="K50" t="s">
        <v>499</v>
      </c>
      <c r="N50" s="45"/>
    </row>
    <row r="51" spans="1:20" x14ac:dyDescent="0.3">
      <c r="B51" s="28" t="s">
        <v>502</v>
      </c>
      <c r="C51" s="28" t="s">
        <v>799</v>
      </c>
      <c r="D51" s="53" t="s">
        <v>952</v>
      </c>
      <c r="E51" s="53" t="s">
        <v>818</v>
      </c>
      <c r="F51" s="47" t="s">
        <v>559</v>
      </c>
      <c r="G51" s="55" t="s">
        <v>548</v>
      </c>
      <c r="H51">
        <v>13810.40209</v>
      </c>
      <c r="I51">
        <f t="shared" si="5"/>
        <v>13810402.09</v>
      </c>
      <c r="J51">
        <f t="shared" si="3"/>
        <v>7.1402063232510491</v>
      </c>
      <c r="K51" t="s">
        <v>499</v>
      </c>
      <c r="N51" s="45"/>
    </row>
    <row r="52" spans="1:20" x14ac:dyDescent="0.3">
      <c r="B52" s="28" t="s">
        <v>560</v>
      </c>
      <c r="C52" s="28" t="s">
        <v>799</v>
      </c>
      <c r="D52" s="53" t="s">
        <v>952</v>
      </c>
      <c r="E52" s="53" t="s">
        <v>818</v>
      </c>
      <c r="F52" s="47" t="s">
        <v>561</v>
      </c>
      <c r="G52" s="55" t="s">
        <v>548</v>
      </c>
      <c r="H52">
        <v>9300</v>
      </c>
      <c r="I52">
        <f t="shared" si="5"/>
        <v>9300000</v>
      </c>
      <c r="J52">
        <f t="shared" si="3"/>
        <v>6.9684829485539348</v>
      </c>
      <c r="K52" t="s">
        <v>499</v>
      </c>
      <c r="N52" s="45"/>
    </row>
    <row r="53" spans="1:20" x14ac:dyDescent="0.3">
      <c r="B53" s="28" t="s">
        <v>502</v>
      </c>
      <c r="C53" s="28" t="s">
        <v>799</v>
      </c>
      <c r="D53" s="53" t="s">
        <v>817</v>
      </c>
      <c r="E53" s="53" t="s">
        <v>817</v>
      </c>
      <c r="F53" s="47" t="s">
        <v>562</v>
      </c>
      <c r="G53" s="55" t="s">
        <v>548</v>
      </c>
      <c r="H53">
        <v>17008.543160000001</v>
      </c>
      <c r="I53">
        <f t="shared" si="5"/>
        <v>17008543.16</v>
      </c>
      <c r="J53">
        <f t="shared" si="3"/>
        <v>7.2306671163951322</v>
      </c>
      <c r="K53" t="s">
        <v>499</v>
      </c>
      <c r="N53" s="45"/>
      <c r="T53" s="46"/>
    </row>
    <row r="54" spans="1:20" x14ac:dyDescent="0.3">
      <c r="B54" s="28" t="s">
        <v>502</v>
      </c>
      <c r="C54" s="28" t="s">
        <v>799</v>
      </c>
      <c r="D54" s="53" t="s">
        <v>817</v>
      </c>
      <c r="E54" s="53" t="s">
        <v>817</v>
      </c>
      <c r="F54" s="47" t="s">
        <v>563</v>
      </c>
      <c r="G54" s="55" t="s">
        <v>548</v>
      </c>
      <c r="H54">
        <v>30378.809099999999</v>
      </c>
      <c r="I54">
        <f t="shared" si="5"/>
        <v>30378809.099999998</v>
      </c>
      <c r="J54">
        <f t="shared" si="3"/>
        <v>7.4825707447922074</v>
      </c>
      <c r="K54" t="s">
        <v>499</v>
      </c>
      <c r="N54" s="45"/>
      <c r="T54" s="46"/>
    </row>
    <row r="55" spans="1:20" x14ac:dyDescent="0.3">
      <c r="A55" s="29"/>
      <c r="B55" s="28" t="s">
        <v>502</v>
      </c>
      <c r="C55" s="28" t="s">
        <v>799</v>
      </c>
      <c r="D55" s="53" t="s">
        <v>817</v>
      </c>
      <c r="E55" s="53" t="s">
        <v>817</v>
      </c>
      <c r="F55" s="47" t="s">
        <v>564</v>
      </c>
      <c r="G55" s="55" t="s">
        <v>548</v>
      </c>
      <c r="H55">
        <v>16333.06301</v>
      </c>
      <c r="I55">
        <f t="shared" si="5"/>
        <v>16333063.01</v>
      </c>
      <c r="J55">
        <f t="shared" si="3"/>
        <v>7.2130676374984315</v>
      </c>
      <c r="K55" t="s">
        <v>499</v>
      </c>
      <c r="N55" s="45"/>
      <c r="T55" s="46"/>
    </row>
    <row r="56" spans="1:20" x14ac:dyDescent="0.3">
      <c r="A56" s="29"/>
      <c r="B56" s="28" t="s">
        <v>555</v>
      </c>
      <c r="C56" s="28" t="s">
        <v>799</v>
      </c>
      <c r="D56" s="53" t="s">
        <v>817</v>
      </c>
      <c r="E56" s="53" t="s">
        <v>817</v>
      </c>
      <c r="F56" s="47" t="s">
        <v>565</v>
      </c>
      <c r="G56" s="55" t="s">
        <v>548</v>
      </c>
      <c r="H56">
        <v>5100</v>
      </c>
      <c r="I56">
        <f t="shared" si="5"/>
        <v>5100000</v>
      </c>
      <c r="J56">
        <f t="shared" si="3"/>
        <v>6.7075701760979367</v>
      </c>
      <c r="K56" t="s">
        <v>499</v>
      </c>
      <c r="N56" s="45"/>
      <c r="T56" s="46"/>
    </row>
    <row r="57" spans="1:20" x14ac:dyDescent="0.3">
      <c r="B57" s="28" t="s">
        <v>502</v>
      </c>
      <c r="C57" s="28" t="s">
        <v>799</v>
      </c>
      <c r="D57" s="53" t="s">
        <v>817</v>
      </c>
      <c r="E57" s="53" t="s">
        <v>817</v>
      </c>
      <c r="F57" s="47" t="s">
        <v>566</v>
      </c>
      <c r="G57" s="55" t="s">
        <v>548</v>
      </c>
      <c r="H57">
        <v>33036.646009999997</v>
      </c>
      <c r="I57">
        <f t="shared" si="5"/>
        <v>33036646.009999998</v>
      </c>
      <c r="J57">
        <f t="shared" si="3"/>
        <v>7.5189959498684633</v>
      </c>
      <c r="K57" t="s">
        <v>499</v>
      </c>
      <c r="N57" s="45"/>
      <c r="T57" s="46"/>
    </row>
    <row r="58" spans="1:20" x14ac:dyDescent="0.3">
      <c r="B58" s="28" t="s">
        <v>502</v>
      </c>
      <c r="C58" s="28" t="s">
        <v>799</v>
      </c>
      <c r="D58" s="53" t="s">
        <v>817</v>
      </c>
      <c r="E58" s="53" t="s">
        <v>817</v>
      </c>
      <c r="F58" s="47" t="s">
        <v>567</v>
      </c>
      <c r="G58" s="55" t="s">
        <v>548</v>
      </c>
      <c r="H58">
        <v>11897.51586</v>
      </c>
      <c r="I58">
        <f t="shared" si="5"/>
        <v>11897515.859999999</v>
      </c>
      <c r="J58">
        <f t="shared" si="3"/>
        <v>7.0754562924080417</v>
      </c>
      <c r="K58" t="s">
        <v>499</v>
      </c>
      <c r="N58" s="45"/>
      <c r="T58" s="46"/>
    </row>
    <row r="59" spans="1:20" x14ac:dyDescent="0.3">
      <c r="B59" s="28" t="s">
        <v>555</v>
      </c>
      <c r="C59" s="28" t="s">
        <v>799</v>
      </c>
      <c r="D59" s="53" t="s">
        <v>817</v>
      </c>
      <c r="E59" s="53" t="s">
        <v>817</v>
      </c>
      <c r="F59" s="47" t="s">
        <v>568</v>
      </c>
      <c r="G59" s="55" t="s">
        <v>548</v>
      </c>
      <c r="H59">
        <v>1900</v>
      </c>
      <c r="I59">
        <f t="shared" si="5"/>
        <v>1900000</v>
      </c>
      <c r="J59">
        <f t="shared" si="3"/>
        <v>6.2787536009528289</v>
      </c>
      <c r="K59" t="s">
        <v>499</v>
      </c>
      <c r="N59" s="45"/>
      <c r="T59" s="46"/>
    </row>
    <row r="60" spans="1:20" x14ac:dyDescent="0.3">
      <c r="B60" s="28" t="s">
        <v>569</v>
      </c>
      <c r="C60" s="28" t="s">
        <v>819</v>
      </c>
      <c r="D60" s="53" t="s">
        <v>817</v>
      </c>
      <c r="E60" s="53" t="s">
        <v>820</v>
      </c>
      <c r="F60" s="47" t="s">
        <v>570</v>
      </c>
      <c r="G60" s="55" t="s">
        <v>548</v>
      </c>
      <c r="H60">
        <v>100000</v>
      </c>
      <c r="I60">
        <f t="shared" si="5"/>
        <v>100000000</v>
      </c>
      <c r="J60">
        <f t="shared" si="3"/>
        <v>8</v>
      </c>
      <c r="K60" t="s">
        <v>499</v>
      </c>
      <c r="N60" s="45"/>
    </row>
    <row r="61" spans="1:20" x14ac:dyDescent="0.3">
      <c r="B61" s="28" t="s">
        <v>555</v>
      </c>
      <c r="C61" s="28" t="s">
        <v>799</v>
      </c>
      <c r="D61" s="53" t="s">
        <v>817</v>
      </c>
      <c r="E61" s="53" t="s">
        <v>817</v>
      </c>
      <c r="F61" s="47" t="s">
        <v>571</v>
      </c>
      <c r="G61" s="55" t="s">
        <v>548</v>
      </c>
      <c r="H61">
        <v>35000</v>
      </c>
      <c r="I61">
        <f t="shared" si="5"/>
        <v>35000000</v>
      </c>
      <c r="J61">
        <f t="shared" si="3"/>
        <v>7.5440680443502757</v>
      </c>
      <c r="K61" t="s">
        <v>499</v>
      </c>
      <c r="N61" s="45"/>
      <c r="T61" s="46"/>
    </row>
    <row r="62" spans="1:20" x14ac:dyDescent="0.3">
      <c r="B62" s="28" t="s">
        <v>502</v>
      </c>
      <c r="C62" s="28" t="s">
        <v>799</v>
      </c>
      <c r="D62" s="53" t="s">
        <v>817</v>
      </c>
      <c r="E62" s="53" t="s">
        <v>797</v>
      </c>
      <c r="F62" s="47" t="s">
        <v>572</v>
      </c>
      <c r="G62" s="55" t="s">
        <v>548</v>
      </c>
      <c r="H62">
        <v>10104.782310000001</v>
      </c>
      <c r="I62">
        <f t="shared" si="5"/>
        <v>10104782.310000001</v>
      </c>
      <c r="J62">
        <f t="shared" si="3"/>
        <v>7.0045269618311226</v>
      </c>
      <c r="K62" t="s">
        <v>499</v>
      </c>
      <c r="N62" s="45"/>
      <c r="T62" s="46"/>
    </row>
    <row r="63" spans="1:20" x14ac:dyDescent="0.3">
      <c r="B63" s="28" t="s">
        <v>502</v>
      </c>
      <c r="C63" s="28" t="s">
        <v>807</v>
      </c>
      <c r="D63" s="53" t="s">
        <v>23</v>
      </c>
      <c r="E63" s="53" t="s">
        <v>821</v>
      </c>
      <c r="F63" s="47" t="s">
        <v>573</v>
      </c>
      <c r="G63" s="55" t="s">
        <v>548</v>
      </c>
      <c r="H63">
        <v>891.00894489999996</v>
      </c>
      <c r="I63">
        <f t="shared" si="5"/>
        <v>891008.9449</v>
      </c>
      <c r="J63">
        <f t="shared" si="3"/>
        <v>5.9498820639708949</v>
      </c>
      <c r="K63" t="s">
        <v>499</v>
      </c>
    </row>
    <row r="64" spans="1:20" x14ac:dyDescent="0.3">
      <c r="B64" s="28" t="s">
        <v>574</v>
      </c>
      <c r="C64" s="28" t="s">
        <v>807</v>
      </c>
      <c r="D64" s="53" t="s">
        <v>23</v>
      </c>
      <c r="E64" s="53" t="s">
        <v>822</v>
      </c>
      <c r="F64" s="47" t="s">
        <v>575</v>
      </c>
      <c r="G64" s="55" t="s">
        <v>548</v>
      </c>
      <c r="H64">
        <v>450</v>
      </c>
      <c r="I64">
        <f t="shared" si="5"/>
        <v>450000</v>
      </c>
      <c r="J64">
        <f t="shared" si="3"/>
        <v>5.653212513775344</v>
      </c>
      <c r="K64" t="s">
        <v>499</v>
      </c>
    </row>
    <row r="65" spans="1:14" x14ac:dyDescent="0.3">
      <c r="B65" s="28" t="s">
        <v>823</v>
      </c>
      <c r="C65" s="28" t="s">
        <v>807</v>
      </c>
      <c r="D65" s="53" t="s">
        <v>23</v>
      </c>
      <c r="E65" s="53" t="s">
        <v>824</v>
      </c>
      <c r="F65" s="53" t="s">
        <v>576</v>
      </c>
      <c r="G65" s="55" t="s">
        <v>548</v>
      </c>
      <c r="H65">
        <v>891.00894489999996</v>
      </c>
      <c r="I65">
        <v>891008.94490453298</v>
      </c>
      <c r="J65">
        <f t="shared" si="3"/>
        <v>5.9498820639731038</v>
      </c>
      <c r="K65" t="s">
        <v>499</v>
      </c>
    </row>
    <row r="66" spans="1:14" x14ac:dyDescent="0.3">
      <c r="B66" s="28" t="s">
        <v>502</v>
      </c>
      <c r="C66" s="28" t="s">
        <v>807</v>
      </c>
      <c r="D66" s="55" t="s">
        <v>808</v>
      </c>
      <c r="E66" s="55" t="s">
        <v>825</v>
      </c>
      <c r="F66" s="47" t="s">
        <v>826</v>
      </c>
      <c r="G66" s="55" t="s">
        <v>548</v>
      </c>
      <c r="H66">
        <v>0.72813700999999997</v>
      </c>
      <c r="I66">
        <f>H66*1000</f>
        <v>728.13700999999992</v>
      </c>
      <c r="J66">
        <f t="shared" si="3"/>
        <v>2.8622131060828844</v>
      </c>
      <c r="K66" t="s">
        <v>499</v>
      </c>
      <c r="L66" s="46"/>
    </row>
    <row r="67" spans="1:14" x14ac:dyDescent="0.3">
      <c r="B67" s="28" t="s">
        <v>827</v>
      </c>
      <c r="C67" s="28" t="s">
        <v>807</v>
      </c>
      <c r="D67" s="55" t="s">
        <v>808</v>
      </c>
      <c r="E67" s="55" t="s">
        <v>808</v>
      </c>
      <c r="F67" s="47" t="s">
        <v>577</v>
      </c>
      <c r="G67" s="55" t="s">
        <v>548</v>
      </c>
      <c r="H67">
        <v>16.512703869999999</v>
      </c>
      <c r="I67">
        <v>16512.703871228201</v>
      </c>
      <c r="J67">
        <f t="shared" si="3"/>
        <v>4.2178181925970186</v>
      </c>
      <c r="K67" t="s">
        <v>499</v>
      </c>
      <c r="L67" s="46"/>
    </row>
    <row r="68" spans="1:14" x14ac:dyDescent="0.3">
      <c r="B68" s="28" t="s">
        <v>828</v>
      </c>
      <c r="C68" s="28" t="s">
        <v>807</v>
      </c>
      <c r="D68" s="55" t="s">
        <v>829</v>
      </c>
      <c r="E68" s="55" t="s">
        <v>829</v>
      </c>
      <c r="F68" s="47" t="s">
        <v>578</v>
      </c>
      <c r="G68" s="55" t="s">
        <v>548</v>
      </c>
      <c r="H68">
        <v>1323.8110750000001</v>
      </c>
      <c r="I68">
        <v>1037205.4441046501</v>
      </c>
      <c r="J68">
        <f t="shared" si="3"/>
        <v>6.015864787636847</v>
      </c>
      <c r="K68" t="s">
        <v>499</v>
      </c>
      <c r="L68" s="46"/>
    </row>
    <row r="69" spans="1:14" x14ac:dyDescent="0.3">
      <c r="B69" s="28" t="s">
        <v>502</v>
      </c>
      <c r="C69" s="28" t="s">
        <v>807</v>
      </c>
      <c r="D69" s="55" t="s">
        <v>829</v>
      </c>
      <c r="E69" s="55" t="s">
        <v>829</v>
      </c>
      <c r="F69" s="47" t="s">
        <v>579</v>
      </c>
      <c r="G69" s="55" t="s">
        <v>548</v>
      </c>
      <c r="H69">
        <v>1323.8110750000001</v>
      </c>
      <c r="I69">
        <v>1037205.4441046501</v>
      </c>
      <c r="J69">
        <f t="shared" si="3"/>
        <v>6.015864787636847</v>
      </c>
      <c r="K69" t="s">
        <v>499</v>
      </c>
      <c r="L69" s="46"/>
    </row>
    <row r="70" spans="1:14" x14ac:dyDescent="0.3">
      <c r="B70" s="28" t="s">
        <v>502</v>
      </c>
      <c r="C70" s="28" t="s">
        <v>807</v>
      </c>
      <c r="D70" s="55" t="s">
        <v>953</v>
      </c>
      <c r="E70" s="55" t="s">
        <v>816</v>
      </c>
      <c r="F70" s="47" t="s">
        <v>580</v>
      </c>
      <c r="G70" s="55" t="s">
        <v>548</v>
      </c>
      <c r="H70">
        <v>168.95652483776399</v>
      </c>
      <c r="I70">
        <v>155803.98848552001</v>
      </c>
      <c r="J70">
        <f t="shared" si="3"/>
        <v>5.1925785711483616</v>
      </c>
      <c r="K70" t="s">
        <v>499</v>
      </c>
      <c r="L70" s="46"/>
    </row>
    <row r="71" spans="1:14" x14ac:dyDescent="0.3">
      <c r="B71" s="28" t="s">
        <v>830</v>
      </c>
      <c r="C71" s="28" t="s">
        <v>807</v>
      </c>
      <c r="D71" s="55" t="s">
        <v>953</v>
      </c>
      <c r="E71" s="55" t="s">
        <v>816</v>
      </c>
      <c r="F71" s="47" t="s">
        <v>581</v>
      </c>
      <c r="G71" s="55" t="s">
        <v>548</v>
      </c>
      <c r="H71">
        <v>168.95652483776399</v>
      </c>
      <c r="I71">
        <v>155803.98848552001</v>
      </c>
      <c r="J71">
        <f t="shared" si="3"/>
        <v>5.1925785711483616</v>
      </c>
      <c r="K71" t="s">
        <v>499</v>
      </c>
      <c r="L71" s="46"/>
    </row>
    <row r="72" spans="1:14" x14ac:dyDescent="0.3">
      <c r="B72" s="28" t="s">
        <v>502</v>
      </c>
      <c r="C72" s="28" t="s">
        <v>807</v>
      </c>
      <c r="D72" s="53" t="s">
        <v>796</v>
      </c>
      <c r="E72" s="53" t="s">
        <v>341</v>
      </c>
      <c r="F72" s="47" t="s">
        <v>582</v>
      </c>
      <c r="G72" s="55" t="s">
        <v>548</v>
      </c>
      <c r="H72">
        <v>4722.8061820000003</v>
      </c>
      <c r="I72">
        <f>H72*1000</f>
        <v>4722806.182</v>
      </c>
      <c r="J72">
        <f t="shared" si="3"/>
        <v>6.6742001230454555</v>
      </c>
      <c r="K72" t="s">
        <v>499</v>
      </c>
    </row>
    <row r="73" spans="1:14" x14ac:dyDescent="0.3">
      <c r="B73" s="28" t="s">
        <v>520</v>
      </c>
      <c r="C73" s="28" t="s">
        <v>807</v>
      </c>
      <c r="D73" s="53" t="s">
        <v>796</v>
      </c>
      <c r="E73" s="53" t="s">
        <v>341</v>
      </c>
      <c r="F73" s="47" t="s">
        <v>583</v>
      </c>
      <c r="G73" s="55" t="s">
        <v>548</v>
      </c>
      <c r="H73">
        <v>2000</v>
      </c>
      <c r="I73">
        <f>H73*1000</f>
        <v>2000000</v>
      </c>
      <c r="J73">
        <f t="shared" si="3"/>
        <v>6.3010299956639813</v>
      </c>
      <c r="K73" t="s">
        <v>499</v>
      </c>
    </row>
    <row r="74" spans="1:14" x14ac:dyDescent="0.3">
      <c r="B74" s="28" t="s">
        <v>584</v>
      </c>
      <c r="C74" s="28" t="s">
        <v>807</v>
      </c>
      <c r="D74" s="53" t="s">
        <v>796</v>
      </c>
      <c r="E74" s="53" t="s">
        <v>341</v>
      </c>
      <c r="F74" s="47" t="s">
        <v>585</v>
      </c>
      <c r="G74" s="55" t="s">
        <v>548</v>
      </c>
      <c r="H74">
        <v>5280</v>
      </c>
      <c r="I74">
        <f>H74*1000</f>
        <v>5280000</v>
      </c>
      <c r="J74">
        <f t="shared" si="3"/>
        <v>6.7226339225338121</v>
      </c>
      <c r="K74" t="s">
        <v>514</v>
      </c>
    </row>
    <row r="75" spans="1:14" x14ac:dyDescent="0.3">
      <c r="B75" s="28" t="s">
        <v>502</v>
      </c>
      <c r="C75" s="28" t="s">
        <v>807</v>
      </c>
      <c r="D75" s="53" t="s">
        <v>796</v>
      </c>
      <c r="E75" s="53" t="s">
        <v>341</v>
      </c>
      <c r="F75" s="47" t="s">
        <v>586</v>
      </c>
      <c r="G75" s="55" t="s">
        <v>548</v>
      </c>
      <c r="H75">
        <v>4869.0714639999997</v>
      </c>
      <c r="I75">
        <v>3685479</v>
      </c>
      <c r="J75">
        <f t="shared" si="3"/>
        <v>6.5664939409162795</v>
      </c>
      <c r="K75" t="s">
        <v>499</v>
      </c>
    </row>
    <row r="76" spans="1:14" x14ac:dyDescent="0.3">
      <c r="A76" s="26"/>
      <c r="B76" s="30" t="s">
        <v>502</v>
      </c>
      <c r="C76" s="30" t="s">
        <v>807</v>
      </c>
      <c r="D76" s="61" t="s">
        <v>796</v>
      </c>
      <c r="E76" s="61" t="s">
        <v>341</v>
      </c>
      <c r="F76" s="54" t="s">
        <v>587</v>
      </c>
      <c r="G76" s="57" t="s">
        <v>548</v>
      </c>
      <c r="H76" s="26">
        <v>6953.9160529999999</v>
      </c>
      <c r="I76" s="26">
        <f>H76*1000</f>
        <v>6953916.0530000003</v>
      </c>
      <c r="J76" s="26">
        <f t="shared" si="3"/>
        <v>6.8422294436180291</v>
      </c>
      <c r="K76" s="26" t="s">
        <v>514</v>
      </c>
      <c r="L76" s="35"/>
    </row>
    <row r="77" spans="1:14" x14ac:dyDescent="0.3">
      <c r="B77" s="25" t="s">
        <v>961</v>
      </c>
      <c r="C77" s="25" t="s">
        <v>799</v>
      </c>
      <c r="D77" s="55" t="s">
        <v>814</v>
      </c>
      <c r="E77" s="55" t="s">
        <v>831</v>
      </c>
      <c r="F77" s="50" t="s">
        <v>588</v>
      </c>
      <c r="G77" s="49" t="s">
        <v>589</v>
      </c>
      <c r="H77">
        <f>I77/1000</f>
        <v>6538.8232698687079</v>
      </c>
      <c r="I77">
        <f>10^(2.9307*LOG10(1162)-2.1677)</f>
        <v>6538823.2698687082</v>
      </c>
      <c r="J77">
        <f t="shared" si="3"/>
        <v>6.8154995994887733</v>
      </c>
      <c r="K77" t="s">
        <v>499</v>
      </c>
      <c r="N77" s="45"/>
    </row>
    <row r="78" spans="1:14" x14ac:dyDescent="0.3">
      <c r="B78" s="25" t="s">
        <v>832</v>
      </c>
      <c r="C78" s="25" t="s">
        <v>799</v>
      </c>
      <c r="D78" s="55" t="s">
        <v>814</v>
      </c>
      <c r="E78" s="55" t="s">
        <v>831</v>
      </c>
      <c r="F78" s="55" t="s">
        <v>833</v>
      </c>
      <c r="G78" s="49" t="s">
        <v>589</v>
      </c>
      <c r="H78" s="15">
        <v>5924.1415677970999</v>
      </c>
      <c r="I78" s="31">
        <f>H78*1000</f>
        <v>5924141.5677971002</v>
      </c>
      <c r="J78" s="31">
        <f t="shared" si="3"/>
        <v>6.7726254282047549</v>
      </c>
      <c r="K78" t="s">
        <v>499</v>
      </c>
      <c r="N78" s="45"/>
    </row>
    <row r="79" spans="1:14" x14ac:dyDescent="0.3">
      <c r="B79" s="25" t="s">
        <v>590</v>
      </c>
      <c r="C79" s="25" t="s">
        <v>834</v>
      </c>
      <c r="D79" s="55" t="s">
        <v>814</v>
      </c>
      <c r="E79" s="55" t="s">
        <v>831</v>
      </c>
      <c r="F79" s="50" t="s">
        <v>591</v>
      </c>
      <c r="G79" s="49" t="s">
        <v>589</v>
      </c>
      <c r="H79">
        <f>I79/1000</f>
        <v>6407.7648224416516</v>
      </c>
      <c r="I79">
        <f>10^(2.9307*LOG10(1154)-2.1677)</f>
        <v>6407764.8224416515</v>
      </c>
      <c r="J79">
        <f t="shared" si="3"/>
        <v>6.8067065639079329</v>
      </c>
      <c r="K79" t="s">
        <v>499</v>
      </c>
      <c r="N79" s="45"/>
    </row>
    <row r="80" spans="1:14" x14ac:dyDescent="0.3">
      <c r="B80" s="25" t="s">
        <v>502</v>
      </c>
      <c r="C80" s="25" t="s">
        <v>807</v>
      </c>
      <c r="D80" s="55" t="s">
        <v>808</v>
      </c>
      <c r="E80" s="55" t="s">
        <v>835</v>
      </c>
      <c r="F80" s="50" t="s">
        <v>592</v>
      </c>
      <c r="G80" s="49" t="s">
        <v>589</v>
      </c>
      <c r="H80">
        <v>9.6639807250823093</v>
      </c>
      <c r="I80">
        <f>H80*1000</f>
        <v>9663.9807250823087</v>
      </c>
      <c r="J80">
        <f t="shared" ref="J80:J143" si="6">LOG10(I80)</f>
        <v>3.9851560550727165</v>
      </c>
      <c r="K80" t="s">
        <v>499</v>
      </c>
    </row>
    <row r="81" spans="1:14" x14ac:dyDescent="0.3">
      <c r="B81" s="25" t="s">
        <v>836</v>
      </c>
      <c r="C81" s="25" t="s">
        <v>807</v>
      </c>
      <c r="D81" s="55" t="s">
        <v>9</v>
      </c>
      <c r="E81" s="55" t="s">
        <v>9</v>
      </c>
      <c r="F81" s="50" t="s">
        <v>593</v>
      </c>
      <c r="G81" s="49" t="s">
        <v>589</v>
      </c>
      <c r="H81">
        <v>185.63056889999999</v>
      </c>
      <c r="I81" s="31">
        <f>H81*1000</f>
        <v>185630.56889999998</v>
      </c>
      <c r="J81" s="31">
        <f t="shared" si="6"/>
        <v>5.2686494956512506</v>
      </c>
      <c r="K81" t="s">
        <v>499</v>
      </c>
    </row>
    <row r="82" spans="1:14" x14ac:dyDescent="0.3">
      <c r="B82" s="25" t="s">
        <v>594</v>
      </c>
      <c r="C82" s="25" t="s">
        <v>807</v>
      </c>
      <c r="D82" s="55" t="s">
        <v>23</v>
      </c>
      <c r="E82" s="55" t="s">
        <v>837</v>
      </c>
      <c r="F82" s="50" t="s">
        <v>595</v>
      </c>
      <c r="G82" s="49" t="s">
        <v>589</v>
      </c>
      <c r="H82">
        <f>I82/1000</f>
        <v>0.29765341663370687</v>
      </c>
      <c r="I82">
        <f>10^(3.0587*LOG10(49.3)-2.7042)</f>
        <v>297.65341663370685</v>
      </c>
      <c r="J82">
        <f t="shared" si="6"/>
        <v>2.4737108719932634</v>
      </c>
      <c r="K82" t="s">
        <v>499</v>
      </c>
    </row>
    <row r="83" spans="1:14" x14ac:dyDescent="0.3">
      <c r="B83" s="25" t="s">
        <v>502</v>
      </c>
      <c r="C83" s="25" t="s">
        <v>807</v>
      </c>
      <c r="D83" s="55" t="s">
        <v>9</v>
      </c>
      <c r="E83" s="55" t="s">
        <v>9</v>
      </c>
      <c r="F83" s="50" t="s">
        <v>596</v>
      </c>
      <c r="G83" s="49" t="s">
        <v>589</v>
      </c>
      <c r="H83">
        <v>1163.9169999999999</v>
      </c>
      <c r="I83">
        <f t="shared" ref="I83:I90" si="7">H83*1000</f>
        <v>1163917</v>
      </c>
      <c r="J83">
        <f t="shared" si="6"/>
        <v>6.0659220114760517</v>
      </c>
      <c r="K83" t="s">
        <v>499</v>
      </c>
    </row>
    <row r="84" spans="1:14" x14ac:dyDescent="0.3">
      <c r="B84" s="25" t="s">
        <v>838</v>
      </c>
      <c r="C84" s="25" t="s">
        <v>807</v>
      </c>
      <c r="D84" s="55" t="s">
        <v>839</v>
      </c>
      <c r="E84" s="55" t="s">
        <v>839</v>
      </c>
      <c r="F84" s="50" t="s">
        <v>597</v>
      </c>
      <c r="G84" s="49" t="s">
        <v>589</v>
      </c>
      <c r="H84">
        <v>9.8867212870000003</v>
      </c>
      <c r="I84">
        <f t="shared" si="7"/>
        <v>9886.7212870000003</v>
      </c>
      <c r="J84">
        <f t="shared" si="6"/>
        <v>3.99505229128934</v>
      </c>
      <c r="K84" t="s">
        <v>499</v>
      </c>
    </row>
    <row r="85" spans="1:14" x14ac:dyDescent="0.3">
      <c r="A85" t="s">
        <v>840</v>
      </c>
      <c r="B85" s="25" t="s">
        <v>838</v>
      </c>
      <c r="C85" s="25" t="s">
        <v>950</v>
      </c>
      <c r="D85" s="55" t="s">
        <v>839</v>
      </c>
      <c r="E85" s="55" t="s">
        <v>839</v>
      </c>
      <c r="F85" s="50" t="s">
        <v>598</v>
      </c>
      <c r="G85" s="49" t="s">
        <v>589</v>
      </c>
      <c r="H85">
        <v>9.8867212870000003</v>
      </c>
      <c r="I85">
        <f t="shared" si="7"/>
        <v>9886.7212870000003</v>
      </c>
      <c r="J85">
        <f t="shared" si="6"/>
        <v>3.99505229128934</v>
      </c>
      <c r="K85" t="s">
        <v>514</v>
      </c>
      <c r="N85" s="45"/>
    </row>
    <row r="86" spans="1:14" x14ac:dyDescent="0.3">
      <c r="B86" s="25" t="s">
        <v>520</v>
      </c>
      <c r="C86" s="25" t="s">
        <v>807</v>
      </c>
      <c r="D86" s="55" t="s">
        <v>839</v>
      </c>
      <c r="E86" s="55" t="s">
        <v>841</v>
      </c>
      <c r="F86" s="50" t="s">
        <v>842</v>
      </c>
      <c r="G86" s="49" t="s">
        <v>589</v>
      </c>
      <c r="H86">
        <v>2</v>
      </c>
      <c r="I86">
        <f t="shared" si="7"/>
        <v>2000</v>
      </c>
      <c r="J86">
        <f t="shared" si="6"/>
        <v>3.3010299956639813</v>
      </c>
      <c r="K86" t="s">
        <v>499</v>
      </c>
    </row>
    <row r="87" spans="1:14" x14ac:dyDescent="0.3">
      <c r="B87" s="25" t="s">
        <v>838</v>
      </c>
      <c r="C87" s="25" t="s">
        <v>807</v>
      </c>
      <c r="D87" s="55" t="s">
        <v>839</v>
      </c>
      <c r="E87" s="55" t="s">
        <v>839</v>
      </c>
      <c r="F87" s="50" t="s">
        <v>597</v>
      </c>
      <c r="G87" s="49" t="s">
        <v>589</v>
      </c>
      <c r="H87">
        <v>9.8867212870000003</v>
      </c>
      <c r="I87">
        <f t="shared" si="7"/>
        <v>9886.7212870000003</v>
      </c>
      <c r="J87">
        <f t="shared" si="6"/>
        <v>3.99505229128934</v>
      </c>
      <c r="K87" t="s">
        <v>499</v>
      </c>
    </row>
    <row r="88" spans="1:14" x14ac:dyDescent="0.3">
      <c r="A88" s="26" t="s">
        <v>599</v>
      </c>
      <c r="B88" s="27" t="s">
        <v>838</v>
      </c>
      <c r="C88" s="27" t="s">
        <v>807</v>
      </c>
      <c r="D88" s="57" t="s">
        <v>839</v>
      </c>
      <c r="E88" s="57" t="s">
        <v>839</v>
      </c>
      <c r="F88" s="52" t="s">
        <v>600</v>
      </c>
      <c r="G88" s="62" t="s">
        <v>589</v>
      </c>
      <c r="H88" s="26">
        <v>9.8867212870000003</v>
      </c>
      <c r="I88" s="26">
        <f t="shared" si="7"/>
        <v>9886.7212870000003</v>
      </c>
      <c r="J88" s="26">
        <f t="shared" si="6"/>
        <v>3.99505229128934</v>
      </c>
      <c r="K88" s="26" t="s">
        <v>514</v>
      </c>
      <c r="L88" s="35"/>
    </row>
    <row r="89" spans="1:14" x14ac:dyDescent="0.3">
      <c r="B89" s="25" t="s">
        <v>540</v>
      </c>
      <c r="C89" s="25" t="s">
        <v>799</v>
      </c>
      <c r="D89" s="55" t="s">
        <v>800</v>
      </c>
      <c r="E89" s="55" t="s">
        <v>815</v>
      </c>
      <c r="F89" s="56" t="s">
        <v>601</v>
      </c>
      <c r="G89" s="55" t="s">
        <v>602</v>
      </c>
      <c r="H89">
        <v>4800</v>
      </c>
      <c r="I89">
        <f t="shared" si="7"/>
        <v>4800000</v>
      </c>
      <c r="J89">
        <f t="shared" si="6"/>
        <v>6.6812412373755876</v>
      </c>
      <c r="K89" t="s">
        <v>499</v>
      </c>
      <c r="N89" s="45"/>
    </row>
    <row r="90" spans="1:14" x14ac:dyDescent="0.3">
      <c r="B90" s="25" t="s">
        <v>540</v>
      </c>
      <c r="C90" s="25" t="s">
        <v>799</v>
      </c>
      <c r="D90" s="55" t="s">
        <v>800</v>
      </c>
      <c r="E90" s="55" t="s">
        <v>815</v>
      </c>
      <c r="F90" s="50" t="s">
        <v>603</v>
      </c>
      <c r="G90" s="55" t="s">
        <v>602</v>
      </c>
      <c r="H90">
        <v>5700</v>
      </c>
      <c r="I90">
        <f t="shared" si="7"/>
        <v>5700000</v>
      </c>
      <c r="J90">
        <f t="shared" si="6"/>
        <v>6.7558748556724915</v>
      </c>
      <c r="K90" t="s">
        <v>499</v>
      </c>
      <c r="N90" s="45"/>
    </row>
    <row r="91" spans="1:14" x14ac:dyDescent="0.3">
      <c r="B91" s="25" t="s">
        <v>604</v>
      </c>
      <c r="C91" s="25" t="s">
        <v>799</v>
      </c>
      <c r="D91" s="55" t="s">
        <v>814</v>
      </c>
      <c r="E91" s="55" t="s">
        <v>40</v>
      </c>
      <c r="F91" s="50" t="s">
        <v>605</v>
      </c>
      <c r="G91" s="55" t="s">
        <v>602</v>
      </c>
      <c r="H91">
        <f>I91/1000</f>
        <v>22509.455328340206</v>
      </c>
      <c r="I91">
        <f>10^(2.8653*LOG10(1600)-1.8284)</f>
        <v>22509455.328340206</v>
      </c>
      <c r="J91">
        <f t="shared" si="6"/>
        <v>7.3523649863040204</v>
      </c>
      <c r="K91" t="s">
        <v>499</v>
      </c>
      <c r="N91" s="45"/>
    </row>
    <row r="92" spans="1:14" x14ac:dyDescent="0.3">
      <c r="B92" s="25" t="s">
        <v>540</v>
      </c>
      <c r="C92" s="25" t="s">
        <v>540</v>
      </c>
      <c r="D92" s="55" t="s">
        <v>814</v>
      </c>
      <c r="E92" s="55" t="s">
        <v>831</v>
      </c>
      <c r="F92" s="55" t="s">
        <v>843</v>
      </c>
      <c r="G92" s="55" t="s">
        <v>602</v>
      </c>
      <c r="H92">
        <v>30000</v>
      </c>
      <c r="I92">
        <f>H92*1000</f>
        <v>30000000</v>
      </c>
      <c r="J92">
        <f t="shared" si="6"/>
        <v>7.4771212547196626</v>
      </c>
      <c r="K92" t="s">
        <v>499</v>
      </c>
      <c r="N92" s="45"/>
    </row>
    <row r="93" spans="1:14" x14ac:dyDescent="0.3">
      <c r="B93" s="25" t="s">
        <v>540</v>
      </c>
      <c r="C93" s="25" t="s">
        <v>834</v>
      </c>
      <c r="D93" s="55" t="s">
        <v>814</v>
      </c>
      <c r="E93" s="55" t="s">
        <v>831</v>
      </c>
      <c r="F93" s="50" t="s">
        <v>606</v>
      </c>
      <c r="G93" s="55" t="s">
        <v>602</v>
      </c>
      <c r="H93">
        <v>6900</v>
      </c>
      <c r="I93">
        <f>H93*1000</f>
        <v>6900000</v>
      </c>
      <c r="J93">
        <f t="shared" si="6"/>
        <v>6.8388490907372557</v>
      </c>
      <c r="K93" t="s">
        <v>499</v>
      </c>
      <c r="N93" s="45"/>
    </row>
    <row r="94" spans="1:14" x14ac:dyDescent="0.3">
      <c r="B94" s="25" t="s">
        <v>502</v>
      </c>
      <c r="C94" s="25" t="s">
        <v>799</v>
      </c>
      <c r="D94" s="55" t="s">
        <v>814</v>
      </c>
      <c r="E94" s="55" t="s">
        <v>40</v>
      </c>
      <c r="F94" s="50" t="s">
        <v>607</v>
      </c>
      <c r="G94" s="55" t="s">
        <v>602</v>
      </c>
      <c r="H94">
        <v>15295.71492</v>
      </c>
      <c r="I94">
        <f>H94*1000</f>
        <v>15295714.92</v>
      </c>
      <c r="J94">
        <f t="shared" si="6"/>
        <v>7.1845697806704756</v>
      </c>
      <c r="K94" t="s">
        <v>499</v>
      </c>
      <c r="N94" s="45"/>
    </row>
    <row r="95" spans="1:14" x14ac:dyDescent="0.3">
      <c r="B95" s="25" t="s">
        <v>540</v>
      </c>
      <c r="C95" s="25" t="s">
        <v>799</v>
      </c>
      <c r="D95" s="55" t="s">
        <v>814</v>
      </c>
      <c r="E95" s="55" t="s">
        <v>40</v>
      </c>
      <c r="F95" s="50" t="s">
        <v>608</v>
      </c>
      <c r="G95" s="55" t="s">
        <v>602</v>
      </c>
      <c r="H95">
        <v>8000</v>
      </c>
      <c r="I95">
        <f>H95*1000</f>
        <v>8000000</v>
      </c>
      <c r="J95">
        <f t="shared" si="6"/>
        <v>6.9030899869919438</v>
      </c>
      <c r="K95" t="s">
        <v>499</v>
      </c>
      <c r="N95" s="45"/>
    </row>
    <row r="96" spans="1:14" x14ac:dyDescent="0.3">
      <c r="B96" s="25" t="s">
        <v>502</v>
      </c>
      <c r="C96" s="25" t="s">
        <v>807</v>
      </c>
      <c r="D96" s="55" t="s">
        <v>23</v>
      </c>
      <c r="E96" s="55" t="s">
        <v>844</v>
      </c>
      <c r="F96" s="50" t="s">
        <v>609</v>
      </c>
      <c r="G96" s="55" t="s">
        <v>602</v>
      </c>
      <c r="H96">
        <v>764.11829869999997</v>
      </c>
      <c r="I96">
        <f>H96*1000</f>
        <v>764118.29869999993</v>
      </c>
      <c r="J96">
        <f t="shared" si="6"/>
        <v>5.8831606000618661</v>
      </c>
      <c r="K96" t="s">
        <v>499</v>
      </c>
    </row>
    <row r="97" spans="1:14" x14ac:dyDescent="0.3">
      <c r="B97" s="25" t="s">
        <v>610</v>
      </c>
      <c r="C97" s="25" t="s">
        <v>807</v>
      </c>
      <c r="D97" s="55" t="s">
        <v>23</v>
      </c>
      <c r="E97" s="55" t="s">
        <v>837</v>
      </c>
      <c r="F97" s="50" t="s">
        <v>611</v>
      </c>
      <c r="G97" s="55" t="s">
        <v>602</v>
      </c>
      <c r="H97">
        <f>I97/1000</f>
        <v>2189.7060831819877</v>
      </c>
      <c r="I97">
        <f>10^(2.9307*LOG10(800)-2.1677)</f>
        <v>2189706.0831819875</v>
      </c>
      <c r="J97">
        <f t="shared" si="6"/>
        <v>6.3403858248772904</v>
      </c>
      <c r="K97" t="s">
        <v>499</v>
      </c>
    </row>
    <row r="98" spans="1:14" x14ac:dyDescent="0.3">
      <c r="B98" s="25" t="s">
        <v>502</v>
      </c>
      <c r="C98" s="25" t="s">
        <v>807</v>
      </c>
      <c r="D98" s="55" t="s">
        <v>23</v>
      </c>
      <c r="E98" s="55" t="s">
        <v>845</v>
      </c>
      <c r="F98" s="50" t="s">
        <v>612</v>
      </c>
      <c r="G98" s="55" t="s">
        <v>602</v>
      </c>
      <c r="H98">
        <v>1411.220204</v>
      </c>
      <c r="I98">
        <f>H98*1000</f>
        <v>1411220.2039999999</v>
      </c>
      <c r="J98">
        <f t="shared" si="6"/>
        <v>6.1495947854910478</v>
      </c>
      <c r="K98" t="s">
        <v>499</v>
      </c>
    </row>
    <row r="99" spans="1:14" x14ac:dyDescent="0.3">
      <c r="B99" s="25" t="s">
        <v>846</v>
      </c>
      <c r="C99" s="25" t="s">
        <v>807</v>
      </c>
      <c r="D99" s="55" t="s">
        <v>23</v>
      </c>
      <c r="E99" s="55" t="s">
        <v>845</v>
      </c>
      <c r="F99" s="50" t="s">
        <v>613</v>
      </c>
      <c r="G99" s="55" t="s">
        <v>602</v>
      </c>
      <c r="H99">
        <v>1411.220204</v>
      </c>
      <c r="I99">
        <f>H99*1000</f>
        <v>1411220.2039999999</v>
      </c>
      <c r="J99">
        <f t="shared" si="6"/>
        <v>6.1495947854910478</v>
      </c>
      <c r="K99" t="s">
        <v>499</v>
      </c>
    </row>
    <row r="100" spans="1:14" x14ac:dyDescent="0.3">
      <c r="B100" s="25" t="s">
        <v>610</v>
      </c>
      <c r="C100" s="25" t="s">
        <v>807</v>
      </c>
      <c r="D100" s="55" t="s">
        <v>23</v>
      </c>
      <c r="E100" s="55" t="s">
        <v>822</v>
      </c>
      <c r="F100" s="50" t="s">
        <v>614</v>
      </c>
      <c r="G100" s="55" t="s">
        <v>602</v>
      </c>
      <c r="H100">
        <f>I100/1000</f>
        <v>1920.6426472547944</v>
      </c>
      <c r="I100">
        <f>10^(2.9307*LOG10(765)-2.1677)</f>
        <v>1920642.6472547944</v>
      </c>
      <c r="J100">
        <f t="shared" si="6"/>
        <v>6.283446568004706</v>
      </c>
      <c r="K100" t="s">
        <v>499</v>
      </c>
    </row>
    <row r="101" spans="1:14" x14ac:dyDescent="0.3">
      <c r="B101" s="25" t="s">
        <v>847</v>
      </c>
      <c r="C101" s="25" t="s">
        <v>807</v>
      </c>
      <c r="D101" s="55" t="s">
        <v>839</v>
      </c>
      <c r="E101" s="55" t="s">
        <v>841</v>
      </c>
      <c r="F101" s="55" t="s">
        <v>615</v>
      </c>
      <c r="G101" s="55" t="s">
        <v>602</v>
      </c>
      <c r="H101">
        <v>416.1950678</v>
      </c>
      <c r="I101">
        <f>H101*1000</f>
        <v>416195.06780000002</v>
      </c>
      <c r="J101">
        <f t="shared" si="6"/>
        <v>5.6192969292155031</v>
      </c>
      <c r="K101" t="s">
        <v>499</v>
      </c>
    </row>
    <row r="102" spans="1:14" x14ac:dyDescent="0.3">
      <c r="B102" s="25" t="s">
        <v>610</v>
      </c>
      <c r="C102" s="25" t="s">
        <v>807</v>
      </c>
      <c r="D102" s="55" t="s">
        <v>848</v>
      </c>
      <c r="E102" s="55" t="s">
        <v>848</v>
      </c>
      <c r="F102" s="50" t="s">
        <v>616</v>
      </c>
      <c r="G102" s="55" t="s">
        <v>602</v>
      </c>
      <c r="H102">
        <f>I102/1000</f>
        <v>2270.8949515683121</v>
      </c>
      <c r="I102">
        <f>10^(2.9307*LOG10(810)-2.1677)</f>
        <v>2270894.951568312</v>
      </c>
      <c r="J102">
        <f t="shared" si="6"/>
        <v>6.3561970448276606</v>
      </c>
      <c r="K102" t="s">
        <v>499</v>
      </c>
    </row>
    <row r="103" spans="1:14" x14ac:dyDescent="0.3">
      <c r="B103" s="25" t="s">
        <v>828</v>
      </c>
      <c r="C103" s="25" t="s">
        <v>807</v>
      </c>
      <c r="D103" s="55" t="s">
        <v>829</v>
      </c>
      <c r="E103" s="55" t="s">
        <v>792</v>
      </c>
      <c r="F103" s="50" t="s">
        <v>617</v>
      </c>
      <c r="G103" s="55" t="s">
        <v>602</v>
      </c>
      <c r="H103">
        <v>1323.8110750000001</v>
      </c>
      <c r="I103">
        <f t="shared" ref="I103:I109" si="8">H103*1000</f>
        <v>1323811.0750000002</v>
      </c>
      <c r="J103">
        <f t="shared" si="6"/>
        <v>6.1218260100738862</v>
      </c>
      <c r="K103" t="s">
        <v>499</v>
      </c>
    </row>
    <row r="104" spans="1:14" x14ac:dyDescent="0.3">
      <c r="B104" s="25" t="s">
        <v>520</v>
      </c>
      <c r="C104" s="25" t="s">
        <v>807</v>
      </c>
      <c r="D104" s="55" t="s">
        <v>829</v>
      </c>
      <c r="E104" s="55" t="s">
        <v>792</v>
      </c>
      <c r="F104" s="56" t="s">
        <v>618</v>
      </c>
      <c r="G104" s="55" t="s">
        <v>602</v>
      </c>
      <c r="H104">
        <v>5000</v>
      </c>
      <c r="I104">
        <f t="shared" si="8"/>
        <v>5000000</v>
      </c>
      <c r="J104">
        <f t="shared" si="6"/>
        <v>6.6989700043360187</v>
      </c>
      <c r="K104" t="s">
        <v>499</v>
      </c>
    </row>
    <row r="105" spans="1:14" x14ac:dyDescent="0.3">
      <c r="B105" s="25" t="s">
        <v>619</v>
      </c>
      <c r="C105" s="25" t="s">
        <v>807</v>
      </c>
      <c r="D105" s="55" t="s">
        <v>829</v>
      </c>
      <c r="E105" s="55" t="s">
        <v>792</v>
      </c>
      <c r="F105" s="50" t="s">
        <v>620</v>
      </c>
      <c r="G105" s="55" t="s">
        <v>602</v>
      </c>
      <c r="H105">
        <v>261.76682116392902</v>
      </c>
      <c r="I105">
        <f t="shared" si="8"/>
        <v>261766.82116392901</v>
      </c>
      <c r="J105">
        <f t="shared" si="6"/>
        <v>5.4179145990574611</v>
      </c>
      <c r="K105" t="s">
        <v>499</v>
      </c>
    </row>
    <row r="106" spans="1:14" x14ac:dyDescent="0.3">
      <c r="B106" s="25" t="s">
        <v>621</v>
      </c>
      <c r="C106" s="25" t="s">
        <v>807</v>
      </c>
      <c r="D106" s="55" t="s">
        <v>829</v>
      </c>
      <c r="E106" s="55" t="s">
        <v>792</v>
      </c>
      <c r="F106" s="50" t="s">
        <v>622</v>
      </c>
      <c r="G106" s="55" t="s">
        <v>602</v>
      </c>
      <c r="H106">
        <f>AVERAGE(227,454)</f>
        <v>340.5</v>
      </c>
      <c r="I106">
        <f t="shared" si="8"/>
        <v>340500</v>
      </c>
      <c r="J106">
        <f t="shared" si="6"/>
        <v>5.5321171162488039</v>
      </c>
      <c r="K106" t="s">
        <v>499</v>
      </c>
    </row>
    <row r="107" spans="1:14" x14ac:dyDescent="0.3">
      <c r="B107" s="25" t="s">
        <v>502</v>
      </c>
      <c r="C107" s="25" t="s">
        <v>807</v>
      </c>
      <c r="D107" s="55" t="s">
        <v>953</v>
      </c>
      <c r="E107" s="55" t="s">
        <v>849</v>
      </c>
      <c r="F107" s="50" t="s">
        <v>850</v>
      </c>
      <c r="G107" s="55" t="s">
        <v>602</v>
      </c>
      <c r="H107">
        <v>1019.639518</v>
      </c>
      <c r="I107">
        <f t="shared" si="8"/>
        <v>1019639.5179999999</v>
      </c>
      <c r="J107">
        <f t="shared" si="6"/>
        <v>6.0084466590027521</v>
      </c>
      <c r="K107" t="s">
        <v>499</v>
      </c>
    </row>
    <row r="108" spans="1:14" x14ac:dyDescent="0.3">
      <c r="B108" s="25" t="s">
        <v>851</v>
      </c>
      <c r="C108" s="25" t="s">
        <v>807</v>
      </c>
      <c r="D108" s="55" t="s">
        <v>910</v>
      </c>
      <c r="E108" s="55" t="s">
        <v>852</v>
      </c>
      <c r="F108" s="55" t="s">
        <v>623</v>
      </c>
      <c r="G108" s="55" t="s">
        <v>602</v>
      </c>
      <c r="H108">
        <v>16.14324908</v>
      </c>
      <c r="I108">
        <f t="shared" si="8"/>
        <v>16143.24908</v>
      </c>
      <c r="J108">
        <f t="shared" si="6"/>
        <v>4.2079909477037152</v>
      </c>
      <c r="K108" t="s">
        <v>499</v>
      </c>
    </row>
    <row r="109" spans="1:14" x14ac:dyDescent="0.3">
      <c r="A109" s="26"/>
      <c r="B109" s="27" t="s">
        <v>520</v>
      </c>
      <c r="C109" s="27" t="s">
        <v>807</v>
      </c>
      <c r="D109" s="57" t="s">
        <v>808</v>
      </c>
      <c r="E109" s="57" t="s">
        <v>793</v>
      </c>
      <c r="F109" s="52" t="s">
        <v>624</v>
      </c>
      <c r="G109" s="57" t="s">
        <v>602</v>
      </c>
      <c r="H109" s="26">
        <v>29</v>
      </c>
      <c r="I109" s="26">
        <f t="shared" si="8"/>
        <v>29000</v>
      </c>
      <c r="J109" s="26">
        <f t="shared" si="6"/>
        <v>4.4623979978989565</v>
      </c>
      <c r="K109" s="26" t="s">
        <v>499</v>
      </c>
      <c r="L109" s="35"/>
    </row>
    <row r="110" spans="1:14" x14ac:dyDescent="0.3">
      <c r="B110" s="25" t="s">
        <v>625</v>
      </c>
      <c r="C110" s="25" t="s">
        <v>799</v>
      </c>
      <c r="D110" s="55" t="s">
        <v>814</v>
      </c>
      <c r="E110" s="55" t="s">
        <v>853</v>
      </c>
      <c r="F110" s="50" t="s">
        <v>479</v>
      </c>
      <c r="G110" s="55" t="s">
        <v>626</v>
      </c>
      <c r="H110">
        <v>8400000</v>
      </c>
      <c r="I110">
        <v>8400000</v>
      </c>
      <c r="J110">
        <f t="shared" si="6"/>
        <v>6.924279286061882</v>
      </c>
      <c r="K110" t="s">
        <v>499</v>
      </c>
      <c r="N110" s="45"/>
    </row>
    <row r="111" spans="1:14" x14ac:dyDescent="0.3">
      <c r="A111" t="s">
        <v>854</v>
      </c>
      <c r="B111" s="25" t="s">
        <v>502</v>
      </c>
      <c r="C111" s="25" t="s">
        <v>799</v>
      </c>
      <c r="D111" s="55" t="s">
        <v>814</v>
      </c>
      <c r="E111" s="55" t="s">
        <v>853</v>
      </c>
      <c r="F111" s="50" t="s">
        <v>627</v>
      </c>
      <c r="G111" s="55" t="s">
        <v>626</v>
      </c>
      <c r="H111">
        <v>25418.09215</v>
      </c>
      <c r="I111">
        <f t="shared" ref="I111:I150" si="9">H111*1000</f>
        <v>25418092.150000002</v>
      </c>
      <c r="J111">
        <f t="shared" si="6"/>
        <v>7.4051429498441816</v>
      </c>
      <c r="K111" t="s">
        <v>514</v>
      </c>
      <c r="N111" s="45"/>
    </row>
    <row r="112" spans="1:14" x14ac:dyDescent="0.3">
      <c r="B112" s="25" t="s">
        <v>502</v>
      </c>
      <c r="C112" s="25" t="s">
        <v>807</v>
      </c>
      <c r="D112" s="55" t="s">
        <v>23</v>
      </c>
      <c r="E112" s="55" t="s">
        <v>821</v>
      </c>
      <c r="F112" s="50" t="s">
        <v>432</v>
      </c>
      <c r="G112" s="55" t="s">
        <v>626</v>
      </c>
      <c r="H112">
        <v>611.97158300000001</v>
      </c>
      <c r="I112">
        <f t="shared" si="9"/>
        <v>611971.58299999998</v>
      </c>
      <c r="J112">
        <f t="shared" si="6"/>
        <v>5.7867312560788555</v>
      </c>
      <c r="K112" t="s">
        <v>499</v>
      </c>
    </row>
    <row r="113" spans="1:14" x14ac:dyDescent="0.3">
      <c r="A113" t="s">
        <v>855</v>
      </c>
      <c r="B113" s="25" t="s">
        <v>520</v>
      </c>
      <c r="C113" s="25" t="s">
        <v>807</v>
      </c>
      <c r="D113" s="55" t="s">
        <v>23</v>
      </c>
      <c r="E113" s="55" t="s">
        <v>821</v>
      </c>
      <c r="F113" s="50" t="s">
        <v>628</v>
      </c>
      <c r="G113" s="55" t="s">
        <v>626</v>
      </c>
      <c r="H113">
        <v>2500</v>
      </c>
      <c r="I113">
        <f t="shared" si="9"/>
        <v>2500000</v>
      </c>
      <c r="J113">
        <f t="shared" si="6"/>
        <v>6.3979400086720375</v>
      </c>
      <c r="K113" t="s">
        <v>514</v>
      </c>
    </row>
    <row r="114" spans="1:14" x14ac:dyDescent="0.3">
      <c r="A114" t="s">
        <v>856</v>
      </c>
      <c r="B114" s="25" t="s">
        <v>520</v>
      </c>
      <c r="C114" s="25" t="s">
        <v>857</v>
      </c>
      <c r="D114" s="55" t="s">
        <v>10</v>
      </c>
      <c r="E114" s="55" t="s">
        <v>858</v>
      </c>
      <c r="F114" s="50" t="s">
        <v>629</v>
      </c>
      <c r="G114" s="55" t="s">
        <v>626</v>
      </c>
      <c r="H114">
        <v>5000</v>
      </c>
      <c r="I114">
        <f t="shared" si="9"/>
        <v>5000000</v>
      </c>
      <c r="J114">
        <f t="shared" si="6"/>
        <v>6.6989700043360187</v>
      </c>
      <c r="K114" t="s">
        <v>499</v>
      </c>
      <c r="N114" s="45"/>
    </row>
    <row r="115" spans="1:14" x14ac:dyDescent="0.3">
      <c r="A115" t="s">
        <v>859</v>
      </c>
      <c r="B115" s="25" t="s">
        <v>502</v>
      </c>
      <c r="C115" s="25" t="s">
        <v>807</v>
      </c>
      <c r="D115" s="55" t="s">
        <v>10</v>
      </c>
      <c r="E115" s="55" t="s">
        <v>860</v>
      </c>
      <c r="F115" s="50" t="s">
        <v>630</v>
      </c>
      <c r="G115" s="55" t="s">
        <v>626</v>
      </c>
      <c r="H115">
        <v>5517.8412500000004</v>
      </c>
      <c r="I115">
        <f t="shared" si="9"/>
        <v>5517841.25</v>
      </c>
      <c r="J115">
        <f t="shared" si="6"/>
        <v>6.741769201536286</v>
      </c>
      <c r="K115" t="s">
        <v>499</v>
      </c>
    </row>
    <row r="116" spans="1:14" x14ac:dyDescent="0.3">
      <c r="A116" t="s">
        <v>861</v>
      </c>
      <c r="B116" s="25" t="s">
        <v>502</v>
      </c>
      <c r="C116" s="25" t="s">
        <v>807</v>
      </c>
      <c r="D116" s="55" t="s">
        <v>910</v>
      </c>
      <c r="E116" s="55" t="s">
        <v>862</v>
      </c>
      <c r="F116" s="50" t="s">
        <v>631</v>
      </c>
      <c r="G116" s="55" t="s">
        <v>626</v>
      </c>
      <c r="H116">
        <v>38.506280310000001</v>
      </c>
      <c r="I116">
        <f t="shared" si="9"/>
        <v>38506.280310000002</v>
      </c>
      <c r="J116">
        <f t="shared" si="6"/>
        <v>4.5855315679900563</v>
      </c>
      <c r="K116" t="s">
        <v>499</v>
      </c>
    </row>
    <row r="117" spans="1:14" x14ac:dyDescent="0.3">
      <c r="A117" s="26"/>
      <c r="B117" s="27" t="s">
        <v>502</v>
      </c>
      <c r="C117" s="27" t="s">
        <v>807</v>
      </c>
      <c r="D117" s="57" t="s">
        <v>910</v>
      </c>
      <c r="E117" s="57" t="s">
        <v>862</v>
      </c>
      <c r="F117" s="52" t="s">
        <v>632</v>
      </c>
      <c r="G117" s="57" t="s">
        <v>626</v>
      </c>
      <c r="H117" s="26">
        <v>62.518651740000003</v>
      </c>
      <c r="I117" s="26">
        <f t="shared" si="9"/>
        <v>62518.651740000001</v>
      </c>
      <c r="J117" s="26">
        <f t="shared" si="6"/>
        <v>4.7960096035731263</v>
      </c>
      <c r="K117" s="26" t="s">
        <v>499</v>
      </c>
      <c r="L117" s="35"/>
    </row>
    <row r="118" spans="1:14" x14ac:dyDescent="0.3">
      <c r="B118" s="25" t="s">
        <v>527</v>
      </c>
      <c r="C118" s="25" t="s">
        <v>807</v>
      </c>
      <c r="D118" s="55" t="s">
        <v>23</v>
      </c>
      <c r="E118" s="55" t="s">
        <v>821</v>
      </c>
      <c r="F118" s="50" t="s">
        <v>427</v>
      </c>
      <c r="G118" s="55" t="s">
        <v>633</v>
      </c>
      <c r="H118">
        <v>707.2</v>
      </c>
      <c r="I118">
        <f t="shared" si="9"/>
        <v>707200</v>
      </c>
      <c r="J118">
        <f t="shared" si="6"/>
        <v>5.8495422520050164</v>
      </c>
      <c r="K118" t="s">
        <v>499</v>
      </c>
    </row>
    <row r="119" spans="1:14" x14ac:dyDescent="0.3">
      <c r="B119" s="25" t="s">
        <v>502</v>
      </c>
      <c r="C119" s="25" t="s">
        <v>807</v>
      </c>
      <c r="D119" s="55" t="s">
        <v>841</v>
      </c>
      <c r="E119" s="55" t="s">
        <v>863</v>
      </c>
      <c r="F119" s="50" t="s">
        <v>864</v>
      </c>
      <c r="G119" s="55" t="s">
        <v>633</v>
      </c>
      <c r="H119">
        <v>772.17403039999999</v>
      </c>
      <c r="I119">
        <f t="shared" si="9"/>
        <v>772174.03040000005</v>
      </c>
      <c r="J119">
        <f t="shared" si="6"/>
        <v>5.8877151914299208</v>
      </c>
      <c r="K119" t="s">
        <v>499</v>
      </c>
    </row>
    <row r="120" spans="1:14" x14ac:dyDescent="0.3">
      <c r="B120" s="25" t="s">
        <v>502</v>
      </c>
      <c r="C120" s="25" t="s">
        <v>807</v>
      </c>
      <c r="D120" s="55" t="s">
        <v>841</v>
      </c>
      <c r="E120" s="55" t="s">
        <v>865</v>
      </c>
      <c r="F120" s="50" t="s">
        <v>634</v>
      </c>
      <c r="G120" s="55" t="s">
        <v>633</v>
      </c>
      <c r="H120">
        <v>82.69468234</v>
      </c>
      <c r="I120">
        <f t="shared" si="9"/>
        <v>82694.682339999999</v>
      </c>
      <c r="J120">
        <f t="shared" si="6"/>
        <v>4.9174775832569395</v>
      </c>
      <c r="K120" t="s">
        <v>499</v>
      </c>
    </row>
    <row r="121" spans="1:14" x14ac:dyDescent="0.3">
      <c r="B121" s="25" t="s">
        <v>866</v>
      </c>
      <c r="C121" s="25" t="s">
        <v>867</v>
      </c>
      <c r="D121" s="55" t="s">
        <v>841</v>
      </c>
      <c r="E121" s="55" t="s">
        <v>865</v>
      </c>
      <c r="F121" s="50" t="s">
        <v>635</v>
      </c>
      <c r="G121" s="55" t="s">
        <v>633</v>
      </c>
      <c r="H121">
        <v>82.69468234</v>
      </c>
      <c r="I121">
        <f t="shared" si="9"/>
        <v>82694.682339999999</v>
      </c>
      <c r="J121">
        <f t="shared" si="6"/>
        <v>4.9174775832569395</v>
      </c>
      <c r="K121" t="s">
        <v>499</v>
      </c>
      <c r="N121" s="45"/>
    </row>
    <row r="122" spans="1:14" x14ac:dyDescent="0.3">
      <c r="A122" s="26"/>
      <c r="B122" s="27" t="s">
        <v>868</v>
      </c>
      <c r="C122" s="27" t="s">
        <v>807</v>
      </c>
      <c r="D122" s="57" t="s">
        <v>848</v>
      </c>
      <c r="E122" s="57" t="s">
        <v>848</v>
      </c>
      <c r="F122" s="52" t="s">
        <v>466</v>
      </c>
      <c r="G122" s="57" t="s">
        <v>633</v>
      </c>
      <c r="H122" s="26">
        <v>4458.3604880000003</v>
      </c>
      <c r="I122" s="26">
        <f t="shared" si="9"/>
        <v>4458360.4879999999</v>
      </c>
      <c r="J122" s="26">
        <f t="shared" si="6"/>
        <v>6.649175181151767</v>
      </c>
      <c r="K122" s="26" t="s">
        <v>499</v>
      </c>
      <c r="L122" s="35"/>
    </row>
    <row r="123" spans="1:14" x14ac:dyDescent="0.3">
      <c r="B123" s="25" t="s">
        <v>869</v>
      </c>
      <c r="C123" s="25" t="s">
        <v>807</v>
      </c>
      <c r="D123" s="55" t="s">
        <v>23</v>
      </c>
      <c r="E123" s="55" t="s">
        <v>870</v>
      </c>
      <c r="F123" s="50" t="s">
        <v>636</v>
      </c>
      <c r="G123" s="55" t="s">
        <v>637</v>
      </c>
      <c r="H123">
        <v>2329.6322279999999</v>
      </c>
      <c r="I123">
        <f t="shared" si="9"/>
        <v>2329632.2280000001</v>
      </c>
      <c r="J123">
        <f t="shared" si="6"/>
        <v>6.3672873656797107</v>
      </c>
      <c r="K123" t="s">
        <v>499</v>
      </c>
    </row>
    <row r="124" spans="1:14" x14ac:dyDescent="0.3">
      <c r="B124" s="25" t="s">
        <v>869</v>
      </c>
      <c r="C124" s="25" t="s">
        <v>807</v>
      </c>
      <c r="D124" s="55" t="s">
        <v>23</v>
      </c>
      <c r="E124" s="55" t="s">
        <v>870</v>
      </c>
      <c r="F124" s="50" t="s">
        <v>638</v>
      </c>
      <c r="G124" s="55" t="s">
        <v>637</v>
      </c>
      <c r="H124">
        <v>2329.6322279999999</v>
      </c>
      <c r="I124">
        <f t="shared" si="9"/>
        <v>2329632.2280000001</v>
      </c>
      <c r="J124">
        <f t="shared" si="6"/>
        <v>6.3672873656797107</v>
      </c>
      <c r="K124" t="s">
        <v>499</v>
      </c>
    </row>
    <row r="125" spans="1:14" x14ac:dyDescent="0.3">
      <c r="B125" s="25" t="s">
        <v>502</v>
      </c>
      <c r="C125" s="25" t="s">
        <v>807</v>
      </c>
      <c r="D125" s="55" t="s">
        <v>23</v>
      </c>
      <c r="E125" s="55" t="s">
        <v>844</v>
      </c>
      <c r="F125" s="50" t="s">
        <v>639</v>
      </c>
      <c r="G125" s="55" t="s">
        <v>637</v>
      </c>
      <c r="H125">
        <v>1530.5051679999999</v>
      </c>
      <c r="I125">
        <f t="shared" si="9"/>
        <v>1530505.1679999998</v>
      </c>
      <c r="J125">
        <f t="shared" si="6"/>
        <v>6.1848348004018883</v>
      </c>
      <c r="K125" t="s">
        <v>499</v>
      </c>
    </row>
    <row r="126" spans="1:14" x14ac:dyDescent="0.3">
      <c r="B126" s="25" t="s">
        <v>502</v>
      </c>
      <c r="C126" s="25" t="s">
        <v>807</v>
      </c>
      <c r="D126" s="55" t="s">
        <v>23</v>
      </c>
      <c r="E126" s="55" t="s">
        <v>870</v>
      </c>
      <c r="F126" s="50" t="s">
        <v>640</v>
      </c>
      <c r="G126" s="55" t="s">
        <v>637</v>
      </c>
      <c r="H126">
        <v>2329.6322279999999</v>
      </c>
      <c r="I126">
        <f t="shared" si="9"/>
        <v>2329632.2280000001</v>
      </c>
      <c r="J126">
        <f t="shared" si="6"/>
        <v>6.3672873656797107</v>
      </c>
      <c r="K126" t="s">
        <v>499</v>
      </c>
    </row>
    <row r="127" spans="1:14" x14ac:dyDescent="0.3">
      <c r="B127" s="25" t="s">
        <v>871</v>
      </c>
      <c r="C127" s="25" t="s">
        <v>807</v>
      </c>
      <c r="D127" s="55" t="s">
        <v>23</v>
      </c>
      <c r="E127" s="55" t="s">
        <v>844</v>
      </c>
      <c r="F127" s="50" t="s">
        <v>641</v>
      </c>
      <c r="G127" s="55" t="s">
        <v>637</v>
      </c>
      <c r="H127">
        <v>2256.7513090000002</v>
      </c>
      <c r="I127">
        <f t="shared" si="9"/>
        <v>2256751.3090000004</v>
      </c>
      <c r="J127">
        <f t="shared" si="6"/>
        <v>6.3534837030388651</v>
      </c>
      <c r="K127" t="s">
        <v>499</v>
      </c>
    </row>
    <row r="128" spans="1:14" x14ac:dyDescent="0.3">
      <c r="B128" s="25" t="s">
        <v>872</v>
      </c>
      <c r="C128" s="25" t="s">
        <v>807</v>
      </c>
      <c r="D128" s="55" t="s">
        <v>2</v>
      </c>
      <c r="E128" s="55" t="s">
        <v>873</v>
      </c>
      <c r="F128" s="55" t="s">
        <v>874</v>
      </c>
      <c r="G128" s="55" t="s">
        <v>637</v>
      </c>
      <c r="H128">
        <v>1571.7072929999999</v>
      </c>
      <c r="I128">
        <f t="shared" si="9"/>
        <v>1571707.2929999998</v>
      </c>
      <c r="J128">
        <f t="shared" si="6"/>
        <v>6.1963716683755417</v>
      </c>
      <c r="K128" t="s">
        <v>499</v>
      </c>
    </row>
    <row r="129" spans="1:11" x14ac:dyDescent="0.3">
      <c r="B129" s="25" t="s">
        <v>502</v>
      </c>
      <c r="C129" s="25" t="s">
        <v>807</v>
      </c>
      <c r="D129" s="55" t="s">
        <v>2</v>
      </c>
      <c r="E129" s="55" t="s">
        <v>875</v>
      </c>
      <c r="F129" s="50" t="s">
        <v>642</v>
      </c>
      <c r="G129" s="55" t="s">
        <v>637</v>
      </c>
      <c r="H129">
        <v>2492.635914</v>
      </c>
      <c r="I129">
        <f t="shared" si="9"/>
        <v>2492635.9139999999</v>
      </c>
      <c r="J129">
        <f t="shared" si="6"/>
        <v>6.3966588480633053</v>
      </c>
      <c r="K129" t="s">
        <v>499</v>
      </c>
    </row>
    <row r="130" spans="1:11" x14ac:dyDescent="0.3">
      <c r="B130" s="25" t="s">
        <v>876</v>
      </c>
      <c r="C130" s="25" t="s">
        <v>807</v>
      </c>
      <c r="D130" s="55" t="s">
        <v>2</v>
      </c>
      <c r="E130" s="55" t="s">
        <v>877</v>
      </c>
      <c r="F130" s="55" t="s">
        <v>643</v>
      </c>
      <c r="G130" s="55" t="s">
        <v>637</v>
      </c>
      <c r="H130">
        <v>3097.6174959999998</v>
      </c>
      <c r="I130">
        <f t="shared" si="9"/>
        <v>3097617.4959999998</v>
      </c>
      <c r="J130">
        <f t="shared" si="6"/>
        <v>6.4910277886224872</v>
      </c>
      <c r="K130" t="s">
        <v>499</v>
      </c>
    </row>
    <row r="131" spans="1:11" x14ac:dyDescent="0.3">
      <c r="B131" s="25" t="s">
        <v>502</v>
      </c>
      <c r="C131" s="25" t="s">
        <v>807</v>
      </c>
      <c r="D131" s="55" t="s">
        <v>2</v>
      </c>
      <c r="E131" s="55" t="s">
        <v>877</v>
      </c>
      <c r="F131" s="50" t="s">
        <v>644</v>
      </c>
      <c r="G131" s="55" t="s">
        <v>637</v>
      </c>
      <c r="H131">
        <v>3097.6174959999998</v>
      </c>
      <c r="I131">
        <f t="shared" si="9"/>
        <v>3097617.4959999998</v>
      </c>
      <c r="J131">
        <f t="shared" si="6"/>
        <v>6.4910277886224872</v>
      </c>
      <c r="K131" t="s">
        <v>499</v>
      </c>
    </row>
    <row r="132" spans="1:11" x14ac:dyDescent="0.3">
      <c r="A132" t="s">
        <v>878</v>
      </c>
      <c r="B132" s="25" t="s">
        <v>876</v>
      </c>
      <c r="C132" s="25" t="s">
        <v>807</v>
      </c>
      <c r="D132" s="55" t="s">
        <v>2</v>
      </c>
      <c r="E132" s="55" t="s">
        <v>877</v>
      </c>
      <c r="F132" s="50" t="s">
        <v>645</v>
      </c>
      <c r="G132" s="55" t="s">
        <v>637</v>
      </c>
      <c r="H132">
        <v>3097.6174959999998</v>
      </c>
      <c r="I132">
        <f t="shared" si="9"/>
        <v>3097617.4959999998</v>
      </c>
      <c r="J132">
        <f t="shared" si="6"/>
        <v>6.4910277886224872</v>
      </c>
      <c r="K132" t="s">
        <v>499</v>
      </c>
    </row>
    <row r="133" spans="1:11" x14ac:dyDescent="0.3">
      <c r="B133" s="25" t="s">
        <v>502</v>
      </c>
      <c r="C133" s="25" t="s">
        <v>807</v>
      </c>
      <c r="D133" s="55" t="s">
        <v>2</v>
      </c>
      <c r="E133" s="55" t="s">
        <v>877</v>
      </c>
      <c r="F133" s="50" t="s">
        <v>646</v>
      </c>
      <c r="G133" s="55" t="s">
        <v>637</v>
      </c>
      <c r="H133">
        <v>3141.9434430000001</v>
      </c>
      <c r="I133">
        <f t="shared" si="9"/>
        <v>3141943.443</v>
      </c>
      <c r="J133">
        <f t="shared" si="6"/>
        <v>6.4971983631946992</v>
      </c>
      <c r="K133" t="s">
        <v>499</v>
      </c>
    </row>
    <row r="134" spans="1:11" x14ac:dyDescent="0.3">
      <c r="B134" s="25" t="s">
        <v>502</v>
      </c>
      <c r="C134" s="25" t="s">
        <v>807</v>
      </c>
      <c r="D134" s="55" t="s">
        <v>2</v>
      </c>
      <c r="E134" s="55" t="s">
        <v>877</v>
      </c>
      <c r="F134" s="55" t="s">
        <v>879</v>
      </c>
      <c r="G134" s="55" t="s">
        <v>637</v>
      </c>
      <c r="H134">
        <v>3141.9434430000001</v>
      </c>
      <c r="I134">
        <f t="shared" si="9"/>
        <v>3141943.443</v>
      </c>
      <c r="J134">
        <f t="shared" si="6"/>
        <v>6.4971983631946992</v>
      </c>
      <c r="K134" t="s">
        <v>499</v>
      </c>
    </row>
    <row r="135" spans="1:11" x14ac:dyDescent="0.3">
      <c r="B135" s="25" t="s">
        <v>880</v>
      </c>
      <c r="C135" s="25" t="s">
        <v>881</v>
      </c>
      <c r="D135" s="55" t="s">
        <v>2</v>
      </c>
      <c r="E135" s="55" t="s">
        <v>877</v>
      </c>
      <c r="F135" s="50" t="s">
        <v>647</v>
      </c>
      <c r="G135" s="55" t="s">
        <v>637</v>
      </c>
      <c r="H135">
        <v>3141.9434430000001</v>
      </c>
      <c r="I135">
        <f t="shared" si="9"/>
        <v>3141943.443</v>
      </c>
      <c r="J135">
        <f t="shared" si="6"/>
        <v>6.4971983631946992</v>
      </c>
      <c r="K135" t="s">
        <v>499</v>
      </c>
    </row>
    <row r="136" spans="1:11" x14ac:dyDescent="0.3">
      <c r="B136" s="25" t="s">
        <v>502</v>
      </c>
      <c r="C136" s="25" t="s">
        <v>807</v>
      </c>
      <c r="D136" s="55" t="s">
        <v>2</v>
      </c>
      <c r="E136" s="55" t="s">
        <v>875</v>
      </c>
      <c r="F136" s="50" t="s">
        <v>648</v>
      </c>
      <c r="G136" s="55" t="s">
        <v>637</v>
      </c>
      <c r="H136">
        <v>4167.9057389999998</v>
      </c>
      <c r="I136">
        <f t="shared" si="9"/>
        <v>4167905.7389999996</v>
      </c>
      <c r="J136">
        <f t="shared" si="6"/>
        <v>6.6199178884356451</v>
      </c>
      <c r="K136" t="s">
        <v>499</v>
      </c>
    </row>
    <row r="137" spans="1:11" x14ac:dyDescent="0.3">
      <c r="B137" s="25" t="s">
        <v>651</v>
      </c>
      <c r="C137" s="25" t="s">
        <v>807</v>
      </c>
      <c r="D137" s="55" t="s">
        <v>2</v>
      </c>
      <c r="E137" s="55" t="s">
        <v>877</v>
      </c>
      <c r="F137" s="50" t="s">
        <v>652</v>
      </c>
      <c r="G137" s="55" t="s">
        <v>637</v>
      </c>
      <c r="H137">
        <v>2704.3820000000001</v>
      </c>
      <c r="I137">
        <f t="shared" si="9"/>
        <v>2704382</v>
      </c>
      <c r="J137">
        <f t="shared" si="6"/>
        <v>6.4320680366684995</v>
      </c>
      <c r="K137" t="s">
        <v>499</v>
      </c>
    </row>
    <row r="138" spans="1:11" x14ac:dyDescent="0.3">
      <c r="B138" s="25" t="s">
        <v>649</v>
      </c>
      <c r="C138" s="25" t="s">
        <v>807</v>
      </c>
      <c r="D138" s="55" t="s">
        <v>841</v>
      </c>
      <c r="E138" s="55" t="s">
        <v>863</v>
      </c>
      <c r="F138" s="50" t="s">
        <v>650</v>
      </c>
      <c r="G138" s="55" t="s">
        <v>637</v>
      </c>
      <c r="H138">
        <v>160</v>
      </c>
      <c r="I138">
        <f>H138*1000</f>
        <v>160000</v>
      </c>
      <c r="J138">
        <f>LOG10(I138)</f>
        <v>5.204119982655925</v>
      </c>
      <c r="K138" t="s">
        <v>499</v>
      </c>
    </row>
    <row r="139" spans="1:11" x14ac:dyDescent="0.3">
      <c r="B139" s="25" t="s">
        <v>502</v>
      </c>
      <c r="C139" s="25" t="s">
        <v>807</v>
      </c>
      <c r="D139" s="55" t="s">
        <v>10</v>
      </c>
      <c r="E139" s="55" t="s">
        <v>882</v>
      </c>
      <c r="F139" s="50" t="s">
        <v>653</v>
      </c>
      <c r="G139" s="55" t="s">
        <v>637</v>
      </c>
      <c r="H139">
        <v>4361.6813380000003</v>
      </c>
      <c r="I139">
        <f t="shared" si="9"/>
        <v>4361681.3380000005</v>
      </c>
      <c r="J139">
        <f t="shared" si="6"/>
        <v>6.6396539330896482</v>
      </c>
      <c r="K139" t="s">
        <v>499</v>
      </c>
    </row>
    <row r="140" spans="1:11" x14ac:dyDescent="0.3">
      <c r="B140" s="25" t="s">
        <v>502</v>
      </c>
      <c r="C140" s="25" t="s">
        <v>807</v>
      </c>
      <c r="D140" s="55" t="s">
        <v>10</v>
      </c>
      <c r="E140" s="55" t="s">
        <v>882</v>
      </c>
      <c r="F140" s="50" t="s">
        <v>654</v>
      </c>
      <c r="G140" s="55" t="s">
        <v>637</v>
      </c>
      <c r="H140">
        <v>3455.6634760000002</v>
      </c>
      <c r="I140">
        <f t="shared" si="9"/>
        <v>3455663.4760000003</v>
      </c>
      <c r="J140">
        <f t="shared" si="6"/>
        <v>6.5385314428252848</v>
      </c>
      <c r="K140" t="s">
        <v>499</v>
      </c>
    </row>
    <row r="141" spans="1:11" x14ac:dyDescent="0.3">
      <c r="B141" s="25" t="s">
        <v>502</v>
      </c>
      <c r="C141" s="25" t="s">
        <v>807</v>
      </c>
      <c r="D141" s="55" t="s">
        <v>10</v>
      </c>
      <c r="E141" s="55" t="s">
        <v>883</v>
      </c>
      <c r="F141" s="50" t="s">
        <v>655</v>
      </c>
      <c r="G141" s="55" t="s">
        <v>637</v>
      </c>
      <c r="H141">
        <v>4311.576994</v>
      </c>
      <c r="I141">
        <f t="shared" si="9"/>
        <v>4311576.9939999999</v>
      </c>
      <c r="J141">
        <f t="shared" si="6"/>
        <v>6.6346361459210037</v>
      </c>
      <c r="K141" t="s">
        <v>499</v>
      </c>
    </row>
    <row r="142" spans="1:11" x14ac:dyDescent="0.3">
      <c r="B142" s="25" t="s">
        <v>502</v>
      </c>
      <c r="C142" s="25" t="s">
        <v>807</v>
      </c>
      <c r="D142" s="55" t="s">
        <v>10</v>
      </c>
      <c r="E142" s="55" t="s">
        <v>882</v>
      </c>
      <c r="F142" s="50" t="s">
        <v>656</v>
      </c>
      <c r="G142" s="55" t="s">
        <v>637</v>
      </c>
      <c r="H142">
        <v>5584.7846749999999</v>
      </c>
      <c r="I142">
        <f t="shared" si="9"/>
        <v>5584784.6749999998</v>
      </c>
      <c r="J142">
        <f t="shared" si="6"/>
        <v>6.7470064332686288</v>
      </c>
      <c r="K142" t="s">
        <v>499</v>
      </c>
    </row>
    <row r="143" spans="1:11" x14ac:dyDescent="0.3">
      <c r="B143" s="25" t="s">
        <v>502</v>
      </c>
      <c r="C143" s="25" t="s">
        <v>807</v>
      </c>
      <c r="D143" s="55" t="s">
        <v>10</v>
      </c>
      <c r="E143" s="55" t="s">
        <v>882</v>
      </c>
      <c r="F143" s="50" t="s">
        <v>657</v>
      </c>
      <c r="G143" s="55" t="s">
        <v>637</v>
      </c>
      <c r="H143">
        <v>3300.256187</v>
      </c>
      <c r="I143">
        <f t="shared" si="9"/>
        <v>3300256.1869999999</v>
      </c>
      <c r="J143">
        <f t="shared" si="6"/>
        <v>6.5185476539027185</v>
      </c>
      <c r="K143" t="s">
        <v>499</v>
      </c>
    </row>
    <row r="144" spans="1:11" x14ac:dyDescent="0.3">
      <c r="B144" s="25" t="s">
        <v>502</v>
      </c>
      <c r="C144" s="25" t="s">
        <v>807</v>
      </c>
      <c r="D144" s="55" t="s">
        <v>10</v>
      </c>
      <c r="E144" s="55" t="s">
        <v>882</v>
      </c>
      <c r="F144" s="50" t="s">
        <v>658</v>
      </c>
      <c r="G144" s="55" t="s">
        <v>637</v>
      </c>
      <c r="H144">
        <v>3012.764326</v>
      </c>
      <c r="I144">
        <f t="shared" si="9"/>
        <v>3012764.3259999999</v>
      </c>
      <c r="J144">
        <f t="shared" ref="J144:J150" si="10">LOG10(I144)</f>
        <v>6.4789651602426002</v>
      </c>
      <c r="K144" t="s">
        <v>499</v>
      </c>
    </row>
    <row r="145" spans="1:15" x14ac:dyDescent="0.3">
      <c r="B145" s="25" t="s">
        <v>502</v>
      </c>
      <c r="C145" s="25" t="s">
        <v>807</v>
      </c>
      <c r="D145" s="55" t="s">
        <v>10</v>
      </c>
      <c r="E145" s="55" t="s">
        <v>884</v>
      </c>
      <c r="F145" s="50" t="s">
        <v>659</v>
      </c>
      <c r="G145" s="55" t="s">
        <v>637</v>
      </c>
      <c r="H145">
        <v>5117.572647</v>
      </c>
      <c r="I145">
        <f t="shared" si="9"/>
        <v>5117572.6469999999</v>
      </c>
      <c r="J145">
        <f t="shared" si="10"/>
        <v>6.7090640164478383</v>
      </c>
      <c r="K145" t="s">
        <v>499</v>
      </c>
    </row>
    <row r="146" spans="1:15" x14ac:dyDescent="0.3">
      <c r="B146" s="25" t="s">
        <v>502</v>
      </c>
      <c r="C146" s="25" t="s">
        <v>807</v>
      </c>
      <c r="D146" s="55" t="s">
        <v>10</v>
      </c>
      <c r="E146" s="55" t="s">
        <v>860</v>
      </c>
      <c r="F146" s="50" t="s">
        <v>660</v>
      </c>
      <c r="G146" s="55" t="s">
        <v>637</v>
      </c>
      <c r="H146">
        <v>3112.348297</v>
      </c>
      <c r="I146">
        <f t="shared" si="9"/>
        <v>3112348.2969999998</v>
      </c>
      <c r="J146">
        <f t="shared" si="10"/>
        <v>6.4930881921097603</v>
      </c>
      <c r="K146" t="s">
        <v>499</v>
      </c>
    </row>
    <row r="147" spans="1:15" x14ac:dyDescent="0.3">
      <c r="B147" s="25" t="s">
        <v>885</v>
      </c>
      <c r="C147" s="25" t="s">
        <v>807</v>
      </c>
      <c r="D147" s="55" t="s">
        <v>910</v>
      </c>
      <c r="E147" s="55" t="s">
        <v>862</v>
      </c>
      <c r="F147" s="50" t="s">
        <v>661</v>
      </c>
      <c r="G147" s="55" t="s">
        <v>637</v>
      </c>
      <c r="H147">
        <v>16.1432490787607</v>
      </c>
      <c r="I147">
        <f t="shared" si="9"/>
        <v>16143.2490787607</v>
      </c>
      <c r="J147">
        <f t="shared" si="10"/>
        <v>4.2079909476703756</v>
      </c>
      <c r="K147" t="s">
        <v>499</v>
      </c>
    </row>
    <row r="148" spans="1:15" x14ac:dyDescent="0.3">
      <c r="B148" s="25" t="s">
        <v>649</v>
      </c>
      <c r="C148" s="25" t="s">
        <v>807</v>
      </c>
      <c r="D148" s="55" t="s">
        <v>910</v>
      </c>
      <c r="E148" s="55" t="s">
        <v>852</v>
      </c>
      <c r="F148" s="50" t="s">
        <v>662</v>
      </c>
      <c r="G148" s="55" t="s">
        <v>637</v>
      </c>
      <c r="H148">
        <v>40</v>
      </c>
      <c r="I148">
        <f t="shared" si="9"/>
        <v>40000</v>
      </c>
      <c r="J148">
        <f t="shared" si="10"/>
        <v>4.6020599913279625</v>
      </c>
      <c r="K148" t="s">
        <v>499</v>
      </c>
    </row>
    <row r="149" spans="1:15" x14ac:dyDescent="0.3">
      <c r="B149" s="25" t="s">
        <v>885</v>
      </c>
      <c r="C149" s="25" t="s">
        <v>807</v>
      </c>
      <c r="D149" s="55" t="s">
        <v>910</v>
      </c>
      <c r="E149" s="55" t="s">
        <v>852</v>
      </c>
      <c r="F149" s="55" t="s">
        <v>663</v>
      </c>
      <c r="G149" s="55" t="s">
        <v>637</v>
      </c>
      <c r="H149">
        <v>16.1432490787607</v>
      </c>
      <c r="I149">
        <f t="shared" si="9"/>
        <v>16143.2490787607</v>
      </c>
      <c r="J149">
        <f t="shared" si="10"/>
        <v>4.2079909476703756</v>
      </c>
      <c r="K149" t="s">
        <v>499</v>
      </c>
    </row>
    <row r="150" spans="1:15" x14ac:dyDescent="0.3">
      <c r="B150" s="25" t="s">
        <v>502</v>
      </c>
      <c r="C150" s="25" t="s">
        <v>807</v>
      </c>
      <c r="D150" s="55" t="s">
        <v>910</v>
      </c>
      <c r="E150" s="55" t="s">
        <v>852</v>
      </c>
      <c r="F150" s="50" t="s">
        <v>664</v>
      </c>
      <c r="G150" s="55" t="s">
        <v>637</v>
      </c>
      <c r="H150">
        <v>16.14324908</v>
      </c>
      <c r="I150">
        <f t="shared" si="9"/>
        <v>16143.24908</v>
      </c>
      <c r="J150">
        <f t="shared" si="10"/>
        <v>4.2079909477037152</v>
      </c>
      <c r="K150" t="s">
        <v>499</v>
      </c>
    </row>
    <row r="151" spans="1:15" x14ac:dyDescent="0.3">
      <c r="A151" s="26"/>
      <c r="B151" s="27" t="s">
        <v>886</v>
      </c>
      <c r="C151" s="27" t="s">
        <v>807</v>
      </c>
      <c r="D151" s="57" t="s">
        <v>808</v>
      </c>
      <c r="E151" s="57" t="s">
        <v>793</v>
      </c>
      <c r="F151" s="57" t="s">
        <v>665</v>
      </c>
      <c r="G151" s="57" t="s">
        <v>637</v>
      </c>
      <c r="H151" s="26">
        <v>19.663164952629099</v>
      </c>
      <c r="I151" s="26">
        <f>H151*1000</f>
        <v>19663.1649526291</v>
      </c>
      <c r="J151" s="26">
        <f>LOG10(I151)</f>
        <v>4.2936534224908236</v>
      </c>
      <c r="K151" s="26" t="s">
        <v>499</v>
      </c>
      <c r="L151" s="35"/>
      <c r="O151" s="34"/>
    </row>
    <row r="152" spans="1:15" x14ac:dyDescent="0.3">
      <c r="B152" s="25" t="s">
        <v>502</v>
      </c>
      <c r="C152" s="25" t="s">
        <v>807</v>
      </c>
      <c r="D152" s="55" t="s">
        <v>23</v>
      </c>
      <c r="E152" s="55" t="s">
        <v>870</v>
      </c>
      <c r="F152" s="50" t="s">
        <v>666</v>
      </c>
      <c r="G152" s="55" t="s">
        <v>667</v>
      </c>
      <c r="H152">
        <v>4780.7391440000001</v>
      </c>
      <c r="I152">
        <f t="shared" ref="I152:I159" si="11">H152*1000</f>
        <v>4780739.1440000003</v>
      </c>
      <c r="J152">
        <f t="shared" ref="J152:J165" si="12">LOG10(I152)</f>
        <v>6.6794950475209216</v>
      </c>
      <c r="K152" t="s">
        <v>499</v>
      </c>
    </row>
    <row r="153" spans="1:15" x14ac:dyDescent="0.3">
      <c r="B153" s="25" t="s">
        <v>544</v>
      </c>
      <c r="C153" s="25" t="s">
        <v>807</v>
      </c>
      <c r="D153" s="55" t="s">
        <v>23</v>
      </c>
      <c r="E153" s="55" t="s">
        <v>844</v>
      </c>
      <c r="F153" s="50" t="s">
        <v>668</v>
      </c>
      <c r="G153" s="55" t="s">
        <v>667</v>
      </c>
      <c r="H153">
        <v>2256.75130913573</v>
      </c>
      <c r="I153">
        <f t="shared" si="11"/>
        <v>2256751.3091357299</v>
      </c>
      <c r="J153">
        <f t="shared" si="12"/>
        <v>6.3534837030649847</v>
      </c>
      <c r="K153" t="s">
        <v>499</v>
      </c>
    </row>
    <row r="154" spans="1:15" x14ac:dyDescent="0.3">
      <c r="B154" s="25" t="s">
        <v>502</v>
      </c>
      <c r="C154" s="25" t="s">
        <v>807</v>
      </c>
      <c r="D154" s="55" t="s">
        <v>841</v>
      </c>
      <c r="E154" s="55" t="s">
        <v>863</v>
      </c>
      <c r="F154" s="50" t="s">
        <v>669</v>
      </c>
      <c r="G154" s="55" t="s">
        <v>667</v>
      </c>
      <c r="H154">
        <v>416.195067755445</v>
      </c>
      <c r="I154">
        <f>H154*1000</f>
        <v>416195.06775544502</v>
      </c>
      <c r="J154">
        <f>LOG10(I154)</f>
        <v>5.6192969291690105</v>
      </c>
      <c r="K154" t="s">
        <v>499</v>
      </c>
    </row>
    <row r="155" spans="1:15" x14ac:dyDescent="0.3">
      <c r="A155" t="s">
        <v>887</v>
      </c>
      <c r="B155" s="25" t="s">
        <v>670</v>
      </c>
      <c r="C155" s="25" t="s">
        <v>888</v>
      </c>
      <c r="D155" s="55" t="s">
        <v>2</v>
      </c>
      <c r="E155" s="55" t="s">
        <v>877</v>
      </c>
      <c r="F155" s="50" t="s">
        <v>671</v>
      </c>
      <c r="G155" s="55" t="s">
        <v>667</v>
      </c>
      <c r="H155">
        <v>100</v>
      </c>
      <c r="I155">
        <f>H155*1000</f>
        <v>100000</v>
      </c>
      <c r="J155">
        <f>LOG10(I155)</f>
        <v>5</v>
      </c>
      <c r="K155" t="s">
        <v>514</v>
      </c>
    </row>
    <row r="156" spans="1:15" x14ac:dyDescent="0.3">
      <c r="A156" t="s">
        <v>889</v>
      </c>
      <c r="B156" s="25" t="s">
        <v>502</v>
      </c>
      <c r="C156" s="25" t="s">
        <v>807</v>
      </c>
      <c r="D156" s="55" t="s">
        <v>2</v>
      </c>
      <c r="E156" s="55" t="s">
        <v>890</v>
      </c>
      <c r="F156" s="50" t="s">
        <v>672</v>
      </c>
      <c r="G156" s="55" t="s">
        <v>667</v>
      </c>
      <c r="H156">
        <v>9658.9609999999993</v>
      </c>
      <c r="I156">
        <f>H156*1000</f>
        <v>9658961</v>
      </c>
      <c r="J156">
        <f>LOG10(I156)</f>
        <v>6.9849304125195308</v>
      </c>
      <c r="K156" t="s">
        <v>499</v>
      </c>
    </row>
    <row r="157" spans="1:15" x14ac:dyDescent="0.3">
      <c r="A157" t="s">
        <v>891</v>
      </c>
      <c r="B157" s="25" t="s">
        <v>502</v>
      </c>
      <c r="C157" s="25" t="s">
        <v>807</v>
      </c>
      <c r="D157" s="55" t="s">
        <v>2</v>
      </c>
      <c r="E157" s="55" t="s">
        <v>890</v>
      </c>
      <c r="F157" s="50" t="s">
        <v>673</v>
      </c>
      <c r="G157" s="55" t="s">
        <v>667</v>
      </c>
      <c r="H157">
        <v>11398.421</v>
      </c>
      <c r="I157">
        <f>H157*1000</f>
        <v>11398421</v>
      </c>
      <c r="J157">
        <f>LOG10(I157)</f>
        <v>7.0568446935748437</v>
      </c>
      <c r="K157" t="s">
        <v>499</v>
      </c>
    </row>
    <row r="158" spans="1:15" x14ac:dyDescent="0.3">
      <c r="B158" s="25" t="s">
        <v>502</v>
      </c>
      <c r="C158" s="25" t="s">
        <v>807</v>
      </c>
      <c r="D158" s="55" t="s">
        <v>2</v>
      </c>
      <c r="E158" s="55" t="s">
        <v>890</v>
      </c>
      <c r="F158" s="50" t="s">
        <v>674</v>
      </c>
      <c r="G158" s="55" t="s">
        <v>667</v>
      </c>
      <c r="H158">
        <v>11393.70413</v>
      </c>
      <c r="I158">
        <f>H158*1000</f>
        <v>11393704.130000001</v>
      </c>
      <c r="J158">
        <f>LOG10(I158)</f>
        <v>7.0566649375731174</v>
      </c>
      <c r="K158" t="s">
        <v>499</v>
      </c>
    </row>
    <row r="159" spans="1:15" x14ac:dyDescent="0.3">
      <c r="B159" s="25" t="s">
        <v>502</v>
      </c>
      <c r="C159" s="25" t="s">
        <v>807</v>
      </c>
      <c r="D159" s="55" t="s">
        <v>10</v>
      </c>
      <c r="E159" s="55" t="s">
        <v>892</v>
      </c>
      <c r="F159" s="50" t="s">
        <v>675</v>
      </c>
      <c r="G159" s="55" t="s">
        <v>667</v>
      </c>
      <c r="H159">
        <v>6610.0793595620198</v>
      </c>
      <c r="I159">
        <f t="shared" si="11"/>
        <v>6610079.3595620198</v>
      </c>
      <c r="J159">
        <f t="shared" si="12"/>
        <v>6.8202066735874523</v>
      </c>
      <c r="K159" t="s">
        <v>499</v>
      </c>
    </row>
    <row r="160" spans="1:15" x14ac:dyDescent="0.3">
      <c r="A160" t="s">
        <v>893</v>
      </c>
      <c r="B160" s="25" t="s">
        <v>676</v>
      </c>
      <c r="C160" s="25" t="s">
        <v>807</v>
      </c>
      <c r="D160" s="55" t="s">
        <v>910</v>
      </c>
      <c r="E160" s="55" t="s">
        <v>894</v>
      </c>
      <c r="F160" s="50" t="s">
        <v>677</v>
      </c>
      <c r="G160" s="55" t="s">
        <v>667</v>
      </c>
      <c r="H160">
        <v>40</v>
      </c>
      <c r="I160">
        <f>H160*1000</f>
        <v>40000</v>
      </c>
      <c r="J160">
        <f t="shared" si="12"/>
        <v>4.6020599913279625</v>
      </c>
      <c r="K160" t="s">
        <v>514</v>
      </c>
      <c r="L160" s="63"/>
    </row>
    <row r="161" spans="1:15" x14ac:dyDescent="0.3">
      <c r="B161" s="25" t="s">
        <v>502</v>
      </c>
      <c r="C161" s="25" t="s">
        <v>807</v>
      </c>
      <c r="D161" s="55" t="s">
        <v>910</v>
      </c>
      <c r="E161" s="55" t="s">
        <v>894</v>
      </c>
      <c r="F161" s="50" t="s">
        <v>678</v>
      </c>
      <c r="G161" s="55" t="s">
        <v>667</v>
      </c>
      <c r="H161">
        <v>369.90032555455502</v>
      </c>
      <c r="I161">
        <f>H161*1000</f>
        <v>369900.32555455505</v>
      </c>
      <c r="J161">
        <f t="shared" si="12"/>
        <v>5.5680847135443337</v>
      </c>
      <c r="K161" t="s">
        <v>499</v>
      </c>
    </row>
    <row r="162" spans="1:15" x14ac:dyDescent="0.3">
      <c r="B162" s="25" t="s">
        <v>895</v>
      </c>
      <c r="C162" s="25" t="s">
        <v>807</v>
      </c>
      <c r="D162" s="55" t="s">
        <v>910</v>
      </c>
      <c r="E162" s="55" t="s">
        <v>862</v>
      </c>
      <c r="F162" s="50" t="s">
        <v>679</v>
      </c>
      <c r="G162" s="55" t="s">
        <v>667</v>
      </c>
      <c r="H162">
        <v>16.1432490787607</v>
      </c>
      <c r="I162">
        <f>H162*1000</f>
        <v>16143.2490787607</v>
      </c>
      <c r="J162">
        <f t="shared" si="12"/>
        <v>4.2079909476703756</v>
      </c>
      <c r="K162" t="s">
        <v>499</v>
      </c>
    </row>
    <row r="163" spans="1:15" x14ac:dyDescent="0.3">
      <c r="B163" s="25" t="s">
        <v>680</v>
      </c>
      <c r="C163" s="25" t="s">
        <v>807</v>
      </c>
      <c r="D163" s="55" t="s">
        <v>910</v>
      </c>
      <c r="E163" s="55" t="s">
        <v>894</v>
      </c>
      <c r="F163" s="50" t="s">
        <v>681</v>
      </c>
      <c r="G163" s="55" t="s">
        <v>667</v>
      </c>
      <c r="H163">
        <f>I163/1000</f>
        <v>338.25459999999998</v>
      </c>
      <c r="I163">
        <v>338254.6</v>
      </c>
      <c r="J163">
        <f t="shared" si="12"/>
        <v>5.5292437113776653</v>
      </c>
      <c r="K163" t="s">
        <v>514</v>
      </c>
      <c r="L163" s="64"/>
    </row>
    <row r="164" spans="1:15" x14ac:dyDescent="0.3">
      <c r="A164" t="s">
        <v>896</v>
      </c>
      <c r="B164" t="s">
        <v>682</v>
      </c>
      <c r="C164" t="s">
        <v>807</v>
      </c>
      <c r="D164" s="55" t="s">
        <v>808</v>
      </c>
      <c r="E164" s="55" t="s">
        <v>897</v>
      </c>
      <c r="F164" s="50" t="s">
        <v>683</v>
      </c>
      <c r="G164" s="55" t="s">
        <v>667</v>
      </c>
      <c r="H164">
        <v>325.57380000000001</v>
      </c>
      <c r="I164">
        <f>H164*1000</f>
        <v>325573.8</v>
      </c>
      <c r="J164">
        <f t="shared" si="12"/>
        <v>5.512649448510631</v>
      </c>
      <c r="K164" t="s">
        <v>514</v>
      </c>
      <c r="O164" s="34"/>
    </row>
    <row r="165" spans="1:15" x14ac:dyDescent="0.3">
      <c r="A165" s="26"/>
      <c r="B165" s="27" t="s">
        <v>502</v>
      </c>
      <c r="C165" s="27" t="s">
        <v>807</v>
      </c>
      <c r="D165" s="57" t="s">
        <v>808</v>
      </c>
      <c r="E165" s="57" t="s">
        <v>897</v>
      </c>
      <c r="F165" s="52" t="s">
        <v>684</v>
      </c>
      <c r="G165" s="57" t="s">
        <v>667</v>
      </c>
      <c r="H165" s="26">
        <v>338.50503320000001</v>
      </c>
      <c r="I165" s="26">
        <f>H165*1000</f>
        <v>338505.03320000001</v>
      </c>
      <c r="J165" s="26">
        <f t="shared" si="12"/>
        <v>5.5295651305536158</v>
      </c>
      <c r="K165" s="26" t="s">
        <v>499</v>
      </c>
      <c r="L165" s="35"/>
      <c r="O165" s="34"/>
    </row>
    <row r="166" spans="1:15" x14ac:dyDescent="0.3">
      <c r="B166" t="s">
        <v>502</v>
      </c>
      <c r="C166" t="s">
        <v>807</v>
      </c>
      <c r="D166" s="55" t="s">
        <v>23</v>
      </c>
      <c r="E166" s="55" t="s">
        <v>844</v>
      </c>
      <c r="F166" s="50" t="s">
        <v>639</v>
      </c>
      <c r="G166" s="55" t="s">
        <v>685</v>
      </c>
      <c r="H166">
        <v>1530.5051679999999</v>
      </c>
      <c r="I166">
        <f t="shared" ref="I166:I173" si="13">H166*1000</f>
        <v>1530505.1679999998</v>
      </c>
      <c r="J166">
        <f t="shared" ref="J166:J181" si="14">IF(I166&gt;0,LOG10(I166), "")</f>
        <v>6.1848348004018883</v>
      </c>
      <c r="K166" t="s">
        <v>499</v>
      </c>
    </row>
    <row r="167" spans="1:15" x14ac:dyDescent="0.3">
      <c r="B167" t="s">
        <v>898</v>
      </c>
      <c r="C167" t="s">
        <v>899</v>
      </c>
      <c r="D167" s="55" t="s">
        <v>23</v>
      </c>
      <c r="E167" s="55" t="s">
        <v>837</v>
      </c>
      <c r="F167" s="50" t="s">
        <v>686</v>
      </c>
      <c r="G167" s="55" t="s">
        <v>685</v>
      </c>
      <c r="H167">
        <v>2329.6322280374902</v>
      </c>
      <c r="I167">
        <f t="shared" si="13"/>
        <v>2329632.22803749</v>
      </c>
      <c r="J167">
        <f t="shared" si="14"/>
        <v>6.3672873656866997</v>
      </c>
      <c r="K167" t="s">
        <v>499</v>
      </c>
    </row>
    <row r="168" spans="1:15" x14ac:dyDescent="0.3">
      <c r="B168" t="s">
        <v>502</v>
      </c>
      <c r="C168" t="s">
        <v>807</v>
      </c>
      <c r="D168" s="55" t="s">
        <v>2</v>
      </c>
      <c r="E168" s="55" t="s">
        <v>875</v>
      </c>
      <c r="F168" s="50" t="s">
        <v>648</v>
      </c>
      <c r="G168" s="55" t="s">
        <v>685</v>
      </c>
      <c r="H168">
        <v>4167.9057389229001</v>
      </c>
      <c r="I168">
        <f t="shared" si="13"/>
        <v>4167905.7389229001</v>
      </c>
      <c r="J168">
        <f t="shared" si="14"/>
        <v>6.6199178884276115</v>
      </c>
      <c r="K168" t="s">
        <v>499</v>
      </c>
      <c r="L168" s="64"/>
    </row>
    <row r="169" spans="1:15" x14ac:dyDescent="0.3">
      <c r="B169" t="s">
        <v>502</v>
      </c>
      <c r="C169" t="s">
        <v>807</v>
      </c>
      <c r="D169" s="55" t="s">
        <v>2</v>
      </c>
      <c r="E169" s="55" t="s">
        <v>873</v>
      </c>
      <c r="F169" s="50" t="s">
        <v>687</v>
      </c>
      <c r="G169" s="55" t="s">
        <v>685</v>
      </c>
      <c r="H169">
        <v>1571.7072932151</v>
      </c>
      <c r="I169">
        <f t="shared" si="13"/>
        <v>1571707.2932151</v>
      </c>
      <c r="J169">
        <f t="shared" si="14"/>
        <v>6.1963716684349777</v>
      </c>
      <c r="K169" t="s">
        <v>499</v>
      </c>
    </row>
    <row r="170" spans="1:15" x14ac:dyDescent="0.3">
      <c r="B170" t="s">
        <v>520</v>
      </c>
      <c r="C170" t="s">
        <v>807</v>
      </c>
      <c r="D170" s="55" t="s">
        <v>2</v>
      </c>
      <c r="E170" s="55" t="s">
        <v>900</v>
      </c>
      <c r="F170" s="50" t="s">
        <v>688</v>
      </c>
      <c r="G170" s="55" t="s">
        <v>685</v>
      </c>
      <c r="H170">
        <v>1300</v>
      </c>
      <c r="I170">
        <f t="shared" si="13"/>
        <v>1300000</v>
      </c>
      <c r="J170">
        <f t="shared" si="14"/>
        <v>6.1139433523068369</v>
      </c>
      <c r="K170" t="s">
        <v>499</v>
      </c>
    </row>
    <row r="171" spans="1:15" x14ac:dyDescent="0.3">
      <c r="B171" t="s">
        <v>901</v>
      </c>
      <c r="C171" t="s">
        <v>902</v>
      </c>
      <c r="D171" s="55" t="s">
        <v>2</v>
      </c>
      <c r="E171" s="55" t="s">
        <v>903</v>
      </c>
      <c r="F171" s="50" t="s">
        <v>689</v>
      </c>
      <c r="G171" s="55" t="s">
        <v>685</v>
      </c>
      <c r="H171">
        <v>4167.9057389229001</v>
      </c>
      <c r="I171">
        <f t="shared" si="13"/>
        <v>4167905.7389229001</v>
      </c>
      <c r="J171">
        <f t="shared" si="14"/>
        <v>6.6199178884276115</v>
      </c>
      <c r="K171" t="s">
        <v>499</v>
      </c>
    </row>
    <row r="172" spans="1:15" x14ac:dyDescent="0.3">
      <c r="B172" t="s">
        <v>502</v>
      </c>
      <c r="C172" t="s">
        <v>807</v>
      </c>
      <c r="D172" s="55" t="s">
        <v>841</v>
      </c>
      <c r="E172" s="55" t="s">
        <v>863</v>
      </c>
      <c r="F172" s="50" t="s">
        <v>690</v>
      </c>
      <c r="G172" s="55" t="s">
        <v>685</v>
      </c>
      <c r="H172">
        <v>209.11324726572499</v>
      </c>
      <c r="I172">
        <f t="shared" si="13"/>
        <v>209113.24726572499</v>
      </c>
      <c r="J172">
        <f t="shared" si="14"/>
        <v>5.3203815461231168</v>
      </c>
      <c r="K172" t="s">
        <v>499</v>
      </c>
    </row>
    <row r="173" spans="1:15" x14ac:dyDescent="0.3">
      <c r="B173" t="s">
        <v>520</v>
      </c>
      <c r="C173" t="s">
        <v>807</v>
      </c>
      <c r="D173" s="55" t="s">
        <v>841</v>
      </c>
      <c r="E173" s="55" t="s">
        <v>863</v>
      </c>
      <c r="F173" s="50" t="s">
        <v>691</v>
      </c>
      <c r="G173" s="55" t="s">
        <v>685</v>
      </c>
      <c r="H173">
        <v>20</v>
      </c>
      <c r="I173">
        <f t="shared" si="13"/>
        <v>20000</v>
      </c>
      <c r="J173">
        <f t="shared" si="14"/>
        <v>4.3010299956639813</v>
      </c>
      <c r="K173" t="s">
        <v>499</v>
      </c>
    </row>
    <row r="174" spans="1:15" x14ac:dyDescent="0.3">
      <c r="B174" t="s">
        <v>520</v>
      </c>
      <c r="C174" t="s">
        <v>807</v>
      </c>
      <c r="D174" s="55" t="s">
        <v>10</v>
      </c>
      <c r="E174" s="55" t="s">
        <v>904</v>
      </c>
      <c r="F174" s="50" t="s">
        <v>692</v>
      </c>
      <c r="G174" s="55" t="s">
        <v>685</v>
      </c>
      <c r="H174">
        <v>3000</v>
      </c>
      <c r="I174">
        <f>H174*1000</f>
        <v>3000000</v>
      </c>
      <c r="J174">
        <f t="shared" si="14"/>
        <v>6.4771212547196626</v>
      </c>
      <c r="K174" t="s">
        <v>499</v>
      </c>
    </row>
    <row r="175" spans="1:15" x14ac:dyDescent="0.3">
      <c r="B175" t="s">
        <v>502</v>
      </c>
      <c r="C175" t="s">
        <v>807</v>
      </c>
      <c r="D175" s="55" t="s">
        <v>10</v>
      </c>
      <c r="E175" s="55" t="s">
        <v>882</v>
      </c>
      <c r="F175" s="50" t="s">
        <v>653</v>
      </c>
      <c r="G175" s="55" t="s">
        <v>685</v>
      </c>
      <c r="H175">
        <v>4361.6813382340897</v>
      </c>
      <c r="I175">
        <f>H175*1000</f>
        <v>4361681.3382340893</v>
      </c>
      <c r="J175">
        <f t="shared" si="14"/>
        <v>6.6396539331129567</v>
      </c>
      <c r="K175" t="s">
        <v>499</v>
      </c>
    </row>
    <row r="176" spans="1:15" x14ac:dyDescent="0.3">
      <c r="B176" t="s">
        <v>502</v>
      </c>
      <c r="C176" t="s">
        <v>807</v>
      </c>
      <c r="D176" s="55" t="s">
        <v>10</v>
      </c>
      <c r="E176" s="55" t="s">
        <v>883</v>
      </c>
      <c r="F176" s="50" t="s">
        <v>693</v>
      </c>
      <c r="G176" s="55" t="s">
        <v>685</v>
      </c>
      <c r="H176">
        <v>4230.3807933093103</v>
      </c>
      <c r="I176">
        <f>H176*1000</f>
        <v>4230380.7933093105</v>
      </c>
      <c r="J176">
        <f t="shared" si="14"/>
        <v>6.6263794616988392</v>
      </c>
      <c r="K176" t="s">
        <v>499</v>
      </c>
    </row>
    <row r="177" spans="1:15" x14ac:dyDescent="0.3">
      <c r="B177" t="s">
        <v>502</v>
      </c>
      <c r="C177" t="s">
        <v>807</v>
      </c>
      <c r="D177" s="55" t="s">
        <v>10</v>
      </c>
      <c r="E177" s="55" t="s">
        <v>904</v>
      </c>
      <c r="F177" s="50" t="s">
        <v>694</v>
      </c>
      <c r="G177" s="55" t="s">
        <v>685</v>
      </c>
      <c r="H177">
        <v>3656.3674187301099</v>
      </c>
      <c r="I177">
        <f>H177*1000</f>
        <v>3656367.4187301099</v>
      </c>
      <c r="J177">
        <f t="shared" si="14"/>
        <v>6.5630498303630755</v>
      </c>
      <c r="K177" t="s">
        <v>499</v>
      </c>
    </row>
    <row r="178" spans="1:15" x14ac:dyDescent="0.3">
      <c r="B178" t="s">
        <v>695</v>
      </c>
      <c r="C178" t="s">
        <v>807</v>
      </c>
      <c r="D178" s="55" t="s">
        <v>10</v>
      </c>
      <c r="E178" s="55" t="s">
        <v>882</v>
      </c>
      <c r="F178" s="50" t="s">
        <v>696</v>
      </c>
      <c r="G178" s="55" t="s">
        <v>685</v>
      </c>
      <c r="H178">
        <f>I178/1000</f>
        <v>4858.4694785104903</v>
      </c>
      <c r="I178">
        <f>10^(2.9307*LOG10(1050)-2.1677)</f>
        <v>4858469.4785104906</v>
      </c>
      <c r="J178">
        <f t="shared" si="14"/>
        <v>6.6864994787842678</v>
      </c>
      <c r="K178" t="s">
        <v>499</v>
      </c>
    </row>
    <row r="179" spans="1:15" x14ac:dyDescent="0.3">
      <c r="B179" t="s">
        <v>502</v>
      </c>
      <c r="C179" t="s">
        <v>807</v>
      </c>
      <c r="D179" s="55" t="s">
        <v>10</v>
      </c>
      <c r="E179" s="55" t="s">
        <v>860</v>
      </c>
      <c r="F179" s="50" t="s">
        <v>660</v>
      </c>
      <c r="G179" s="55" t="s">
        <v>685</v>
      </c>
      <c r="H179">
        <v>3112.3482967551099</v>
      </c>
      <c r="I179">
        <f t="shared" ref="I179:I181" si="15">H179*1000</f>
        <v>3112348.2967551099</v>
      </c>
      <c r="J179">
        <f t="shared" si="14"/>
        <v>6.4930881920755885</v>
      </c>
      <c r="K179" t="s">
        <v>499</v>
      </c>
    </row>
    <row r="180" spans="1:15" x14ac:dyDescent="0.3">
      <c r="A180" s="33"/>
      <c r="B180" s="33" t="s">
        <v>851</v>
      </c>
      <c r="C180" s="33" t="s">
        <v>807</v>
      </c>
      <c r="D180" s="44" t="s">
        <v>910</v>
      </c>
      <c r="E180" s="44" t="s">
        <v>852</v>
      </c>
      <c r="F180" s="44" t="s">
        <v>623</v>
      </c>
      <c r="G180" s="44" t="s">
        <v>685</v>
      </c>
      <c r="H180" s="33">
        <v>16.1432490787607</v>
      </c>
      <c r="I180" s="33">
        <f>H180*1000</f>
        <v>16143.2490787607</v>
      </c>
      <c r="J180" s="33">
        <f>IF(I180&gt;0,LOG10(I180), "")</f>
        <v>4.2079909476703756</v>
      </c>
      <c r="K180" s="33" t="s">
        <v>499</v>
      </c>
      <c r="L180" s="34"/>
    </row>
    <row r="181" spans="1:15" x14ac:dyDescent="0.3">
      <c r="A181" s="26"/>
      <c r="B181" s="26" t="s">
        <v>502</v>
      </c>
      <c r="C181" s="26" t="s">
        <v>807</v>
      </c>
      <c r="D181" s="57" t="s">
        <v>808</v>
      </c>
      <c r="E181" s="57" t="s">
        <v>793</v>
      </c>
      <c r="F181" s="52" t="s">
        <v>697</v>
      </c>
      <c r="G181" s="57" t="s">
        <v>685</v>
      </c>
      <c r="H181" s="26">
        <v>19.663164952629099</v>
      </c>
      <c r="I181" s="26">
        <f t="shared" si="15"/>
        <v>19663.1649526291</v>
      </c>
      <c r="J181" s="26">
        <f t="shared" si="14"/>
        <v>4.2936534224908236</v>
      </c>
      <c r="K181" s="26" t="s">
        <v>499</v>
      </c>
      <c r="L181" s="35"/>
      <c r="O181" s="34"/>
    </row>
    <row r="182" spans="1:15" x14ac:dyDescent="0.3">
      <c r="B182" t="s">
        <v>705</v>
      </c>
      <c r="C182" t="s">
        <v>899</v>
      </c>
      <c r="D182" s="55" t="s">
        <v>23</v>
      </c>
      <c r="E182" s="55" t="s">
        <v>837</v>
      </c>
      <c r="F182" s="50" t="s">
        <v>706</v>
      </c>
      <c r="G182" s="55" t="s">
        <v>707</v>
      </c>
      <c r="H182">
        <f>I182/1000</f>
        <v>443.67427225093286</v>
      </c>
      <c r="I182">
        <f>10^(2.9307*LOG10(464)-2.1677)</f>
        <v>443674.27225093287</v>
      </c>
      <c r="J182">
        <f t="shared" ref="J182:J191" si="16">IF(I182&gt;0,LOG10(I182), "")</f>
        <v>5.6470642456121896</v>
      </c>
      <c r="K182" t="s">
        <v>499</v>
      </c>
    </row>
    <row r="183" spans="1:15" x14ac:dyDescent="0.3">
      <c r="B183" t="s">
        <v>911</v>
      </c>
      <c r="C183" t="s">
        <v>807</v>
      </c>
      <c r="D183" s="55" t="s">
        <v>23</v>
      </c>
      <c r="E183" s="55" t="s">
        <v>907</v>
      </c>
      <c r="F183" s="55" t="s">
        <v>699</v>
      </c>
      <c r="G183" s="55" t="s">
        <v>707</v>
      </c>
      <c r="H183">
        <f>AVERAGE(1372.84774384731,1530.505168,2256.75130913573)</f>
        <v>1720.0347403276799</v>
      </c>
      <c r="I183">
        <f>H183*1000</f>
        <v>1720034.7403276798</v>
      </c>
      <c r="J183">
        <f t="shared" si="16"/>
        <v>6.2355372186402498</v>
      </c>
      <c r="K183" t="s">
        <v>499</v>
      </c>
    </row>
    <row r="184" spans="1:15" x14ac:dyDescent="0.3">
      <c r="C184" t="s">
        <v>807</v>
      </c>
      <c r="D184" s="55" t="s">
        <v>2</v>
      </c>
      <c r="E184" s="55" t="s">
        <v>877</v>
      </c>
      <c r="F184" s="55" t="s">
        <v>708</v>
      </c>
      <c r="G184" s="55" t="s">
        <v>707</v>
      </c>
      <c r="J184" t="str">
        <f t="shared" si="16"/>
        <v/>
      </c>
      <c r="K184" t="s">
        <v>499</v>
      </c>
    </row>
    <row r="185" spans="1:15" x14ac:dyDescent="0.3">
      <c r="C185" t="s">
        <v>807</v>
      </c>
      <c r="D185" s="55" t="s">
        <v>2</v>
      </c>
      <c r="E185" s="55" t="s">
        <v>903</v>
      </c>
      <c r="F185" s="55" t="s">
        <v>709</v>
      </c>
      <c r="G185" s="55" t="s">
        <v>707</v>
      </c>
      <c r="J185" t="str">
        <f t="shared" si="16"/>
        <v/>
      </c>
      <c r="K185" t="s">
        <v>499</v>
      </c>
    </row>
    <row r="186" spans="1:15" x14ac:dyDescent="0.3">
      <c r="B186" t="s">
        <v>520</v>
      </c>
      <c r="C186" t="s">
        <v>807</v>
      </c>
      <c r="D186" s="55" t="s">
        <v>2</v>
      </c>
      <c r="E186" s="55" t="s">
        <v>877</v>
      </c>
      <c r="F186" s="50" t="s">
        <v>710</v>
      </c>
      <c r="G186" s="55" t="s">
        <v>707</v>
      </c>
      <c r="H186">
        <v>1200</v>
      </c>
      <c r="I186">
        <f t="shared" ref="I186:I191" si="17">H186*1000</f>
        <v>1200000</v>
      </c>
      <c r="J186">
        <f t="shared" si="16"/>
        <v>6.0791812460476251</v>
      </c>
      <c r="K186" t="s">
        <v>499</v>
      </c>
    </row>
    <row r="187" spans="1:15" x14ac:dyDescent="0.3">
      <c r="B187" t="s">
        <v>520</v>
      </c>
      <c r="C187" t="s">
        <v>807</v>
      </c>
      <c r="D187" s="55" t="s">
        <v>2</v>
      </c>
      <c r="E187" s="55" t="s">
        <v>794</v>
      </c>
      <c r="F187" s="50" t="s">
        <v>711</v>
      </c>
      <c r="G187" s="55" t="s">
        <v>707</v>
      </c>
      <c r="H187">
        <v>1500</v>
      </c>
      <c r="I187">
        <f t="shared" si="17"/>
        <v>1500000</v>
      </c>
      <c r="J187">
        <f t="shared" si="16"/>
        <v>6.1760912590556813</v>
      </c>
      <c r="K187" t="s">
        <v>499</v>
      </c>
    </row>
    <row r="188" spans="1:15" x14ac:dyDescent="0.3">
      <c r="B188" t="s">
        <v>520</v>
      </c>
      <c r="C188" t="s">
        <v>807</v>
      </c>
      <c r="D188" s="55" t="s">
        <v>2</v>
      </c>
      <c r="E188" s="55" t="s">
        <v>877</v>
      </c>
      <c r="F188" s="50" t="s">
        <v>712</v>
      </c>
      <c r="G188" s="55" t="s">
        <v>707</v>
      </c>
      <c r="H188">
        <v>2000</v>
      </c>
      <c r="I188">
        <f t="shared" si="17"/>
        <v>2000000</v>
      </c>
      <c r="J188">
        <f t="shared" si="16"/>
        <v>6.3010299956639813</v>
      </c>
      <c r="K188" t="s">
        <v>499</v>
      </c>
    </row>
    <row r="189" spans="1:15" x14ac:dyDescent="0.3">
      <c r="B189" t="s">
        <v>912</v>
      </c>
      <c r="C189" t="s">
        <v>807</v>
      </c>
      <c r="D189" s="55" t="s">
        <v>10</v>
      </c>
      <c r="E189" s="55" t="s">
        <v>883</v>
      </c>
      <c r="F189" s="50" t="s">
        <v>713</v>
      </c>
      <c r="G189" s="55" t="s">
        <v>707</v>
      </c>
      <c r="H189">
        <f>AVERAGE(4311.5769937851,4230.38079330931)</f>
        <v>4270.9788935472052</v>
      </c>
      <c r="I189">
        <f t="shared" si="17"/>
        <v>4270978.8935472053</v>
      </c>
      <c r="J189">
        <f t="shared" si="16"/>
        <v>6.6305274252225086</v>
      </c>
      <c r="K189" t="s">
        <v>499</v>
      </c>
    </row>
    <row r="190" spans="1:15" x14ac:dyDescent="0.3">
      <c r="A190" t="s">
        <v>913</v>
      </c>
      <c r="B190" t="s">
        <v>912</v>
      </c>
      <c r="C190" t="s">
        <v>807</v>
      </c>
      <c r="D190" s="55" t="s">
        <v>10</v>
      </c>
      <c r="E190" s="55" t="s">
        <v>883</v>
      </c>
      <c r="F190" s="50" t="s">
        <v>914</v>
      </c>
      <c r="G190" s="55" t="s">
        <v>707</v>
      </c>
      <c r="H190">
        <f>AVERAGE(4311.5769937851,4230.38079330931)</f>
        <v>4270.9788935472052</v>
      </c>
      <c r="I190">
        <f t="shared" si="17"/>
        <v>4270978.8935472053</v>
      </c>
      <c r="J190">
        <f t="shared" si="16"/>
        <v>6.6305274252225086</v>
      </c>
      <c r="K190" t="s">
        <v>514</v>
      </c>
    </row>
    <row r="191" spans="1:15" x14ac:dyDescent="0.3">
      <c r="B191" t="s">
        <v>502</v>
      </c>
      <c r="C191" t="s">
        <v>807</v>
      </c>
      <c r="D191" s="55" t="s">
        <v>10</v>
      </c>
      <c r="E191" s="55" t="s">
        <v>884</v>
      </c>
      <c r="F191" s="50" t="s">
        <v>702</v>
      </c>
      <c r="G191" s="55" t="s">
        <v>707</v>
      </c>
      <c r="H191">
        <v>4937.4318531126701</v>
      </c>
      <c r="I191">
        <f t="shared" si="17"/>
        <v>4937431.8531126697</v>
      </c>
      <c r="J191">
        <f t="shared" si="16"/>
        <v>6.693501114503607</v>
      </c>
      <c r="K191" t="s">
        <v>499</v>
      </c>
    </row>
    <row r="192" spans="1:15" s="33" customFormat="1" x14ac:dyDescent="0.3">
      <c r="B192" s="33" t="s">
        <v>851</v>
      </c>
      <c r="C192" s="33" t="s">
        <v>807</v>
      </c>
      <c r="D192" s="44" t="s">
        <v>910</v>
      </c>
      <c r="E192" s="44" t="s">
        <v>852</v>
      </c>
      <c r="F192" s="44" t="s">
        <v>623</v>
      </c>
      <c r="G192" s="44" t="s">
        <v>707</v>
      </c>
      <c r="H192" s="33">
        <v>16.14324908</v>
      </c>
      <c r="I192" s="33">
        <f>H192*1000</f>
        <v>16143.24908</v>
      </c>
      <c r="J192" s="33">
        <f>IF(I192&gt;0,LOG10(I192), "")</f>
        <v>4.2079909477037152</v>
      </c>
      <c r="K192" s="33" t="s">
        <v>499</v>
      </c>
      <c r="L192" s="34"/>
      <c r="M192" s="34"/>
    </row>
    <row r="193" spans="1:14" x14ac:dyDescent="0.3">
      <c r="A193" s="26"/>
      <c r="B193" s="26" t="s">
        <v>908</v>
      </c>
      <c r="C193" s="26" t="s">
        <v>807</v>
      </c>
      <c r="D193" s="57" t="s">
        <v>953</v>
      </c>
      <c r="E193" s="57" t="s">
        <v>953</v>
      </c>
      <c r="F193" s="57" t="s">
        <v>714</v>
      </c>
      <c r="G193" s="57" t="s">
        <v>707</v>
      </c>
      <c r="H193" s="26">
        <v>19.663164952629099</v>
      </c>
      <c r="I193" s="26">
        <f>H193*1000</f>
        <v>19663.1649526291</v>
      </c>
      <c r="J193" s="26">
        <f>IF(I193&gt;0,LOG10(I193), "")</f>
        <v>4.2936534224908236</v>
      </c>
      <c r="K193" s="26" t="s">
        <v>499</v>
      </c>
      <c r="L193" s="35"/>
      <c r="N193" s="34"/>
    </row>
    <row r="194" spans="1:14" x14ac:dyDescent="0.3">
      <c r="B194" t="s">
        <v>502</v>
      </c>
      <c r="C194" t="s">
        <v>799</v>
      </c>
      <c r="D194" s="55" t="s">
        <v>814</v>
      </c>
      <c r="E194" s="55" t="s">
        <v>853</v>
      </c>
      <c r="F194" s="55" t="s">
        <v>915</v>
      </c>
      <c r="G194" s="55" t="s">
        <v>715</v>
      </c>
      <c r="H194">
        <v>35163.811689588503</v>
      </c>
      <c r="I194">
        <f t="shared" ref="I194:I197" si="18">H194*1000</f>
        <v>35163811.689588502</v>
      </c>
      <c r="J194">
        <f t="shared" ref="J194:J239" si="19">IF(I194&gt;0,LOG10(I194), "")</f>
        <v>7.546095945640384</v>
      </c>
      <c r="K194" t="s">
        <v>499</v>
      </c>
      <c r="N194" s="45"/>
    </row>
    <row r="195" spans="1:14" x14ac:dyDescent="0.3">
      <c r="B195" t="s">
        <v>502</v>
      </c>
      <c r="C195" t="s">
        <v>807</v>
      </c>
      <c r="D195" s="55" t="s">
        <v>23</v>
      </c>
      <c r="E195" s="55" t="s">
        <v>844</v>
      </c>
      <c r="F195" s="55" t="s">
        <v>916</v>
      </c>
      <c r="G195" s="55" t="s">
        <v>715</v>
      </c>
      <c r="H195">
        <v>1372.8477438473101</v>
      </c>
      <c r="I195">
        <f t="shared" si="18"/>
        <v>1372847.7438473101</v>
      </c>
      <c r="J195">
        <f t="shared" si="19"/>
        <v>6.1376223743281129</v>
      </c>
      <c r="K195" t="s">
        <v>499</v>
      </c>
    </row>
    <row r="196" spans="1:14" x14ac:dyDescent="0.3">
      <c r="B196" t="s">
        <v>917</v>
      </c>
      <c r="C196" t="s">
        <v>807</v>
      </c>
      <c r="D196" s="55" t="s">
        <v>23</v>
      </c>
      <c r="E196" s="55" t="s">
        <v>844</v>
      </c>
      <c r="F196" s="55" t="s">
        <v>918</v>
      </c>
      <c r="G196" s="55" t="s">
        <v>715</v>
      </c>
      <c r="H196">
        <f>AVERAGE(2256.75130913573,1530.50516768011)</f>
        <v>1893.62823840792</v>
      </c>
      <c r="I196">
        <f t="shared" si="18"/>
        <v>1893628.2384079199</v>
      </c>
      <c r="J196">
        <f t="shared" si="19"/>
        <v>6.2772947213116561</v>
      </c>
      <c r="K196" t="s">
        <v>499</v>
      </c>
    </row>
    <row r="197" spans="1:14" x14ac:dyDescent="0.3">
      <c r="B197" t="s">
        <v>502</v>
      </c>
      <c r="C197" t="s">
        <v>807</v>
      </c>
      <c r="D197" s="55" t="s">
        <v>2</v>
      </c>
      <c r="E197" s="55" t="s">
        <v>877</v>
      </c>
      <c r="F197" s="50" t="s">
        <v>716</v>
      </c>
      <c r="G197" s="55" t="s">
        <v>715</v>
      </c>
      <c r="H197">
        <v>2622.8331029412002</v>
      </c>
      <c r="I197">
        <f t="shared" si="18"/>
        <v>2622833.1029412001</v>
      </c>
      <c r="J197">
        <f t="shared" si="19"/>
        <v>6.4187706562869797</v>
      </c>
      <c r="K197" t="s">
        <v>499</v>
      </c>
    </row>
    <row r="198" spans="1:14" x14ac:dyDescent="0.3">
      <c r="B198" t="s">
        <v>700</v>
      </c>
      <c r="C198" t="s">
        <v>807</v>
      </c>
      <c r="D198" s="55" t="s">
        <v>2</v>
      </c>
      <c r="E198" s="55" t="s">
        <v>877</v>
      </c>
      <c r="F198" s="55" t="s">
        <v>919</v>
      </c>
      <c r="G198" s="55" t="s">
        <v>715</v>
      </c>
      <c r="H198">
        <f>I198/1000</f>
        <v>4462.7701892449377</v>
      </c>
      <c r="I198">
        <f>10^(2.9307*LOG10(1020)-2.1677)</f>
        <v>4462770.1892449381</v>
      </c>
      <c r="J198">
        <f t="shared" si="19"/>
        <v>6.649604523382652</v>
      </c>
      <c r="K198" t="s">
        <v>499</v>
      </c>
    </row>
    <row r="199" spans="1:14" x14ac:dyDescent="0.3">
      <c r="B199" t="s">
        <v>920</v>
      </c>
      <c r="C199" t="s">
        <v>906</v>
      </c>
      <c r="D199" s="55" t="s">
        <v>2</v>
      </c>
      <c r="E199" s="55" t="s">
        <v>903</v>
      </c>
      <c r="F199" s="50" t="s">
        <v>717</v>
      </c>
      <c r="G199" s="55" t="s">
        <v>715</v>
      </c>
      <c r="H199">
        <v>1500</v>
      </c>
      <c r="I199">
        <f t="shared" ref="I199" si="20">H199*1000</f>
        <v>1500000</v>
      </c>
      <c r="J199">
        <f t="shared" si="19"/>
        <v>6.1760912590556813</v>
      </c>
      <c r="K199" t="s">
        <v>499</v>
      </c>
    </row>
    <row r="200" spans="1:14" x14ac:dyDescent="0.3">
      <c r="C200" t="s">
        <v>921</v>
      </c>
      <c r="D200" s="55" t="s">
        <v>10</v>
      </c>
      <c r="E200" s="55" t="s">
        <v>922</v>
      </c>
      <c r="F200" s="50" t="s">
        <v>718</v>
      </c>
      <c r="G200" s="55" t="s">
        <v>715</v>
      </c>
      <c r="J200" t="str">
        <f t="shared" si="19"/>
        <v/>
      </c>
      <c r="K200" t="s">
        <v>499</v>
      </c>
      <c r="N200" s="45"/>
    </row>
    <row r="201" spans="1:14" x14ac:dyDescent="0.3">
      <c r="B201" t="s">
        <v>923</v>
      </c>
      <c r="C201" t="s">
        <v>807</v>
      </c>
      <c r="D201" s="55" t="s">
        <v>10</v>
      </c>
      <c r="E201" s="55" t="s">
        <v>10</v>
      </c>
      <c r="F201" s="50" t="s">
        <v>719</v>
      </c>
      <c r="G201" s="55" t="s">
        <v>715</v>
      </c>
      <c r="H201">
        <f>AVERAGE(1488.3355922751,1467.30261502174,1797.33822092383,1355.9122337897)</f>
        <v>1527.2221655025924</v>
      </c>
      <c r="I201">
        <f>H201*1000</f>
        <v>1527222.1655025925</v>
      </c>
      <c r="J201">
        <f t="shared" si="19"/>
        <v>6.1839022186108643</v>
      </c>
      <c r="K201" t="s">
        <v>499</v>
      </c>
    </row>
    <row r="202" spans="1:14" x14ac:dyDescent="0.3">
      <c r="A202" s="26"/>
      <c r="B202" s="26" t="s">
        <v>851</v>
      </c>
      <c r="C202" s="26" t="s">
        <v>909</v>
      </c>
      <c r="D202" s="57" t="s">
        <v>910</v>
      </c>
      <c r="E202" s="57" t="s">
        <v>910</v>
      </c>
      <c r="F202" s="52" t="s">
        <v>720</v>
      </c>
      <c r="G202" s="57" t="s">
        <v>715</v>
      </c>
      <c r="H202" s="26">
        <v>16.14324908</v>
      </c>
      <c r="I202" s="26">
        <f>H202*1000</f>
        <v>16143.24908</v>
      </c>
      <c r="J202" s="26">
        <f t="shared" si="19"/>
        <v>4.2079909477037152</v>
      </c>
      <c r="K202" s="26" t="s">
        <v>499</v>
      </c>
      <c r="L202" s="35"/>
    </row>
    <row r="203" spans="1:14" x14ac:dyDescent="0.3">
      <c r="B203" t="s">
        <v>502</v>
      </c>
      <c r="C203" t="s">
        <v>799</v>
      </c>
      <c r="D203" s="55" t="s">
        <v>814</v>
      </c>
      <c r="E203" s="55" t="s">
        <v>853</v>
      </c>
      <c r="F203" s="50" t="s">
        <v>721</v>
      </c>
      <c r="G203" s="55" t="s">
        <v>722</v>
      </c>
      <c r="H203">
        <v>35163.811689588503</v>
      </c>
      <c r="I203">
        <f>H203*1000</f>
        <v>35163811.689588502</v>
      </c>
      <c r="J203">
        <f t="shared" si="19"/>
        <v>7.546095945640384</v>
      </c>
      <c r="K203" t="s">
        <v>499</v>
      </c>
      <c r="N203" s="45"/>
    </row>
    <row r="204" spans="1:14" x14ac:dyDescent="0.3">
      <c r="B204" t="s">
        <v>502</v>
      </c>
      <c r="C204" t="s">
        <v>807</v>
      </c>
      <c r="D204" s="55" t="s">
        <v>23</v>
      </c>
      <c r="E204" s="55" t="s">
        <v>837</v>
      </c>
      <c r="F204" s="50" t="s">
        <v>723</v>
      </c>
      <c r="G204" s="55" t="s">
        <v>722</v>
      </c>
      <c r="H204">
        <v>820.06468214816005</v>
      </c>
      <c r="I204">
        <f>H204*1000</f>
        <v>820064.68214816006</v>
      </c>
      <c r="J204">
        <f t="shared" si="19"/>
        <v>5.9138481084717158</v>
      </c>
      <c r="K204" t="s">
        <v>499</v>
      </c>
    </row>
    <row r="205" spans="1:14" x14ac:dyDescent="0.3">
      <c r="B205" t="s">
        <v>924</v>
      </c>
      <c r="C205" t="s">
        <v>807</v>
      </c>
      <c r="D205" s="55" t="s">
        <v>23</v>
      </c>
      <c r="E205" s="55" t="s">
        <v>870</v>
      </c>
      <c r="F205" s="55" t="s">
        <v>925</v>
      </c>
      <c r="G205" s="55" t="s">
        <v>722</v>
      </c>
      <c r="H205">
        <v>4780.7391440000001</v>
      </c>
      <c r="I205">
        <f t="shared" ref="I205" si="21">H205*1000</f>
        <v>4780739.1440000003</v>
      </c>
      <c r="J205">
        <f t="shared" si="19"/>
        <v>6.6794950475209216</v>
      </c>
      <c r="K205" t="s">
        <v>499</v>
      </c>
    </row>
    <row r="206" spans="1:14" x14ac:dyDescent="0.3">
      <c r="C206" t="s">
        <v>807</v>
      </c>
      <c r="D206" s="55" t="s">
        <v>23</v>
      </c>
      <c r="E206" s="55" t="s">
        <v>23</v>
      </c>
      <c r="F206" s="50" t="s">
        <v>724</v>
      </c>
      <c r="G206" s="55" t="s">
        <v>722</v>
      </c>
      <c r="J206" t="str">
        <f t="shared" si="19"/>
        <v/>
      </c>
      <c r="K206" t="s">
        <v>514</v>
      </c>
    </row>
    <row r="207" spans="1:14" x14ac:dyDescent="0.3">
      <c r="B207" t="s">
        <v>520</v>
      </c>
      <c r="C207" t="s">
        <v>807</v>
      </c>
      <c r="D207" s="55" t="s">
        <v>23</v>
      </c>
      <c r="E207" s="55" t="s">
        <v>870</v>
      </c>
      <c r="F207" s="50" t="s">
        <v>725</v>
      </c>
      <c r="G207" s="55" t="s">
        <v>722</v>
      </c>
      <c r="H207">
        <v>1500</v>
      </c>
      <c r="I207">
        <f t="shared" ref="I207:I213" si="22">H207*1000</f>
        <v>1500000</v>
      </c>
      <c r="J207">
        <f t="shared" si="19"/>
        <v>6.1760912590556813</v>
      </c>
      <c r="K207" t="s">
        <v>499</v>
      </c>
    </row>
    <row r="208" spans="1:14" x14ac:dyDescent="0.3">
      <c r="B208" t="s">
        <v>520</v>
      </c>
      <c r="C208" t="s">
        <v>807</v>
      </c>
      <c r="D208" s="55" t="s">
        <v>23</v>
      </c>
      <c r="E208" s="55" t="s">
        <v>870</v>
      </c>
      <c r="F208" s="50" t="s">
        <v>726</v>
      </c>
      <c r="G208" s="55" t="s">
        <v>722</v>
      </c>
      <c r="H208">
        <v>2000</v>
      </c>
      <c r="I208">
        <f t="shared" si="22"/>
        <v>2000000</v>
      </c>
      <c r="J208">
        <f t="shared" si="19"/>
        <v>6.3010299956639813</v>
      </c>
      <c r="K208" t="s">
        <v>499</v>
      </c>
    </row>
    <row r="209" spans="1:14" x14ac:dyDescent="0.3">
      <c r="A209" t="s">
        <v>926</v>
      </c>
      <c r="B209" t="s">
        <v>905</v>
      </c>
      <c r="C209" t="s">
        <v>807</v>
      </c>
      <c r="D209" s="55" t="s">
        <v>2</v>
      </c>
      <c r="E209" s="55" t="s">
        <v>875</v>
      </c>
      <c r="F209" s="50" t="s">
        <v>927</v>
      </c>
      <c r="G209" s="55" t="s">
        <v>722</v>
      </c>
      <c r="H209">
        <v>2492.635914</v>
      </c>
      <c r="I209">
        <f t="shared" si="22"/>
        <v>2492635.9139999999</v>
      </c>
      <c r="J209">
        <f t="shared" si="19"/>
        <v>6.3966588480633053</v>
      </c>
      <c r="K209" t="s">
        <v>499</v>
      </c>
    </row>
    <row r="210" spans="1:14" x14ac:dyDescent="0.3">
      <c r="B210" t="s">
        <v>928</v>
      </c>
      <c r="C210" t="s">
        <v>807</v>
      </c>
      <c r="D210" s="55" t="s">
        <v>2</v>
      </c>
      <c r="E210" s="55" t="s">
        <v>877</v>
      </c>
      <c r="F210" s="50" t="s">
        <v>727</v>
      </c>
      <c r="G210" s="55" t="s">
        <v>722</v>
      </c>
      <c r="H210">
        <f>AVERAGE(2958.02589903972,10802.1045668729)</f>
        <v>6880.06523295631</v>
      </c>
      <c r="I210">
        <f t="shared" si="22"/>
        <v>6880065.2329563098</v>
      </c>
      <c r="J210">
        <f t="shared" si="19"/>
        <v>6.8375925559940374</v>
      </c>
      <c r="K210" t="s">
        <v>499</v>
      </c>
    </row>
    <row r="211" spans="1:14" x14ac:dyDescent="0.3">
      <c r="B211" t="s">
        <v>502</v>
      </c>
      <c r="C211" t="s">
        <v>807</v>
      </c>
      <c r="D211" s="55" t="s">
        <v>2</v>
      </c>
      <c r="E211" s="55" t="s">
        <v>877</v>
      </c>
      <c r="F211" s="50" t="s">
        <v>701</v>
      </c>
      <c r="G211" s="55" t="s">
        <v>722</v>
      </c>
      <c r="H211">
        <v>10802.1045668729</v>
      </c>
      <c r="I211">
        <f t="shared" si="22"/>
        <v>10802104.5668729</v>
      </c>
      <c r="J211">
        <f t="shared" si="19"/>
        <v>7.0335083770366476</v>
      </c>
      <c r="K211" t="s">
        <v>499</v>
      </c>
    </row>
    <row r="212" spans="1:14" x14ac:dyDescent="0.3">
      <c r="B212" t="s">
        <v>928</v>
      </c>
      <c r="C212" t="s">
        <v>807</v>
      </c>
      <c r="D212" s="55" t="s">
        <v>2</v>
      </c>
      <c r="E212" s="55" t="s">
        <v>877</v>
      </c>
      <c r="F212" s="50" t="s">
        <v>728</v>
      </c>
      <c r="G212" s="55" t="s">
        <v>722</v>
      </c>
      <c r="H212">
        <f>AVERAGE(2958.02589903972,10802.1045668729)</f>
        <v>6880.06523295631</v>
      </c>
      <c r="I212">
        <f t="shared" si="22"/>
        <v>6880065.2329563098</v>
      </c>
      <c r="J212">
        <f t="shared" si="19"/>
        <v>6.8375925559940374</v>
      </c>
      <c r="K212" t="s">
        <v>499</v>
      </c>
    </row>
    <row r="213" spans="1:14" x14ac:dyDescent="0.3">
      <c r="B213" t="s">
        <v>520</v>
      </c>
      <c r="C213" t="s">
        <v>929</v>
      </c>
      <c r="D213" s="55" t="s">
        <v>10</v>
      </c>
      <c r="E213" s="55" t="s">
        <v>858</v>
      </c>
      <c r="F213" s="50" t="s">
        <v>729</v>
      </c>
      <c r="G213" s="55" t="s">
        <v>722</v>
      </c>
      <c r="H213">
        <v>2500</v>
      </c>
      <c r="I213">
        <f t="shared" si="22"/>
        <v>2500000</v>
      </c>
      <c r="J213">
        <f t="shared" si="19"/>
        <v>6.3979400086720375</v>
      </c>
      <c r="K213" t="s">
        <v>499</v>
      </c>
      <c r="N213" s="45"/>
    </row>
    <row r="214" spans="1:14" x14ac:dyDescent="0.3">
      <c r="B214" t="s">
        <v>930</v>
      </c>
      <c r="C214" t="s">
        <v>807</v>
      </c>
      <c r="D214" s="55" t="s">
        <v>10</v>
      </c>
      <c r="E214" s="55" t="s">
        <v>883</v>
      </c>
      <c r="F214" s="50" t="s">
        <v>730</v>
      </c>
      <c r="G214" s="55" t="s">
        <v>722</v>
      </c>
      <c r="H214">
        <f>I214/1000</f>
        <v>4790.9772919376273</v>
      </c>
      <c r="I214">
        <f>10^(2.9307*LOG10( 1045)-2.1677)</f>
        <v>4790977.2919376269</v>
      </c>
      <c r="J214">
        <f t="shared" si="19"/>
        <v>6.6804241124132373</v>
      </c>
      <c r="K214" t="s">
        <v>499</v>
      </c>
    </row>
    <row r="215" spans="1:14" x14ac:dyDescent="0.3">
      <c r="B215" t="s">
        <v>912</v>
      </c>
      <c r="C215" t="s">
        <v>807</v>
      </c>
      <c r="D215" s="55" t="s">
        <v>10</v>
      </c>
      <c r="E215" s="55" t="s">
        <v>931</v>
      </c>
      <c r="F215" s="50" t="s">
        <v>731</v>
      </c>
      <c r="G215" s="55" t="s">
        <v>722</v>
      </c>
      <c r="H215">
        <f>AVERAGE(4311.5769937851,4230.38079330931)</f>
        <v>4270.9788935472052</v>
      </c>
      <c r="I215">
        <f>H215*1000</f>
        <v>4270978.8935472053</v>
      </c>
      <c r="J215">
        <f t="shared" si="19"/>
        <v>6.6305274252225086</v>
      </c>
      <c r="K215" t="s">
        <v>499</v>
      </c>
    </row>
    <row r="216" spans="1:14" x14ac:dyDescent="0.3">
      <c r="B216" t="s">
        <v>502</v>
      </c>
      <c r="C216" t="s">
        <v>807</v>
      </c>
      <c r="D216" s="55" t="s">
        <v>10</v>
      </c>
      <c r="E216" s="55" t="s">
        <v>884</v>
      </c>
      <c r="F216" s="50" t="s">
        <v>702</v>
      </c>
      <c r="G216" s="55" t="s">
        <v>722</v>
      </c>
      <c r="H216">
        <v>4937.4318531126701</v>
      </c>
      <c r="I216">
        <f t="shared" ref="I216:I226" si="23">H216*1000</f>
        <v>4937431.8531126697</v>
      </c>
      <c r="J216">
        <f t="shared" si="19"/>
        <v>6.693501114503607</v>
      </c>
      <c r="K216" t="s">
        <v>499</v>
      </c>
    </row>
    <row r="217" spans="1:14" x14ac:dyDescent="0.3">
      <c r="B217" t="s">
        <v>932</v>
      </c>
      <c r="C217" t="s">
        <v>807</v>
      </c>
      <c r="D217" s="55" t="s">
        <v>10</v>
      </c>
      <c r="E217" s="55" t="s">
        <v>884</v>
      </c>
      <c r="F217" s="50" t="s">
        <v>732</v>
      </c>
      <c r="G217" s="55" t="s">
        <v>722</v>
      </c>
      <c r="H217">
        <f>AVERAGE(4937.43185311267,5117.57264716673)</f>
        <v>5027.5022501396998</v>
      </c>
      <c r="I217">
        <f t="shared" si="23"/>
        <v>5027502.2501396993</v>
      </c>
      <c r="J217">
        <f t="shared" si="19"/>
        <v>6.7013522736443214</v>
      </c>
      <c r="K217" t="s">
        <v>499</v>
      </c>
    </row>
    <row r="218" spans="1:14" x14ac:dyDescent="0.3">
      <c r="B218" t="s">
        <v>933</v>
      </c>
      <c r="C218" t="s">
        <v>807</v>
      </c>
      <c r="D218" s="55" t="s">
        <v>10</v>
      </c>
      <c r="E218" s="55" t="s">
        <v>860</v>
      </c>
      <c r="F218" s="55" t="s">
        <v>934</v>
      </c>
      <c r="G218" s="55" t="s">
        <v>722</v>
      </c>
      <c r="H218">
        <f>AVERAGE(5517.84125041744,6638.70768351145)</f>
        <v>6078.2744669644453</v>
      </c>
      <c r="I218">
        <f t="shared" si="23"/>
        <v>6078274.4669644451</v>
      </c>
      <c r="J218">
        <f t="shared" si="19"/>
        <v>6.7837803069312939</v>
      </c>
      <c r="K218" t="s">
        <v>499</v>
      </c>
    </row>
    <row r="219" spans="1:14" x14ac:dyDescent="0.3">
      <c r="B219" t="s">
        <v>935</v>
      </c>
      <c r="C219" t="s">
        <v>807</v>
      </c>
      <c r="D219" s="55" t="s">
        <v>910</v>
      </c>
      <c r="E219" s="55" t="s">
        <v>862</v>
      </c>
      <c r="F219" s="55" t="s">
        <v>936</v>
      </c>
      <c r="G219" s="55" t="s">
        <v>722</v>
      </c>
      <c r="H219">
        <v>62.518651740085502</v>
      </c>
      <c r="I219">
        <f t="shared" si="23"/>
        <v>62518.651740085501</v>
      </c>
      <c r="J219">
        <f t="shared" si="19"/>
        <v>4.7960096035737196</v>
      </c>
      <c r="K219" t="s">
        <v>499</v>
      </c>
    </row>
    <row r="220" spans="1:14" x14ac:dyDescent="0.3">
      <c r="A220" t="s">
        <v>733</v>
      </c>
      <c r="B220" t="s">
        <v>885</v>
      </c>
      <c r="C220" t="s">
        <v>807</v>
      </c>
      <c r="D220" s="55" t="s">
        <v>910</v>
      </c>
      <c r="E220" s="55" t="s">
        <v>862</v>
      </c>
      <c r="F220" s="50" t="s">
        <v>734</v>
      </c>
      <c r="G220" s="55" t="s">
        <v>722</v>
      </c>
      <c r="H220">
        <v>16.1432490787607</v>
      </c>
      <c r="I220">
        <f t="shared" si="23"/>
        <v>16143.2490787607</v>
      </c>
      <c r="J220">
        <f t="shared" si="19"/>
        <v>4.2079909476703756</v>
      </c>
      <c r="K220" t="s">
        <v>514</v>
      </c>
    </row>
    <row r="221" spans="1:14" x14ac:dyDescent="0.3">
      <c r="A221" s="26"/>
      <c r="B221" s="26" t="s">
        <v>851</v>
      </c>
      <c r="C221" s="26" t="s">
        <v>807</v>
      </c>
      <c r="D221" s="57" t="s">
        <v>910</v>
      </c>
      <c r="E221" s="57" t="s">
        <v>852</v>
      </c>
      <c r="F221" s="52" t="s">
        <v>703</v>
      </c>
      <c r="G221" s="57" t="s">
        <v>722</v>
      </c>
      <c r="H221" s="26">
        <v>16.1432490787607</v>
      </c>
      <c r="I221" s="26">
        <f t="shared" si="23"/>
        <v>16143.2490787607</v>
      </c>
      <c r="J221" s="26">
        <f t="shared" si="19"/>
        <v>4.2079909476703756</v>
      </c>
      <c r="K221" s="26" t="s">
        <v>499</v>
      </c>
      <c r="L221" s="35"/>
    </row>
    <row r="222" spans="1:14" x14ac:dyDescent="0.3">
      <c r="B222" t="s">
        <v>869</v>
      </c>
      <c r="C222" t="s">
        <v>807</v>
      </c>
      <c r="D222" s="55" t="s">
        <v>23</v>
      </c>
      <c r="E222" s="55" t="s">
        <v>870</v>
      </c>
      <c r="F222" s="50" t="s">
        <v>636</v>
      </c>
      <c r="G222" s="55" t="s">
        <v>735</v>
      </c>
      <c r="H222">
        <v>2329.6322279999999</v>
      </c>
      <c r="I222">
        <f t="shared" si="23"/>
        <v>2329632.2280000001</v>
      </c>
      <c r="J222">
        <f t="shared" si="19"/>
        <v>6.3672873656797107</v>
      </c>
      <c r="K222" t="s">
        <v>499</v>
      </c>
    </row>
    <row r="223" spans="1:14" x14ac:dyDescent="0.3">
      <c r="B223" t="s">
        <v>502</v>
      </c>
      <c r="C223" t="s">
        <v>807</v>
      </c>
      <c r="D223" s="55" t="s">
        <v>23</v>
      </c>
      <c r="E223" s="55" t="s">
        <v>844</v>
      </c>
      <c r="F223" s="50" t="s">
        <v>698</v>
      </c>
      <c r="G223" s="55" t="s">
        <v>735</v>
      </c>
      <c r="H223">
        <v>2256.75130913573</v>
      </c>
      <c r="I223">
        <f t="shared" si="23"/>
        <v>2256751.3091357299</v>
      </c>
      <c r="J223">
        <f t="shared" si="19"/>
        <v>6.3534837030649847</v>
      </c>
      <c r="K223" t="s">
        <v>499</v>
      </c>
    </row>
    <row r="224" spans="1:14" x14ac:dyDescent="0.3">
      <c r="B224" t="s">
        <v>502</v>
      </c>
      <c r="C224" t="s">
        <v>807</v>
      </c>
      <c r="D224" s="55" t="s">
        <v>2</v>
      </c>
      <c r="E224" s="55" t="s">
        <v>900</v>
      </c>
      <c r="F224" s="50" t="s">
        <v>736</v>
      </c>
      <c r="G224" s="55" t="s">
        <v>735</v>
      </c>
      <c r="H224">
        <v>4439.8413749232805</v>
      </c>
      <c r="I224">
        <f t="shared" si="23"/>
        <v>4439841.3749232804</v>
      </c>
      <c r="J224">
        <f t="shared" si="19"/>
        <v>6.6473674540726977</v>
      </c>
      <c r="K224" t="s">
        <v>499</v>
      </c>
    </row>
    <row r="225" spans="1:12" x14ac:dyDescent="0.3">
      <c r="B225" t="s">
        <v>520</v>
      </c>
      <c r="C225" t="s">
        <v>807</v>
      </c>
      <c r="D225" s="55" t="s">
        <v>2</v>
      </c>
      <c r="E225" s="55" t="s">
        <v>890</v>
      </c>
      <c r="F225" s="50" t="s">
        <v>737</v>
      </c>
      <c r="G225" s="55" t="s">
        <v>735</v>
      </c>
      <c r="H225">
        <v>9000</v>
      </c>
      <c r="I225">
        <f t="shared" si="23"/>
        <v>9000000</v>
      </c>
      <c r="J225">
        <f t="shared" si="19"/>
        <v>6.9542425094393252</v>
      </c>
      <c r="K225" t="s">
        <v>499</v>
      </c>
    </row>
    <row r="226" spans="1:12" x14ac:dyDescent="0.3">
      <c r="B226" t="s">
        <v>502</v>
      </c>
      <c r="C226" t="s">
        <v>807</v>
      </c>
      <c r="D226" s="55" t="s">
        <v>2</v>
      </c>
      <c r="E226" s="55" t="s">
        <v>877</v>
      </c>
      <c r="F226" s="50" t="s">
        <v>738</v>
      </c>
      <c r="G226" s="55" t="s">
        <v>735</v>
      </c>
      <c r="H226">
        <v>2958.0258990397201</v>
      </c>
      <c r="I226">
        <f t="shared" si="23"/>
        <v>2958025.8990397202</v>
      </c>
      <c r="J226">
        <f t="shared" si="19"/>
        <v>6.4710019721493106</v>
      </c>
      <c r="K226" t="s">
        <v>499</v>
      </c>
    </row>
    <row r="227" spans="1:12" x14ac:dyDescent="0.3">
      <c r="B227" t="s">
        <v>739</v>
      </c>
      <c r="C227" t="s">
        <v>807</v>
      </c>
      <c r="D227" s="55" t="s">
        <v>2</v>
      </c>
      <c r="E227" s="55" t="s">
        <v>877</v>
      </c>
      <c r="F227" s="50" t="s">
        <v>740</v>
      </c>
      <c r="G227" s="55" t="s">
        <v>735</v>
      </c>
      <c r="H227">
        <v>987</v>
      </c>
      <c r="I227">
        <f>H227*1000</f>
        <v>987000</v>
      </c>
      <c r="J227">
        <f t="shared" si="19"/>
        <v>5.9943171526696366</v>
      </c>
      <c r="K227" t="s">
        <v>499</v>
      </c>
    </row>
    <row r="228" spans="1:12" x14ac:dyDescent="0.3">
      <c r="B228" t="s">
        <v>502</v>
      </c>
      <c r="C228" t="s">
        <v>807</v>
      </c>
      <c r="D228" s="55" t="s">
        <v>841</v>
      </c>
      <c r="E228" s="55" t="s">
        <v>863</v>
      </c>
      <c r="F228" s="50" t="s">
        <v>741</v>
      </c>
      <c r="G228" s="55" t="s">
        <v>735</v>
      </c>
      <c r="H228">
        <v>187.60007514870799</v>
      </c>
      <c r="I228">
        <f t="shared" ref="I228" si="24">H228*1000</f>
        <v>187600.07514870798</v>
      </c>
      <c r="J228">
        <f>IF(I228&gt;0,LOG10(I228), "")</f>
        <v>5.273233008012463</v>
      </c>
      <c r="K228" t="s">
        <v>499</v>
      </c>
    </row>
    <row r="229" spans="1:12" x14ac:dyDescent="0.3">
      <c r="B229" t="s">
        <v>502</v>
      </c>
      <c r="C229" t="s">
        <v>807</v>
      </c>
      <c r="D229" s="55" t="s">
        <v>10</v>
      </c>
      <c r="E229" s="55" t="s">
        <v>892</v>
      </c>
      <c r="F229" s="50" t="s">
        <v>742</v>
      </c>
      <c r="G229" s="55" t="s">
        <v>735</v>
      </c>
      <c r="H229">
        <v>7586.4998655897798</v>
      </c>
      <c r="I229">
        <f>H229*1000</f>
        <v>7586499.8655897798</v>
      </c>
      <c r="J229">
        <f t="shared" si="19"/>
        <v>6.8800414544642292</v>
      </c>
      <c r="K229" t="s">
        <v>499</v>
      </c>
    </row>
    <row r="230" spans="1:12" x14ac:dyDescent="0.3">
      <c r="B230" t="s">
        <v>502</v>
      </c>
      <c r="C230" t="s">
        <v>807</v>
      </c>
      <c r="D230" s="55" t="s">
        <v>10</v>
      </c>
      <c r="E230" s="55" t="s">
        <v>860</v>
      </c>
      <c r="F230" s="50" t="s">
        <v>743</v>
      </c>
      <c r="G230" s="55" t="s">
        <v>735</v>
      </c>
      <c r="H230">
        <v>6638.7076835114503</v>
      </c>
      <c r="I230">
        <f>H230*1000</f>
        <v>6638707.68351145</v>
      </c>
      <c r="J230">
        <f t="shared" si="19"/>
        <v>6.8220835461536415</v>
      </c>
      <c r="K230" t="s">
        <v>499</v>
      </c>
    </row>
    <row r="231" spans="1:12" x14ac:dyDescent="0.3">
      <c r="B231" t="s">
        <v>502</v>
      </c>
      <c r="C231" t="s">
        <v>807</v>
      </c>
      <c r="D231" s="55" t="s">
        <v>10</v>
      </c>
      <c r="E231" s="55" t="s">
        <v>882</v>
      </c>
      <c r="F231" s="50" t="s">
        <v>744</v>
      </c>
      <c r="G231" s="55" t="s">
        <v>735</v>
      </c>
      <c r="H231">
        <v>3689.1513138370401</v>
      </c>
      <c r="I231">
        <f>H231*1000</f>
        <v>3689151.3138370402</v>
      </c>
      <c r="J231">
        <f t="shared" si="19"/>
        <v>6.5669264685682966</v>
      </c>
      <c r="K231" t="s">
        <v>499</v>
      </c>
    </row>
    <row r="232" spans="1:12" x14ac:dyDescent="0.3">
      <c r="A232" t="s">
        <v>733</v>
      </c>
      <c r="B232" t="s">
        <v>851</v>
      </c>
      <c r="C232" t="s">
        <v>807</v>
      </c>
      <c r="D232" s="55" t="s">
        <v>910</v>
      </c>
      <c r="E232" s="55" t="s">
        <v>862</v>
      </c>
      <c r="F232" s="55" t="s">
        <v>937</v>
      </c>
      <c r="G232" s="55" t="s">
        <v>735</v>
      </c>
      <c r="H232">
        <v>16.1432490787607</v>
      </c>
      <c r="I232">
        <f>H232*1000</f>
        <v>16143.2490787607</v>
      </c>
      <c r="J232">
        <f t="shared" si="19"/>
        <v>4.2079909476703756</v>
      </c>
      <c r="K232" t="s">
        <v>499</v>
      </c>
    </row>
    <row r="233" spans="1:12" x14ac:dyDescent="0.3">
      <c r="B233" t="s">
        <v>851</v>
      </c>
      <c r="C233" t="s">
        <v>807</v>
      </c>
      <c r="D233" s="55" t="s">
        <v>910</v>
      </c>
      <c r="E233" s="55" t="s">
        <v>852</v>
      </c>
      <c r="F233" s="55" t="s">
        <v>938</v>
      </c>
      <c r="G233" s="55" t="s">
        <v>735</v>
      </c>
      <c r="H233">
        <v>16.14324908</v>
      </c>
      <c r="I233">
        <f>H233*1000</f>
        <v>16143.24908</v>
      </c>
      <c r="J233">
        <f t="shared" si="19"/>
        <v>4.2079909477037152</v>
      </c>
      <c r="K233" t="s">
        <v>499</v>
      </c>
      <c r="L233" s="65"/>
    </row>
    <row r="234" spans="1:12" x14ac:dyDescent="0.3">
      <c r="A234" s="26"/>
      <c r="B234" s="26" t="s">
        <v>502</v>
      </c>
      <c r="C234" s="26" t="s">
        <v>807</v>
      </c>
      <c r="D234" s="57" t="s">
        <v>808</v>
      </c>
      <c r="E234" s="57" t="s">
        <v>897</v>
      </c>
      <c r="F234" s="52" t="s">
        <v>745</v>
      </c>
      <c r="G234" s="57" t="s">
        <v>735</v>
      </c>
      <c r="H234" s="26">
        <v>69.711279475492503</v>
      </c>
      <c r="I234" s="26">
        <f t="shared" ref="I234:I240" si="25">H234*1000</f>
        <v>69711.279475492498</v>
      </c>
      <c r="J234" s="26">
        <f t="shared" si="19"/>
        <v>4.8433030538173671</v>
      </c>
      <c r="K234" s="26" t="s">
        <v>499</v>
      </c>
      <c r="L234" s="35"/>
    </row>
    <row r="235" spans="1:12" x14ac:dyDescent="0.3">
      <c r="B235" t="s">
        <v>502</v>
      </c>
      <c r="C235" t="s">
        <v>807</v>
      </c>
      <c r="D235" s="55" t="s">
        <v>23</v>
      </c>
      <c r="E235" s="55" t="s">
        <v>870</v>
      </c>
      <c r="F235" s="50" t="s">
        <v>666</v>
      </c>
      <c r="G235" s="55" t="s">
        <v>746</v>
      </c>
      <c r="H235">
        <v>4780.7391440000001</v>
      </c>
      <c r="I235">
        <f t="shared" si="25"/>
        <v>4780739.1440000003</v>
      </c>
      <c r="J235">
        <f t="shared" si="19"/>
        <v>6.6794950475209216</v>
      </c>
      <c r="K235" t="s">
        <v>499</v>
      </c>
    </row>
    <row r="236" spans="1:12" x14ac:dyDescent="0.3">
      <c r="B236" t="s">
        <v>502</v>
      </c>
      <c r="C236" t="s">
        <v>807</v>
      </c>
      <c r="D236" s="55" t="s">
        <v>23</v>
      </c>
      <c r="E236" s="55" t="s">
        <v>844</v>
      </c>
      <c r="F236" s="50" t="s">
        <v>698</v>
      </c>
      <c r="G236" s="55" t="s">
        <v>746</v>
      </c>
      <c r="H236">
        <v>2256.75130913573</v>
      </c>
      <c r="I236">
        <f t="shared" si="25"/>
        <v>2256751.3091357299</v>
      </c>
      <c r="J236">
        <f t="shared" si="19"/>
        <v>6.3534837030649847</v>
      </c>
      <c r="K236" t="s">
        <v>499</v>
      </c>
    </row>
    <row r="237" spans="1:12" x14ac:dyDescent="0.3">
      <c r="A237" t="s">
        <v>889</v>
      </c>
      <c r="B237" t="s">
        <v>502</v>
      </c>
      <c r="C237" t="s">
        <v>807</v>
      </c>
      <c r="D237" s="55" t="s">
        <v>2</v>
      </c>
      <c r="E237" s="55" t="s">
        <v>890</v>
      </c>
      <c r="F237" s="50" t="s">
        <v>672</v>
      </c>
      <c r="G237" s="55" t="s">
        <v>746</v>
      </c>
      <c r="H237">
        <v>9658.9609999999993</v>
      </c>
      <c r="I237">
        <f t="shared" si="25"/>
        <v>9658961</v>
      </c>
      <c r="J237">
        <f t="shared" si="19"/>
        <v>6.9849304125195308</v>
      </c>
      <c r="K237" t="s">
        <v>514</v>
      </c>
    </row>
    <row r="238" spans="1:12" x14ac:dyDescent="0.3">
      <c r="A238" t="s">
        <v>891</v>
      </c>
      <c r="B238" t="s">
        <v>502</v>
      </c>
      <c r="C238" t="s">
        <v>807</v>
      </c>
      <c r="D238" s="55" t="s">
        <v>2</v>
      </c>
      <c r="E238" s="55" t="s">
        <v>890</v>
      </c>
      <c r="F238" s="50" t="s">
        <v>673</v>
      </c>
      <c r="G238" s="55" t="s">
        <v>746</v>
      </c>
      <c r="H238">
        <v>11398.421</v>
      </c>
      <c r="I238">
        <f t="shared" si="25"/>
        <v>11398421</v>
      </c>
      <c r="J238">
        <f t="shared" si="19"/>
        <v>7.0568446935748437</v>
      </c>
      <c r="K238" t="s">
        <v>499</v>
      </c>
    </row>
    <row r="239" spans="1:12" x14ac:dyDescent="0.3">
      <c r="B239" t="s">
        <v>502</v>
      </c>
      <c r="C239" t="s">
        <v>807</v>
      </c>
      <c r="D239" s="55" t="s">
        <v>2</v>
      </c>
      <c r="E239" s="55" t="s">
        <v>890</v>
      </c>
      <c r="F239" s="50" t="s">
        <v>674</v>
      </c>
      <c r="G239" s="55" t="s">
        <v>746</v>
      </c>
      <c r="H239">
        <v>11393.70413</v>
      </c>
      <c r="I239">
        <f t="shared" si="25"/>
        <v>11393704.130000001</v>
      </c>
      <c r="J239">
        <f t="shared" si="19"/>
        <v>7.0566649375731174</v>
      </c>
      <c r="K239" t="s">
        <v>499</v>
      </c>
    </row>
    <row r="240" spans="1:12" x14ac:dyDescent="0.3">
      <c r="B240" t="s">
        <v>502</v>
      </c>
      <c r="C240" t="s">
        <v>807</v>
      </c>
      <c r="D240" s="55" t="s">
        <v>10</v>
      </c>
      <c r="E240" s="55" t="s">
        <v>892</v>
      </c>
      <c r="F240" s="50" t="s">
        <v>675</v>
      </c>
      <c r="G240" s="55" t="s">
        <v>746</v>
      </c>
      <c r="H240">
        <v>6610.0793595620198</v>
      </c>
      <c r="I240">
        <f t="shared" si="25"/>
        <v>6610079.3595620198</v>
      </c>
      <c r="J240">
        <f>IF(I240&gt;0,LOG10(I240), "")</f>
        <v>6.8202066735874523</v>
      </c>
      <c r="K240" t="s">
        <v>499</v>
      </c>
    </row>
    <row r="241" spans="1:22" x14ac:dyDescent="0.3">
      <c r="C241" t="s">
        <v>807</v>
      </c>
      <c r="D241" s="55" t="s">
        <v>10</v>
      </c>
      <c r="E241" s="55" t="s">
        <v>922</v>
      </c>
      <c r="F241" s="55" t="s">
        <v>747</v>
      </c>
      <c r="G241" s="55" t="s">
        <v>746</v>
      </c>
      <c r="J241" t="str">
        <f>IF(I241&gt;0,LOG10(I241), "")</f>
        <v/>
      </c>
      <c r="K241" t="s">
        <v>499</v>
      </c>
    </row>
    <row r="242" spans="1:22" x14ac:dyDescent="0.3">
      <c r="B242" t="s">
        <v>502</v>
      </c>
      <c r="C242" t="s">
        <v>807</v>
      </c>
      <c r="D242" s="55" t="s">
        <v>910</v>
      </c>
      <c r="E242" s="55" t="s">
        <v>894</v>
      </c>
      <c r="F242" s="50" t="s">
        <v>678</v>
      </c>
      <c r="G242" s="55" t="s">
        <v>746</v>
      </c>
      <c r="H242">
        <v>369.90032555455502</v>
      </c>
      <c r="I242">
        <f>H242*1000</f>
        <v>369900.32555455505</v>
      </c>
      <c r="J242">
        <f>IF(I242&gt;0,LOG10(I242), "")</f>
        <v>5.5680847135443337</v>
      </c>
      <c r="K242" t="s">
        <v>499</v>
      </c>
    </row>
    <row r="243" spans="1:22" x14ac:dyDescent="0.3">
      <c r="A243" s="26"/>
      <c r="B243" s="26" t="s">
        <v>502</v>
      </c>
      <c r="C243" s="26" t="s">
        <v>807</v>
      </c>
      <c r="D243" s="57" t="s">
        <v>808</v>
      </c>
      <c r="E243" s="57" t="s">
        <v>897</v>
      </c>
      <c r="F243" s="52" t="s">
        <v>684</v>
      </c>
      <c r="G243" s="57" t="s">
        <v>746</v>
      </c>
      <c r="H243" s="26">
        <v>338.50503319819398</v>
      </c>
      <c r="I243" s="26">
        <f>H243*1000</f>
        <v>338505.033198194</v>
      </c>
      <c r="J243" s="26">
        <f>IF(I243&gt;0,LOG10(I243), "")</f>
        <v>5.5295651305512994</v>
      </c>
      <c r="K243" s="26" t="s">
        <v>499</v>
      </c>
      <c r="L243" s="35"/>
    </row>
    <row r="244" spans="1:22" x14ac:dyDescent="0.3">
      <c r="B244" t="s">
        <v>502</v>
      </c>
      <c r="C244" t="s">
        <v>799</v>
      </c>
      <c r="D244" s="55" t="s">
        <v>814</v>
      </c>
      <c r="E244" s="55" t="s">
        <v>853</v>
      </c>
      <c r="F244" s="50" t="s">
        <v>721</v>
      </c>
      <c r="G244" s="55" t="s">
        <v>748</v>
      </c>
      <c r="H244">
        <v>35163.811689588503</v>
      </c>
      <c r="I244">
        <f>H244*1000</f>
        <v>35163811.689588502</v>
      </c>
      <c r="J244">
        <f t="shared" ref="J244:J260" si="26">IF(I244&gt;0,LOG10(I244), "")</f>
        <v>7.546095945640384</v>
      </c>
      <c r="K244" t="s">
        <v>499</v>
      </c>
      <c r="N244" s="45"/>
    </row>
    <row r="245" spans="1:22" x14ac:dyDescent="0.3">
      <c r="B245" t="s">
        <v>869</v>
      </c>
      <c r="C245" t="s">
        <v>807</v>
      </c>
      <c r="D245" s="55" t="s">
        <v>23</v>
      </c>
      <c r="E245" s="55" t="s">
        <v>837</v>
      </c>
      <c r="F245" s="55" t="s">
        <v>704</v>
      </c>
      <c r="G245" s="55" t="s">
        <v>748</v>
      </c>
      <c r="H245">
        <v>2329.6322279999999</v>
      </c>
      <c r="I245">
        <f t="shared" ref="I245" si="27">H245*1000</f>
        <v>2329632.2280000001</v>
      </c>
      <c r="J245">
        <f t="shared" si="26"/>
        <v>6.3672873656797107</v>
      </c>
      <c r="K245" t="s">
        <v>499</v>
      </c>
    </row>
    <row r="246" spans="1:22" x14ac:dyDescent="0.3">
      <c r="B246" t="s">
        <v>917</v>
      </c>
      <c r="C246" t="s">
        <v>939</v>
      </c>
      <c r="D246" s="55" t="s">
        <v>23</v>
      </c>
      <c r="E246" s="55" t="s">
        <v>907</v>
      </c>
      <c r="F246" s="50" t="s">
        <v>724</v>
      </c>
      <c r="G246" s="55" t="s">
        <v>748</v>
      </c>
      <c r="H246">
        <f>AVERAGE(1530.505168,2256.75130913573)</f>
        <v>1893.6282385678651</v>
      </c>
      <c r="I246">
        <f>H246*1000</f>
        <v>1893628.238567865</v>
      </c>
      <c r="J246">
        <f t="shared" si="26"/>
        <v>6.2772947213483388</v>
      </c>
      <c r="K246" t="s">
        <v>499</v>
      </c>
    </row>
    <row r="247" spans="1:22" x14ac:dyDescent="0.3">
      <c r="B247" t="s">
        <v>940</v>
      </c>
      <c r="C247" t="s">
        <v>807</v>
      </c>
      <c r="D247" s="55" t="s">
        <v>2</v>
      </c>
      <c r="E247" s="55" t="s">
        <v>890</v>
      </c>
      <c r="F247" s="55" t="s">
        <v>941</v>
      </c>
      <c r="G247" s="55" t="s">
        <v>748</v>
      </c>
      <c r="H247">
        <f>AVERAGE(11398.421, 11393.70413)</f>
        <v>11396.062565</v>
      </c>
      <c r="I247">
        <f t="shared" ref="I247:I249" si="28">H247*1000</f>
        <v>11396062.564999999</v>
      </c>
      <c r="J247">
        <f t="shared" si="26"/>
        <v>7.0567548248741847</v>
      </c>
      <c r="K247" t="s">
        <v>499</v>
      </c>
    </row>
    <row r="248" spans="1:22" x14ac:dyDescent="0.3">
      <c r="A248" t="s">
        <v>942</v>
      </c>
      <c r="B248" t="s">
        <v>520</v>
      </c>
      <c r="C248" t="s">
        <v>807</v>
      </c>
      <c r="D248" s="55" t="s">
        <v>2</v>
      </c>
      <c r="E248" s="55" t="s">
        <v>890</v>
      </c>
      <c r="F248" s="50" t="s">
        <v>749</v>
      </c>
      <c r="G248" s="55" t="s">
        <v>748</v>
      </c>
      <c r="H248">
        <v>10000</v>
      </c>
      <c r="I248">
        <f t="shared" si="28"/>
        <v>10000000</v>
      </c>
      <c r="J248">
        <f t="shared" si="26"/>
        <v>7</v>
      </c>
      <c r="K248" t="s">
        <v>514</v>
      </c>
    </row>
    <row r="249" spans="1:22" x14ac:dyDescent="0.3">
      <c r="A249" s="35"/>
      <c r="B249" s="35" t="s">
        <v>943</v>
      </c>
      <c r="C249" s="35" t="s">
        <v>807</v>
      </c>
      <c r="D249" s="57" t="s">
        <v>10</v>
      </c>
      <c r="E249" s="57" t="s">
        <v>922</v>
      </c>
      <c r="F249" s="57" t="s">
        <v>750</v>
      </c>
      <c r="G249" s="57" t="s">
        <v>748</v>
      </c>
      <c r="H249" s="35">
        <f>AVERAGE(4361.68133823409,3455.66347579955)</f>
        <v>3908.6724070168198</v>
      </c>
      <c r="I249" s="35">
        <f t="shared" si="28"/>
        <v>3908672.4070168198</v>
      </c>
      <c r="J249" s="35">
        <f t="shared" si="26"/>
        <v>6.5920292729426668</v>
      </c>
      <c r="K249" s="35" t="s">
        <v>499</v>
      </c>
      <c r="L249" s="35"/>
    </row>
    <row r="250" spans="1:22" s="39" customFormat="1" x14ac:dyDescent="0.3">
      <c r="B250" s="43" t="s">
        <v>540</v>
      </c>
      <c r="C250" s="43" t="s">
        <v>834</v>
      </c>
      <c r="D250" s="44" t="s">
        <v>814</v>
      </c>
      <c r="E250" s="44" t="s">
        <v>853</v>
      </c>
      <c r="F250" s="58" t="s">
        <v>759</v>
      </c>
      <c r="G250" s="44" t="s">
        <v>751</v>
      </c>
      <c r="H250">
        <v>26000</v>
      </c>
      <c r="I250">
        <f>H250*1000</f>
        <v>26000000</v>
      </c>
      <c r="J250">
        <f>IF(I250&gt;0,LOG10(I250), "")</f>
        <v>7.4149733479708182</v>
      </c>
      <c r="K250" s="39" t="s">
        <v>499</v>
      </c>
      <c r="L250" s="44"/>
      <c r="M250" s="44"/>
      <c r="N250" s="45"/>
      <c r="V250"/>
    </row>
    <row r="251" spans="1:22" x14ac:dyDescent="0.3">
      <c r="B251" s="25" t="s">
        <v>502</v>
      </c>
      <c r="C251" s="25" t="s">
        <v>807</v>
      </c>
      <c r="D251" s="55" t="s">
        <v>23</v>
      </c>
      <c r="E251" s="55" t="s">
        <v>821</v>
      </c>
      <c r="F251" s="50" t="s">
        <v>432</v>
      </c>
      <c r="G251" s="55" t="s">
        <v>751</v>
      </c>
      <c r="H251">
        <v>611.97158298068098</v>
      </c>
      <c r="I251">
        <f>H251*1000</f>
        <v>611971.58298068098</v>
      </c>
      <c r="J251">
        <f t="shared" si="26"/>
        <v>5.7867312560651456</v>
      </c>
      <c r="K251" t="s">
        <v>499</v>
      </c>
      <c r="N251" s="44"/>
    </row>
    <row r="252" spans="1:22" x14ac:dyDescent="0.3">
      <c r="A252" t="s">
        <v>855</v>
      </c>
      <c r="B252" s="25" t="s">
        <v>944</v>
      </c>
      <c r="C252" s="25" t="s">
        <v>807</v>
      </c>
      <c r="D252" s="55" t="s">
        <v>23</v>
      </c>
      <c r="E252" s="55" t="s">
        <v>821</v>
      </c>
      <c r="F252" s="50" t="s">
        <v>447</v>
      </c>
      <c r="G252" s="55" t="s">
        <v>751</v>
      </c>
      <c r="H252">
        <v>611.97158298068098</v>
      </c>
      <c r="I252">
        <f t="shared" ref="I252:I260" si="29">H252*1000</f>
        <v>611971.58298068098</v>
      </c>
      <c r="J252">
        <f t="shared" si="26"/>
        <v>5.7867312560651456</v>
      </c>
      <c r="K252" t="s">
        <v>499</v>
      </c>
      <c r="N252" s="44"/>
    </row>
    <row r="253" spans="1:22" x14ac:dyDescent="0.3">
      <c r="B253" s="25" t="s">
        <v>502</v>
      </c>
      <c r="C253" s="25" t="s">
        <v>807</v>
      </c>
      <c r="D253" s="55" t="s">
        <v>841</v>
      </c>
      <c r="E253" s="55" t="s">
        <v>865</v>
      </c>
      <c r="F253" s="50" t="s">
        <v>752</v>
      </c>
      <c r="G253" s="55" t="s">
        <v>751</v>
      </c>
      <c r="H253">
        <v>5.66533790353495</v>
      </c>
      <c r="I253">
        <f t="shared" si="29"/>
        <v>5665.3379035349499</v>
      </c>
      <c r="J253">
        <f t="shared" si="26"/>
        <v>3.753225818041285</v>
      </c>
      <c r="K253" t="s">
        <v>499</v>
      </c>
    </row>
    <row r="254" spans="1:22" x14ac:dyDescent="0.3">
      <c r="B254" s="25" t="s">
        <v>945</v>
      </c>
      <c r="C254" s="25" t="s">
        <v>867</v>
      </c>
      <c r="D254" s="55" t="s">
        <v>841</v>
      </c>
      <c r="E254" s="55" t="s">
        <v>865</v>
      </c>
      <c r="F254" s="50" t="s">
        <v>753</v>
      </c>
      <c r="G254" s="55" t="s">
        <v>751</v>
      </c>
      <c r="H254">
        <v>5.66533790353495</v>
      </c>
      <c r="I254">
        <f t="shared" si="29"/>
        <v>5665.3379035349499</v>
      </c>
      <c r="J254">
        <f t="shared" si="26"/>
        <v>3.753225818041285</v>
      </c>
      <c r="K254" t="s">
        <v>499</v>
      </c>
      <c r="N254" s="45"/>
    </row>
    <row r="255" spans="1:22" x14ac:dyDescent="0.3">
      <c r="A255" t="s">
        <v>946</v>
      </c>
      <c r="B255" t="s">
        <v>851</v>
      </c>
      <c r="C255" t="s">
        <v>807</v>
      </c>
      <c r="D255" s="55" t="s">
        <v>910</v>
      </c>
      <c r="E255" s="55" t="s">
        <v>862</v>
      </c>
      <c r="F255" s="50" t="s">
        <v>754</v>
      </c>
      <c r="G255" s="55" t="s">
        <v>751</v>
      </c>
      <c r="H255">
        <v>16.14324908</v>
      </c>
      <c r="I255">
        <f t="shared" si="29"/>
        <v>16143.24908</v>
      </c>
      <c r="J255">
        <f t="shared" si="26"/>
        <v>4.2079909477037152</v>
      </c>
      <c r="K255" t="s">
        <v>499</v>
      </c>
    </row>
    <row r="256" spans="1:22" x14ac:dyDescent="0.3">
      <c r="A256" s="26" t="s">
        <v>947</v>
      </c>
      <c r="B256" s="27" t="s">
        <v>948</v>
      </c>
      <c r="C256" s="27" t="s">
        <v>807</v>
      </c>
      <c r="D256" s="57" t="s">
        <v>910</v>
      </c>
      <c r="E256" s="57" t="s">
        <v>862</v>
      </c>
      <c r="F256" s="52" t="s">
        <v>755</v>
      </c>
      <c r="G256" s="57" t="s">
        <v>751</v>
      </c>
      <c r="H256" s="26">
        <f>AVERAGE(38.5062803120318,62.5186517400855)</f>
        <v>50.512466026058647</v>
      </c>
      <c r="I256" s="26">
        <f t="shared" si="29"/>
        <v>50512.466026058646</v>
      </c>
      <c r="J256" s="26">
        <f t="shared" si="26"/>
        <v>4.7033985713507249</v>
      </c>
      <c r="K256" s="26" t="s">
        <v>499</v>
      </c>
      <c r="L256" s="35"/>
    </row>
    <row r="257" spans="1:14" x14ac:dyDescent="0.3">
      <c r="A257" s="32"/>
      <c r="B257" s="40" t="s">
        <v>540</v>
      </c>
      <c r="C257" s="40" t="s">
        <v>834</v>
      </c>
      <c r="D257" s="42" t="s">
        <v>814</v>
      </c>
      <c r="E257" s="42" t="s">
        <v>853</v>
      </c>
      <c r="F257" s="59" t="s">
        <v>760</v>
      </c>
      <c r="G257" s="42" t="s">
        <v>757</v>
      </c>
      <c r="H257" s="32">
        <v>33000</v>
      </c>
      <c r="I257" s="32">
        <f t="shared" si="29"/>
        <v>33000000</v>
      </c>
      <c r="J257" s="32">
        <f t="shared" si="26"/>
        <v>7.5185139398778871</v>
      </c>
      <c r="K257" s="32" t="s">
        <v>499</v>
      </c>
      <c r="L257" s="41"/>
      <c r="N257" s="45"/>
    </row>
    <row r="258" spans="1:14" s="33" customFormat="1" x14ac:dyDescent="0.3">
      <c r="B258" s="38" t="s">
        <v>502</v>
      </c>
      <c r="C258" s="38" t="s">
        <v>807</v>
      </c>
      <c r="D258" s="44" t="s">
        <v>23</v>
      </c>
      <c r="E258" s="44" t="s">
        <v>870</v>
      </c>
      <c r="F258" s="60" t="s">
        <v>445</v>
      </c>
      <c r="G258" s="44" t="s">
        <v>757</v>
      </c>
      <c r="H258">
        <v>810.69061393553602</v>
      </c>
      <c r="I258">
        <f>H258*1000</f>
        <v>810690.61393553601</v>
      </c>
      <c r="J258">
        <f>IF(I258&gt;0,LOG10(I258), "")</f>
        <v>5.9088551448445852</v>
      </c>
      <c r="K258" s="33" t="s">
        <v>499</v>
      </c>
      <c r="L258" s="34"/>
      <c r="M258" s="34"/>
    </row>
    <row r="259" spans="1:14" x14ac:dyDescent="0.3">
      <c r="A259" s="33"/>
      <c r="B259" s="38" t="s">
        <v>502</v>
      </c>
      <c r="C259" s="38" t="s">
        <v>807</v>
      </c>
      <c r="D259" s="44" t="s">
        <v>848</v>
      </c>
      <c r="E259" s="44" t="s">
        <v>848</v>
      </c>
      <c r="F259" s="60" t="s">
        <v>756</v>
      </c>
      <c r="G259" s="44" t="s">
        <v>757</v>
      </c>
      <c r="H259">
        <v>1797.33822092383</v>
      </c>
      <c r="I259">
        <f t="shared" si="29"/>
        <v>1797338.2209238301</v>
      </c>
      <c r="J259">
        <f t="shared" si="26"/>
        <v>6.2546298098076178</v>
      </c>
      <c r="K259" s="33" t="s">
        <v>499</v>
      </c>
      <c r="L259" s="34"/>
    </row>
    <row r="260" spans="1:14" x14ac:dyDescent="0.3">
      <c r="A260" s="26"/>
      <c r="B260" s="27" t="s">
        <v>502</v>
      </c>
      <c r="C260" s="27" t="s">
        <v>807</v>
      </c>
      <c r="D260" s="57" t="s">
        <v>848</v>
      </c>
      <c r="E260" s="57" t="s">
        <v>848</v>
      </c>
      <c r="F260" s="52" t="s">
        <v>758</v>
      </c>
      <c r="G260" s="57" t="s">
        <v>757</v>
      </c>
      <c r="H260" s="26">
        <v>1298.2784923146</v>
      </c>
      <c r="I260" s="26">
        <f t="shared" si="29"/>
        <v>1298278.4923146002</v>
      </c>
      <c r="J260" s="26">
        <f t="shared" si="26"/>
        <v>6.1133678624969994</v>
      </c>
      <c r="K260" s="26" t="s">
        <v>499</v>
      </c>
      <c r="L260" s="35"/>
    </row>
    <row r="261" spans="1:14" x14ac:dyDescent="0.3">
      <c r="B261" s="25"/>
      <c r="C261" s="25"/>
    </row>
    <row r="262" spans="1:14" x14ac:dyDescent="0.3">
      <c r="B262" s="25"/>
      <c r="C262" s="25"/>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6DF4BD-D4E1-4ABB-8700-895F5CEB6044}">
  <dimension ref="A1:G20"/>
  <sheetViews>
    <sheetView workbookViewId="0">
      <selection activeCell="A2" sqref="A2"/>
    </sheetView>
  </sheetViews>
  <sheetFormatPr defaultRowHeight="14.4" x14ac:dyDescent="0.3"/>
  <cols>
    <col min="1" max="1" width="21.44140625" style="33" customWidth="1"/>
    <col min="2" max="2" width="22" style="33" customWidth="1"/>
    <col min="3" max="3" width="21.5546875" style="33" customWidth="1"/>
    <col min="4" max="5" width="17.44140625" style="33" customWidth="1"/>
    <col min="6" max="6" width="14.6640625" style="33" customWidth="1"/>
    <col min="7" max="7" width="14.33203125" customWidth="1"/>
  </cols>
  <sheetData>
    <row r="1" spans="1:7" ht="22.2" customHeight="1" x14ac:dyDescent="0.3">
      <c r="A1" s="66" t="s">
        <v>1012</v>
      </c>
    </row>
    <row r="2" spans="1:7" x14ac:dyDescent="0.3">
      <c r="A2" s="33" t="s">
        <v>780</v>
      </c>
      <c r="B2" s="67" t="s">
        <v>761</v>
      </c>
      <c r="C2" s="33" t="s">
        <v>762</v>
      </c>
      <c r="D2" s="33" t="s">
        <v>763</v>
      </c>
      <c r="E2" s="34" t="s">
        <v>955</v>
      </c>
      <c r="F2" s="33" t="s">
        <v>764</v>
      </c>
      <c r="G2" t="s">
        <v>765</v>
      </c>
    </row>
    <row r="3" spans="1:7" x14ac:dyDescent="0.3">
      <c r="A3" s="68" t="s">
        <v>770</v>
      </c>
      <c r="B3" s="33" t="s">
        <v>498</v>
      </c>
      <c r="C3" s="33" t="s">
        <v>421</v>
      </c>
      <c r="D3" s="33" t="s">
        <v>772</v>
      </c>
      <c r="E3" s="34" t="s">
        <v>956</v>
      </c>
      <c r="F3" s="33" t="s">
        <v>771</v>
      </c>
      <c r="G3" t="s">
        <v>954</v>
      </c>
    </row>
    <row r="4" spans="1:7" x14ac:dyDescent="0.3">
      <c r="A4" s="33" t="s">
        <v>777</v>
      </c>
      <c r="B4" s="33" t="s">
        <v>548</v>
      </c>
      <c r="C4" s="33" t="s">
        <v>767</v>
      </c>
      <c r="D4" s="33" t="s">
        <v>259</v>
      </c>
      <c r="E4" s="34" t="s">
        <v>956</v>
      </c>
      <c r="F4" s="33" t="s">
        <v>769</v>
      </c>
      <c r="G4" t="s">
        <v>768</v>
      </c>
    </row>
    <row r="5" spans="1:7" x14ac:dyDescent="0.3">
      <c r="A5" s="33" t="s">
        <v>774</v>
      </c>
      <c r="B5" s="33" t="s">
        <v>533</v>
      </c>
      <c r="C5" s="33" t="s">
        <v>766</v>
      </c>
      <c r="D5" s="33" t="s">
        <v>773</v>
      </c>
      <c r="E5" s="34" t="s">
        <v>956</v>
      </c>
      <c r="F5" s="33" t="s">
        <v>776</v>
      </c>
      <c r="G5" t="s">
        <v>775</v>
      </c>
    </row>
    <row r="6" spans="1:7" x14ac:dyDescent="0.3">
      <c r="A6" s="33" t="s">
        <v>778</v>
      </c>
      <c r="B6" s="69" t="s">
        <v>589</v>
      </c>
      <c r="C6" s="33" t="s">
        <v>421</v>
      </c>
      <c r="D6" s="33" t="s">
        <v>260</v>
      </c>
      <c r="E6" s="34" t="s">
        <v>957</v>
      </c>
      <c r="F6" s="33" t="s">
        <v>779</v>
      </c>
      <c r="G6" t="s">
        <v>784</v>
      </c>
    </row>
    <row r="7" spans="1:7" x14ac:dyDescent="0.3">
      <c r="A7" s="34" t="s">
        <v>782</v>
      </c>
      <c r="B7" s="33" t="s">
        <v>602</v>
      </c>
      <c r="C7" s="33" t="s">
        <v>767</v>
      </c>
      <c r="D7" s="33" t="s">
        <v>260</v>
      </c>
      <c r="E7" s="34" t="s">
        <v>957</v>
      </c>
      <c r="F7" s="33" t="s">
        <v>783</v>
      </c>
      <c r="G7" t="s">
        <v>781</v>
      </c>
    </row>
    <row r="8" spans="1:7" x14ac:dyDescent="0.3">
      <c r="A8" s="34" t="s">
        <v>790</v>
      </c>
      <c r="B8" s="33" t="s">
        <v>757</v>
      </c>
      <c r="C8" s="33" t="s">
        <v>422</v>
      </c>
      <c r="D8" s="33" t="s">
        <v>261</v>
      </c>
      <c r="E8" s="34" t="s">
        <v>958</v>
      </c>
      <c r="F8" s="33" t="s">
        <v>788</v>
      </c>
      <c r="G8" t="s">
        <v>791</v>
      </c>
    </row>
    <row r="9" spans="1:7" x14ac:dyDescent="0.3">
      <c r="A9" s="33" t="s">
        <v>787</v>
      </c>
      <c r="B9" s="33" t="s">
        <v>633</v>
      </c>
      <c r="C9" s="33" t="s">
        <v>422</v>
      </c>
      <c r="D9" s="33" t="s">
        <v>261</v>
      </c>
      <c r="E9" s="34" t="s">
        <v>958</v>
      </c>
      <c r="F9" s="33" t="s">
        <v>785</v>
      </c>
      <c r="G9" t="s">
        <v>788</v>
      </c>
    </row>
    <row r="10" spans="1:7" x14ac:dyDescent="0.3">
      <c r="A10" s="33" t="s">
        <v>789</v>
      </c>
      <c r="B10" s="33" t="s">
        <v>637</v>
      </c>
      <c r="C10" s="33" t="s">
        <v>767</v>
      </c>
      <c r="D10" s="33" t="s">
        <v>261</v>
      </c>
      <c r="E10" s="34" t="s">
        <v>959</v>
      </c>
      <c r="F10" s="33" t="s">
        <v>785</v>
      </c>
      <c r="G10" t="s">
        <v>785</v>
      </c>
    </row>
    <row r="11" spans="1:7" x14ac:dyDescent="0.3">
      <c r="A11" s="33" t="s">
        <v>789</v>
      </c>
      <c r="B11" s="33" t="s">
        <v>707</v>
      </c>
      <c r="C11" s="33" t="s">
        <v>767</v>
      </c>
      <c r="D11" s="33" t="s">
        <v>261</v>
      </c>
      <c r="E11" s="34" t="s">
        <v>959</v>
      </c>
      <c r="F11" s="33" t="s">
        <v>785</v>
      </c>
      <c r="G11" t="s">
        <v>785</v>
      </c>
    </row>
    <row r="12" spans="1:7" x14ac:dyDescent="0.3">
      <c r="A12" s="33" t="s">
        <v>789</v>
      </c>
      <c r="B12" s="33" t="s">
        <v>715</v>
      </c>
      <c r="C12" s="33" t="s">
        <v>767</v>
      </c>
      <c r="D12" s="33" t="s">
        <v>261</v>
      </c>
      <c r="E12" s="34" t="s">
        <v>959</v>
      </c>
      <c r="F12" s="33" t="s">
        <v>785</v>
      </c>
      <c r="G12" t="s">
        <v>785</v>
      </c>
    </row>
    <row r="13" spans="1:7" x14ac:dyDescent="0.3">
      <c r="A13" s="33" t="s">
        <v>789</v>
      </c>
      <c r="B13" s="33" t="s">
        <v>722</v>
      </c>
      <c r="C13" s="33" t="s">
        <v>767</v>
      </c>
      <c r="D13" s="33" t="s">
        <v>261</v>
      </c>
      <c r="E13" s="34" t="s">
        <v>959</v>
      </c>
      <c r="F13" s="33" t="s">
        <v>785</v>
      </c>
      <c r="G13" t="s">
        <v>785</v>
      </c>
    </row>
    <row r="14" spans="1:7" x14ac:dyDescent="0.3">
      <c r="A14" s="33" t="s">
        <v>789</v>
      </c>
      <c r="B14" s="33" t="s">
        <v>685</v>
      </c>
      <c r="C14" s="33" t="s">
        <v>767</v>
      </c>
      <c r="D14" s="33" t="s">
        <v>261</v>
      </c>
      <c r="E14" s="34" t="s">
        <v>959</v>
      </c>
      <c r="F14" s="33" t="s">
        <v>786</v>
      </c>
      <c r="G14" t="s">
        <v>785</v>
      </c>
    </row>
    <row r="15" spans="1:7" x14ac:dyDescent="0.3">
      <c r="A15" s="33" t="s">
        <v>789</v>
      </c>
      <c r="B15" s="33" t="s">
        <v>735</v>
      </c>
      <c r="C15" s="33" t="s">
        <v>767</v>
      </c>
      <c r="D15" s="33" t="s">
        <v>261</v>
      </c>
      <c r="E15" s="34" t="s">
        <v>959</v>
      </c>
      <c r="F15" s="33" t="s">
        <v>786</v>
      </c>
      <c r="G15" t="s">
        <v>785</v>
      </c>
    </row>
    <row r="16" spans="1:7" x14ac:dyDescent="0.3">
      <c r="A16" s="34" t="s">
        <v>790</v>
      </c>
      <c r="B16" s="33" t="s">
        <v>751</v>
      </c>
      <c r="C16" s="33" t="s">
        <v>422</v>
      </c>
      <c r="D16" s="33" t="s">
        <v>261</v>
      </c>
      <c r="E16" s="34" t="s">
        <v>959</v>
      </c>
      <c r="F16" s="33" t="s">
        <v>786</v>
      </c>
      <c r="G16" t="s">
        <v>785</v>
      </c>
    </row>
    <row r="17" spans="1:7" x14ac:dyDescent="0.3">
      <c r="A17" s="33" t="s">
        <v>484</v>
      </c>
      <c r="B17" s="33" t="s">
        <v>626</v>
      </c>
      <c r="C17" s="33" t="s">
        <v>422</v>
      </c>
      <c r="D17" s="33" t="s">
        <v>261</v>
      </c>
      <c r="E17" s="34" t="s">
        <v>959</v>
      </c>
      <c r="F17" s="33" t="s">
        <v>786</v>
      </c>
      <c r="G17" t="s">
        <v>785</v>
      </c>
    </row>
    <row r="18" spans="1:7" x14ac:dyDescent="0.3">
      <c r="A18" s="33" t="s">
        <v>789</v>
      </c>
      <c r="B18" s="33" t="s">
        <v>748</v>
      </c>
      <c r="C18" s="33" t="s">
        <v>767</v>
      </c>
      <c r="D18" s="33" t="s">
        <v>261</v>
      </c>
      <c r="E18" s="34" t="s">
        <v>960</v>
      </c>
      <c r="F18" s="33" t="s">
        <v>786</v>
      </c>
      <c r="G18" t="s">
        <v>786</v>
      </c>
    </row>
    <row r="19" spans="1:7" x14ac:dyDescent="0.3">
      <c r="A19" s="33" t="s">
        <v>789</v>
      </c>
      <c r="B19" s="33" t="s">
        <v>746</v>
      </c>
      <c r="C19" s="33" t="s">
        <v>767</v>
      </c>
      <c r="D19" s="33" t="s">
        <v>261</v>
      </c>
      <c r="E19" s="34" t="s">
        <v>960</v>
      </c>
      <c r="F19" s="33" t="s">
        <v>786</v>
      </c>
      <c r="G19" t="s">
        <v>786</v>
      </c>
    </row>
    <row r="20" spans="1:7" x14ac:dyDescent="0.3">
      <c r="A20" s="33" t="s">
        <v>789</v>
      </c>
      <c r="B20" s="33" t="s">
        <v>667</v>
      </c>
      <c r="C20" s="33" t="s">
        <v>767</v>
      </c>
      <c r="D20" s="33" t="s">
        <v>261</v>
      </c>
      <c r="E20" s="34" t="s">
        <v>960</v>
      </c>
      <c r="F20" s="33" t="s">
        <v>786</v>
      </c>
      <c r="G20" t="s">
        <v>786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58"/>
  <sheetViews>
    <sheetView zoomScale="85" zoomScaleNormal="85" workbookViewId="0">
      <selection activeCell="A3" sqref="A3"/>
    </sheetView>
  </sheetViews>
  <sheetFormatPr defaultRowHeight="14.4" x14ac:dyDescent="0.3"/>
  <cols>
    <col min="1" max="1" width="8.88671875" style="16"/>
  </cols>
  <sheetData>
    <row r="1" spans="1:4" ht="18" x14ac:dyDescent="0.35">
      <c r="A1" s="14" t="s">
        <v>418</v>
      </c>
    </row>
    <row r="2" spans="1:4" s="10" customFormat="1" ht="15.6" x14ac:dyDescent="0.3">
      <c r="A2" s="23" t="s">
        <v>361</v>
      </c>
      <c r="B2"/>
    </row>
    <row r="3" spans="1:4" s="10" customFormat="1" ht="15.6" x14ac:dyDescent="0.3">
      <c r="A3" s="23" t="s">
        <v>362</v>
      </c>
      <c r="B3"/>
    </row>
    <row r="4" spans="1:4" s="10" customFormat="1" ht="15.6" x14ac:dyDescent="0.3">
      <c r="A4" s="23" t="s">
        <v>363</v>
      </c>
      <c r="B4"/>
    </row>
    <row r="5" spans="1:4" s="10" customFormat="1" ht="15.6" x14ac:dyDescent="0.3">
      <c r="A5" s="23" t="s">
        <v>364</v>
      </c>
      <c r="B5"/>
    </row>
    <row r="6" spans="1:4" s="10" customFormat="1" ht="15.6" x14ac:dyDescent="0.3">
      <c r="A6" s="23" t="s">
        <v>365</v>
      </c>
      <c r="B6"/>
    </row>
    <row r="7" spans="1:4" s="10" customFormat="1" ht="15.6" x14ac:dyDescent="0.3">
      <c r="A7" s="23" t="s">
        <v>366</v>
      </c>
      <c r="B7"/>
    </row>
    <row r="8" spans="1:4" s="10" customFormat="1" ht="15.6" x14ac:dyDescent="0.3">
      <c r="A8" s="23" t="s">
        <v>367</v>
      </c>
      <c r="B8"/>
    </row>
    <row r="9" spans="1:4" s="10" customFormat="1" ht="15.6" x14ac:dyDescent="0.3">
      <c r="A9" s="23" t="s">
        <v>368</v>
      </c>
      <c r="B9"/>
    </row>
    <row r="10" spans="1:4" s="10" customFormat="1" ht="15.6" x14ac:dyDescent="0.3">
      <c r="A10" s="23" t="s">
        <v>369</v>
      </c>
      <c r="B10"/>
      <c r="D10" s="17"/>
    </row>
    <row r="11" spans="1:4" s="10" customFormat="1" ht="15.6" x14ac:dyDescent="0.3">
      <c r="A11" s="23" t="s">
        <v>370</v>
      </c>
      <c r="B11"/>
    </row>
    <row r="12" spans="1:4" s="10" customFormat="1" ht="15.6" x14ac:dyDescent="0.3">
      <c r="A12" s="23" t="s">
        <v>371</v>
      </c>
      <c r="B12"/>
    </row>
    <row r="13" spans="1:4" s="10" customFormat="1" ht="15.6" x14ac:dyDescent="0.3">
      <c r="A13" s="23" t="s">
        <v>372</v>
      </c>
      <c r="B13"/>
    </row>
    <row r="14" spans="1:4" s="10" customFormat="1" ht="15.6" x14ac:dyDescent="0.3">
      <c r="A14" s="23" t="s">
        <v>373</v>
      </c>
      <c r="B14"/>
    </row>
    <row r="15" spans="1:4" s="10" customFormat="1" ht="15.6" x14ac:dyDescent="0.3">
      <c r="A15" s="23" t="s">
        <v>374</v>
      </c>
      <c r="B15"/>
    </row>
    <row r="16" spans="1:4" s="10" customFormat="1" ht="15.6" x14ac:dyDescent="0.3">
      <c r="A16" s="23" t="s">
        <v>375</v>
      </c>
      <c r="B16"/>
    </row>
    <row r="17" spans="1:2" s="10" customFormat="1" ht="15.6" x14ac:dyDescent="0.3">
      <c r="A17" s="23" t="s">
        <v>376</v>
      </c>
      <c r="B17"/>
    </row>
    <row r="18" spans="1:2" s="10" customFormat="1" ht="15.6" x14ac:dyDescent="0.3">
      <c r="A18" s="23" t="s">
        <v>377</v>
      </c>
      <c r="B18"/>
    </row>
    <row r="19" spans="1:2" s="10" customFormat="1" ht="15.6" x14ac:dyDescent="0.3">
      <c r="A19" s="23" t="s">
        <v>378</v>
      </c>
      <c r="B19"/>
    </row>
    <row r="20" spans="1:2" s="10" customFormat="1" ht="15.6" x14ac:dyDescent="0.3">
      <c r="A20" s="23" t="s">
        <v>379</v>
      </c>
      <c r="B20"/>
    </row>
    <row r="21" spans="1:2" s="10" customFormat="1" ht="15.6" x14ac:dyDescent="0.3">
      <c r="A21" s="23" t="s">
        <v>380</v>
      </c>
      <c r="B21"/>
    </row>
    <row r="22" spans="1:2" s="10" customFormat="1" ht="15.6" x14ac:dyDescent="0.3">
      <c r="A22" s="23" t="s">
        <v>381</v>
      </c>
      <c r="B22"/>
    </row>
    <row r="23" spans="1:2" s="10" customFormat="1" ht="15.6" x14ac:dyDescent="0.3">
      <c r="A23" s="23" t="s">
        <v>382</v>
      </c>
      <c r="B23"/>
    </row>
    <row r="24" spans="1:2" s="10" customFormat="1" ht="15.6" x14ac:dyDescent="0.3">
      <c r="A24" s="23" t="s">
        <v>383</v>
      </c>
      <c r="B24"/>
    </row>
    <row r="25" spans="1:2" s="10" customFormat="1" ht="15.6" x14ac:dyDescent="0.3">
      <c r="A25" s="23" t="s">
        <v>384</v>
      </c>
      <c r="B25"/>
    </row>
    <row r="26" spans="1:2" s="10" customFormat="1" ht="15.6" x14ac:dyDescent="0.3">
      <c r="A26" s="23" t="s">
        <v>385</v>
      </c>
      <c r="B26"/>
    </row>
    <row r="27" spans="1:2" s="10" customFormat="1" ht="15.6" x14ac:dyDescent="0.3">
      <c r="A27" s="23" t="s">
        <v>386</v>
      </c>
      <c r="B27"/>
    </row>
    <row r="28" spans="1:2" s="10" customFormat="1" ht="15.6" x14ac:dyDescent="0.3">
      <c r="A28" s="23" t="s">
        <v>387</v>
      </c>
      <c r="B28"/>
    </row>
    <row r="29" spans="1:2" s="10" customFormat="1" ht="15.6" x14ac:dyDescent="0.3">
      <c r="A29" s="23" t="s">
        <v>388</v>
      </c>
      <c r="B29"/>
    </row>
    <row r="30" spans="1:2" s="10" customFormat="1" ht="15.6" x14ac:dyDescent="0.3">
      <c r="A30" s="23" t="s">
        <v>389</v>
      </c>
      <c r="B30"/>
    </row>
    <row r="31" spans="1:2" s="10" customFormat="1" ht="15.6" x14ac:dyDescent="0.3">
      <c r="A31" s="23" t="s">
        <v>390</v>
      </c>
      <c r="B31"/>
    </row>
    <row r="32" spans="1:2" s="10" customFormat="1" ht="15.6" x14ac:dyDescent="0.3">
      <c r="A32" s="23" t="s">
        <v>391</v>
      </c>
      <c r="B32"/>
    </row>
    <row r="33" spans="1:2" s="10" customFormat="1" ht="15.6" x14ac:dyDescent="0.3">
      <c r="A33" s="23" t="s">
        <v>392</v>
      </c>
      <c r="B33"/>
    </row>
    <row r="34" spans="1:2" s="10" customFormat="1" ht="15.6" x14ac:dyDescent="0.3">
      <c r="A34" s="23" t="s">
        <v>393</v>
      </c>
      <c r="B34"/>
    </row>
    <row r="35" spans="1:2" s="10" customFormat="1" ht="15.6" x14ac:dyDescent="0.3">
      <c r="A35" s="23" t="s">
        <v>394</v>
      </c>
      <c r="B35"/>
    </row>
    <row r="36" spans="1:2" s="16" customFormat="1" ht="15.6" x14ac:dyDescent="0.3">
      <c r="A36" s="23" t="s">
        <v>395</v>
      </c>
      <c r="B36"/>
    </row>
    <row r="37" spans="1:2" s="10" customFormat="1" ht="15.6" x14ac:dyDescent="0.3">
      <c r="A37" s="23" t="s">
        <v>396</v>
      </c>
      <c r="B37"/>
    </row>
    <row r="38" spans="1:2" s="10" customFormat="1" ht="15.6" x14ac:dyDescent="0.3">
      <c r="A38" s="23" t="s">
        <v>397</v>
      </c>
      <c r="B38"/>
    </row>
    <row r="39" spans="1:2" s="10" customFormat="1" ht="15.6" x14ac:dyDescent="0.3">
      <c r="A39" s="23" t="s">
        <v>398</v>
      </c>
      <c r="B39"/>
    </row>
    <row r="40" spans="1:2" ht="15.6" x14ac:dyDescent="0.3">
      <c r="A40" s="23" t="s">
        <v>399</v>
      </c>
    </row>
    <row r="41" spans="1:2" ht="15.6" x14ac:dyDescent="0.3">
      <c r="A41" s="23" t="s">
        <v>400</v>
      </c>
    </row>
    <row r="42" spans="1:2" ht="15.6" x14ac:dyDescent="0.3">
      <c r="A42" s="23" t="s">
        <v>401</v>
      </c>
    </row>
    <row r="43" spans="1:2" ht="15.6" x14ac:dyDescent="0.3">
      <c r="A43" s="23" t="s">
        <v>402</v>
      </c>
    </row>
    <row r="44" spans="1:2" ht="15.6" x14ac:dyDescent="0.3">
      <c r="A44" s="23" t="s">
        <v>403</v>
      </c>
    </row>
    <row r="45" spans="1:2" ht="15.6" x14ac:dyDescent="0.3">
      <c r="A45" s="23" t="s">
        <v>404</v>
      </c>
    </row>
    <row r="46" spans="1:2" ht="15.6" x14ac:dyDescent="0.3">
      <c r="A46" s="23" t="s">
        <v>405</v>
      </c>
    </row>
    <row r="47" spans="1:2" ht="15.6" x14ac:dyDescent="0.3">
      <c r="A47" s="23" t="s">
        <v>406</v>
      </c>
    </row>
    <row r="48" spans="1:2" ht="15.6" x14ac:dyDescent="0.3">
      <c r="A48" s="23" t="s">
        <v>407</v>
      </c>
    </row>
    <row r="49" spans="1:1" ht="15.6" x14ac:dyDescent="0.3">
      <c r="A49" s="23" t="s">
        <v>408</v>
      </c>
    </row>
    <row r="50" spans="1:1" ht="15.6" x14ac:dyDescent="0.3">
      <c r="A50" s="23" t="s">
        <v>409</v>
      </c>
    </row>
    <row r="51" spans="1:1" ht="15.6" x14ac:dyDescent="0.3">
      <c r="A51" s="23" t="s">
        <v>410</v>
      </c>
    </row>
    <row r="52" spans="1:1" ht="15.6" x14ac:dyDescent="0.3">
      <c r="A52" s="23" t="s">
        <v>411</v>
      </c>
    </row>
    <row r="53" spans="1:1" ht="15.6" x14ac:dyDescent="0.3">
      <c r="A53" s="23" t="s">
        <v>412</v>
      </c>
    </row>
    <row r="54" spans="1:1" ht="15.6" x14ac:dyDescent="0.3">
      <c r="A54" s="23" t="s">
        <v>413</v>
      </c>
    </row>
    <row r="55" spans="1:1" ht="15.6" x14ac:dyDescent="0.3">
      <c r="A55" s="23" t="s">
        <v>414</v>
      </c>
    </row>
    <row r="56" spans="1:1" ht="15.6" x14ac:dyDescent="0.3">
      <c r="A56" s="23" t="s">
        <v>415</v>
      </c>
    </row>
    <row r="57" spans="1:1" ht="15.6" x14ac:dyDescent="0.3">
      <c r="A57" s="23" t="s">
        <v>416</v>
      </c>
    </row>
    <row r="58" spans="1:1" ht="15.6" x14ac:dyDescent="0.3">
      <c r="A58" s="23" t="s">
        <v>417</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203FA6-A2FA-4612-8F63-F2EC5EC5D77E}">
  <dimension ref="A1:A50"/>
  <sheetViews>
    <sheetView workbookViewId="0">
      <selection activeCell="A2" sqref="A2"/>
    </sheetView>
  </sheetViews>
  <sheetFormatPr defaultRowHeight="14.4" x14ac:dyDescent="0.3"/>
  <sheetData>
    <row r="1" spans="1:1" ht="18" x14ac:dyDescent="0.35">
      <c r="A1" s="14" t="s">
        <v>962</v>
      </c>
    </row>
    <row r="2" spans="1:1" ht="15.6" x14ac:dyDescent="0.3">
      <c r="A2" s="82" t="s">
        <v>963</v>
      </c>
    </row>
    <row r="3" spans="1:1" ht="15.6" x14ac:dyDescent="0.3">
      <c r="A3" s="83" t="s">
        <v>964</v>
      </c>
    </row>
    <row r="4" spans="1:1" ht="15.6" x14ac:dyDescent="0.3">
      <c r="A4" s="83" t="s">
        <v>965</v>
      </c>
    </row>
    <row r="5" spans="1:1" ht="15.6" x14ac:dyDescent="0.3">
      <c r="A5" s="82" t="s">
        <v>966</v>
      </c>
    </row>
    <row r="6" spans="1:1" ht="15.6" x14ac:dyDescent="0.3">
      <c r="A6" s="82" t="s">
        <v>967</v>
      </c>
    </row>
    <row r="7" spans="1:1" ht="15.6" x14ac:dyDescent="0.3">
      <c r="A7" s="82" t="s">
        <v>968</v>
      </c>
    </row>
    <row r="8" spans="1:1" ht="15.6" x14ac:dyDescent="0.3">
      <c r="A8" s="82" t="s">
        <v>969</v>
      </c>
    </row>
    <row r="9" spans="1:1" ht="15.6" x14ac:dyDescent="0.3">
      <c r="A9" s="82" t="s">
        <v>970</v>
      </c>
    </row>
    <row r="10" spans="1:1" ht="15.6" x14ac:dyDescent="0.3">
      <c r="A10" s="83" t="s">
        <v>971</v>
      </c>
    </row>
    <row r="11" spans="1:1" ht="15.6" x14ac:dyDescent="0.3">
      <c r="A11" s="83" t="s">
        <v>972</v>
      </c>
    </row>
    <row r="12" spans="1:1" ht="15.6" x14ac:dyDescent="0.3">
      <c r="A12" s="82" t="s">
        <v>973</v>
      </c>
    </row>
    <row r="13" spans="1:1" ht="15.6" x14ac:dyDescent="0.3">
      <c r="A13" s="83" t="s">
        <v>974</v>
      </c>
    </row>
    <row r="14" spans="1:1" ht="15.6" x14ac:dyDescent="0.3">
      <c r="A14" s="83" t="s">
        <v>975</v>
      </c>
    </row>
    <row r="15" spans="1:1" ht="15.6" x14ac:dyDescent="0.3">
      <c r="A15" s="82" t="s">
        <v>976</v>
      </c>
    </row>
    <row r="16" spans="1:1" ht="15.6" x14ac:dyDescent="0.3">
      <c r="A16" s="83" t="s">
        <v>977</v>
      </c>
    </row>
    <row r="17" spans="1:1" ht="15.6" x14ac:dyDescent="0.3">
      <c r="A17" s="83" t="s">
        <v>978</v>
      </c>
    </row>
    <row r="18" spans="1:1" ht="15.6" x14ac:dyDescent="0.3">
      <c r="A18" s="83" t="s">
        <v>979</v>
      </c>
    </row>
    <row r="19" spans="1:1" ht="15.6" x14ac:dyDescent="0.3">
      <c r="A19" s="83" t="s">
        <v>980</v>
      </c>
    </row>
    <row r="20" spans="1:1" ht="15.6" x14ac:dyDescent="0.3">
      <c r="A20" s="83" t="s">
        <v>981</v>
      </c>
    </row>
    <row r="21" spans="1:1" ht="15.6" x14ac:dyDescent="0.3">
      <c r="A21" s="83" t="s">
        <v>982</v>
      </c>
    </row>
    <row r="22" spans="1:1" ht="15.6" x14ac:dyDescent="0.3">
      <c r="A22" s="83" t="s">
        <v>983</v>
      </c>
    </row>
    <row r="23" spans="1:1" ht="15.6" x14ac:dyDescent="0.3">
      <c r="A23" s="83" t="s">
        <v>984</v>
      </c>
    </row>
    <row r="24" spans="1:1" ht="15.6" x14ac:dyDescent="0.3">
      <c r="A24" s="83" t="s">
        <v>985</v>
      </c>
    </row>
    <row r="25" spans="1:1" ht="15.6" x14ac:dyDescent="0.3">
      <c r="A25" s="83" t="s">
        <v>986</v>
      </c>
    </row>
    <row r="26" spans="1:1" ht="15.6" x14ac:dyDescent="0.3">
      <c r="A26" s="83" t="s">
        <v>987</v>
      </c>
    </row>
    <row r="27" spans="1:1" ht="15.6" x14ac:dyDescent="0.3">
      <c r="A27" s="83" t="s">
        <v>988</v>
      </c>
    </row>
    <row r="28" spans="1:1" ht="15.6" x14ac:dyDescent="0.3">
      <c r="A28" s="83" t="s">
        <v>989</v>
      </c>
    </row>
    <row r="29" spans="1:1" ht="15.6" x14ac:dyDescent="0.3">
      <c r="A29" s="83" t="s">
        <v>990</v>
      </c>
    </row>
    <row r="30" spans="1:1" ht="15.6" x14ac:dyDescent="0.3">
      <c r="A30" s="82" t="s">
        <v>991</v>
      </c>
    </row>
    <row r="31" spans="1:1" ht="15.6" x14ac:dyDescent="0.3">
      <c r="A31" s="83" t="s">
        <v>992</v>
      </c>
    </row>
    <row r="32" spans="1:1" ht="15.6" x14ac:dyDescent="0.3">
      <c r="A32" s="83" t="s">
        <v>993</v>
      </c>
    </row>
    <row r="33" spans="1:1" ht="15.6" x14ac:dyDescent="0.3">
      <c r="A33" s="83" t="s">
        <v>994</v>
      </c>
    </row>
    <row r="34" spans="1:1" ht="15.6" x14ac:dyDescent="0.3">
      <c r="A34" s="83" t="s">
        <v>995</v>
      </c>
    </row>
    <row r="35" spans="1:1" ht="15.6" x14ac:dyDescent="0.3">
      <c r="A35" s="82" t="s">
        <v>996</v>
      </c>
    </row>
    <row r="36" spans="1:1" ht="15.6" x14ac:dyDescent="0.3">
      <c r="A36" s="83" t="s">
        <v>997</v>
      </c>
    </row>
    <row r="37" spans="1:1" ht="15.6" x14ac:dyDescent="0.3">
      <c r="A37" s="83" t="s">
        <v>998</v>
      </c>
    </row>
    <row r="38" spans="1:1" ht="15.6" x14ac:dyDescent="0.3">
      <c r="A38" s="82" t="s">
        <v>999</v>
      </c>
    </row>
    <row r="39" spans="1:1" ht="15.6" x14ac:dyDescent="0.3">
      <c r="A39" s="83" t="s">
        <v>1000</v>
      </c>
    </row>
    <row r="40" spans="1:1" ht="15.6" x14ac:dyDescent="0.3">
      <c r="A40" s="83" t="s">
        <v>1001</v>
      </c>
    </row>
    <row r="41" spans="1:1" ht="15.6" x14ac:dyDescent="0.3">
      <c r="A41" s="83" t="s">
        <v>1002</v>
      </c>
    </row>
    <row r="42" spans="1:1" ht="15.6" x14ac:dyDescent="0.3">
      <c r="A42" s="82" t="s">
        <v>1003</v>
      </c>
    </row>
    <row r="43" spans="1:1" ht="15.6" x14ac:dyDescent="0.3">
      <c r="A43" s="83" t="s">
        <v>1004</v>
      </c>
    </row>
    <row r="44" spans="1:1" ht="15.6" x14ac:dyDescent="0.3">
      <c r="A44" s="83" t="s">
        <v>1005</v>
      </c>
    </row>
    <row r="45" spans="1:1" ht="15.6" x14ac:dyDescent="0.3">
      <c r="A45" s="82" t="s">
        <v>1006</v>
      </c>
    </row>
    <row r="46" spans="1:1" ht="15.6" x14ac:dyDescent="0.3">
      <c r="A46" s="82" t="s">
        <v>1007</v>
      </c>
    </row>
    <row r="47" spans="1:1" ht="15.6" x14ac:dyDescent="0.3">
      <c r="A47" s="82" t="s">
        <v>1008</v>
      </c>
    </row>
    <row r="48" spans="1:1" ht="15.6" x14ac:dyDescent="0.3">
      <c r="A48" s="82" t="s">
        <v>1009</v>
      </c>
    </row>
    <row r="49" spans="1:1" ht="15.6" x14ac:dyDescent="0.3">
      <c r="A49" s="82" t="s">
        <v>1010</v>
      </c>
    </row>
    <row r="50" spans="1:1" ht="15.6" x14ac:dyDescent="0.3">
      <c r="A50" s="82" t="s">
        <v>1011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STable1</vt:lpstr>
      <vt:lpstr>STable2</vt:lpstr>
      <vt:lpstr>STable3</vt:lpstr>
      <vt:lpstr>STable4</vt:lpstr>
      <vt:lpstr>STable5</vt:lpstr>
      <vt:lpstr>References S1-S3</vt:lpstr>
      <vt:lpstr>References S4-S5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Taia Wyenberg-Henzler</dc:creator>
  <cp:lastModifiedBy>Taia Wyenberg-Henzler</cp:lastModifiedBy>
  <dcterms:created xsi:type="dcterms:W3CDTF">2021-03-16T00:33:28Z</dcterms:created>
  <dcterms:modified xsi:type="dcterms:W3CDTF">2022-02-06T23:00:45Z</dcterms:modified>
</cp:coreProperties>
</file>