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UBAC\Desktop\Studija slezena podatci\Muscle pump and supine cycling\Data\Final data\FINAL - FINAL\Final MS version\Corrections\EJSS\PeerJ\"/>
    </mc:Choice>
  </mc:AlternateContent>
  <bookViews>
    <workbookView xWindow="0" yWindow="0" windowWidth="21165" windowHeight="9180" activeTab="6"/>
  </bookViews>
  <sheets>
    <sheet name="General info." sheetId="1" r:id="rId1"/>
    <sheet name="Supine measures" sheetId="2" r:id="rId2"/>
    <sheet name="PPO calc." sheetId="3" r:id="rId3"/>
    <sheet name="GET i RCP" sheetId="4" r:id="rId4"/>
    <sheet name="Kinetika" sheetId="6" r:id="rId5"/>
    <sheet name="KINETIKA MEF" sheetId="8" r:id="rId6"/>
    <sheet name="Sheet1" sheetId="10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C21" i="2"/>
  <c r="D26" i="8" l="1"/>
  <c r="D25" i="8"/>
  <c r="D29" i="8"/>
  <c r="V17" i="8" l="1"/>
  <c r="U17" i="8"/>
  <c r="V16" i="8" l="1"/>
  <c r="U16" i="8"/>
  <c r="C23" i="3" l="1"/>
  <c r="F23" i="3"/>
  <c r="G23" i="3"/>
  <c r="I23" i="3"/>
  <c r="J23" i="3"/>
  <c r="M23" i="3"/>
  <c r="N23" i="3"/>
  <c r="B23" i="3"/>
  <c r="V15" i="8" l="1"/>
  <c r="U15" i="8"/>
  <c r="U14" i="8"/>
  <c r="T9" i="4" l="1"/>
  <c r="V12" i="8" l="1"/>
  <c r="V5" i="8"/>
  <c r="V6" i="8"/>
  <c r="V7" i="8"/>
  <c r="V8" i="8"/>
  <c r="V9" i="8"/>
  <c r="V10" i="8"/>
  <c r="V11" i="8"/>
  <c r="V13" i="8"/>
  <c r="V14" i="8"/>
  <c r="V4" i="8"/>
  <c r="U4" i="8" l="1"/>
  <c r="U12" i="8"/>
  <c r="U13" i="8"/>
  <c r="U11" i="8"/>
  <c r="U10" i="8"/>
  <c r="U9" i="8"/>
  <c r="T13" i="4" l="1"/>
  <c r="T17" i="4"/>
  <c r="I17" i="4"/>
  <c r="T16" i="4"/>
  <c r="I16" i="4"/>
  <c r="T14" i="4" l="1"/>
  <c r="T5" i="4" l="1"/>
  <c r="T7" i="4"/>
  <c r="T8" i="4"/>
  <c r="T10" i="4"/>
  <c r="T11" i="4"/>
  <c r="T22" i="4"/>
  <c r="T21" i="4"/>
  <c r="T20" i="4"/>
  <c r="T19" i="4"/>
  <c r="T18" i="4"/>
  <c r="I18" i="4" l="1"/>
  <c r="I20" i="4" l="1"/>
  <c r="D26" i="1" l="1"/>
  <c r="F26" i="1"/>
  <c r="E26" i="1"/>
  <c r="U5" i="8" l="1"/>
  <c r="U6" i="8"/>
  <c r="U7" i="8"/>
  <c r="U8" i="8"/>
  <c r="H25" i="1"/>
  <c r="I25" i="1"/>
  <c r="K25" i="1"/>
  <c r="L25" i="1"/>
  <c r="M25" i="1"/>
  <c r="O25" i="1"/>
  <c r="R25" i="1"/>
  <c r="S25" i="1"/>
  <c r="T25" i="1"/>
  <c r="U25" i="1"/>
  <c r="E25" i="1"/>
  <c r="F25" i="1"/>
  <c r="D25" i="1"/>
  <c r="M5" i="6" l="1"/>
  <c r="M7" i="6"/>
  <c r="M8" i="6"/>
  <c r="M10" i="6"/>
  <c r="M11" i="6"/>
  <c r="M13" i="6"/>
  <c r="M14" i="6"/>
  <c r="M16" i="6"/>
  <c r="M17" i="6"/>
  <c r="M19" i="6"/>
  <c r="M20" i="6"/>
  <c r="M22" i="6"/>
  <c r="M23" i="6"/>
  <c r="M25" i="6"/>
  <c r="M26" i="6"/>
  <c r="M28" i="6"/>
  <c r="M29" i="6"/>
  <c r="M31" i="6"/>
  <c r="M32" i="6"/>
  <c r="M37" i="6"/>
  <c r="M38" i="6"/>
  <c r="M40" i="6"/>
  <c r="M41" i="6"/>
  <c r="M43" i="6"/>
  <c r="M44" i="6"/>
  <c r="M46" i="6"/>
  <c r="M47" i="6"/>
  <c r="M50" i="6"/>
  <c r="M51" i="6"/>
  <c r="M52" i="6"/>
  <c r="M53" i="6"/>
  <c r="M55" i="6"/>
  <c r="M56" i="6"/>
  <c r="M4" i="6"/>
  <c r="E5" i="6"/>
  <c r="E7" i="6"/>
  <c r="E8" i="6"/>
  <c r="E10" i="6"/>
  <c r="E11" i="6"/>
  <c r="E14" i="6"/>
  <c r="E16" i="6"/>
  <c r="E17" i="6"/>
  <c r="E19" i="6"/>
  <c r="E20" i="6"/>
  <c r="E22" i="6"/>
  <c r="E23" i="6"/>
  <c r="E25" i="6"/>
  <c r="E26" i="6"/>
  <c r="E28" i="6"/>
  <c r="E29" i="6"/>
  <c r="E31" i="6"/>
  <c r="E32" i="6"/>
  <c r="E37" i="6"/>
  <c r="E38" i="6"/>
  <c r="E40" i="6"/>
  <c r="E41" i="6"/>
  <c r="E43" i="6"/>
  <c r="E44" i="6"/>
  <c r="E46" i="6"/>
  <c r="E47" i="6"/>
  <c r="E50" i="6"/>
  <c r="E52" i="6"/>
  <c r="E53" i="6"/>
  <c r="E4" i="6"/>
  <c r="I22" i="4" l="1"/>
  <c r="J35" i="6" l="1"/>
  <c r="K35" i="6"/>
  <c r="L35" i="6"/>
  <c r="N35" i="6"/>
  <c r="I35" i="6"/>
  <c r="J34" i="6"/>
  <c r="J58" i="6" s="1"/>
  <c r="K34" i="6"/>
  <c r="L34" i="6"/>
  <c r="N34" i="6"/>
  <c r="N58" i="6" s="1"/>
  <c r="I34" i="6"/>
  <c r="I58" i="6" s="1"/>
  <c r="C35" i="6"/>
  <c r="B35" i="6"/>
  <c r="D35" i="6"/>
  <c r="E35" i="6" s="1"/>
  <c r="F35" i="6"/>
  <c r="A35" i="6"/>
  <c r="B34" i="6"/>
  <c r="C34" i="6"/>
  <c r="D34" i="6"/>
  <c r="F34" i="6"/>
  <c r="A34" i="6"/>
  <c r="B58" i="6" l="1"/>
  <c r="L58" i="6"/>
  <c r="M34" i="6"/>
  <c r="M58" i="6" s="1"/>
  <c r="K58" i="6"/>
  <c r="M35" i="6"/>
  <c r="E34" i="6"/>
  <c r="B55" i="6"/>
  <c r="B56" i="6" s="1"/>
  <c r="C55" i="6"/>
  <c r="D55" i="6"/>
  <c r="D56" i="6" s="1"/>
  <c r="F55" i="6"/>
  <c r="F56" i="6" s="1"/>
  <c r="A55" i="6"/>
  <c r="A56" i="6" s="1"/>
  <c r="E58" i="6" l="1"/>
  <c r="D58" i="6"/>
  <c r="E55" i="6"/>
  <c r="E56" i="6" s="1"/>
  <c r="C56" i="6"/>
  <c r="C58" i="6" s="1"/>
  <c r="F58" i="6"/>
  <c r="A58" i="6"/>
  <c r="I5" i="4"/>
  <c r="I6" i="4"/>
  <c r="I7" i="4"/>
  <c r="I8" i="4" l="1"/>
  <c r="I9" i="4"/>
  <c r="I10" i="4"/>
  <c r="I11" i="4"/>
  <c r="I13" i="4"/>
  <c r="I14" i="4"/>
  <c r="T15" i="4" l="1"/>
  <c r="I15" i="4"/>
  <c r="I21" i="4" l="1"/>
  <c r="K22" i="3" l="1"/>
  <c r="L22" i="3"/>
  <c r="D22" i="3"/>
  <c r="E22" i="3"/>
  <c r="I19" i="4"/>
  <c r="E12" i="3" l="1"/>
  <c r="E5" i="3"/>
  <c r="D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5" i="3"/>
  <c r="E6" i="3"/>
  <c r="E7" i="3"/>
  <c r="E8" i="3"/>
  <c r="E9" i="3"/>
  <c r="E10" i="3"/>
  <c r="E11" i="3"/>
  <c r="E13" i="3"/>
  <c r="E14" i="3"/>
  <c r="E15" i="3"/>
  <c r="E16" i="3"/>
  <c r="E17" i="3"/>
  <c r="E18" i="3"/>
  <c r="E19" i="3"/>
  <c r="E20" i="3"/>
  <c r="E21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N18" i="1"/>
  <c r="J18" i="1"/>
  <c r="N17" i="1"/>
  <c r="J17" i="1"/>
  <c r="N20" i="1"/>
  <c r="J20" i="1"/>
  <c r="J16" i="1"/>
  <c r="J12" i="1"/>
  <c r="J15" i="1"/>
  <c r="N12" i="1"/>
  <c r="N13" i="1"/>
  <c r="N14" i="1"/>
  <c r="N15" i="1"/>
  <c r="N16" i="1"/>
  <c r="J14" i="1"/>
  <c r="J13" i="1"/>
  <c r="N4" i="1"/>
  <c r="J4" i="1"/>
  <c r="N11" i="1"/>
  <c r="J11" i="1"/>
  <c r="N9" i="1"/>
  <c r="N10" i="1"/>
  <c r="J9" i="1"/>
  <c r="J10" i="1"/>
  <c r="N8" i="1"/>
  <c r="J8" i="1"/>
  <c r="N7" i="1"/>
  <c r="J7" i="1"/>
  <c r="J6" i="1"/>
  <c r="N6" i="1"/>
  <c r="D23" i="3" l="1"/>
  <c r="E23" i="3"/>
  <c r="K23" i="3"/>
  <c r="L23" i="3"/>
  <c r="J25" i="1"/>
  <c r="N25" i="1"/>
</calcChain>
</file>

<file path=xl/sharedStrings.xml><?xml version="1.0" encoding="utf-8"?>
<sst xmlns="http://schemas.openxmlformats.org/spreadsheetml/2006/main" count="252" uniqueCount="139">
  <si>
    <t>Bmi</t>
  </si>
  <si>
    <t>Sbp</t>
  </si>
  <si>
    <t>Dbp</t>
  </si>
  <si>
    <t>Rest HR</t>
  </si>
  <si>
    <t>MAP</t>
  </si>
  <si>
    <t>FEV</t>
  </si>
  <si>
    <t>FVC1</t>
  </si>
  <si>
    <t>Leg pain</t>
  </si>
  <si>
    <t>Dispnea</t>
  </si>
  <si>
    <t>upright</t>
  </si>
  <si>
    <t>supine</t>
  </si>
  <si>
    <t>da</t>
  </si>
  <si>
    <t>Da</t>
  </si>
  <si>
    <t>HR</t>
  </si>
  <si>
    <t>PPO</t>
  </si>
  <si>
    <t>PPO110</t>
  </si>
  <si>
    <t>PPO90</t>
  </si>
  <si>
    <t>PP090</t>
  </si>
  <si>
    <t>Mjerenja</t>
  </si>
  <si>
    <t>PON</t>
  </si>
  <si>
    <t>UTO</t>
  </si>
  <si>
    <t>SRI</t>
  </si>
  <si>
    <t>GET</t>
  </si>
  <si>
    <t>RCP</t>
  </si>
  <si>
    <t>WattiRCP</t>
  </si>
  <si>
    <t>Watti RCP</t>
  </si>
  <si>
    <t>6;25</t>
  </si>
  <si>
    <t>8;35</t>
  </si>
  <si>
    <t>Baseline</t>
  </si>
  <si>
    <t>Amplitude</t>
  </si>
  <si>
    <t>Time delay</t>
  </si>
  <si>
    <t>Tau</t>
  </si>
  <si>
    <t>VO2 last 2 min</t>
  </si>
  <si>
    <t>WattiGET</t>
  </si>
  <si>
    <t>90%GET</t>
  </si>
  <si>
    <t>dobar</t>
  </si>
  <si>
    <t>Zapis</t>
  </si>
  <si>
    <t>dobar zapis</t>
  </si>
  <si>
    <t>R2=0,81</t>
  </si>
  <si>
    <t>nema</t>
  </si>
  <si>
    <t xml:space="preserve">dobar </t>
  </si>
  <si>
    <t>zapis</t>
  </si>
  <si>
    <t>HR max</t>
  </si>
  <si>
    <t>30 -GET</t>
  </si>
  <si>
    <t>30-GET</t>
  </si>
  <si>
    <t>GET -30</t>
  </si>
  <si>
    <t>R2</t>
  </si>
  <si>
    <t>Baseline1</t>
  </si>
  <si>
    <t>Amplitude1</t>
  </si>
  <si>
    <t>Time delay1</t>
  </si>
  <si>
    <t>Tau1</t>
  </si>
  <si>
    <t>Baseline2</t>
  </si>
  <si>
    <t>Amplitude2</t>
  </si>
  <si>
    <t>Time delay2</t>
  </si>
  <si>
    <t>Tau2</t>
  </si>
  <si>
    <t>R2=0,95</t>
  </si>
  <si>
    <t>GETWatti</t>
  </si>
  <si>
    <t>7;30</t>
  </si>
  <si>
    <t>8;00</t>
  </si>
  <si>
    <t>11;15</t>
  </si>
  <si>
    <t>6;50</t>
  </si>
  <si>
    <t>6;00</t>
  </si>
  <si>
    <t>11;00</t>
  </si>
  <si>
    <t>7;00</t>
  </si>
  <si>
    <t>5;30</t>
  </si>
  <si>
    <t>5;05</t>
  </si>
  <si>
    <t>8;20</t>
  </si>
  <si>
    <t>8;15</t>
  </si>
  <si>
    <t>7;50</t>
  </si>
  <si>
    <t>11;20</t>
  </si>
  <si>
    <t>6;40</t>
  </si>
  <si>
    <t>10;10</t>
  </si>
  <si>
    <t>12;45</t>
  </si>
  <si>
    <t>r2=0,89</t>
  </si>
  <si>
    <t>NE</t>
  </si>
  <si>
    <t>r2=0,87</t>
  </si>
  <si>
    <t>R2=0,91</t>
  </si>
  <si>
    <t>r2=0,94</t>
  </si>
  <si>
    <t>r2=0,97</t>
  </si>
  <si>
    <t>odlican zapis</t>
  </si>
  <si>
    <t>r2=0,96</t>
  </si>
  <si>
    <t>r=0,98</t>
  </si>
  <si>
    <t>r2=0,966</t>
  </si>
  <si>
    <t>r2=0,93</t>
  </si>
  <si>
    <t>r2=0,81</t>
  </si>
  <si>
    <t>r2=0,98</t>
  </si>
  <si>
    <t>7;15</t>
  </si>
  <si>
    <t>6;45</t>
  </si>
  <si>
    <t>MRT</t>
  </si>
  <si>
    <t>R3</t>
  </si>
  <si>
    <t>tau as</t>
  </si>
  <si>
    <t>7;35</t>
  </si>
  <si>
    <t>7;05</t>
  </si>
  <si>
    <t>9;45</t>
  </si>
  <si>
    <t>5;35</t>
  </si>
  <si>
    <t>10;00</t>
  </si>
  <si>
    <t>9;30</t>
  </si>
  <si>
    <t>8;50</t>
  </si>
  <si>
    <t>8;25</t>
  </si>
  <si>
    <t>10;45</t>
  </si>
  <si>
    <t>7;55</t>
  </si>
  <si>
    <t>6;55</t>
  </si>
  <si>
    <t>7;10</t>
  </si>
  <si>
    <t>5;40</t>
  </si>
  <si>
    <t>5;25</t>
  </si>
  <si>
    <t>4;55</t>
  </si>
  <si>
    <t>8;40</t>
  </si>
  <si>
    <t>7;45</t>
  </si>
  <si>
    <t>7;40</t>
  </si>
  <si>
    <t>10;30</t>
  </si>
  <si>
    <t>VO2 mean</t>
  </si>
  <si>
    <t>tau</t>
  </si>
  <si>
    <t>VO2 mean (mL min)</t>
  </si>
  <si>
    <t>s1</t>
  </si>
  <si>
    <t>s2</t>
  </si>
  <si>
    <t>s7</t>
  </si>
  <si>
    <t>s3</t>
  </si>
  <si>
    <t>s4</t>
  </si>
  <si>
    <t>s5</t>
  </si>
  <si>
    <t>s6</t>
  </si>
  <si>
    <t>s8</t>
  </si>
  <si>
    <t>s9</t>
  </si>
  <si>
    <t>s10</t>
  </si>
  <si>
    <t>s11</t>
  </si>
  <si>
    <t>s12</t>
  </si>
  <si>
    <t>s13</t>
  </si>
  <si>
    <t>s14</t>
  </si>
  <si>
    <t>Age</t>
  </si>
  <si>
    <t>BH</t>
  </si>
  <si>
    <t>BM</t>
  </si>
  <si>
    <t>SBP</t>
  </si>
  <si>
    <t>DBP</t>
  </si>
  <si>
    <t>Vo2 max uprigh</t>
  </si>
  <si>
    <t>Vo2 max supine</t>
  </si>
  <si>
    <t>relative position of the heart</t>
  </si>
  <si>
    <t>Farest</t>
  </si>
  <si>
    <t>Cloeses</t>
  </si>
  <si>
    <t>Upright</t>
  </si>
  <si>
    <t>Supine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</si>
</sst>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12" x14ac:knownFonts="1"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20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/>
    <xf numFmtId="0" fontId="0" fillId="0" borderId="0" xfId="0" applyFill="1" applyAlignment="1">
      <alignment horizontal="center"/>
    </xf>
    <xf numFmtId="20" fontId="2" fillId="0" borderId="0" xfId="0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0" fontId="2" fillId="0" borderId="0" xfId="0" applyNumberFormat="1" applyFont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workbookViewId="0">
      <selection activeCell="C4" sqref="C4"/>
    </sheetView>
  </sheetViews>
  <sheetFormatPr defaultRowHeight="15" x14ac:dyDescent="0.25"/>
  <cols>
    <col min="2" max="2" width="15.7109375" style="1" customWidth="1"/>
    <col min="3" max="3" width="15.42578125" style="1" customWidth="1"/>
    <col min="4" max="4" width="12.5703125" style="8" customWidth="1"/>
    <col min="5" max="5" width="13.7109375" style="1" bestFit="1" customWidth="1"/>
    <col min="6" max="6" width="12.5703125" style="1" bestFit="1" customWidth="1"/>
    <col min="7" max="15" width="9.140625" style="1"/>
  </cols>
  <sheetData>
    <row r="1" spans="1:21" x14ac:dyDescent="0.25">
      <c r="R1" t="s">
        <v>9</v>
      </c>
      <c r="S1" t="s">
        <v>9</v>
      </c>
      <c r="T1" t="s">
        <v>10</v>
      </c>
      <c r="U1" t="s">
        <v>10</v>
      </c>
    </row>
    <row r="2" spans="1:21" x14ac:dyDescent="0.25">
      <c r="D2" s="9" t="s">
        <v>127</v>
      </c>
      <c r="E2" s="2" t="s">
        <v>128</v>
      </c>
      <c r="F2" s="2" t="s">
        <v>129</v>
      </c>
      <c r="G2" s="2" t="s">
        <v>0</v>
      </c>
      <c r="H2" s="2" t="s">
        <v>130</v>
      </c>
      <c r="I2" s="2" t="s">
        <v>131</v>
      </c>
      <c r="J2" s="2" t="s">
        <v>4</v>
      </c>
      <c r="K2" s="2" t="s">
        <v>3</v>
      </c>
      <c r="L2" s="2" t="s">
        <v>1</v>
      </c>
      <c r="M2" s="2" t="s">
        <v>2</v>
      </c>
      <c r="N2" s="2" t="s">
        <v>4</v>
      </c>
      <c r="O2" s="2" t="s">
        <v>3</v>
      </c>
      <c r="P2" s="2" t="s">
        <v>5</v>
      </c>
      <c r="Q2" s="2" t="s">
        <v>6</v>
      </c>
      <c r="R2" s="2" t="s">
        <v>7</v>
      </c>
      <c r="S2" s="2" t="s">
        <v>8</v>
      </c>
      <c r="T2" s="2" t="s">
        <v>7</v>
      </c>
      <c r="U2" s="2" t="s">
        <v>8</v>
      </c>
    </row>
    <row r="3" spans="1:21" x14ac:dyDescent="0.25">
      <c r="B3" s="2" t="s">
        <v>132</v>
      </c>
      <c r="C3" s="2" t="s">
        <v>133</v>
      </c>
    </row>
    <row r="4" spans="1:21" x14ac:dyDescent="0.25">
      <c r="A4" s="2">
        <v>1</v>
      </c>
      <c r="B4" s="2" t="s">
        <v>11</v>
      </c>
      <c r="C4" s="15" t="s">
        <v>11</v>
      </c>
      <c r="D4" s="9">
        <v>20</v>
      </c>
      <c r="E4" s="2">
        <v>181</v>
      </c>
      <c r="F4" s="2">
        <v>72</v>
      </c>
      <c r="H4" s="2">
        <v>131</v>
      </c>
      <c r="I4" s="2">
        <v>58</v>
      </c>
      <c r="J4" s="6">
        <f>2/3*I4+1/3*H4</f>
        <v>82.333333333333329</v>
      </c>
      <c r="K4" s="2">
        <v>62</v>
      </c>
      <c r="L4" s="2">
        <v>135</v>
      </c>
      <c r="M4" s="2">
        <v>62</v>
      </c>
      <c r="N4" s="6">
        <f>1/3*L4+2/3*M4</f>
        <v>86.333333333333329</v>
      </c>
      <c r="O4" s="2">
        <v>63</v>
      </c>
      <c r="R4" s="2">
        <v>8</v>
      </c>
      <c r="S4" s="2">
        <v>7</v>
      </c>
      <c r="T4" s="2">
        <v>10</v>
      </c>
      <c r="U4" s="2">
        <v>8</v>
      </c>
    </row>
    <row r="5" spans="1:21" s="125" customFormat="1" x14ac:dyDescent="0.25">
      <c r="A5" s="121">
        <v>2</v>
      </c>
      <c r="B5" s="121"/>
      <c r="C5" s="121"/>
      <c r="D5" s="122"/>
      <c r="E5" s="121"/>
      <c r="F5" s="121"/>
      <c r="G5" s="123"/>
      <c r="H5" s="121"/>
      <c r="I5" s="121"/>
      <c r="J5" s="124"/>
      <c r="K5" s="121"/>
      <c r="L5" s="121"/>
      <c r="M5" s="121"/>
      <c r="N5" s="124"/>
      <c r="O5" s="121"/>
      <c r="R5" s="121"/>
      <c r="S5" s="121"/>
      <c r="T5" s="126"/>
      <c r="U5" s="126"/>
    </row>
    <row r="6" spans="1:21" x14ac:dyDescent="0.25">
      <c r="A6" s="2">
        <v>3</v>
      </c>
      <c r="B6" s="2" t="s">
        <v>11</v>
      </c>
      <c r="C6" s="7" t="s">
        <v>11</v>
      </c>
      <c r="D6" s="9">
        <v>20</v>
      </c>
      <c r="E6" s="2">
        <v>190</v>
      </c>
      <c r="F6" s="2">
        <v>80</v>
      </c>
      <c r="G6" s="2"/>
      <c r="H6" s="2">
        <v>129</v>
      </c>
      <c r="I6" s="2">
        <v>71</v>
      </c>
      <c r="J6" s="6">
        <f>2/3*I6+1/3*H6</f>
        <v>90.333333333333329</v>
      </c>
      <c r="K6" s="2">
        <v>81</v>
      </c>
      <c r="L6" s="2">
        <v>125</v>
      </c>
      <c r="M6" s="2">
        <v>72</v>
      </c>
      <c r="N6" s="6">
        <f>1/3*L6+2/3*M6</f>
        <v>89.666666666666657</v>
      </c>
      <c r="O6" s="2">
        <v>80</v>
      </c>
      <c r="P6" s="5"/>
      <c r="Q6" s="5"/>
      <c r="R6" s="2">
        <v>10</v>
      </c>
      <c r="S6" s="2">
        <v>8</v>
      </c>
      <c r="T6" s="2">
        <v>10</v>
      </c>
      <c r="U6" s="14">
        <v>6</v>
      </c>
    </row>
    <row r="7" spans="1:21" x14ac:dyDescent="0.25">
      <c r="A7" s="2">
        <v>4</v>
      </c>
      <c r="B7" s="2" t="s">
        <v>11</v>
      </c>
      <c r="C7" s="25" t="s">
        <v>11</v>
      </c>
      <c r="D7" s="9">
        <v>21</v>
      </c>
      <c r="E7" s="2">
        <v>191</v>
      </c>
      <c r="F7" s="2">
        <v>92</v>
      </c>
      <c r="G7" s="2"/>
      <c r="H7" s="2">
        <v>130</v>
      </c>
      <c r="I7" s="2">
        <v>62</v>
      </c>
      <c r="J7" s="6">
        <f t="shared" ref="J7:J18" si="0">2/3*I7+1/3*H7</f>
        <v>84.666666666666657</v>
      </c>
      <c r="K7" s="2">
        <v>65</v>
      </c>
      <c r="L7" s="2">
        <v>134</v>
      </c>
      <c r="M7" s="2">
        <v>72</v>
      </c>
      <c r="N7" s="6">
        <f t="shared" ref="N7:N20" si="1">1/3*L7+2/3*M7</f>
        <v>92.666666666666657</v>
      </c>
      <c r="O7" s="2">
        <v>65</v>
      </c>
      <c r="R7" s="2">
        <v>8</v>
      </c>
      <c r="S7" s="2">
        <v>7</v>
      </c>
      <c r="T7" s="14">
        <v>10</v>
      </c>
      <c r="U7" s="14">
        <v>8</v>
      </c>
    </row>
    <row r="8" spans="1:21" x14ac:dyDescent="0.25">
      <c r="A8" s="2">
        <v>5</v>
      </c>
      <c r="B8" s="2" t="s">
        <v>11</v>
      </c>
      <c r="C8" s="10" t="s">
        <v>11</v>
      </c>
      <c r="D8" s="9">
        <v>20</v>
      </c>
      <c r="E8" s="2">
        <v>187</v>
      </c>
      <c r="F8" s="2">
        <v>100</v>
      </c>
      <c r="G8" s="2"/>
      <c r="H8" s="2">
        <v>135</v>
      </c>
      <c r="I8" s="2">
        <v>79</v>
      </c>
      <c r="J8" s="6">
        <f t="shared" si="0"/>
        <v>97.666666666666657</v>
      </c>
      <c r="K8" s="2">
        <v>63</v>
      </c>
      <c r="L8" s="2">
        <v>140</v>
      </c>
      <c r="M8" s="2">
        <v>80</v>
      </c>
      <c r="N8" s="6">
        <f t="shared" si="1"/>
        <v>100</v>
      </c>
      <c r="O8" s="2">
        <v>63</v>
      </c>
      <c r="R8" s="2">
        <v>8</v>
      </c>
      <c r="S8" s="2">
        <v>10</v>
      </c>
      <c r="T8" s="2">
        <v>10</v>
      </c>
      <c r="U8" s="2">
        <v>10</v>
      </c>
    </row>
    <row r="9" spans="1:21" x14ac:dyDescent="0.25">
      <c r="A9" s="2">
        <v>6</v>
      </c>
      <c r="B9" s="2" t="s">
        <v>11</v>
      </c>
      <c r="C9" s="10" t="s">
        <v>11</v>
      </c>
      <c r="D9" s="9">
        <v>20</v>
      </c>
      <c r="E9" s="2">
        <v>187</v>
      </c>
      <c r="F9" s="2">
        <v>80</v>
      </c>
      <c r="G9" s="2"/>
      <c r="H9" s="2">
        <v>115</v>
      </c>
      <c r="I9" s="2">
        <v>78</v>
      </c>
      <c r="J9" s="6">
        <f t="shared" si="0"/>
        <v>90.333333333333329</v>
      </c>
      <c r="K9" s="2">
        <v>65</v>
      </c>
      <c r="L9" s="2">
        <v>108</v>
      </c>
      <c r="M9" s="2">
        <v>57</v>
      </c>
      <c r="N9" s="6">
        <f t="shared" si="1"/>
        <v>74</v>
      </c>
      <c r="O9" s="2">
        <v>65</v>
      </c>
      <c r="R9" s="2">
        <v>10</v>
      </c>
      <c r="S9" s="2">
        <v>7</v>
      </c>
      <c r="T9" s="2">
        <v>10</v>
      </c>
      <c r="U9" s="2">
        <v>9</v>
      </c>
    </row>
    <row r="10" spans="1:21" x14ac:dyDescent="0.25">
      <c r="A10" s="2">
        <v>7</v>
      </c>
      <c r="B10" s="3" t="s">
        <v>11</v>
      </c>
      <c r="C10" s="16" t="s">
        <v>11</v>
      </c>
      <c r="D10" s="9">
        <v>23</v>
      </c>
      <c r="E10" s="2">
        <v>186</v>
      </c>
      <c r="F10" s="2">
        <v>79</v>
      </c>
      <c r="G10" s="2"/>
      <c r="H10" s="2">
        <v>134</v>
      </c>
      <c r="I10" s="2">
        <v>79</v>
      </c>
      <c r="J10" s="6">
        <f t="shared" si="0"/>
        <v>97.333333333333329</v>
      </c>
      <c r="K10" s="2">
        <v>62</v>
      </c>
      <c r="L10" s="2">
        <v>129</v>
      </c>
      <c r="M10" s="2">
        <v>73</v>
      </c>
      <c r="N10" s="6">
        <f t="shared" si="1"/>
        <v>91.666666666666657</v>
      </c>
      <c r="O10" s="2">
        <v>67</v>
      </c>
      <c r="R10" s="2">
        <v>10</v>
      </c>
      <c r="S10" s="2">
        <v>7</v>
      </c>
      <c r="T10" s="2">
        <v>9</v>
      </c>
      <c r="U10" s="2">
        <v>8</v>
      </c>
    </row>
    <row r="11" spans="1:21" x14ac:dyDescent="0.25">
      <c r="A11" s="2">
        <v>8</v>
      </c>
      <c r="B11" s="2" t="s">
        <v>11</v>
      </c>
      <c r="C11" s="2" t="s">
        <v>11</v>
      </c>
      <c r="D11" s="9">
        <v>26</v>
      </c>
      <c r="E11" s="2">
        <v>181</v>
      </c>
      <c r="F11" s="2">
        <v>81</v>
      </c>
      <c r="G11" s="2"/>
      <c r="H11" s="2">
        <v>136</v>
      </c>
      <c r="I11" s="2">
        <v>72</v>
      </c>
      <c r="J11" s="6">
        <f t="shared" si="0"/>
        <v>93.333333333333329</v>
      </c>
      <c r="K11" s="2">
        <v>62</v>
      </c>
      <c r="L11" s="2">
        <v>128</v>
      </c>
      <c r="M11" s="2">
        <v>77</v>
      </c>
      <c r="N11" s="6">
        <f t="shared" si="1"/>
        <v>94</v>
      </c>
      <c r="O11" s="2">
        <v>62</v>
      </c>
      <c r="P11" s="2"/>
      <c r="Q11" s="2"/>
      <c r="R11" s="2">
        <v>10</v>
      </c>
      <c r="S11" s="2">
        <v>6</v>
      </c>
      <c r="T11" s="14">
        <v>10</v>
      </c>
      <c r="U11" s="14">
        <v>6</v>
      </c>
    </row>
    <row r="12" spans="1:21" s="13" customFormat="1" x14ac:dyDescent="0.25">
      <c r="A12" s="10">
        <v>9</v>
      </c>
      <c r="B12" s="10" t="s">
        <v>11</v>
      </c>
      <c r="C12" s="10" t="s">
        <v>11</v>
      </c>
      <c r="D12" s="11">
        <v>22</v>
      </c>
      <c r="E12" s="10">
        <v>181</v>
      </c>
      <c r="F12" s="10">
        <v>75</v>
      </c>
      <c r="G12" s="12"/>
      <c r="H12" s="10">
        <v>127</v>
      </c>
      <c r="I12" s="10">
        <v>80</v>
      </c>
      <c r="J12" s="6">
        <f t="shared" si="0"/>
        <v>95.666666666666657</v>
      </c>
      <c r="K12" s="10">
        <v>70</v>
      </c>
      <c r="L12" s="10">
        <v>124</v>
      </c>
      <c r="M12" s="10">
        <v>69</v>
      </c>
      <c r="N12" s="6">
        <f t="shared" si="1"/>
        <v>87.333333333333329</v>
      </c>
      <c r="O12" s="10">
        <v>62</v>
      </c>
      <c r="R12" s="10">
        <v>8</v>
      </c>
      <c r="S12" s="10">
        <v>7</v>
      </c>
      <c r="T12" s="24">
        <v>9</v>
      </c>
      <c r="U12" s="24">
        <v>7</v>
      </c>
    </row>
    <row r="13" spans="1:21" s="5" customFormat="1" x14ac:dyDescent="0.25">
      <c r="A13" s="2">
        <v>10</v>
      </c>
      <c r="B13" s="3" t="s">
        <v>11</v>
      </c>
      <c r="C13" s="26" t="s">
        <v>12</v>
      </c>
      <c r="D13" s="9">
        <v>23</v>
      </c>
      <c r="E13" s="2">
        <v>185</v>
      </c>
      <c r="F13" s="2">
        <v>78</v>
      </c>
      <c r="G13" s="4"/>
      <c r="H13" s="2">
        <v>129</v>
      </c>
      <c r="I13" s="2">
        <v>64</v>
      </c>
      <c r="J13" s="6">
        <f t="shared" si="0"/>
        <v>85.666666666666657</v>
      </c>
      <c r="K13" s="2">
        <v>61</v>
      </c>
      <c r="L13" s="2">
        <v>131</v>
      </c>
      <c r="M13" s="2">
        <v>59</v>
      </c>
      <c r="N13" s="6">
        <f t="shared" si="1"/>
        <v>83</v>
      </c>
      <c r="O13" s="2">
        <v>60</v>
      </c>
      <c r="P13" s="14"/>
      <c r="Q13" s="14"/>
      <c r="R13" s="2">
        <v>8</v>
      </c>
      <c r="S13" s="2">
        <v>10</v>
      </c>
      <c r="T13" s="14">
        <v>10</v>
      </c>
      <c r="U13" s="14">
        <v>8</v>
      </c>
    </row>
    <row r="14" spans="1:21" x14ac:dyDescent="0.25">
      <c r="A14" s="2">
        <v>11</v>
      </c>
      <c r="B14" s="3" t="s">
        <v>11</v>
      </c>
      <c r="C14" s="3" t="s">
        <v>11</v>
      </c>
      <c r="D14" s="9">
        <v>21</v>
      </c>
      <c r="E14" s="2">
        <v>180</v>
      </c>
      <c r="F14" s="2">
        <v>75</v>
      </c>
      <c r="H14" s="2">
        <v>127</v>
      </c>
      <c r="I14" s="2">
        <v>62</v>
      </c>
      <c r="J14" s="6">
        <f t="shared" si="0"/>
        <v>83.666666666666657</v>
      </c>
      <c r="K14" s="2">
        <v>65</v>
      </c>
      <c r="L14" s="2">
        <v>128</v>
      </c>
      <c r="M14" s="2">
        <v>64</v>
      </c>
      <c r="N14" s="6">
        <f t="shared" si="1"/>
        <v>85.333333333333329</v>
      </c>
      <c r="O14" s="2">
        <v>63</v>
      </c>
      <c r="R14" s="2">
        <v>10</v>
      </c>
      <c r="S14" s="2">
        <v>7</v>
      </c>
      <c r="T14" s="14">
        <v>10</v>
      </c>
      <c r="U14" s="14">
        <v>6</v>
      </c>
    </row>
    <row r="15" spans="1:21" x14ac:dyDescent="0.25">
      <c r="A15" s="2">
        <v>12</v>
      </c>
      <c r="B15" s="3" t="s">
        <v>11</v>
      </c>
      <c r="C15" s="3" t="s">
        <v>11</v>
      </c>
      <c r="D15" s="9">
        <v>21</v>
      </c>
      <c r="E15" s="2">
        <v>185</v>
      </c>
      <c r="F15" s="2">
        <v>82</v>
      </c>
      <c r="H15" s="2">
        <v>105</v>
      </c>
      <c r="I15" s="2">
        <v>62</v>
      </c>
      <c r="J15" s="2">
        <f t="shared" si="0"/>
        <v>76.333333333333329</v>
      </c>
      <c r="K15" s="2">
        <v>61</v>
      </c>
      <c r="L15" s="2">
        <v>107</v>
      </c>
      <c r="M15" s="2">
        <v>64</v>
      </c>
      <c r="N15" s="6">
        <f t="shared" si="1"/>
        <v>78.333333333333329</v>
      </c>
      <c r="O15" s="2">
        <v>64</v>
      </c>
      <c r="R15" s="2">
        <v>9</v>
      </c>
      <c r="S15" s="2">
        <v>7</v>
      </c>
      <c r="T15" s="14">
        <v>8</v>
      </c>
      <c r="U15" s="14">
        <v>7</v>
      </c>
    </row>
    <row r="16" spans="1:21" s="13" customFormat="1" x14ac:dyDescent="0.25">
      <c r="A16" s="10">
        <v>13</v>
      </c>
      <c r="B16" s="10" t="s">
        <v>11</v>
      </c>
      <c r="C16" s="10" t="s">
        <v>11</v>
      </c>
      <c r="D16" s="11">
        <v>21</v>
      </c>
      <c r="E16" s="10">
        <v>189</v>
      </c>
      <c r="F16" s="10">
        <v>76</v>
      </c>
      <c r="G16" s="12"/>
      <c r="H16" s="10">
        <v>127</v>
      </c>
      <c r="I16" s="10">
        <v>64</v>
      </c>
      <c r="J16" s="2">
        <f t="shared" si="0"/>
        <v>85</v>
      </c>
      <c r="K16" s="10">
        <v>71</v>
      </c>
      <c r="L16" s="10">
        <v>128</v>
      </c>
      <c r="M16" s="10">
        <v>74</v>
      </c>
      <c r="N16" s="6">
        <f t="shared" si="1"/>
        <v>92</v>
      </c>
      <c r="O16" s="10">
        <v>72</v>
      </c>
      <c r="R16" s="10">
        <v>10</v>
      </c>
      <c r="S16" s="10">
        <v>8</v>
      </c>
      <c r="T16" s="24">
        <v>8</v>
      </c>
      <c r="U16" s="24">
        <v>7</v>
      </c>
    </row>
    <row r="17" spans="1:23" s="13" customFormat="1" x14ac:dyDescent="0.25">
      <c r="A17" s="10">
        <v>14</v>
      </c>
      <c r="B17" s="10" t="s">
        <v>11</v>
      </c>
      <c r="C17" s="10" t="s">
        <v>11</v>
      </c>
      <c r="D17" s="11">
        <v>22</v>
      </c>
      <c r="E17" s="10">
        <v>187</v>
      </c>
      <c r="F17" s="10">
        <v>86</v>
      </c>
      <c r="G17" s="12"/>
      <c r="H17" s="10">
        <v>127</v>
      </c>
      <c r="I17" s="10">
        <v>79</v>
      </c>
      <c r="J17" s="2">
        <f t="shared" si="0"/>
        <v>95</v>
      </c>
      <c r="K17" s="10">
        <v>70</v>
      </c>
      <c r="L17" s="10">
        <v>126</v>
      </c>
      <c r="M17" s="10">
        <v>75</v>
      </c>
      <c r="N17" s="6">
        <f t="shared" si="1"/>
        <v>92</v>
      </c>
      <c r="O17" s="10">
        <v>64</v>
      </c>
      <c r="R17" s="24"/>
      <c r="S17" s="24"/>
      <c r="T17" s="24"/>
      <c r="U17" s="24"/>
    </row>
    <row r="18" spans="1:23" x14ac:dyDescent="0.25">
      <c r="A18" s="2">
        <v>15</v>
      </c>
      <c r="B18" s="2" t="s">
        <v>11</v>
      </c>
      <c r="C18" s="2" t="s">
        <v>11</v>
      </c>
      <c r="D18" s="9">
        <v>35</v>
      </c>
      <c r="E18" s="2">
        <v>185</v>
      </c>
      <c r="F18" s="2">
        <v>90</v>
      </c>
      <c r="H18" s="2">
        <v>123</v>
      </c>
      <c r="I18" s="2">
        <v>77</v>
      </c>
      <c r="J18" s="2">
        <f t="shared" si="0"/>
        <v>92.333333333333329</v>
      </c>
      <c r="K18" s="2">
        <v>63</v>
      </c>
      <c r="L18" s="1">
        <v>124</v>
      </c>
      <c r="M18" s="1">
        <v>77</v>
      </c>
      <c r="N18" s="6">
        <f t="shared" si="1"/>
        <v>92.666666666666657</v>
      </c>
      <c r="O18" s="1">
        <v>61</v>
      </c>
      <c r="R18" s="10">
        <v>9</v>
      </c>
      <c r="S18" s="10">
        <v>8</v>
      </c>
      <c r="T18" s="14">
        <v>10</v>
      </c>
      <c r="U18" s="14">
        <v>7</v>
      </c>
    </row>
    <row r="19" spans="1:23" s="23" customFormat="1" x14ac:dyDescent="0.25">
      <c r="A19" s="18">
        <v>16</v>
      </c>
      <c r="B19" s="19">
        <v>0.5625</v>
      </c>
      <c r="C19" s="20"/>
      <c r="D19" s="21">
        <v>22</v>
      </c>
      <c r="E19" s="18">
        <v>176</v>
      </c>
      <c r="F19" s="18">
        <v>65</v>
      </c>
      <c r="G19" s="20"/>
      <c r="H19" s="18"/>
      <c r="I19" s="18"/>
      <c r="J19" s="18"/>
      <c r="K19" s="18"/>
      <c r="L19" s="20"/>
      <c r="M19" s="20"/>
      <c r="N19" s="22"/>
      <c r="O19" s="20"/>
    </row>
    <row r="20" spans="1:23" x14ac:dyDescent="0.25">
      <c r="A20" s="2">
        <v>17</v>
      </c>
      <c r="B20" s="15" t="s">
        <v>11</v>
      </c>
      <c r="C20" s="2" t="s">
        <v>11</v>
      </c>
      <c r="D20" s="9">
        <v>21</v>
      </c>
      <c r="E20" s="2">
        <v>196</v>
      </c>
      <c r="F20" s="2">
        <v>90</v>
      </c>
      <c r="H20" s="2">
        <v>121</v>
      </c>
      <c r="I20" s="2">
        <v>67</v>
      </c>
      <c r="J20" s="2">
        <f>2/3*I20+1/3*H20</f>
        <v>85</v>
      </c>
      <c r="K20" s="2">
        <v>60</v>
      </c>
      <c r="L20" s="2">
        <v>121</v>
      </c>
      <c r="M20" s="2">
        <v>68</v>
      </c>
      <c r="N20" s="6">
        <f t="shared" si="1"/>
        <v>85.666666666666657</v>
      </c>
      <c r="O20" s="2">
        <v>60</v>
      </c>
      <c r="P20" s="14"/>
      <c r="R20" s="2">
        <v>9</v>
      </c>
      <c r="S20" s="2">
        <v>7</v>
      </c>
      <c r="T20" s="2">
        <v>8</v>
      </c>
      <c r="U20" s="2">
        <v>9</v>
      </c>
    </row>
    <row r="21" spans="1:23" x14ac:dyDescent="0.25">
      <c r="A21" s="2">
        <v>18</v>
      </c>
      <c r="B21" s="7" t="s">
        <v>11</v>
      </c>
      <c r="C21" s="2" t="s">
        <v>11</v>
      </c>
      <c r="D21" s="9">
        <v>24</v>
      </c>
      <c r="E21" s="2">
        <v>181</v>
      </c>
      <c r="F21" s="2">
        <v>77</v>
      </c>
      <c r="R21" s="2">
        <v>10</v>
      </c>
      <c r="S21" s="2">
        <v>9</v>
      </c>
      <c r="T21" s="14">
        <v>10</v>
      </c>
      <c r="U21" s="14">
        <v>8</v>
      </c>
    </row>
    <row r="22" spans="1:23" x14ac:dyDescent="0.25">
      <c r="A22" s="2">
        <v>19</v>
      </c>
      <c r="B22" s="7" t="s">
        <v>12</v>
      </c>
      <c r="C22" s="2" t="s">
        <v>11</v>
      </c>
      <c r="D22" s="9">
        <v>21</v>
      </c>
      <c r="E22" s="2">
        <v>183</v>
      </c>
      <c r="F22" s="2">
        <v>75</v>
      </c>
      <c r="R22" s="46">
        <v>9</v>
      </c>
      <c r="S22" s="46">
        <v>8</v>
      </c>
      <c r="T22" s="2">
        <v>10</v>
      </c>
      <c r="U22" s="2">
        <v>8</v>
      </c>
      <c r="V22" s="2"/>
    </row>
    <row r="23" spans="1:23" x14ac:dyDescent="0.25">
      <c r="A23" s="46">
        <v>20</v>
      </c>
      <c r="C23" s="2" t="s">
        <v>11</v>
      </c>
      <c r="D23" s="9">
        <v>23</v>
      </c>
      <c r="E23" s="2">
        <v>187</v>
      </c>
      <c r="F23" s="2">
        <v>88</v>
      </c>
      <c r="R23" s="46">
        <v>9</v>
      </c>
      <c r="S23" s="46">
        <v>9</v>
      </c>
      <c r="T23" s="46">
        <v>9</v>
      </c>
      <c r="U23" s="46">
        <v>8</v>
      </c>
      <c r="V23" s="46" t="s">
        <v>42</v>
      </c>
      <c r="W23" s="46">
        <v>181</v>
      </c>
    </row>
    <row r="25" spans="1:23" x14ac:dyDescent="0.25">
      <c r="D25" s="39">
        <f>AVERAGE(D4:D23)</f>
        <v>22.421052631578949</v>
      </c>
      <c r="E25" s="39">
        <f t="shared" ref="E25:U25" si="2">AVERAGE(E4:E23)</f>
        <v>185.15789473684211</v>
      </c>
      <c r="F25" s="39">
        <f t="shared" si="2"/>
        <v>81.10526315789474</v>
      </c>
      <c r="G25" s="8"/>
      <c r="H25" s="6">
        <f t="shared" si="2"/>
        <v>126.4</v>
      </c>
      <c r="I25" s="6">
        <f t="shared" si="2"/>
        <v>70.266666666666666</v>
      </c>
      <c r="J25" s="6">
        <f t="shared" si="2"/>
        <v>88.977777777777774</v>
      </c>
      <c r="K25" s="6">
        <f t="shared" si="2"/>
        <v>65.400000000000006</v>
      </c>
      <c r="L25" s="6">
        <f t="shared" si="2"/>
        <v>125.86666666666666</v>
      </c>
      <c r="M25" s="6">
        <f t="shared" si="2"/>
        <v>69.533333333333331</v>
      </c>
      <c r="N25" s="6">
        <f t="shared" si="2"/>
        <v>88.311111111111131</v>
      </c>
      <c r="O25" s="6">
        <f t="shared" si="2"/>
        <v>64.733333333333334</v>
      </c>
      <c r="P25" s="8"/>
      <c r="Q25" s="8"/>
      <c r="R25" s="8">
        <f t="shared" si="2"/>
        <v>9.117647058823529</v>
      </c>
      <c r="S25" s="8">
        <f t="shared" si="2"/>
        <v>7.7647058823529411</v>
      </c>
      <c r="T25" s="8">
        <f t="shared" si="2"/>
        <v>9.4705882352941178</v>
      </c>
      <c r="U25" s="8">
        <f t="shared" si="2"/>
        <v>7.6470588235294121</v>
      </c>
    </row>
    <row r="26" spans="1:23" x14ac:dyDescent="0.25">
      <c r="B26" s="1" t="s">
        <v>39</v>
      </c>
      <c r="D26" s="1">
        <f>STDEV(D6:D23)</f>
        <v>3.4678730932445787</v>
      </c>
      <c r="E26" s="1">
        <f>STDEV(E6:E23)</f>
        <v>4.6670167935881679</v>
      </c>
      <c r="F26" s="1">
        <f>STDEV(F6:F23)</f>
        <v>8.1611626110131326</v>
      </c>
    </row>
    <row r="27" spans="1:23" x14ac:dyDescent="0.25">
      <c r="B27" s="1" t="s">
        <v>39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>
      <selection activeCell="A3" sqref="A3"/>
    </sheetView>
  </sheetViews>
  <sheetFormatPr defaultRowHeight="15" x14ac:dyDescent="0.25"/>
  <cols>
    <col min="3" max="3" width="17.7109375" customWidth="1"/>
  </cols>
  <sheetData>
    <row r="2" spans="1:3" x14ac:dyDescent="0.25">
      <c r="A2" t="s">
        <v>136</v>
      </c>
      <c r="B2" t="s">
        <v>135</v>
      </c>
      <c r="C2" t="s">
        <v>134</v>
      </c>
    </row>
    <row r="3" spans="1:3" x14ac:dyDescent="0.25">
      <c r="A3">
        <v>155</v>
      </c>
      <c r="B3">
        <v>110</v>
      </c>
      <c r="C3">
        <v>36</v>
      </c>
    </row>
    <row r="4" spans="1:3" x14ac:dyDescent="0.25">
      <c r="A4">
        <v>146</v>
      </c>
      <c r="B4">
        <v>110</v>
      </c>
      <c r="C4">
        <v>34</v>
      </c>
    </row>
    <row r="5" spans="1:3" x14ac:dyDescent="0.25">
      <c r="A5">
        <v>154</v>
      </c>
      <c r="B5">
        <v>125</v>
      </c>
      <c r="C5">
        <v>36</v>
      </c>
    </row>
    <row r="6" spans="1:3" x14ac:dyDescent="0.25">
      <c r="A6">
        <v>146</v>
      </c>
      <c r="B6">
        <v>110</v>
      </c>
      <c r="C6">
        <v>35</v>
      </c>
    </row>
    <row r="7" spans="1:3" s="27" customFormat="1" x14ac:dyDescent="0.25">
      <c r="A7" s="27">
        <v>164</v>
      </c>
      <c r="B7" s="27">
        <v>136</v>
      </c>
      <c r="C7" s="27">
        <v>35</v>
      </c>
    </row>
    <row r="8" spans="1:3" x14ac:dyDescent="0.25">
      <c r="A8">
        <v>162</v>
      </c>
      <c r="B8">
        <v>120</v>
      </c>
      <c r="C8">
        <v>32</v>
      </c>
    </row>
    <row r="9" spans="1:3" s="27" customFormat="1" x14ac:dyDescent="0.25">
      <c r="A9" s="27">
        <v>145</v>
      </c>
      <c r="B9" s="27">
        <v>110</v>
      </c>
      <c r="C9" s="27">
        <v>35</v>
      </c>
    </row>
    <row r="10" spans="1:3" x14ac:dyDescent="0.25">
      <c r="A10">
        <v>145</v>
      </c>
      <c r="B10">
        <v>110</v>
      </c>
      <c r="C10">
        <v>34</v>
      </c>
    </row>
    <row r="11" spans="1:3" x14ac:dyDescent="0.25">
      <c r="A11">
        <v>160</v>
      </c>
      <c r="B11">
        <v>123</v>
      </c>
      <c r="C11">
        <v>35</v>
      </c>
    </row>
    <row r="12" spans="1:3" x14ac:dyDescent="0.25">
      <c r="A12">
        <v>152</v>
      </c>
      <c r="B12">
        <v>121</v>
      </c>
      <c r="C12">
        <v>34</v>
      </c>
    </row>
    <row r="13" spans="1:3" x14ac:dyDescent="0.25">
      <c r="A13">
        <v>158</v>
      </c>
      <c r="B13">
        <v>117</v>
      </c>
      <c r="C13">
        <v>34</v>
      </c>
    </row>
    <row r="14" spans="1:3" x14ac:dyDescent="0.25">
      <c r="A14">
        <v>148</v>
      </c>
      <c r="B14">
        <v>111</v>
      </c>
      <c r="C14">
        <v>33</v>
      </c>
    </row>
    <row r="15" spans="1:3" x14ac:dyDescent="0.25">
      <c r="A15">
        <v>140</v>
      </c>
      <c r="B15">
        <v>127</v>
      </c>
      <c r="C15">
        <v>33</v>
      </c>
    </row>
    <row r="16" spans="1:3" s="27" customFormat="1" x14ac:dyDescent="0.25">
      <c r="A16" s="27">
        <v>140</v>
      </c>
      <c r="B16" s="27">
        <v>126</v>
      </c>
      <c r="C16" s="27">
        <v>33</v>
      </c>
    </row>
    <row r="17" spans="1:3" s="27" customFormat="1" x14ac:dyDescent="0.25">
      <c r="A17" s="27">
        <v>140</v>
      </c>
      <c r="B17" s="27">
        <v>110</v>
      </c>
      <c r="C17" s="27">
        <v>33</v>
      </c>
    </row>
    <row r="18" spans="1:3" x14ac:dyDescent="0.25">
      <c r="A18">
        <v>145</v>
      </c>
      <c r="B18">
        <v>112</v>
      </c>
      <c r="C18">
        <v>33</v>
      </c>
    </row>
    <row r="19" spans="1:3" x14ac:dyDescent="0.25">
      <c r="C19">
        <v>32</v>
      </c>
    </row>
    <row r="20" spans="1:3" x14ac:dyDescent="0.25">
      <c r="C20">
        <v>33</v>
      </c>
    </row>
    <row r="21" spans="1:3" x14ac:dyDescent="0.25">
      <c r="C21">
        <f>AVERAGE(C3:C20)</f>
        <v>33.888888888888886</v>
      </c>
    </row>
    <row r="22" spans="1:3" x14ac:dyDescent="0.25">
      <c r="C22">
        <f>STDEV(C3:C20)</f>
        <v>1.2313975269103983</v>
      </c>
    </row>
  </sheetData>
  <pageMargins left="0.7" right="0.7" top="0.75" bottom="0.75" header="0.3" footer="0.3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4"/>
  <sheetViews>
    <sheetView topLeftCell="A19" workbookViewId="0">
      <selection activeCell="R3" sqref="R1:R1048576"/>
    </sheetView>
  </sheetViews>
  <sheetFormatPr defaultRowHeight="15" x14ac:dyDescent="0.25"/>
  <cols>
    <col min="9" max="10" width="11.5703125" bestFit="1" customWidth="1"/>
    <col min="11" max="12" width="11.5703125" style="2" bestFit="1" customWidth="1"/>
    <col min="13" max="14" width="10.5703125" bestFit="1" customWidth="1"/>
    <col min="16" max="16" width="21.5703125" customWidth="1"/>
  </cols>
  <sheetData>
    <row r="2" spans="1:17" x14ac:dyDescent="0.25">
      <c r="M2" s="135"/>
      <c r="N2" s="135"/>
      <c r="P2" t="s">
        <v>18</v>
      </c>
    </row>
    <row r="3" spans="1:17" x14ac:dyDescent="0.25">
      <c r="B3" s="153" t="s">
        <v>137</v>
      </c>
      <c r="C3" s="153"/>
      <c r="D3" s="153"/>
      <c r="E3" s="14"/>
      <c r="F3" t="s">
        <v>9</v>
      </c>
      <c r="G3" t="s">
        <v>9</v>
      </c>
      <c r="I3" s="154" t="s">
        <v>138</v>
      </c>
      <c r="J3" s="154"/>
      <c r="K3" s="154"/>
      <c r="M3" s="135" t="s">
        <v>10</v>
      </c>
      <c r="N3" s="135" t="s">
        <v>10</v>
      </c>
      <c r="P3" s="33" t="s">
        <v>19</v>
      </c>
      <c r="Q3" s="30">
        <v>0.39583333333333331</v>
      </c>
    </row>
    <row r="4" spans="1:17" x14ac:dyDescent="0.25">
      <c r="B4" s="146" t="s">
        <v>13</v>
      </c>
      <c r="C4" s="146" t="s">
        <v>14</v>
      </c>
      <c r="D4" s="2" t="s">
        <v>15</v>
      </c>
      <c r="E4" s="2" t="s">
        <v>16</v>
      </c>
      <c r="F4" s="136" t="s">
        <v>7</v>
      </c>
      <c r="G4" s="136" t="s">
        <v>8</v>
      </c>
      <c r="H4" s="135"/>
      <c r="I4" s="147" t="s">
        <v>13</v>
      </c>
      <c r="J4" s="147" t="s">
        <v>14</v>
      </c>
      <c r="K4" s="2" t="s">
        <v>15</v>
      </c>
      <c r="L4" s="2" t="s">
        <v>17</v>
      </c>
      <c r="M4" s="136" t="s">
        <v>7</v>
      </c>
      <c r="N4" s="136" t="s">
        <v>8</v>
      </c>
      <c r="P4" s="29" t="s">
        <v>19</v>
      </c>
      <c r="Q4" s="30">
        <v>0.4375</v>
      </c>
    </row>
    <row r="5" spans="1:17" x14ac:dyDescent="0.25">
      <c r="A5">
        <v>1</v>
      </c>
      <c r="B5" s="139">
        <v>191</v>
      </c>
      <c r="C5" s="139">
        <v>320</v>
      </c>
      <c r="D5" s="144">
        <f>C5*1.1</f>
        <v>352</v>
      </c>
      <c r="E5" s="17">
        <f>(C5*0.9)</f>
        <v>288</v>
      </c>
      <c r="F5" s="138">
        <v>10</v>
      </c>
      <c r="G5" s="139">
        <v>8</v>
      </c>
      <c r="H5" s="139"/>
      <c r="I5" s="143">
        <v>189</v>
      </c>
      <c r="J5" s="143">
        <v>282</v>
      </c>
      <c r="K5" s="142">
        <f>J5*1.1</f>
        <v>310.20000000000005</v>
      </c>
      <c r="L5" s="142">
        <f>J5*0.9</f>
        <v>253.8</v>
      </c>
      <c r="M5" s="148">
        <v>8</v>
      </c>
      <c r="N5" s="148">
        <v>7</v>
      </c>
      <c r="P5" s="28" t="s">
        <v>19</v>
      </c>
      <c r="Q5" s="30">
        <v>0.625</v>
      </c>
    </row>
    <row r="6" spans="1:17" x14ac:dyDescent="0.25">
      <c r="A6">
        <v>2</v>
      </c>
      <c r="B6" s="139">
        <v>192</v>
      </c>
      <c r="C6" s="139">
        <v>254</v>
      </c>
      <c r="D6" s="144">
        <f t="shared" ref="D6:D22" si="0">C6*1.1</f>
        <v>279.40000000000003</v>
      </c>
      <c r="E6" s="17">
        <f t="shared" ref="E6:E22" si="1">(C6*0.9)</f>
        <v>228.6</v>
      </c>
      <c r="F6" s="138">
        <v>9</v>
      </c>
      <c r="G6" s="139">
        <v>7</v>
      </c>
      <c r="H6" s="139"/>
      <c r="I6" s="143">
        <v>188</v>
      </c>
      <c r="J6" s="143">
        <v>218</v>
      </c>
      <c r="K6" s="142">
        <f t="shared" ref="K6:K22" si="2">J6*1.1</f>
        <v>239.8</v>
      </c>
      <c r="L6" s="142">
        <f t="shared" ref="L6:L22" si="3">J6*0.9</f>
        <v>196.20000000000002</v>
      </c>
      <c r="M6" s="148">
        <v>8</v>
      </c>
      <c r="N6" s="148">
        <v>9</v>
      </c>
      <c r="P6" s="31" t="s">
        <v>20</v>
      </c>
      <c r="Q6" s="30">
        <v>0.375</v>
      </c>
    </row>
    <row r="7" spans="1:17" x14ac:dyDescent="0.25">
      <c r="A7">
        <v>3</v>
      </c>
      <c r="B7" s="139">
        <v>190</v>
      </c>
      <c r="C7" s="139">
        <v>291</v>
      </c>
      <c r="D7" s="144">
        <f t="shared" si="0"/>
        <v>320.10000000000002</v>
      </c>
      <c r="E7" s="17">
        <f t="shared" si="1"/>
        <v>261.90000000000003</v>
      </c>
      <c r="F7" s="138">
        <v>10</v>
      </c>
      <c r="G7" s="139">
        <v>7</v>
      </c>
      <c r="H7" s="139"/>
      <c r="I7" s="143">
        <v>180</v>
      </c>
      <c r="J7" s="143">
        <v>251</v>
      </c>
      <c r="K7" s="142">
        <f t="shared" si="2"/>
        <v>276.10000000000002</v>
      </c>
      <c r="L7" s="142">
        <f t="shared" si="3"/>
        <v>225.9</v>
      </c>
      <c r="M7" s="148">
        <v>9</v>
      </c>
      <c r="N7" s="148">
        <v>8</v>
      </c>
      <c r="P7" s="32" t="s">
        <v>20</v>
      </c>
      <c r="Q7" s="15">
        <v>0.41666666666666669</v>
      </c>
    </row>
    <row r="8" spans="1:17" x14ac:dyDescent="0.25">
      <c r="A8">
        <v>4</v>
      </c>
      <c r="B8" s="139">
        <v>175</v>
      </c>
      <c r="C8" s="139">
        <v>300</v>
      </c>
      <c r="D8" s="144">
        <f t="shared" si="0"/>
        <v>330</v>
      </c>
      <c r="E8" s="17">
        <f t="shared" si="1"/>
        <v>270</v>
      </c>
      <c r="F8" s="138"/>
      <c r="G8" s="139"/>
      <c r="H8" s="139"/>
      <c r="I8" s="143">
        <v>163</v>
      </c>
      <c r="J8" s="143">
        <v>253</v>
      </c>
      <c r="K8" s="142">
        <f t="shared" si="2"/>
        <v>278.3</v>
      </c>
      <c r="L8" s="142">
        <f t="shared" si="3"/>
        <v>227.70000000000002</v>
      </c>
      <c r="M8" s="148"/>
      <c r="N8" s="148"/>
      <c r="P8" s="32" t="s">
        <v>20</v>
      </c>
      <c r="Q8" s="15">
        <v>0.45833333333333331</v>
      </c>
    </row>
    <row r="9" spans="1:17" x14ac:dyDescent="0.25">
      <c r="A9">
        <v>5</v>
      </c>
      <c r="B9" s="139">
        <v>193</v>
      </c>
      <c r="C9" s="139">
        <v>338</v>
      </c>
      <c r="D9" s="144">
        <f t="shared" si="0"/>
        <v>371.8</v>
      </c>
      <c r="E9" s="17">
        <f t="shared" si="1"/>
        <v>304.2</v>
      </c>
      <c r="F9" s="138">
        <v>10</v>
      </c>
      <c r="G9" s="139">
        <v>7</v>
      </c>
      <c r="H9" s="139"/>
      <c r="I9" s="143">
        <v>187</v>
      </c>
      <c r="J9" s="143">
        <v>303</v>
      </c>
      <c r="K9" s="142">
        <f t="shared" si="2"/>
        <v>333.3</v>
      </c>
      <c r="L9" s="142">
        <f t="shared" si="3"/>
        <v>272.7</v>
      </c>
      <c r="M9" s="148">
        <v>10</v>
      </c>
      <c r="N9" s="148">
        <v>9</v>
      </c>
      <c r="P9" s="32" t="s">
        <v>20</v>
      </c>
      <c r="Q9" s="15">
        <v>0.52083333333333337</v>
      </c>
    </row>
    <row r="10" spans="1:17" x14ac:dyDescent="0.25">
      <c r="A10">
        <v>6</v>
      </c>
      <c r="B10" s="139">
        <v>201</v>
      </c>
      <c r="C10" s="139">
        <v>302</v>
      </c>
      <c r="D10" s="144">
        <f t="shared" si="0"/>
        <v>332.20000000000005</v>
      </c>
      <c r="E10" s="17">
        <f t="shared" si="1"/>
        <v>271.8</v>
      </c>
      <c r="F10" s="138">
        <v>8</v>
      </c>
      <c r="G10" s="139">
        <v>10</v>
      </c>
      <c r="H10" s="139"/>
      <c r="I10" s="143">
        <v>192</v>
      </c>
      <c r="J10" s="143">
        <v>254</v>
      </c>
      <c r="K10" s="142">
        <f t="shared" si="2"/>
        <v>279.40000000000003</v>
      </c>
      <c r="L10" s="142">
        <f t="shared" si="3"/>
        <v>228.6</v>
      </c>
      <c r="M10" s="148">
        <v>10</v>
      </c>
      <c r="N10" s="148">
        <v>8</v>
      </c>
      <c r="P10" s="32" t="s">
        <v>20</v>
      </c>
      <c r="Q10" s="15">
        <v>0.625</v>
      </c>
    </row>
    <row r="11" spans="1:17" x14ac:dyDescent="0.25">
      <c r="A11">
        <v>7</v>
      </c>
      <c r="B11" s="139">
        <v>191</v>
      </c>
      <c r="C11" s="139">
        <v>309</v>
      </c>
      <c r="D11" s="144">
        <f t="shared" si="0"/>
        <v>339.90000000000003</v>
      </c>
      <c r="E11" s="17">
        <f t="shared" si="1"/>
        <v>278.10000000000002</v>
      </c>
      <c r="F11" s="138">
        <v>9</v>
      </c>
      <c r="G11" s="139">
        <v>7</v>
      </c>
      <c r="H11" s="139"/>
      <c r="I11" s="143">
        <v>177</v>
      </c>
      <c r="J11" s="143">
        <v>280</v>
      </c>
      <c r="K11" s="142">
        <f t="shared" si="2"/>
        <v>308</v>
      </c>
      <c r="L11" s="142">
        <f t="shared" si="3"/>
        <v>252</v>
      </c>
      <c r="M11" s="148">
        <v>8</v>
      </c>
      <c r="N11" s="148">
        <v>7</v>
      </c>
      <c r="P11" s="7" t="s">
        <v>21</v>
      </c>
      <c r="Q11" s="25">
        <v>0.39583333333333331</v>
      </c>
    </row>
    <row r="12" spans="1:17" x14ac:dyDescent="0.25">
      <c r="A12">
        <v>8</v>
      </c>
      <c r="B12" s="139">
        <v>192</v>
      </c>
      <c r="C12" s="139">
        <v>324</v>
      </c>
      <c r="D12" s="144">
        <f t="shared" si="0"/>
        <v>356.40000000000003</v>
      </c>
      <c r="E12" s="17">
        <f>(C12*0.9)</f>
        <v>291.60000000000002</v>
      </c>
      <c r="F12" s="138">
        <v>8</v>
      </c>
      <c r="G12" s="139">
        <v>10</v>
      </c>
      <c r="H12" s="139"/>
      <c r="I12" s="143">
        <v>189</v>
      </c>
      <c r="J12" s="143">
        <v>299</v>
      </c>
      <c r="K12" s="142">
        <f t="shared" si="2"/>
        <v>328.90000000000003</v>
      </c>
      <c r="L12" s="142">
        <f t="shared" si="3"/>
        <v>269.10000000000002</v>
      </c>
      <c r="M12" s="148">
        <v>10</v>
      </c>
      <c r="N12" s="148">
        <v>10</v>
      </c>
      <c r="P12" s="7" t="s">
        <v>21</v>
      </c>
      <c r="Q12" s="25">
        <v>0.42708333333333331</v>
      </c>
    </row>
    <row r="13" spans="1:17" x14ac:dyDescent="0.25">
      <c r="A13">
        <v>9</v>
      </c>
      <c r="B13" s="139">
        <v>201</v>
      </c>
      <c r="C13" s="139">
        <v>355</v>
      </c>
      <c r="D13" s="144">
        <f t="shared" si="0"/>
        <v>390.50000000000006</v>
      </c>
      <c r="E13" s="17">
        <f t="shared" si="1"/>
        <v>319.5</v>
      </c>
      <c r="F13" s="138">
        <v>10</v>
      </c>
      <c r="G13" s="139">
        <v>7</v>
      </c>
      <c r="H13" s="139"/>
      <c r="I13" s="143">
        <v>187</v>
      </c>
      <c r="J13" s="143">
        <v>282</v>
      </c>
      <c r="K13" s="142">
        <f t="shared" si="2"/>
        <v>310.20000000000005</v>
      </c>
      <c r="L13" s="142">
        <f t="shared" si="3"/>
        <v>253.8</v>
      </c>
      <c r="M13" s="148">
        <v>10</v>
      </c>
      <c r="N13" s="148">
        <v>6</v>
      </c>
      <c r="P13" s="7" t="s">
        <v>21</v>
      </c>
      <c r="Q13" s="38"/>
    </row>
    <row r="14" spans="1:17" x14ac:dyDescent="0.25">
      <c r="A14">
        <v>10</v>
      </c>
      <c r="B14" s="139">
        <v>198</v>
      </c>
      <c r="C14" s="139">
        <v>345</v>
      </c>
      <c r="D14" s="144">
        <f t="shared" si="0"/>
        <v>379.50000000000006</v>
      </c>
      <c r="E14" s="17">
        <f t="shared" si="1"/>
        <v>310.5</v>
      </c>
      <c r="F14" s="138">
        <v>8</v>
      </c>
      <c r="G14" s="139">
        <v>7</v>
      </c>
      <c r="H14" s="139"/>
      <c r="I14" s="143">
        <v>199</v>
      </c>
      <c r="J14" s="143">
        <v>318</v>
      </c>
      <c r="K14" s="142">
        <f t="shared" si="2"/>
        <v>349.8</v>
      </c>
      <c r="L14" s="142">
        <f t="shared" si="3"/>
        <v>286.2</v>
      </c>
      <c r="M14" s="148">
        <v>9</v>
      </c>
      <c r="N14" s="148">
        <v>7</v>
      </c>
    </row>
    <row r="15" spans="1:17" x14ac:dyDescent="0.25">
      <c r="A15">
        <v>11</v>
      </c>
      <c r="B15" s="139">
        <v>174</v>
      </c>
      <c r="C15" s="139">
        <v>260</v>
      </c>
      <c r="D15" s="144">
        <f t="shared" si="0"/>
        <v>286</v>
      </c>
      <c r="E15" s="17">
        <f t="shared" si="1"/>
        <v>234</v>
      </c>
      <c r="F15" s="138">
        <v>10</v>
      </c>
      <c r="G15" s="139">
        <v>6</v>
      </c>
      <c r="H15" s="139"/>
      <c r="I15" s="143">
        <v>171</v>
      </c>
      <c r="J15" s="143">
        <v>235</v>
      </c>
      <c r="K15" s="142">
        <f t="shared" si="2"/>
        <v>258.5</v>
      </c>
      <c r="L15" s="142">
        <f t="shared" si="3"/>
        <v>211.5</v>
      </c>
      <c r="M15" s="148">
        <v>10</v>
      </c>
      <c r="N15" s="148">
        <v>6</v>
      </c>
    </row>
    <row r="16" spans="1:17" x14ac:dyDescent="0.25">
      <c r="A16">
        <v>12</v>
      </c>
      <c r="B16" s="139">
        <v>190</v>
      </c>
      <c r="C16" s="139">
        <v>294</v>
      </c>
      <c r="D16" s="144">
        <f t="shared" si="0"/>
        <v>323.40000000000003</v>
      </c>
      <c r="E16" s="17">
        <f t="shared" si="1"/>
        <v>264.60000000000002</v>
      </c>
      <c r="F16" s="138">
        <v>8</v>
      </c>
      <c r="G16" s="139">
        <v>7</v>
      </c>
      <c r="H16" s="139"/>
      <c r="I16" s="143">
        <v>191</v>
      </c>
      <c r="J16" s="143">
        <v>279</v>
      </c>
      <c r="K16" s="142">
        <f t="shared" si="2"/>
        <v>306.90000000000003</v>
      </c>
      <c r="L16" s="142">
        <f t="shared" si="3"/>
        <v>251.1</v>
      </c>
      <c r="M16" s="148">
        <v>10</v>
      </c>
      <c r="N16" s="148">
        <v>8</v>
      </c>
    </row>
    <row r="17" spans="1:32" x14ac:dyDescent="0.25">
      <c r="A17">
        <v>13</v>
      </c>
      <c r="B17" s="139">
        <v>184</v>
      </c>
      <c r="C17" s="139">
        <v>328</v>
      </c>
      <c r="D17" s="144">
        <f t="shared" si="0"/>
        <v>360.8</v>
      </c>
      <c r="E17" s="17">
        <f t="shared" si="1"/>
        <v>295.2</v>
      </c>
      <c r="F17" s="138">
        <v>10</v>
      </c>
      <c r="G17" s="139">
        <v>8</v>
      </c>
      <c r="H17" s="139"/>
      <c r="I17" s="143">
        <v>190</v>
      </c>
      <c r="J17" s="143">
        <v>294</v>
      </c>
      <c r="K17" s="142">
        <f t="shared" si="2"/>
        <v>323.40000000000003</v>
      </c>
      <c r="L17" s="142">
        <f t="shared" si="3"/>
        <v>264.60000000000002</v>
      </c>
      <c r="M17" s="148">
        <v>10</v>
      </c>
      <c r="N17" s="148">
        <v>6</v>
      </c>
    </row>
    <row r="18" spans="1:32" x14ac:dyDescent="0.25">
      <c r="A18">
        <v>14</v>
      </c>
      <c r="B18" s="139">
        <v>195</v>
      </c>
      <c r="C18" s="139">
        <v>340</v>
      </c>
      <c r="D18" s="144">
        <f t="shared" si="0"/>
        <v>374.00000000000006</v>
      </c>
      <c r="E18" s="17">
        <f t="shared" si="1"/>
        <v>306</v>
      </c>
      <c r="F18" s="138">
        <v>9</v>
      </c>
      <c r="G18" s="139">
        <v>8</v>
      </c>
      <c r="H18" s="139"/>
      <c r="I18" s="143">
        <v>156</v>
      </c>
      <c r="J18" s="143">
        <v>323</v>
      </c>
      <c r="K18" s="142">
        <f t="shared" si="2"/>
        <v>355.3</v>
      </c>
      <c r="L18" s="142">
        <f t="shared" si="3"/>
        <v>290.7</v>
      </c>
      <c r="M18" s="148">
        <v>10</v>
      </c>
      <c r="N18" s="148">
        <v>8</v>
      </c>
      <c r="P18" s="138">
        <v>10</v>
      </c>
      <c r="Q18" s="138">
        <v>9</v>
      </c>
      <c r="R18" s="138"/>
      <c r="S18" s="138">
        <v>10</v>
      </c>
      <c r="T18" s="138">
        <v>8</v>
      </c>
      <c r="U18" s="138">
        <v>9</v>
      </c>
      <c r="V18" s="138">
        <v>8</v>
      </c>
      <c r="W18" s="138">
        <v>10</v>
      </c>
      <c r="X18" s="138">
        <v>8</v>
      </c>
      <c r="Y18" s="138">
        <v>10</v>
      </c>
      <c r="Z18" s="138">
        <v>8</v>
      </c>
      <c r="AA18" s="138">
        <v>10</v>
      </c>
      <c r="AB18" s="138">
        <v>9</v>
      </c>
      <c r="AC18" s="138">
        <v>8</v>
      </c>
      <c r="AD18" s="138">
        <v>9</v>
      </c>
      <c r="AE18" s="138">
        <v>10</v>
      </c>
      <c r="AF18" s="138">
        <v>9</v>
      </c>
    </row>
    <row r="19" spans="1:32" x14ac:dyDescent="0.25">
      <c r="A19">
        <v>15</v>
      </c>
      <c r="B19" s="139">
        <v>182</v>
      </c>
      <c r="C19" s="139">
        <v>352</v>
      </c>
      <c r="D19" s="144">
        <f t="shared" si="0"/>
        <v>387.20000000000005</v>
      </c>
      <c r="E19" s="17">
        <f t="shared" si="1"/>
        <v>316.8</v>
      </c>
      <c r="F19" s="138">
        <v>8</v>
      </c>
      <c r="G19" s="139">
        <v>7</v>
      </c>
      <c r="H19" s="139"/>
      <c r="I19" s="143">
        <v>163</v>
      </c>
      <c r="J19" s="143">
        <v>265</v>
      </c>
      <c r="K19" s="142">
        <f t="shared" si="2"/>
        <v>291.5</v>
      </c>
      <c r="L19" s="142">
        <f t="shared" si="3"/>
        <v>238.5</v>
      </c>
      <c r="M19" s="148">
        <v>10</v>
      </c>
      <c r="N19" s="148">
        <v>8</v>
      </c>
    </row>
    <row r="20" spans="1:32" x14ac:dyDescent="0.25">
      <c r="A20">
        <v>16</v>
      </c>
      <c r="B20" s="139">
        <v>170</v>
      </c>
      <c r="C20" s="139">
        <v>325</v>
      </c>
      <c r="D20" s="144">
        <f t="shared" si="0"/>
        <v>357.50000000000006</v>
      </c>
      <c r="E20" s="17">
        <f t="shared" si="1"/>
        <v>292.5</v>
      </c>
      <c r="F20" s="138">
        <v>9</v>
      </c>
      <c r="G20" s="139">
        <v>8</v>
      </c>
      <c r="H20" s="139"/>
      <c r="I20" s="143">
        <v>140</v>
      </c>
      <c r="J20" s="143">
        <v>248</v>
      </c>
      <c r="K20" s="142">
        <f t="shared" si="2"/>
        <v>272.8</v>
      </c>
      <c r="L20" s="142">
        <f t="shared" si="3"/>
        <v>223.20000000000002</v>
      </c>
      <c r="M20" s="148">
        <v>10</v>
      </c>
      <c r="N20" s="148">
        <v>7</v>
      </c>
    </row>
    <row r="21" spans="1:32" x14ac:dyDescent="0.25">
      <c r="A21">
        <v>17</v>
      </c>
      <c r="B21" s="139">
        <v>195</v>
      </c>
      <c r="C21" s="139">
        <v>333</v>
      </c>
      <c r="D21" s="144">
        <f t="shared" si="0"/>
        <v>366.3</v>
      </c>
      <c r="E21" s="17">
        <f t="shared" si="1"/>
        <v>299.7</v>
      </c>
      <c r="F21" s="138">
        <v>10</v>
      </c>
      <c r="G21" s="139">
        <v>9</v>
      </c>
      <c r="H21" s="139"/>
      <c r="I21" s="143">
        <v>193</v>
      </c>
      <c r="J21" s="143">
        <v>294</v>
      </c>
      <c r="K21" s="142">
        <f t="shared" si="2"/>
        <v>323.40000000000003</v>
      </c>
      <c r="L21" s="142">
        <f t="shared" si="3"/>
        <v>264.60000000000002</v>
      </c>
      <c r="M21" s="148">
        <v>10</v>
      </c>
      <c r="N21" s="148">
        <v>8</v>
      </c>
    </row>
    <row r="22" spans="1:32" x14ac:dyDescent="0.25">
      <c r="A22">
        <v>18</v>
      </c>
      <c r="B22" s="139">
        <v>177</v>
      </c>
      <c r="C22" s="139">
        <v>262</v>
      </c>
      <c r="D22" s="144">
        <f t="shared" si="0"/>
        <v>288.20000000000005</v>
      </c>
      <c r="E22" s="17">
        <f t="shared" si="1"/>
        <v>235.8</v>
      </c>
      <c r="F22" s="138">
        <v>9</v>
      </c>
      <c r="G22" s="139">
        <v>9</v>
      </c>
      <c r="H22" s="139"/>
      <c r="I22" s="143">
        <v>175</v>
      </c>
      <c r="J22" s="143">
        <v>253</v>
      </c>
      <c r="K22" s="142">
        <f t="shared" si="2"/>
        <v>278.3</v>
      </c>
      <c r="L22" s="142">
        <f t="shared" si="3"/>
        <v>227.70000000000002</v>
      </c>
      <c r="M22" s="148">
        <v>9</v>
      </c>
      <c r="N22" s="148">
        <v>8</v>
      </c>
    </row>
    <row r="23" spans="1:32" x14ac:dyDescent="0.25">
      <c r="B23" s="141">
        <f>AVERAGE(B5:B22)</f>
        <v>188.38888888888889</v>
      </c>
      <c r="C23" s="141">
        <f>AVERAGE(C5:C22)</f>
        <v>312.88888888888891</v>
      </c>
      <c r="D23" s="145">
        <f t="shared" ref="D23:N23" si="4">AVERAGE(D5:D22)</f>
        <v>344.17777777777775</v>
      </c>
      <c r="E23" s="145">
        <f t="shared" si="4"/>
        <v>281.59999999999997</v>
      </c>
      <c r="F23" s="141">
        <f t="shared" si="4"/>
        <v>9.117647058823529</v>
      </c>
      <c r="G23" s="141">
        <f t="shared" si="4"/>
        <v>7.7647058823529411</v>
      </c>
      <c r="H23" s="137"/>
      <c r="I23" s="143">
        <f t="shared" si="4"/>
        <v>179.44444444444446</v>
      </c>
      <c r="J23" s="143">
        <f t="shared" si="4"/>
        <v>273.94444444444446</v>
      </c>
      <c r="K23" s="140">
        <f t="shared" si="4"/>
        <v>301.3388888888889</v>
      </c>
      <c r="L23" s="140">
        <f t="shared" si="4"/>
        <v>246.54999999999998</v>
      </c>
      <c r="M23" s="141">
        <f t="shared" si="4"/>
        <v>9.4705882352941178</v>
      </c>
      <c r="N23" s="141">
        <f t="shared" si="4"/>
        <v>7.6470588235294121</v>
      </c>
    </row>
    <row r="25" spans="1:32" x14ac:dyDescent="0.25">
      <c r="B25" s="146" t="s">
        <v>9</v>
      </c>
      <c r="C25" s="146" t="s">
        <v>9</v>
      </c>
      <c r="D25" s="146" t="s">
        <v>10</v>
      </c>
      <c r="E25" s="146" t="s">
        <v>10</v>
      </c>
    </row>
    <row r="26" spans="1:32" x14ac:dyDescent="0.25">
      <c r="B26" s="136" t="s">
        <v>7</v>
      </c>
      <c r="C26" s="136" t="s">
        <v>8</v>
      </c>
      <c r="D26" s="136" t="s">
        <v>7</v>
      </c>
      <c r="E26" s="136" t="s">
        <v>8</v>
      </c>
      <c r="F26" s="135"/>
    </row>
    <row r="27" spans="1:32" x14ac:dyDescent="0.25">
      <c r="A27">
        <v>1</v>
      </c>
      <c r="B27" s="135">
        <v>10</v>
      </c>
      <c r="C27" s="135">
        <v>8</v>
      </c>
      <c r="D27" s="135">
        <v>8</v>
      </c>
      <c r="E27" s="135">
        <v>7</v>
      </c>
      <c r="F27" s="135"/>
    </row>
    <row r="28" spans="1:32" x14ac:dyDescent="0.25">
      <c r="A28">
        <v>2</v>
      </c>
      <c r="B28" s="135">
        <v>9</v>
      </c>
      <c r="C28" s="135">
        <v>7</v>
      </c>
      <c r="D28" s="135">
        <v>8</v>
      </c>
      <c r="E28" s="135">
        <v>9</v>
      </c>
      <c r="F28" s="135"/>
    </row>
    <row r="29" spans="1:32" x14ac:dyDescent="0.25">
      <c r="A29">
        <v>3</v>
      </c>
      <c r="B29" s="135">
        <v>10</v>
      </c>
      <c r="C29" s="135">
        <v>7</v>
      </c>
      <c r="D29" s="135">
        <v>9</v>
      </c>
      <c r="E29" s="135">
        <v>8</v>
      </c>
      <c r="F29" s="135"/>
    </row>
    <row r="30" spans="1:32" x14ac:dyDescent="0.25">
      <c r="A30">
        <v>4</v>
      </c>
      <c r="B30" s="135"/>
      <c r="C30" s="135"/>
      <c r="D30" s="135"/>
      <c r="E30" s="135"/>
      <c r="F30" s="135"/>
    </row>
    <row r="31" spans="1:32" x14ac:dyDescent="0.25">
      <c r="A31">
        <v>5</v>
      </c>
      <c r="B31" s="135">
        <v>10</v>
      </c>
      <c r="C31" s="135">
        <v>7</v>
      </c>
      <c r="D31" s="135">
        <v>10</v>
      </c>
      <c r="E31" s="135">
        <v>9</v>
      </c>
      <c r="F31" s="135"/>
    </row>
    <row r="32" spans="1:32" x14ac:dyDescent="0.25">
      <c r="A32">
        <v>6</v>
      </c>
      <c r="B32" s="135">
        <v>8</v>
      </c>
      <c r="C32" s="135">
        <v>10</v>
      </c>
      <c r="D32" s="135">
        <v>10</v>
      </c>
      <c r="E32" s="135">
        <v>8</v>
      </c>
      <c r="F32" s="135"/>
    </row>
    <row r="33" spans="1:6" x14ac:dyDescent="0.25">
      <c r="A33">
        <v>7</v>
      </c>
      <c r="B33" s="135">
        <v>9</v>
      </c>
      <c r="C33" s="135">
        <v>7</v>
      </c>
      <c r="D33" s="135">
        <v>8</v>
      </c>
      <c r="E33" s="135">
        <v>7</v>
      </c>
      <c r="F33" s="135"/>
    </row>
    <row r="34" spans="1:6" x14ac:dyDescent="0.25">
      <c r="A34">
        <v>8</v>
      </c>
      <c r="B34" s="135">
        <v>8</v>
      </c>
      <c r="C34" s="135">
        <v>10</v>
      </c>
      <c r="D34" s="135">
        <v>10</v>
      </c>
      <c r="E34" s="135">
        <v>10</v>
      </c>
      <c r="F34" s="135"/>
    </row>
    <row r="35" spans="1:6" x14ac:dyDescent="0.25">
      <c r="A35">
        <v>9</v>
      </c>
      <c r="B35" s="135">
        <v>10</v>
      </c>
      <c r="C35" s="135">
        <v>7</v>
      </c>
      <c r="D35" s="135">
        <v>10</v>
      </c>
      <c r="E35" s="135">
        <v>6</v>
      </c>
      <c r="F35" s="135"/>
    </row>
    <row r="36" spans="1:6" x14ac:dyDescent="0.25">
      <c r="A36">
        <v>10</v>
      </c>
      <c r="B36" s="135">
        <v>8</v>
      </c>
      <c r="C36" s="135">
        <v>7</v>
      </c>
      <c r="D36" s="135">
        <v>9</v>
      </c>
      <c r="E36" s="135">
        <v>7</v>
      </c>
      <c r="F36" s="135"/>
    </row>
    <row r="37" spans="1:6" x14ac:dyDescent="0.25">
      <c r="A37">
        <v>11</v>
      </c>
      <c r="B37" s="135">
        <v>10</v>
      </c>
      <c r="C37" s="135">
        <v>6</v>
      </c>
      <c r="D37" s="135">
        <v>10</v>
      </c>
      <c r="E37" s="135">
        <v>6</v>
      </c>
      <c r="F37" s="135"/>
    </row>
    <row r="38" spans="1:6" x14ac:dyDescent="0.25">
      <c r="A38">
        <v>12</v>
      </c>
      <c r="B38" s="135">
        <v>8</v>
      </c>
      <c r="C38" s="135">
        <v>7</v>
      </c>
      <c r="D38" s="135">
        <v>10</v>
      </c>
      <c r="E38" s="135">
        <v>8</v>
      </c>
      <c r="F38" s="135"/>
    </row>
    <row r="39" spans="1:6" x14ac:dyDescent="0.25">
      <c r="A39">
        <v>13</v>
      </c>
      <c r="B39" s="135">
        <v>10</v>
      </c>
      <c r="C39" s="135">
        <v>8</v>
      </c>
      <c r="D39" s="135">
        <v>10</v>
      </c>
      <c r="E39" s="135">
        <v>6</v>
      </c>
      <c r="F39" s="135"/>
    </row>
    <row r="40" spans="1:6" x14ac:dyDescent="0.25">
      <c r="A40">
        <v>14</v>
      </c>
      <c r="B40" s="135">
        <v>9</v>
      </c>
      <c r="C40" s="135">
        <v>8</v>
      </c>
      <c r="D40" s="135">
        <v>10</v>
      </c>
      <c r="E40" s="135">
        <v>8</v>
      </c>
      <c r="F40" s="135"/>
    </row>
    <row r="41" spans="1:6" x14ac:dyDescent="0.25">
      <c r="A41">
        <v>15</v>
      </c>
      <c r="B41" s="135">
        <v>8</v>
      </c>
      <c r="C41" s="135">
        <v>7</v>
      </c>
      <c r="D41" s="135">
        <v>10</v>
      </c>
      <c r="E41" s="135">
        <v>8</v>
      </c>
      <c r="F41" s="135"/>
    </row>
    <row r="42" spans="1:6" x14ac:dyDescent="0.25">
      <c r="A42">
        <v>16</v>
      </c>
      <c r="B42" s="135">
        <v>9</v>
      </c>
      <c r="C42" s="135">
        <v>8</v>
      </c>
      <c r="D42" s="135">
        <v>10</v>
      </c>
      <c r="E42" s="135">
        <v>7</v>
      </c>
      <c r="F42" s="135"/>
    </row>
    <row r="43" spans="1:6" x14ac:dyDescent="0.25">
      <c r="A43">
        <v>17</v>
      </c>
      <c r="B43" s="135">
        <v>10</v>
      </c>
      <c r="C43" s="135">
        <v>9</v>
      </c>
      <c r="D43" s="135">
        <v>10</v>
      </c>
      <c r="E43" s="135">
        <v>8</v>
      </c>
      <c r="F43" s="135"/>
    </row>
    <row r="44" spans="1:6" x14ac:dyDescent="0.25">
      <c r="A44">
        <v>18</v>
      </c>
      <c r="B44" s="135">
        <v>9</v>
      </c>
      <c r="C44" s="135">
        <v>9</v>
      </c>
      <c r="D44" s="135">
        <v>9</v>
      </c>
      <c r="E44" s="135">
        <v>8</v>
      </c>
      <c r="F44" s="135"/>
    </row>
  </sheetData>
  <sortState ref="A27:F44">
    <sortCondition ref="A27"/>
  </sortState>
  <mergeCells count="2">
    <mergeCell ref="B3:D3"/>
    <mergeCell ref="I3:K3"/>
  </mergeCells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2"/>
  <sheetViews>
    <sheetView topLeftCell="B1" workbookViewId="0">
      <selection activeCell="O4" sqref="O4"/>
    </sheetView>
  </sheetViews>
  <sheetFormatPr defaultRowHeight="15" x14ac:dyDescent="0.25"/>
  <cols>
    <col min="9" max="9" width="9.140625" style="27"/>
    <col min="20" max="20" width="9.140625" style="27"/>
  </cols>
  <sheetData>
    <row r="3" spans="1:21" x14ac:dyDescent="0.25">
      <c r="D3" s="155" t="s">
        <v>137</v>
      </c>
      <c r="E3" s="155"/>
      <c r="F3" s="155"/>
      <c r="G3" s="155"/>
      <c r="H3" s="49"/>
      <c r="I3" s="53"/>
      <c r="J3" s="35"/>
      <c r="K3" s="37"/>
      <c r="L3" s="37"/>
      <c r="M3" s="37"/>
      <c r="N3" s="35"/>
      <c r="O3" s="155" t="s">
        <v>138</v>
      </c>
      <c r="P3" s="155"/>
      <c r="Q3" s="155"/>
      <c r="R3" s="155"/>
      <c r="S3" s="58"/>
      <c r="T3" s="53"/>
      <c r="U3" s="35"/>
    </row>
    <row r="4" spans="1:21" x14ac:dyDescent="0.25">
      <c r="D4" s="35" t="s">
        <v>22</v>
      </c>
      <c r="E4" s="57">
        <v>-30</v>
      </c>
      <c r="F4" s="35" t="s">
        <v>23</v>
      </c>
      <c r="G4" s="35" t="s">
        <v>33</v>
      </c>
      <c r="H4" s="48" t="s">
        <v>43</v>
      </c>
      <c r="I4" s="51" t="s">
        <v>34</v>
      </c>
      <c r="J4" s="35" t="s">
        <v>24</v>
      </c>
      <c r="K4" s="37"/>
      <c r="L4" s="37"/>
      <c r="M4" s="37"/>
      <c r="N4" s="35"/>
      <c r="O4" s="35" t="s">
        <v>22</v>
      </c>
      <c r="P4" s="60" t="s">
        <v>45</v>
      </c>
      <c r="Q4" s="35" t="s">
        <v>23</v>
      </c>
      <c r="R4" s="35" t="s">
        <v>56</v>
      </c>
      <c r="S4" s="60" t="s">
        <v>44</v>
      </c>
      <c r="T4" s="60" t="s">
        <v>34</v>
      </c>
      <c r="U4" s="35" t="s">
        <v>25</v>
      </c>
    </row>
    <row r="5" spans="1:21" x14ac:dyDescent="0.25">
      <c r="B5">
        <v>14</v>
      </c>
      <c r="D5" s="34" t="s">
        <v>67</v>
      </c>
      <c r="E5" s="56" t="s">
        <v>68</v>
      </c>
      <c r="F5" s="34" t="s">
        <v>69</v>
      </c>
      <c r="G5" s="75">
        <v>214</v>
      </c>
      <c r="H5" s="75">
        <v>204</v>
      </c>
      <c r="I5" s="77">
        <f t="shared" ref="I5:I7" si="0">H5*0.9</f>
        <v>183.6</v>
      </c>
      <c r="J5" s="79">
        <v>275</v>
      </c>
      <c r="O5" s="76">
        <v>7.1</v>
      </c>
      <c r="P5" s="76" t="s">
        <v>70</v>
      </c>
      <c r="Q5" s="76" t="s">
        <v>71</v>
      </c>
      <c r="R5" s="76">
        <v>190</v>
      </c>
      <c r="S5" s="76">
        <v>180</v>
      </c>
      <c r="T5" s="77">
        <f>S5*0.9</f>
        <v>162</v>
      </c>
      <c r="U5" s="76">
        <v>251</v>
      </c>
    </row>
    <row r="6" spans="1:21" x14ac:dyDescent="0.25">
      <c r="D6" s="34"/>
      <c r="E6" s="56"/>
      <c r="F6" s="34"/>
      <c r="I6" s="77">
        <f t="shared" si="0"/>
        <v>0</v>
      </c>
      <c r="J6" s="79"/>
      <c r="O6" s="34"/>
      <c r="P6" s="56"/>
      <c r="Q6" s="34"/>
      <c r="T6" s="77"/>
    </row>
    <row r="7" spans="1:21" x14ac:dyDescent="0.25">
      <c r="A7">
        <v>4</v>
      </c>
      <c r="B7">
        <v>4</v>
      </c>
      <c r="D7" s="15">
        <v>0.31944444444444448</v>
      </c>
      <c r="E7" s="15" t="s">
        <v>102</v>
      </c>
      <c r="F7" s="15">
        <v>0.44791666666666669</v>
      </c>
      <c r="G7" s="35">
        <v>201</v>
      </c>
      <c r="H7" s="48">
        <v>191</v>
      </c>
      <c r="I7" s="77">
        <f t="shared" si="0"/>
        <v>171.9</v>
      </c>
      <c r="J7" s="79">
        <v>263</v>
      </c>
      <c r="K7" s="37"/>
      <c r="L7" s="37"/>
      <c r="M7" s="37"/>
      <c r="N7" s="35"/>
      <c r="O7" s="35" t="s">
        <v>26</v>
      </c>
      <c r="P7" s="57" t="s">
        <v>61</v>
      </c>
      <c r="Q7" s="35" t="s">
        <v>27</v>
      </c>
      <c r="R7" s="35">
        <v>178</v>
      </c>
      <c r="S7" s="57">
        <v>166</v>
      </c>
      <c r="T7" s="60">
        <f>S7*0.9</f>
        <v>149.4</v>
      </c>
      <c r="U7" s="35">
        <v>221</v>
      </c>
    </row>
    <row r="8" spans="1:21" x14ac:dyDescent="0.25">
      <c r="A8">
        <v>5</v>
      </c>
      <c r="B8">
        <v>5</v>
      </c>
      <c r="D8" s="35" t="s">
        <v>57</v>
      </c>
      <c r="E8" s="57" t="s">
        <v>63</v>
      </c>
      <c r="F8" s="35" t="s">
        <v>62</v>
      </c>
      <c r="G8" s="35">
        <v>193</v>
      </c>
      <c r="H8" s="48">
        <v>183</v>
      </c>
      <c r="I8" s="74">
        <f t="shared" ref="I8:I14" si="1">H8*0.9</f>
        <v>164.70000000000002</v>
      </c>
      <c r="J8" s="79">
        <v>267</v>
      </c>
      <c r="K8" s="37"/>
      <c r="L8" s="37"/>
      <c r="M8" s="37"/>
      <c r="N8" s="35"/>
      <c r="O8" s="78" t="s">
        <v>64</v>
      </c>
      <c r="P8" s="57" t="s">
        <v>65</v>
      </c>
      <c r="Q8" s="35" t="s">
        <v>66</v>
      </c>
      <c r="R8" s="35">
        <v>159</v>
      </c>
      <c r="S8" s="57">
        <v>149</v>
      </c>
      <c r="T8" s="74">
        <f>S8*0.9</f>
        <v>134.1</v>
      </c>
      <c r="U8" s="35">
        <v>216</v>
      </c>
    </row>
    <row r="9" spans="1:21" x14ac:dyDescent="0.25">
      <c r="D9" s="35" t="s">
        <v>98</v>
      </c>
      <c r="E9" s="57" t="s">
        <v>100</v>
      </c>
      <c r="F9" s="35" t="s">
        <v>99</v>
      </c>
      <c r="G9" s="35">
        <v>216</v>
      </c>
      <c r="H9" s="48">
        <v>206</v>
      </c>
      <c r="I9" s="74">
        <f t="shared" si="1"/>
        <v>185.4</v>
      </c>
      <c r="J9" s="79">
        <v>262</v>
      </c>
      <c r="K9" s="37"/>
      <c r="L9" s="37"/>
      <c r="M9" s="37"/>
      <c r="N9" s="35"/>
      <c r="O9" s="35" t="s">
        <v>101</v>
      </c>
      <c r="P9" s="57" t="s">
        <v>26</v>
      </c>
      <c r="Q9" s="35">
        <v>9</v>
      </c>
      <c r="R9" s="35">
        <v>185</v>
      </c>
      <c r="S9" s="57">
        <v>175</v>
      </c>
      <c r="T9" s="108">
        <f>S9*0.9</f>
        <v>157.5</v>
      </c>
      <c r="U9" s="35">
        <v>227</v>
      </c>
    </row>
    <row r="10" spans="1:21" x14ac:dyDescent="0.25">
      <c r="B10">
        <v>8</v>
      </c>
      <c r="D10" s="35" t="s">
        <v>91</v>
      </c>
      <c r="E10" s="57" t="s">
        <v>92</v>
      </c>
      <c r="F10" s="35" t="s">
        <v>93</v>
      </c>
      <c r="G10" s="35">
        <v>198</v>
      </c>
      <c r="H10" s="48">
        <v>188</v>
      </c>
      <c r="I10" s="74">
        <f t="shared" si="1"/>
        <v>169.20000000000002</v>
      </c>
      <c r="J10" s="79">
        <v>242</v>
      </c>
      <c r="K10" s="37"/>
      <c r="L10" s="37"/>
      <c r="M10" s="37"/>
      <c r="N10" s="35"/>
      <c r="O10" s="35" t="s">
        <v>94</v>
      </c>
      <c r="P10" s="57" t="s">
        <v>65</v>
      </c>
      <c r="Q10" s="35" t="s">
        <v>66</v>
      </c>
      <c r="R10" s="35">
        <v>157</v>
      </c>
      <c r="S10" s="57">
        <v>147</v>
      </c>
      <c r="T10" s="107">
        <f>S10*0.9</f>
        <v>132.30000000000001</v>
      </c>
      <c r="U10" s="35">
        <v>214</v>
      </c>
    </row>
    <row r="11" spans="1:21" x14ac:dyDescent="0.25">
      <c r="A11">
        <v>2</v>
      </c>
      <c r="B11">
        <v>2</v>
      </c>
      <c r="D11" s="15">
        <v>0.30208333333333331</v>
      </c>
      <c r="E11" s="15" t="s">
        <v>87</v>
      </c>
      <c r="F11" s="15">
        <v>0.41666666666666669</v>
      </c>
      <c r="G11" s="35">
        <v>194</v>
      </c>
      <c r="H11" s="48">
        <v>184</v>
      </c>
      <c r="I11" s="74">
        <f t="shared" si="1"/>
        <v>165.6</v>
      </c>
      <c r="J11" s="79">
        <v>249</v>
      </c>
      <c r="K11" s="37"/>
      <c r="L11" s="37"/>
      <c r="M11" s="37"/>
      <c r="N11" s="35"/>
      <c r="O11" s="15">
        <v>0.25</v>
      </c>
      <c r="P11" s="15" t="s">
        <v>64</v>
      </c>
      <c r="Q11" s="15">
        <v>0.34375</v>
      </c>
      <c r="R11" s="35">
        <v>175</v>
      </c>
      <c r="S11" s="57">
        <v>161</v>
      </c>
      <c r="T11" s="60">
        <f>S11*0.9</f>
        <v>144.9</v>
      </c>
      <c r="U11" s="35">
        <v>214</v>
      </c>
    </row>
    <row r="12" spans="1:21" x14ac:dyDescent="0.25">
      <c r="D12" s="15"/>
      <c r="E12" s="15"/>
      <c r="F12" s="15"/>
      <c r="G12" s="80"/>
      <c r="H12" s="80"/>
      <c r="I12" s="82"/>
      <c r="J12" s="79"/>
      <c r="K12" s="80"/>
      <c r="L12" s="80"/>
      <c r="M12" s="80"/>
      <c r="N12" s="80"/>
      <c r="O12" s="15"/>
      <c r="P12" s="15"/>
      <c r="Q12" s="15"/>
      <c r="R12" s="80"/>
      <c r="S12" s="80"/>
      <c r="T12" s="82"/>
      <c r="U12" s="80"/>
    </row>
    <row r="13" spans="1:21" x14ac:dyDescent="0.25">
      <c r="B13">
        <v>13</v>
      </c>
      <c r="D13" s="35" t="s">
        <v>67</v>
      </c>
      <c r="E13" s="57" t="s">
        <v>107</v>
      </c>
      <c r="F13" s="35" t="s">
        <v>99</v>
      </c>
      <c r="G13" s="35">
        <v>211</v>
      </c>
      <c r="H13" s="48">
        <v>200</v>
      </c>
      <c r="I13" s="74">
        <f t="shared" si="1"/>
        <v>180</v>
      </c>
      <c r="J13" s="79">
        <v>261</v>
      </c>
      <c r="K13" s="37"/>
      <c r="L13" s="37"/>
      <c r="M13" s="37"/>
      <c r="N13" s="35"/>
      <c r="O13" s="35" t="s">
        <v>108</v>
      </c>
      <c r="P13" s="57" t="s">
        <v>102</v>
      </c>
      <c r="Q13" s="35" t="s">
        <v>109</v>
      </c>
      <c r="R13" s="35">
        <v>200</v>
      </c>
      <c r="S13" s="57">
        <v>190</v>
      </c>
      <c r="T13" s="60">
        <f>S13*0.9</f>
        <v>171</v>
      </c>
      <c r="U13" s="35">
        <v>257</v>
      </c>
    </row>
    <row r="14" spans="1:21" x14ac:dyDescent="0.25">
      <c r="D14" s="35">
        <v>10.35</v>
      </c>
      <c r="E14" s="57">
        <v>10.050000000000001</v>
      </c>
      <c r="F14" s="35">
        <v>13.4</v>
      </c>
      <c r="G14" s="35">
        <v>257</v>
      </c>
      <c r="H14" s="48">
        <v>247</v>
      </c>
      <c r="I14" s="74">
        <f t="shared" si="1"/>
        <v>222.3</v>
      </c>
      <c r="J14" s="79">
        <v>320</v>
      </c>
      <c r="K14" s="37"/>
      <c r="L14" s="37"/>
      <c r="M14" s="37"/>
      <c r="N14" s="35"/>
      <c r="O14" s="35">
        <v>8.0500000000000007</v>
      </c>
      <c r="P14" s="57">
        <v>7.35</v>
      </c>
      <c r="Q14" s="35" t="s">
        <v>93</v>
      </c>
      <c r="R14" s="35">
        <v>207</v>
      </c>
      <c r="S14" s="57">
        <v>197</v>
      </c>
      <c r="T14" s="60">
        <f>S14*0.9</f>
        <v>177.3</v>
      </c>
      <c r="U14" s="35">
        <v>242</v>
      </c>
    </row>
    <row r="15" spans="1:21" s="27" customFormat="1" x14ac:dyDescent="0.25">
      <c r="A15" s="27">
        <v>3</v>
      </c>
      <c r="B15" s="27">
        <v>3</v>
      </c>
      <c r="D15" s="72" t="s">
        <v>58</v>
      </c>
      <c r="E15" s="72" t="s">
        <v>57</v>
      </c>
      <c r="F15" s="72" t="s">
        <v>59</v>
      </c>
      <c r="G15" s="72">
        <v>204</v>
      </c>
      <c r="H15" s="72">
        <v>195</v>
      </c>
      <c r="I15" s="72">
        <f t="shared" ref="I15:I22" si="2">H15*0.9</f>
        <v>175.5</v>
      </c>
      <c r="J15" s="81">
        <v>270</v>
      </c>
      <c r="K15" s="72"/>
      <c r="L15" s="72"/>
      <c r="M15" s="72"/>
      <c r="N15" s="72"/>
      <c r="O15" s="72" t="s">
        <v>57</v>
      </c>
      <c r="P15" s="72" t="s">
        <v>60</v>
      </c>
      <c r="Q15" s="72">
        <v>10.35</v>
      </c>
      <c r="R15" s="72">
        <v>195</v>
      </c>
      <c r="S15" s="72">
        <v>184</v>
      </c>
      <c r="T15" s="72">
        <f>S15*0.9</f>
        <v>165.6</v>
      </c>
      <c r="U15" s="72">
        <v>260</v>
      </c>
    </row>
    <row r="16" spans="1:21" x14ac:dyDescent="0.25">
      <c r="D16" s="35">
        <v>7.3</v>
      </c>
      <c r="E16" s="57">
        <v>7</v>
      </c>
      <c r="F16" s="35">
        <v>9.3000000000000007</v>
      </c>
      <c r="G16" s="35">
        <v>196</v>
      </c>
      <c r="H16" s="48">
        <v>185</v>
      </c>
      <c r="I16" s="51">
        <f t="shared" si="2"/>
        <v>166.5</v>
      </c>
      <c r="J16" s="79">
        <v>237</v>
      </c>
      <c r="K16" s="37"/>
      <c r="L16" s="37"/>
      <c r="M16" s="37"/>
      <c r="N16" s="35"/>
      <c r="O16" s="35">
        <v>6.2</v>
      </c>
      <c r="P16" s="57" t="s">
        <v>103</v>
      </c>
      <c r="Q16" s="35">
        <v>8.15</v>
      </c>
      <c r="R16" s="35">
        <v>174</v>
      </c>
      <c r="S16" s="57">
        <v>164</v>
      </c>
      <c r="T16" s="60">
        <f>0.9*S16</f>
        <v>147.6</v>
      </c>
      <c r="U16" s="35">
        <v>212</v>
      </c>
    </row>
    <row r="17" spans="1:21" x14ac:dyDescent="0.25">
      <c r="D17" s="35" t="s">
        <v>86</v>
      </c>
      <c r="E17" s="57" t="s">
        <v>87</v>
      </c>
      <c r="F17" s="35" t="s">
        <v>95</v>
      </c>
      <c r="G17" s="35">
        <v>195</v>
      </c>
      <c r="H17" s="48">
        <v>185</v>
      </c>
      <c r="I17" s="51">
        <f t="shared" si="2"/>
        <v>166.5</v>
      </c>
      <c r="J17" s="79">
        <v>249</v>
      </c>
      <c r="K17" s="37"/>
      <c r="L17" s="37"/>
      <c r="M17" s="37"/>
      <c r="N17" s="35"/>
      <c r="O17" s="35" t="s">
        <v>104</v>
      </c>
      <c r="P17" s="57" t="s">
        <v>105</v>
      </c>
      <c r="Q17" s="35" t="s">
        <v>106</v>
      </c>
      <c r="R17" s="35">
        <v>158</v>
      </c>
      <c r="S17" s="57">
        <v>148</v>
      </c>
      <c r="T17" s="60">
        <f>S17*0.9</f>
        <v>133.20000000000002</v>
      </c>
      <c r="U17" s="35">
        <v>224</v>
      </c>
    </row>
    <row r="18" spans="1:21" x14ac:dyDescent="0.25">
      <c r="B18">
        <v>9</v>
      </c>
      <c r="D18" s="35" t="s">
        <v>26</v>
      </c>
      <c r="E18" s="57">
        <v>6</v>
      </c>
      <c r="F18" s="35">
        <v>10.55</v>
      </c>
      <c r="G18" s="35">
        <v>174</v>
      </c>
      <c r="H18" s="48">
        <v>165</v>
      </c>
      <c r="I18" s="51">
        <f t="shared" si="2"/>
        <v>148.5</v>
      </c>
      <c r="J18" s="79">
        <v>264</v>
      </c>
      <c r="K18" s="37"/>
      <c r="L18" s="37"/>
      <c r="M18" s="37"/>
      <c r="N18" s="35"/>
      <c r="O18" s="35" t="s">
        <v>26</v>
      </c>
      <c r="P18" s="57">
        <v>6</v>
      </c>
      <c r="Q18" s="35">
        <v>9.25</v>
      </c>
      <c r="R18" s="35">
        <v>175</v>
      </c>
      <c r="S18" s="57">
        <v>165</v>
      </c>
      <c r="T18" s="60">
        <f>S18*0.9</f>
        <v>148.5</v>
      </c>
      <c r="U18" s="35">
        <v>236</v>
      </c>
    </row>
    <row r="19" spans="1:21" x14ac:dyDescent="0.25">
      <c r="A19">
        <v>6</v>
      </c>
      <c r="B19">
        <v>6</v>
      </c>
      <c r="D19" s="15">
        <v>0.40277777777777773</v>
      </c>
      <c r="E19" s="15" t="s">
        <v>97</v>
      </c>
      <c r="F19" s="15">
        <v>0.5</v>
      </c>
      <c r="G19" s="35">
        <v>240</v>
      </c>
      <c r="H19" s="48">
        <v>228</v>
      </c>
      <c r="I19" s="51">
        <f t="shared" si="2"/>
        <v>205.20000000000002</v>
      </c>
      <c r="J19" s="79">
        <v>287</v>
      </c>
      <c r="K19" s="37"/>
      <c r="L19" s="37"/>
      <c r="M19" s="37"/>
      <c r="N19" s="35"/>
      <c r="O19" s="15">
        <v>0.3611111111111111</v>
      </c>
      <c r="P19" s="15" t="s">
        <v>68</v>
      </c>
      <c r="Q19" s="15">
        <v>0.45833333333333331</v>
      </c>
      <c r="R19" s="35">
        <v>220</v>
      </c>
      <c r="S19" s="57">
        <v>206</v>
      </c>
      <c r="T19" s="60">
        <f>S19*0.9</f>
        <v>185.4</v>
      </c>
      <c r="U19" s="35">
        <v>267</v>
      </c>
    </row>
    <row r="20" spans="1:21" x14ac:dyDescent="0.25">
      <c r="D20" s="35" t="s">
        <v>95</v>
      </c>
      <c r="E20" s="57" t="s">
        <v>96</v>
      </c>
      <c r="F20" s="35" t="s">
        <v>72</v>
      </c>
      <c r="G20" s="35">
        <v>249</v>
      </c>
      <c r="H20" s="48">
        <v>239</v>
      </c>
      <c r="I20" s="107">
        <f t="shared" si="2"/>
        <v>215.1</v>
      </c>
      <c r="J20" s="79">
        <v>304</v>
      </c>
      <c r="K20" s="37"/>
      <c r="L20" s="37"/>
      <c r="M20" s="37"/>
      <c r="N20" s="35"/>
      <c r="O20" s="35">
        <v>7.05</v>
      </c>
      <c r="P20" s="57">
        <v>6.35</v>
      </c>
      <c r="Q20" s="35" t="s">
        <v>97</v>
      </c>
      <c r="R20" s="35">
        <v>191</v>
      </c>
      <c r="S20" s="57">
        <v>181</v>
      </c>
      <c r="T20" s="107">
        <f>S20*0.9</f>
        <v>162.9</v>
      </c>
      <c r="U20" s="35">
        <v>226</v>
      </c>
    </row>
    <row r="21" spans="1:21" x14ac:dyDescent="0.25">
      <c r="A21">
        <v>1</v>
      </c>
      <c r="B21">
        <v>1</v>
      </c>
      <c r="D21" s="30">
        <v>0.30555555555555552</v>
      </c>
      <c r="E21" s="30">
        <v>0.28819444444444448</v>
      </c>
      <c r="F21" s="30">
        <v>0.45833333333333331</v>
      </c>
      <c r="G21" s="34">
        <v>193</v>
      </c>
      <c r="H21" s="47">
        <v>183</v>
      </c>
      <c r="I21" s="50">
        <f t="shared" si="2"/>
        <v>164.70000000000002</v>
      </c>
      <c r="J21" s="79">
        <v>267</v>
      </c>
      <c r="K21" s="36"/>
      <c r="L21" s="36"/>
      <c r="M21" s="36"/>
      <c r="N21" s="34"/>
      <c r="O21" s="30">
        <v>0.25</v>
      </c>
      <c r="P21" s="30" t="s">
        <v>64</v>
      </c>
      <c r="Q21" s="30">
        <v>0.33333333333333331</v>
      </c>
      <c r="R21" s="34">
        <v>167</v>
      </c>
      <c r="S21" s="109">
        <v>157</v>
      </c>
      <c r="T21" s="59">
        <f>R21*0.9</f>
        <v>150.30000000000001</v>
      </c>
      <c r="U21" s="34">
        <v>207</v>
      </c>
    </row>
    <row r="22" spans="1:21" x14ac:dyDescent="0.25">
      <c r="B22">
        <v>7</v>
      </c>
      <c r="D22" s="98" t="s">
        <v>86</v>
      </c>
      <c r="E22" s="98" t="s">
        <v>87</v>
      </c>
      <c r="F22" s="98">
        <v>10.3</v>
      </c>
      <c r="G22" s="98">
        <v>191</v>
      </c>
      <c r="H22" s="98">
        <v>182</v>
      </c>
      <c r="I22" s="99">
        <f t="shared" si="2"/>
        <v>163.80000000000001</v>
      </c>
      <c r="J22" s="79">
        <v>257</v>
      </c>
      <c r="O22" s="30">
        <v>0.28472222222222221</v>
      </c>
      <c r="P22" s="30">
        <v>0.2638888888888889</v>
      </c>
      <c r="Q22" s="30">
        <v>0.44791666666666669</v>
      </c>
      <c r="R22" s="97">
        <v>185</v>
      </c>
      <c r="S22" s="97">
        <v>176</v>
      </c>
      <c r="T22" s="99">
        <f>S22*0.9</f>
        <v>158.4</v>
      </c>
      <c r="U22" s="97">
        <v>264</v>
      </c>
    </row>
  </sheetData>
  <mergeCells count="2">
    <mergeCell ref="D3:G3"/>
    <mergeCell ref="O3:R3"/>
  </mergeCells>
  <pageMargins left="0.7" right="0.7" top="0.75" bottom="0.75" header="0.3" footer="0.3"/>
  <pageSetup paperSize="9" orientation="portrait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8"/>
  <sheetViews>
    <sheetView workbookViewId="0">
      <selection activeCell="I3" sqref="I3"/>
    </sheetView>
  </sheetViews>
  <sheetFormatPr defaultRowHeight="15" x14ac:dyDescent="0.25"/>
  <cols>
    <col min="1" max="6" width="12.7109375" customWidth="1"/>
    <col min="7" max="7" width="12.5703125" customWidth="1"/>
    <col min="9" max="14" width="12.7109375" customWidth="1"/>
  </cols>
  <sheetData>
    <row r="2" spans="1:17" x14ac:dyDescent="0.25">
      <c r="A2" s="156" t="s">
        <v>137</v>
      </c>
      <c r="B2" s="156"/>
      <c r="C2" s="156"/>
      <c r="D2" s="156"/>
      <c r="E2" s="102"/>
      <c r="G2" s="4"/>
      <c r="I2" s="156" t="s">
        <v>138</v>
      </c>
      <c r="J2" s="156"/>
      <c r="K2" s="156"/>
      <c r="L2" s="156"/>
      <c r="M2" s="102"/>
    </row>
    <row r="3" spans="1:17" x14ac:dyDescent="0.25">
      <c r="A3" s="37" t="s">
        <v>28</v>
      </c>
      <c r="B3" s="37" t="s">
        <v>29</v>
      </c>
      <c r="C3" s="37" t="s">
        <v>30</v>
      </c>
      <c r="D3" s="37" t="s">
        <v>31</v>
      </c>
      <c r="E3" s="101" t="s">
        <v>88</v>
      </c>
      <c r="F3" s="37" t="s">
        <v>32</v>
      </c>
      <c r="G3" s="37"/>
      <c r="I3" s="66" t="s">
        <v>28</v>
      </c>
      <c r="J3" s="66" t="s">
        <v>29</v>
      </c>
      <c r="K3" s="66" t="s">
        <v>30</v>
      </c>
      <c r="L3" s="66" t="s">
        <v>31</v>
      </c>
      <c r="M3" s="66"/>
      <c r="N3" s="66" t="s">
        <v>32</v>
      </c>
    </row>
    <row r="4" spans="1:17" x14ac:dyDescent="0.25">
      <c r="A4" s="86">
        <v>0.90780000000000005</v>
      </c>
      <c r="B4" s="86">
        <v>0.80930000000000002</v>
      </c>
      <c r="C4" s="86">
        <v>43.79</v>
      </c>
      <c r="D4" s="86">
        <v>10.9</v>
      </c>
      <c r="E4" s="100">
        <f>C4+D4</f>
        <v>54.69</v>
      </c>
      <c r="F4" s="89">
        <v>1.7172962617381433</v>
      </c>
      <c r="G4" t="s">
        <v>75</v>
      </c>
      <c r="I4" s="87">
        <v>1.2170000000000001</v>
      </c>
      <c r="J4" s="87">
        <v>0.71750000000000003</v>
      </c>
      <c r="K4" s="87">
        <v>21.25</v>
      </c>
      <c r="L4" s="87">
        <v>40.74</v>
      </c>
      <c r="M4" s="101">
        <f>L4+K4</f>
        <v>61.99</v>
      </c>
      <c r="N4" s="69">
        <v>2.0011957339167448</v>
      </c>
      <c r="O4" t="s">
        <v>73</v>
      </c>
    </row>
    <row r="5" spans="1:17" x14ac:dyDescent="0.25">
      <c r="A5" s="86">
        <v>0.92230000000000001</v>
      </c>
      <c r="B5" s="86">
        <v>0.96689999999999998</v>
      </c>
      <c r="C5" s="86">
        <v>1.5</v>
      </c>
      <c r="D5" s="86">
        <v>28.54</v>
      </c>
      <c r="E5" s="100">
        <f t="shared" ref="E5:E55" si="0">C5+D5</f>
        <v>30.04</v>
      </c>
      <c r="F5" s="64">
        <v>1.9069071573336516</v>
      </c>
      <c r="I5" s="87">
        <v>1.448</v>
      </c>
      <c r="J5" s="87">
        <v>0.71950000000000003</v>
      </c>
      <c r="K5" s="87">
        <v>15.41</v>
      </c>
      <c r="L5" s="87">
        <v>54.07</v>
      </c>
      <c r="M5" s="101">
        <f t="shared" ref="M5:M56" si="1">L5+K5</f>
        <v>69.48</v>
      </c>
      <c r="N5" s="69">
        <v>2.1429306659012428</v>
      </c>
      <c r="Q5">
        <v>1.448</v>
      </c>
    </row>
    <row r="6" spans="1:17" x14ac:dyDescent="0.25">
      <c r="A6" s="92"/>
      <c r="B6" s="92"/>
      <c r="C6" s="92"/>
      <c r="D6" s="92"/>
      <c r="E6" s="100"/>
      <c r="F6" s="64"/>
      <c r="I6" s="93"/>
      <c r="J6" s="93"/>
      <c r="K6" s="93"/>
      <c r="L6" s="93"/>
      <c r="M6" s="101"/>
      <c r="N6" s="69"/>
    </row>
    <row r="7" spans="1:17" x14ac:dyDescent="0.25">
      <c r="A7" s="42">
        <v>1.208</v>
      </c>
      <c r="B7" s="42">
        <v>0.61980000000000002</v>
      </c>
      <c r="C7" s="42">
        <v>27.59</v>
      </c>
      <c r="D7" s="42">
        <v>22.97</v>
      </c>
      <c r="E7" s="100">
        <f t="shared" si="0"/>
        <v>50.56</v>
      </c>
      <c r="F7" s="44">
        <v>1.8402438698341248</v>
      </c>
      <c r="G7" t="s">
        <v>37</v>
      </c>
      <c r="I7" s="68">
        <v>1.292</v>
      </c>
      <c r="J7" s="68">
        <v>0.78580000000000005</v>
      </c>
      <c r="K7" s="68">
        <v>19.07</v>
      </c>
      <c r="L7" s="68">
        <v>30.28</v>
      </c>
      <c r="M7" s="101">
        <f t="shared" si="1"/>
        <v>49.35</v>
      </c>
      <c r="N7" s="69">
        <v>2.0704988294516977</v>
      </c>
      <c r="O7" t="s">
        <v>37</v>
      </c>
      <c r="Q7">
        <v>0.71950000000000003</v>
      </c>
    </row>
    <row r="8" spans="1:17" x14ac:dyDescent="0.25">
      <c r="A8" s="41">
        <v>0.98850000000000005</v>
      </c>
      <c r="B8" s="41">
        <v>0.8347</v>
      </c>
      <c r="C8" s="41">
        <v>6.2149999999999999</v>
      </c>
      <c r="D8" s="41">
        <v>36.01</v>
      </c>
      <c r="E8" s="100">
        <f t="shared" si="0"/>
        <v>42.224999999999994</v>
      </c>
      <c r="F8" s="45">
        <v>1.8002756150001413</v>
      </c>
      <c r="I8" s="68">
        <v>1.341</v>
      </c>
      <c r="J8" s="68">
        <v>0.71040000000000003</v>
      </c>
      <c r="K8" s="68">
        <v>13.37</v>
      </c>
      <c r="L8" s="68">
        <v>25.55</v>
      </c>
      <c r="M8" s="101">
        <f t="shared" si="1"/>
        <v>38.92</v>
      </c>
      <c r="N8" s="69">
        <v>2.1224107258381206</v>
      </c>
      <c r="Q8">
        <v>15.41</v>
      </c>
    </row>
    <row r="9" spans="1:17" x14ac:dyDescent="0.25">
      <c r="A9" s="92"/>
      <c r="B9" s="92"/>
      <c r="C9" s="92"/>
      <c r="D9" s="92"/>
      <c r="E9" s="100"/>
      <c r="F9" s="45"/>
      <c r="I9" s="68"/>
      <c r="J9" s="68"/>
      <c r="K9" s="68"/>
      <c r="L9" s="68"/>
      <c r="M9" s="101"/>
      <c r="N9" s="69"/>
    </row>
    <row r="10" spans="1:17" x14ac:dyDescent="0.25">
      <c r="A10" s="39">
        <v>0.91539999999999999</v>
      </c>
      <c r="B10" s="39">
        <v>0.92610000000000003</v>
      </c>
      <c r="C10" s="39">
        <v>12.43</v>
      </c>
      <c r="D10" s="39">
        <v>57.46</v>
      </c>
      <c r="E10" s="100">
        <f t="shared" si="0"/>
        <v>69.89</v>
      </c>
      <c r="F10" s="39">
        <v>1.8243398812099951</v>
      </c>
      <c r="I10" s="66">
        <v>1.0089999999999999</v>
      </c>
      <c r="J10" s="66">
        <v>0.79959999999999998</v>
      </c>
      <c r="K10" s="68">
        <v>10.29</v>
      </c>
      <c r="L10" s="66">
        <v>35.549999999999997</v>
      </c>
      <c r="M10" s="101">
        <f t="shared" si="1"/>
        <v>45.839999999999996</v>
      </c>
      <c r="N10" s="69">
        <v>1.8308267376722376</v>
      </c>
      <c r="Q10">
        <v>54.07</v>
      </c>
    </row>
    <row r="11" spans="1:17" x14ac:dyDescent="0.25">
      <c r="A11" s="39">
        <v>0.98140000000000005</v>
      </c>
      <c r="B11" s="39">
        <v>0.80169999999999997</v>
      </c>
      <c r="C11" s="39">
        <v>17.440000000000001</v>
      </c>
      <c r="D11" s="39">
        <v>23.53</v>
      </c>
      <c r="E11" s="100">
        <f t="shared" si="0"/>
        <v>40.97</v>
      </c>
      <c r="F11" s="39">
        <v>1.7690916267942651</v>
      </c>
      <c r="I11" s="68">
        <v>1.234</v>
      </c>
      <c r="J11" s="68">
        <v>0.96040000000000003</v>
      </c>
      <c r="K11" s="68">
        <v>9.734</v>
      </c>
      <c r="L11" s="68">
        <v>67.05</v>
      </c>
      <c r="M11" s="101">
        <f t="shared" si="1"/>
        <v>76.783999999999992</v>
      </c>
      <c r="N11" s="69">
        <v>2.2518260747184549</v>
      </c>
    </row>
    <row r="12" spans="1:17" x14ac:dyDescent="0.25">
      <c r="A12" s="39"/>
      <c r="B12" s="39"/>
      <c r="C12" s="39"/>
      <c r="D12" s="39"/>
      <c r="E12" s="100"/>
      <c r="F12" s="39"/>
      <c r="I12" s="68"/>
      <c r="J12" s="68"/>
      <c r="K12" s="68"/>
      <c r="L12" s="68"/>
      <c r="M12" s="101"/>
      <c r="N12" s="69"/>
    </row>
    <row r="13" spans="1:17" x14ac:dyDescent="0.25">
      <c r="A13" s="39" t="s">
        <v>74</v>
      </c>
      <c r="B13" s="39"/>
      <c r="C13" s="39"/>
      <c r="D13" s="39"/>
      <c r="E13" s="100"/>
      <c r="F13" s="39">
        <v>1.7584515789424922</v>
      </c>
      <c r="I13" s="83">
        <v>1.137</v>
      </c>
      <c r="J13" s="83">
        <v>0.60880000000000001</v>
      </c>
      <c r="K13" s="83">
        <v>1.84</v>
      </c>
      <c r="L13" s="83">
        <v>57.21</v>
      </c>
      <c r="M13" s="101">
        <f t="shared" si="1"/>
        <v>59.050000000000004</v>
      </c>
      <c r="N13" s="69">
        <v>1.7457174861638314</v>
      </c>
    </row>
    <row r="14" spans="1:17" x14ac:dyDescent="0.25">
      <c r="A14" s="83">
        <v>1.016</v>
      </c>
      <c r="B14" s="83">
        <v>0.81089999999999995</v>
      </c>
      <c r="C14" s="83">
        <v>22.04</v>
      </c>
      <c r="D14" s="83">
        <v>38.369999999999997</v>
      </c>
      <c r="E14" s="100">
        <f t="shared" si="0"/>
        <v>60.41</v>
      </c>
      <c r="F14" s="39">
        <v>1.8220798804828982</v>
      </c>
      <c r="I14" s="84">
        <v>1.2210000000000001</v>
      </c>
      <c r="J14" s="84">
        <v>0.56000000000000005</v>
      </c>
      <c r="K14" s="84">
        <v>23.49</v>
      </c>
      <c r="L14" s="84">
        <v>44.49</v>
      </c>
      <c r="M14" s="101">
        <f t="shared" si="1"/>
        <v>67.98</v>
      </c>
      <c r="N14" s="69">
        <v>1.794038350658943</v>
      </c>
      <c r="O14" t="s">
        <v>73</v>
      </c>
    </row>
    <row r="15" spans="1:17" x14ac:dyDescent="0.25">
      <c r="A15" s="41"/>
      <c r="B15" s="41"/>
      <c r="C15" s="41"/>
      <c r="D15" s="41"/>
      <c r="E15" s="100"/>
      <c r="I15" s="68"/>
      <c r="J15" s="68"/>
      <c r="K15" s="68"/>
      <c r="L15" s="68"/>
      <c r="M15" s="101"/>
      <c r="N15" s="69"/>
    </row>
    <row r="16" spans="1:17" x14ac:dyDescent="0.25">
      <c r="A16" s="39">
        <v>1.1850000000000001</v>
      </c>
      <c r="B16" s="39">
        <v>0.62519999999999998</v>
      </c>
      <c r="C16" s="39">
        <v>30.06</v>
      </c>
      <c r="D16" s="39">
        <v>18.600000000000001</v>
      </c>
      <c r="E16" s="100">
        <f t="shared" si="0"/>
        <v>48.66</v>
      </c>
      <c r="F16" s="39">
        <v>1.7890045103917149</v>
      </c>
      <c r="G16" s="27" t="s">
        <v>37</v>
      </c>
      <c r="I16" s="68">
        <v>1.357</v>
      </c>
      <c r="J16" s="68">
        <v>0.67959999999999998</v>
      </c>
      <c r="K16" s="68">
        <v>6.87</v>
      </c>
      <c r="L16" s="68">
        <v>43.31</v>
      </c>
      <c r="M16" s="101">
        <f t="shared" si="1"/>
        <v>50.18</v>
      </c>
      <c r="N16" s="69">
        <v>2.0585951880194351</v>
      </c>
    </row>
    <row r="17" spans="1:15" x14ac:dyDescent="0.25">
      <c r="A17" s="43">
        <v>1.0629999999999999</v>
      </c>
      <c r="B17" s="43">
        <v>0.78049999999999997</v>
      </c>
      <c r="C17" s="43">
        <v>10.8</v>
      </c>
      <c r="D17" s="43">
        <v>34.479999999999997</v>
      </c>
      <c r="E17" s="100">
        <f t="shared" si="0"/>
        <v>45.28</v>
      </c>
      <c r="F17" s="43">
        <v>1.8272946307231681</v>
      </c>
      <c r="I17" s="68">
        <v>1.349</v>
      </c>
      <c r="J17" s="68">
        <v>0.72399999999999998</v>
      </c>
      <c r="K17" s="68">
        <v>16.600000000000001</v>
      </c>
      <c r="L17" s="68">
        <v>35.28</v>
      </c>
      <c r="M17" s="101">
        <f t="shared" si="1"/>
        <v>51.88</v>
      </c>
      <c r="N17" s="69">
        <v>2.0262667907471283</v>
      </c>
      <c r="O17" t="s">
        <v>38</v>
      </c>
    </row>
    <row r="18" spans="1:15" x14ac:dyDescent="0.25">
      <c r="A18" s="43"/>
      <c r="B18" s="43"/>
      <c r="C18" s="43"/>
      <c r="D18" s="43"/>
      <c r="E18" s="100"/>
      <c r="F18" s="43"/>
      <c r="I18" s="68"/>
      <c r="J18" s="68"/>
      <c r="K18" s="68"/>
      <c r="L18" s="68"/>
      <c r="M18" s="101"/>
      <c r="N18" s="69"/>
    </row>
    <row r="19" spans="1:15" x14ac:dyDescent="0.25">
      <c r="A19" s="65">
        <v>0.86219999999999997</v>
      </c>
      <c r="B19" s="65">
        <v>0.85360000000000003</v>
      </c>
      <c r="C19" s="65">
        <v>15.77</v>
      </c>
      <c r="D19" s="65">
        <v>23.77</v>
      </c>
      <c r="E19" s="100">
        <f t="shared" si="0"/>
        <v>39.54</v>
      </c>
      <c r="F19" s="43">
        <v>1.7028805792612622</v>
      </c>
      <c r="I19" s="68">
        <v>1.3360000000000001</v>
      </c>
      <c r="J19" s="68">
        <v>0.65769999999999995</v>
      </c>
      <c r="K19" s="68">
        <v>17.82</v>
      </c>
      <c r="L19" s="68">
        <v>28.54</v>
      </c>
      <c r="M19" s="101">
        <f t="shared" si="1"/>
        <v>46.36</v>
      </c>
      <c r="N19" s="70">
        <v>1.880519107290971</v>
      </c>
      <c r="O19" t="s">
        <v>55</v>
      </c>
    </row>
    <row r="20" spans="1:15" x14ac:dyDescent="0.25">
      <c r="A20" s="65">
        <v>0.90269999999999995</v>
      </c>
      <c r="B20" s="65">
        <v>0.72619999999999996</v>
      </c>
      <c r="C20" s="65">
        <v>30</v>
      </c>
      <c r="D20" s="65">
        <v>16.36</v>
      </c>
      <c r="E20" s="100">
        <f t="shared" si="0"/>
        <v>46.36</v>
      </c>
      <c r="F20" s="39">
        <v>1.6132670907532407</v>
      </c>
      <c r="I20" s="68">
        <v>1.07</v>
      </c>
      <c r="J20" s="68">
        <v>0.90590000000000004</v>
      </c>
      <c r="K20" s="68">
        <v>16.27</v>
      </c>
      <c r="L20" s="68">
        <v>41.49</v>
      </c>
      <c r="M20" s="101">
        <f t="shared" si="1"/>
        <v>57.760000000000005</v>
      </c>
      <c r="N20" s="69">
        <v>1.9075203563733754</v>
      </c>
    </row>
    <row r="21" spans="1:15" x14ac:dyDescent="0.25">
      <c r="A21" s="43"/>
      <c r="B21" s="43"/>
      <c r="C21" s="43"/>
      <c r="D21" s="43"/>
      <c r="E21" s="100"/>
      <c r="F21" s="43"/>
      <c r="I21" s="68"/>
      <c r="J21" s="68"/>
      <c r="K21" s="68"/>
      <c r="L21" s="68"/>
      <c r="M21" s="101"/>
      <c r="N21" s="69"/>
    </row>
    <row r="22" spans="1:15" x14ac:dyDescent="0.25">
      <c r="A22" s="43">
        <v>1.1220000000000001</v>
      </c>
      <c r="B22" s="43">
        <v>0.57930000000000004</v>
      </c>
      <c r="C22" s="43">
        <v>23.33</v>
      </c>
      <c r="D22" s="43">
        <v>33.75</v>
      </c>
      <c r="E22" s="100">
        <f t="shared" si="0"/>
        <v>57.08</v>
      </c>
      <c r="F22" s="43">
        <v>1.7184977897798073</v>
      </c>
      <c r="I22" s="66">
        <v>0.95799999999999996</v>
      </c>
      <c r="J22" s="66">
        <v>0.83840000000000003</v>
      </c>
      <c r="K22" s="66">
        <v>20.71</v>
      </c>
      <c r="L22" s="66">
        <v>44.55</v>
      </c>
      <c r="M22" s="101">
        <f t="shared" si="1"/>
        <v>65.259999999999991</v>
      </c>
      <c r="N22" s="69">
        <v>1.7703104967035874</v>
      </c>
    </row>
    <row r="23" spans="1:15" x14ac:dyDescent="0.25">
      <c r="A23" s="43">
        <v>1.012</v>
      </c>
      <c r="B23" s="43">
        <v>0.70020000000000004</v>
      </c>
      <c r="C23" s="43">
        <v>11.43</v>
      </c>
      <c r="D23" s="43">
        <v>47.57</v>
      </c>
      <c r="E23" s="100">
        <f t="shared" si="0"/>
        <v>59</v>
      </c>
      <c r="F23" s="43">
        <v>1.675884580933942</v>
      </c>
      <c r="I23" s="68">
        <v>0.9768</v>
      </c>
      <c r="J23" s="68">
        <v>0.81689999999999996</v>
      </c>
      <c r="K23" s="68">
        <v>3.9889999999999999</v>
      </c>
      <c r="L23" s="68">
        <v>48.05</v>
      </c>
      <c r="M23" s="101">
        <f t="shared" si="1"/>
        <v>52.038999999999994</v>
      </c>
      <c r="N23" s="69">
        <v>1.8443572989405572</v>
      </c>
    </row>
    <row r="24" spans="1:15" x14ac:dyDescent="0.25">
      <c r="C24" s="55"/>
      <c r="E24" s="100"/>
      <c r="I24" s="67"/>
      <c r="J24" s="67"/>
      <c r="K24" s="67"/>
      <c r="L24" s="67"/>
      <c r="M24" s="101"/>
      <c r="N24" s="67"/>
    </row>
    <row r="25" spans="1:15" x14ac:dyDescent="0.25">
      <c r="A25" s="90">
        <v>0.90790000000000004</v>
      </c>
      <c r="B25" s="90">
        <v>0.8901</v>
      </c>
      <c r="C25" s="90">
        <v>21.8</v>
      </c>
      <c r="D25" s="90">
        <v>33.729999999999997</v>
      </c>
      <c r="E25" s="100">
        <f t="shared" si="0"/>
        <v>55.53</v>
      </c>
      <c r="F25" s="64">
        <v>1.8324296972984095</v>
      </c>
      <c r="I25" s="90">
        <v>1.401</v>
      </c>
      <c r="J25" s="90">
        <v>0.79630000000000001</v>
      </c>
      <c r="K25" s="90">
        <v>15.89</v>
      </c>
      <c r="L25" s="90">
        <v>34.869999999999997</v>
      </c>
      <c r="M25" s="101">
        <f t="shared" si="1"/>
        <v>50.76</v>
      </c>
      <c r="N25" s="69">
        <v>2.2568242470876645</v>
      </c>
    </row>
    <row r="26" spans="1:15" x14ac:dyDescent="0.25">
      <c r="A26" s="90">
        <v>1.0029999999999999</v>
      </c>
      <c r="B26" s="90">
        <v>0.80769999999999997</v>
      </c>
      <c r="C26" s="90">
        <v>18.61</v>
      </c>
      <c r="D26" s="90">
        <v>26.87</v>
      </c>
      <c r="E26" s="100">
        <f t="shared" si="0"/>
        <v>45.480000000000004</v>
      </c>
      <c r="F26" s="39">
        <v>1.847650846157822</v>
      </c>
      <c r="I26" s="90">
        <v>1.4730000000000001</v>
      </c>
      <c r="J26" s="90">
        <v>0.871</v>
      </c>
      <c r="K26" s="90">
        <v>18.3</v>
      </c>
      <c r="L26" s="90">
        <v>44.89</v>
      </c>
      <c r="M26" s="101">
        <f t="shared" si="1"/>
        <v>63.19</v>
      </c>
      <c r="N26" s="39">
        <v>2.4752517920611643</v>
      </c>
      <c r="O26" t="s">
        <v>77</v>
      </c>
    </row>
    <row r="27" spans="1:15" x14ac:dyDescent="0.25">
      <c r="E27" s="100"/>
      <c r="F27" s="55"/>
      <c r="I27" s="67"/>
      <c r="J27" s="67"/>
      <c r="K27" s="67"/>
      <c r="L27" s="67"/>
      <c r="M27" s="101"/>
      <c r="N27" s="67"/>
    </row>
    <row r="28" spans="1:15" x14ac:dyDescent="0.25">
      <c r="A28" s="39">
        <v>1.0429999999999999</v>
      </c>
      <c r="B28" s="39">
        <v>0.83399999999999996</v>
      </c>
      <c r="C28" s="39">
        <v>27.5</v>
      </c>
      <c r="D28" s="39">
        <v>30.16</v>
      </c>
      <c r="E28" s="100">
        <f t="shared" si="0"/>
        <v>57.66</v>
      </c>
      <c r="F28" s="39">
        <v>1.8300893146573236</v>
      </c>
      <c r="G28" s="55"/>
      <c r="I28" s="66">
        <v>1.0449999999999999</v>
      </c>
      <c r="J28" s="66">
        <v>0.83020000000000005</v>
      </c>
      <c r="K28" s="66">
        <v>15.5</v>
      </c>
      <c r="L28" s="66">
        <v>26.56</v>
      </c>
      <c r="M28" s="101">
        <f t="shared" si="1"/>
        <v>42.06</v>
      </c>
      <c r="N28" s="71">
        <v>1.8573130164417613</v>
      </c>
      <c r="O28" t="s">
        <v>40</v>
      </c>
    </row>
    <row r="29" spans="1:15" x14ac:dyDescent="0.25">
      <c r="A29" s="39">
        <v>0.95320000000000005</v>
      </c>
      <c r="B29" s="39">
        <v>0.87519999999999998</v>
      </c>
      <c r="C29" s="39">
        <v>21.07</v>
      </c>
      <c r="D29" s="39">
        <v>20.03</v>
      </c>
      <c r="E29" s="100">
        <f t="shared" si="0"/>
        <v>41.1</v>
      </c>
      <c r="F29" s="39">
        <v>1.8869359431224795</v>
      </c>
      <c r="G29" s="55"/>
      <c r="I29" s="66">
        <v>1.157</v>
      </c>
      <c r="J29" s="66">
        <v>0.68659999999999999</v>
      </c>
      <c r="K29" s="66">
        <v>23.17</v>
      </c>
      <c r="L29" s="66">
        <v>21.52</v>
      </c>
      <c r="M29" s="101">
        <f t="shared" si="1"/>
        <v>44.69</v>
      </c>
      <c r="N29" s="71">
        <v>1.8737703730951454</v>
      </c>
      <c r="O29" t="s">
        <v>41</v>
      </c>
    </row>
    <row r="30" spans="1:15" x14ac:dyDescent="0.25">
      <c r="A30" s="39"/>
      <c r="B30" s="39"/>
      <c r="C30" s="39"/>
      <c r="D30" s="39"/>
      <c r="E30" s="100"/>
      <c r="F30" s="39"/>
      <c r="G30" s="55"/>
      <c r="I30" s="66"/>
      <c r="J30" s="66"/>
      <c r="K30" s="66"/>
      <c r="L30" s="66"/>
      <c r="M30" s="101"/>
      <c r="N30" s="71"/>
    </row>
    <row r="31" spans="1:15" x14ac:dyDescent="0.25">
      <c r="A31" s="39">
        <v>1.081</v>
      </c>
      <c r="B31" s="39">
        <v>0.82669999999999999</v>
      </c>
      <c r="C31" s="39">
        <v>25.16</v>
      </c>
      <c r="D31" s="39">
        <v>19.21</v>
      </c>
      <c r="E31" s="100">
        <f t="shared" si="0"/>
        <v>44.370000000000005</v>
      </c>
      <c r="F31" s="39">
        <v>1.8963392833343267</v>
      </c>
      <c r="G31" s="55" t="s">
        <v>79</v>
      </c>
      <c r="I31" s="43">
        <v>1.0960000000000001</v>
      </c>
      <c r="J31" s="43">
        <v>0.89880000000000004</v>
      </c>
      <c r="K31" s="43">
        <v>19.04</v>
      </c>
      <c r="L31" s="92">
        <v>20.58</v>
      </c>
      <c r="M31" s="101">
        <f t="shared" si="1"/>
        <v>39.619999999999997</v>
      </c>
      <c r="N31" s="71">
        <v>2.0009999999999999</v>
      </c>
      <c r="O31" t="s">
        <v>79</v>
      </c>
    </row>
    <row r="32" spans="1:15" x14ac:dyDescent="0.25">
      <c r="A32" s="39">
        <v>1.1060000000000001</v>
      </c>
      <c r="B32" s="39">
        <v>0.77729999999999999</v>
      </c>
      <c r="C32" s="39">
        <v>20.92</v>
      </c>
      <c r="D32" s="93">
        <v>30.52</v>
      </c>
      <c r="E32" s="100">
        <f t="shared" si="0"/>
        <v>51.44</v>
      </c>
      <c r="F32" s="39">
        <v>1.8652339401569804</v>
      </c>
      <c r="G32" s="55" t="s">
        <v>80</v>
      </c>
      <c r="I32" s="93">
        <v>1.246</v>
      </c>
      <c r="J32" s="93">
        <v>0.82440000000000002</v>
      </c>
      <c r="K32" s="93">
        <v>12.22</v>
      </c>
      <c r="L32" s="93">
        <v>23.85</v>
      </c>
      <c r="M32" s="101">
        <f t="shared" si="1"/>
        <v>36.07</v>
      </c>
      <c r="N32" s="71">
        <v>2.0311260583826654</v>
      </c>
      <c r="O32" t="s">
        <v>81</v>
      </c>
    </row>
    <row r="33" spans="1:15" x14ac:dyDescent="0.25">
      <c r="A33" s="39"/>
      <c r="B33" s="39"/>
      <c r="C33" s="39"/>
      <c r="D33" s="93"/>
      <c r="E33" s="100"/>
      <c r="F33" s="39"/>
      <c r="G33" s="55"/>
      <c r="I33" s="93"/>
      <c r="J33" s="93"/>
      <c r="K33" s="93"/>
      <c r="L33" s="93"/>
      <c r="M33" s="101"/>
      <c r="N33" s="71"/>
    </row>
    <row r="34" spans="1:15" x14ac:dyDescent="0.25">
      <c r="A34" s="39">
        <f>AVERAGE(A52,A4)</f>
        <v>0.98839999999999995</v>
      </c>
      <c r="B34" s="39">
        <f t="shared" ref="B34:F34" si="2">AVERAGE(B52,B4)</f>
        <v>0.7853</v>
      </c>
      <c r="C34" s="39">
        <f t="shared" si="2"/>
        <v>31.939999999999998</v>
      </c>
      <c r="D34" s="39">
        <f t="shared" si="2"/>
        <v>12.76</v>
      </c>
      <c r="E34" s="100">
        <f t="shared" si="0"/>
        <v>44.699999999999996</v>
      </c>
      <c r="F34" s="39">
        <f t="shared" si="2"/>
        <v>1.7436481308690717</v>
      </c>
      <c r="G34" s="55"/>
      <c r="I34" s="39">
        <f>AVERAGE(I52,I4)</f>
        <v>1.1194999999999999</v>
      </c>
      <c r="J34" s="39">
        <f t="shared" ref="J34:N34" si="3">AVERAGE(J52,J4)</f>
        <v>0.71294999999999997</v>
      </c>
      <c r="K34" s="39">
        <f t="shared" si="3"/>
        <v>18.495000000000001</v>
      </c>
      <c r="L34" s="39">
        <f t="shared" si="3"/>
        <v>37.115000000000002</v>
      </c>
      <c r="M34" s="101">
        <f t="shared" si="1"/>
        <v>55.61</v>
      </c>
      <c r="N34" s="39">
        <f t="shared" si="3"/>
        <v>1.8705978669583723</v>
      </c>
    </row>
    <row r="35" spans="1:15" x14ac:dyDescent="0.25">
      <c r="A35" s="39">
        <f>AVERAGE(A53,A5)</f>
        <v>0.98865000000000003</v>
      </c>
      <c r="B35" s="39">
        <f t="shared" ref="B35:F35" si="4">AVERAGE(B53,B5)</f>
        <v>0.87424999999999997</v>
      </c>
      <c r="C35" s="39">
        <f>AVERAGE(C53,C5)</f>
        <v>2.17</v>
      </c>
      <c r="D35" s="39">
        <f t="shared" si="4"/>
        <v>26.14</v>
      </c>
      <c r="E35" s="100">
        <f t="shared" si="0"/>
        <v>28.310000000000002</v>
      </c>
      <c r="F35" s="39">
        <f t="shared" si="4"/>
        <v>1.8754535786668258</v>
      </c>
      <c r="G35" s="55"/>
      <c r="I35" s="69">
        <f>AVERAGE(I53,I5)</f>
        <v>1.3279999999999998</v>
      </c>
      <c r="J35" s="69">
        <f t="shared" ref="J35:N35" si="5">AVERAGE(J53,J5)</f>
        <v>0.68474999999999997</v>
      </c>
      <c r="K35" s="69">
        <f t="shared" si="5"/>
        <v>16.7</v>
      </c>
      <c r="L35" s="69">
        <f t="shared" si="5"/>
        <v>43.29</v>
      </c>
      <c r="M35" s="101">
        <f t="shared" si="1"/>
        <v>59.989999999999995</v>
      </c>
      <c r="N35" s="69">
        <f t="shared" si="5"/>
        <v>1.9864653329506214</v>
      </c>
    </row>
    <row r="36" spans="1:15" x14ac:dyDescent="0.25">
      <c r="A36" s="39"/>
      <c r="B36" s="39"/>
      <c r="C36" s="39"/>
      <c r="D36" s="39"/>
      <c r="E36" s="100"/>
      <c r="F36" s="39"/>
      <c r="G36" s="55"/>
      <c r="I36" s="69"/>
      <c r="J36" s="69"/>
      <c r="K36" s="69"/>
      <c r="L36" s="69"/>
      <c r="M36" s="101"/>
      <c r="N36" s="69"/>
    </row>
    <row r="37" spans="1:15" x14ac:dyDescent="0.25">
      <c r="A37" s="39">
        <v>1.145</v>
      </c>
      <c r="B37" s="39">
        <v>0.81769999999999998</v>
      </c>
      <c r="C37" s="39">
        <v>9.8580000000000005</v>
      </c>
      <c r="D37" s="39">
        <v>59.42</v>
      </c>
      <c r="E37" s="100">
        <f t="shared" si="0"/>
        <v>69.278000000000006</v>
      </c>
      <c r="F37" s="39">
        <v>1.8687179664222457</v>
      </c>
      <c r="G37" s="55"/>
      <c r="I37" s="43">
        <v>1.3859999999999999</v>
      </c>
      <c r="J37" s="43">
        <v>0.63229999999999997</v>
      </c>
      <c r="K37" s="43">
        <v>21.02</v>
      </c>
      <c r="L37" s="43">
        <v>63.38</v>
      </c>
      <c r="M37" s="101">
        <f t="shared" si="1"/>
        <v>84.4</v>
      </c>
      <c r="N37" s="69">
        <v>1.99</v>
      </c>
    </row>
    <row r="38" spans="1:15" x14ac:dyDescent="0.25">
      <c r="A38" s="39">
        <v>1.087</v>
      </c>
      <c r="B38" s="39">
        <v>0.69220000000000004</v>
      </c>
      <c r="C38" s="39">
        <v>16.73</v>
      </c>
      <c r="D38" s="39">
        <v>20.36</v>
      </c>
      <c r="E38" s="100">
        <f t="shared" si="0"/>
        <v>37.090000000000003</v>
      </c>
      <c r="F38" s="39">
        <v>1.8834111990693165</v>
      </c>
      <c r="G38" s="55" t="s">
        <v>80</v>
      </c>
      <c r="I38" s="96">
        <v>1.1950000000000001</v>
      </c>
      <c r="J38" s="96">
        <v>0.82140000000000002</v>
      </c>
      <c r="K38" s="96">
        <v>14.62</v>
      </c>
      <c r="L38" s="96">
        <v>52.29</v>
      </c>
      <c r="M38" s="101">
        <f t="shared" si="1"/>
        <v>66.91</v>
      </c>
      <c r="N38" s="69">
        <v>2.0520941834967097</v>
      </c>
      <c r="O38" t="s">
        <v>85</v>
      </c>
    </row>
    <row r="39" spans="1:15" x14ac:dyDescent="0.25">
      <c r="A39" s="39"/>
      <c r="B39" s="39"/>
      <c r="C39" s="39"/>
      <c r="D39" s="39"/>
      <c r="E39" s="100"/>
      <c r="F39" s="39"/>
      <c r="G39" s="55"/>
      <c r="I39" s="69"/>
      <c r="J39" s="69"/>
      <c r="K39" s="69"/>
      <c r="L39" s="69"/>
      <c r="M39" s="101"/>
      <c r="N39" s="69"/>
    </row>
    <row r="40" spans="1:15" x14ac:dyDescent="0.25">
      <c r="A40" s="39">
        <v>1.1180000000000001</v>
      </c>
      <c r="B40" s="39">
        <v>0.70089999999999997</v>
      </c>
      <c r="C40" s="39">
        <v>16.64</v>
      </c>
      <c r="D40" s="39">
        <v>49.06</v>
      </c>
      <c r="E40" s="100">
        <f t="shared" si="0"/>
        <v>65.7</v>
      </c>
      <c r="F40" s="39">
        <v>1.8028523038670912</v>
      </c>
      <c r="G40" s="55" t="s">
        <v>82</v>
      </c>
      <c r="I40" s="95">
        <v>1.206</v>
      </c>
      <c r="J40" s="95">
        <v>0.76629999999999998</v>
      </c>
      <c r="K40" s="95">
        <v>1.532</v>
      </c>
      <c r="L40" s="95">
        <v>37.15</v>
      </c>
      <c r="M40" s="101">
        <f t="shared" si="1"/>
        <v>38.682000000000002</v>
      </c>
      <c r="N40" s="69">
        <v>1.9479993963444662</v>
      </c>
    </row>
    <row r="41" spans="1:15" x14ac:dyDescent="0.25">
      <c r="A41" s="39">
        <v>1.077</v>
      </c>
      <c r="B41" s="39">
        <v>0.74860000000000004</v>
      </c>
      <c r="C41" s="39">
        <v>10.49</v>
      </c>
      <c r="D41" s="39">
        <v>45.4</v>
      </c>
      <c r="E41" s="100">
        <f t="shared" si="0"/>
        <v>55.89</v>
      </c>
      <c r="F41" s="39">
        <v>1.8282107917168295</v>
      </c>
      <c r="G41" s="55"/>
      <c r="I41" s="39">
        <v>1.2829999999999999</v>
      </c>
      <c r="J41" s="39">
        <v>0.57550000000000001</v>
      </c>
      <c r="K41" s="39">
        <v>24.23</v>
      </c>
      <c r="L41" s="39">
        <v>7.431</v>
      </c>
      <c r="M41" s="101">
        <f t="shared" si="1"/>
        <v>31.661000000000001</v>
      </c>
      <c r="N41" s="71">
        <v>1.8646236826354203</v>
      </c>
    </row>
    <row r="42" spans="1:15" x14ac:dyDescent="0.25">
      <c r="A42" s="39"/>
      <c r="B42" s="39"/>
      <c r="C42" s="39"/>
      <c r="D42" s="39"/>
      <c r="E42" s="100"/>
      <c r="F42" s="39"/>
      <c r="G42" s="55"/>
      <c r="I42" s="39"/>
      <c r="J42" s="39"/>
      <c r="K42" s="39"/>
      <c r="L42" s="39"/>
      <c r="M42" s="101"/>
      <c r="N42" s="71"/>
    </row>
    <row r="43" spans="1:15" x14ac:dyDescent="0.25">
      <c r="A43" s="39">
        <v>1.2350000000000001</v>
      </c>
      <c r="B43" s="39">
        <v>0.68</v>
      </c>
      <c r="C43" s="39">
        <v>30.32</v>
      </c>
      <c r="D43" s="39">
        <v>40.4</v>
      </c>
      <c r="E43" s="100">
        <f t="shared" si="0"/>
        <v>70.72</v>
      </c>
      <c r="F43" s="39">
        <v>1.859441749715941</v>
      </c>
      <c r="G43" s="55"/>
      <c r="H43" s="55"/>
      <c r="I43" s="43">
        <v>1.3140000000000001</v>
      </c>
      <c r="J43" s="94">
        <v>0.56430000000000002</v>
      </c>
      <c r="K43" s="94">
        <v>19.75</v>
      </c>
      <c r="L43" s="94">
        <v>25.57</v>
      </c>
      <c r="M43" s="101">
        <f t="shared" si="1"/>
        <v>45.32</v>
      </c>
      <c r="N43" s="71">
        <v>1.9221066634984885</v>
      </c>
      <c r="O43" t="s">
        <v>83</v>
      </c>
    </row>
    <row r="44" spans="1:15" x14ac:dyDescent="0.25">
      <c r="A44" s="39">
        <v>1.0860000000000001</v>
      </c>
      <c r="B44" s="39">
        <v>0.72560000000000002</v>
      </c>
      <c r="C44" s="39">
        <v>16.579999999999998</v>
      </c>
      <c r="D44" s="39">
        <v>38.74</v>
      </c>
      <c r="E44" s="100">
        <f t="shared" si="0"/>
        <v>55.32</v>
      </c>
      <c r="F44" s="39">
        <v>1.7482465533844735</v>
      </c>
      <c r="G44" s="55"/>
      <c r="I44" s="95">
        <v>1.363</v>
      </c>
      <c r="J44" s="95">
        <v>0.52110000000000001</v>
      </c>
      <c r="K44" s="95">
        <v>18.41</v>
      </c>
      <c r="L44" s="95">
        <v>25.66</v>
      </c>
      <c r="M44" s="101">
        <f t="shared" si="1"/>
        <v>44.07</v>
      </c>
      <c r="N44" s="71">
        <v>1.9339999999999999</v>
      </c>
      <c r="O44" t="s">
        <v>84</v>
      </c>
    </row>
    <row r="45" spans="1:15" x14ac:dyDescent="0.25">
      <c r="A45" s="39"/>
      <c r="B45" s="39"/>
      <c r="C45" s="39"/>
      <c r="D45" s="95"/>
      <c r="E45" s="100"/>
      <c r="F45" s="39"/>
      <c r="G45" s="55"/>
      <c r="I45" s="66"/>
      <c r="J45" s="66"/>
      <c r="K45" s="66"/>
      <c r="L45" s="66"/>
      <c r="M45" s="101"/>
      <c r="N45" s="71"/>
    </row>
    <row r="46" spans="1:15" x14ac:dyDescent="0.25">
      <c r="A46" s="39">
        <v>1.151</v>
      </c>
      <c r="B46" s="39">
        <v>0.6593</v>
      </c>
      <c r="C46" s="39">
        <v>26.13</v>
      </c>
      <c r="D46" s="39">
        <v>32.32</v>
      </c>
      <c r="E46" s="100">
        <f t="shared" si="0"/>
        <v>58.45</v>
      </c>
      <c r="F46" s="39">
        <v>1.8356280910392493</v>
      </c>
      <c r="G46" s="55"/>
      <c r="I46" s="93">
        <v>1.2290000000000001</v>
      </c>
      <c r="J46" s="91">
        <v>0.87009999999999998</v>
      </c>
      <c r="K46" s="91">
        <v>33.409999999999997</v>
      </c>
      <c r="L46" s="91">
        <v>36.35</v>
      </c>
      <c r="M46" s="101">
        <f t="shared" si="1"/>
        <v>69.759999999999991</v>
      </c>
      <c r="N46" s="71">
        <v>2.2057591639698693</v>
      </c>
    </row>
    <row r="47" spans="1:15" x14ac:dyDescent="0.25">
      <c r="A47" s="39">
        <v>1.052</v>
      </c>
      <c r="B47" s="39">
        <v>0.80689999999999995</v>
      </c>
      <c r="C47" s="39">
        <v>18.89</v>
      </c>
      <c r="D47" s="39">
        <v>27.99</v>
      </c>
      <c r="E47" s="100">
        <f t="shared" si="0"/>
        <v>46.879999999999995</v>
      </c>
      <c r="F47" s="39">
        <v>1.837987596693226</v>
      </c>
      <c r="G47" s="55"/>
      <c r="I47" s="91">
        <v>1.274</v>
      </c>
      <c r="J47" s="91">
        <v>0.79110000000000003</v>
      </c>
      <c r="K47" s="91">
        <v>41.13</v>
      </c>
      <c r="L47" s="91">
        <v>29.25</v>
      </c>
      <c r="M47" s="101">
        <f t="shared" si="1"/>
        <v>70.38</v>
      </c>
      <c r="N47" s="71">
        <v>2.0851520201236964</v>
      </c>
      <c r="O47" t="s">
        <v>78</v>
      </c>
    </row>
    <row r="48" spans="1:15" x14ac:dyDescent="0.25">
      <c r="A48" s="39"/>
      <c r="B48" s="39"/>
      <c r="C48" s="39"/>
      <c r="D48" s="39"/>
      <c r="E48" s="100"/>
      <c r="F48" s="39"/>
      <c r="G48" s="55"/>
      <c r="I48" s="93"/>
      <c r="J48" s="93"/>
      <c r="K48" s="93"/>
      <c r="L48" s="93"/>
      <c r="M48" s="101"/>
      <c r="N48" s="71"/>
    </row>
    <row r="49" spans="1:15" x14ac:dyDescent="0.25">
      <c r="A49" s="39" t="s">
        <v>74</v>
      </c>
      <c r="B49" s="39"/>
      <c r="C49" s="39"/>
      <c r="D49" s="39"/>
      <c r="E49" s="100"/>
      <c r="F49" s="39"/>
      <c r="G49" s="55"/>
      <c r="I49" s="85" t="s">
        <v>74</v>
      </c>
      <c r="J49" s="85"/>
      <c r="K49" s="85"/>
      <c r="L49" s="85"/>
      <c r="M49" s="101"/>
      <c r="N49" s="71"/>
    </row>
    <row r="50" spans="1:15" x14ac:dyDescent="0.25">
      <c r="A50" s="85">
        <v>1.0900000000000001</v>
      </c>
      <c r="B50" s="85">
        <v>0.73070000000000002</v>
      </c>
      <c r="C50" s="85">
        <v>32.479999999999997</v>
      </c>
      <c r="D50" s="85">
        <v>21.84</v>
      </c>
      <c r="E50" s="100">
        <f t="shared" si="0"/>
        <v>54.319999999999993</v>
      </c>
      <c r="F50" s="39">
        <v>1.8290893555941927</v>
      </c>
      <c r="I50" s="85">
        <v>1.304</v>
      </c>
      <c r="J50" s="85">
        <v>0.60840000000000005</v>
      </c>
      <c r="K50" s="85">
        <v>16.59</v>
      </c>
      <c r="L50" s="85">
        <v>19.71</v>
      </c>
      <c r="M50" s="101">
        <f t="shared" si="1"/>
        <v>36.299999999999997</v>
      </c>
      <c r="N50" s="71">
        <v>1.92</v>
      </c>
    </row>
    <row r="51" spans="1:15" x14ac:dyDescent="0.25">
      <c r="A51" s="93"/>
      <c r="B51" s="93"/>
      <c r="C51" s="93"/>
      <c r="D51" s="93"/>
      <c r="E51" s="100"/>
      <c r="F51" s="39"/>
      <c r="I51" s="93"/>
      <c r="J51" s="93"/>
      <c r="K51" s="93"/>
      <c r="L51" s="93"/>
      <c r="M51" s="101">
        <f t="shared" si="1"/>
        <v>0</v>
      </c>
      <c r="N51" s="71"/>
    </row>
    <row r="52" spans="1:15" x14ac:dyDescent="0.25">
      <c r="A52" s="40">
        <v>1.069</v>
      </c>
      <c r="B52" s="40">
        <v>0.76129999999999998</v>
      </c>
      <c r="C52" s="52">
        <v>20.09</v>
      </c>
      <c r="D52" s="52">
        <v>14.62</v>
      </c>
      <c r="E52" s="100">
        <f t="shared" si="0"/>
        <v>34.71</v>
      </c>
      <c r="F52" s="40">
        <v>1.77</v>
      </c>
      <c r="I52" s="69">
        <v>1.022</v>
      </c>
      <c r="J52" s="69">
        <v>0.70840000000000003</v>
      </c>
      <c r="K52" s="69">
        <v>15.74</v>
      </c>
      <c r="L52" s="69">
        <v>33.49</v>
      </c>
      <c r="M52" s="101">
        <f t="shared" si="1"/>
        <v>49.230000000000004</v>
      </c>
      <c r="N52" s="69">
        <v>1.74</v>
      </c>
      <c r="O52" s="27" t="s">
        <v>35</v>
      </c>
    </row>
    <row r="53" spans="1:15" x14ac:dyDescent="0.25">
      <c r="A53" s="39">
        <v>1.0549999999999999</v>
      </c>
      <c r="B53" s="39">
        <v>0.78159999999999996</v>
      </c>
      <c r="C53" s="54">
        <v>2.84</v>
      </c>
      <c r="D53" s="54">
        <v>23.74</v>
      </c>
      <c r="E53" s="100">
        <f t="shared" si="0"/>
        <v>26.58</v>
      </c>
      <c r="F53" s="39">
        <v>1.8440000000000001</v>
      </c>
      <c r="I53" s="69">
        <v>1.208</v>
      </c>
      <c r="J53" s="69">
        <v>0.65</v>
      </c>
      <c r="K53" s="69">
        <v>17.989999999999998</v>
      </c>
      <c r="L53" s="69">
        <v>32.51</v>
      </c>
      <c r="M53" s="101">
        <f t="shared" si="1"/>
        <v>50.5</v>
      </c>
      <c r="N53" s="69">
        <v>1.83</v>
      </c>
      <c r="O53" s="27" t="s">
        <v>36</v>
      </c>
    </row>
    <row r="54" spans="1:15" x14ac:dyDescent="0.25">
      <c r="E54" s="100"/>
      <c r="M54" s="101"/>
    </row>
    <row r="55" spans="1:15" x14ac:dyDescent="0.25">
      <c r="A55" s="39">
        <f>AVERAGE(A53,A29)</f>
        <v>1.0041</v>
      </c>
      <c r="B55" s="39">
        <f t="shared" ref="B55:F55" si="6">AVERAGE(B53,B29)</f>
        <v>0.82840000000000003</v>
      </c>
      <c r="C55" s="39">
        <f t="shared" si="6"/>
        <v>11.955</v>
      </c>
      <c r="D55" s="39">
        <f t="shared" si="6"/>
        <v>21.884999999999998</v>
      </c>
      <c r="E55" s="100">
        <f t="shared" si="0"/>
        <v>33.839999999999996</v>
      </c>
      <c r="F55" s="39">
        <f t="shared" si="6"/>
        <v>1.8654679715612397</v>
      </c>
      <c r="I55" s="88">
        <v>1.044</v>
      </c>
      <c r="J55" s="88">
        <v>0.79679999999999995</v>
      </c>
      <c r="K55" s="39">
        <v>1.3</v>
      </c>
      <c r="L55" s="39">
        <v>36.409999999999997</v>
      </c>
      <c r="M55" s="101">
        <f t="shared" si="1"/>
        <v>37.709999999999994</v>
      </c>
      <c r="N55" s="44">
        <v>1.8771074768526377</v>
      </c>
    </row>
    <row r="56" spans="1:15" x14ac:dyDescent="0.25">
      <c r="A56" s="39">
        <f>AVERAGE(A44,A55)</f>
        <v>1.04505</v>
      </c>
      <c r="B56" s="39">
        <f t="shared" ref="B56:F56" si="7">AVERAGE(B44,B55)</f>
        <v>0.77700000000000002</v>
      </c>
      <c r="C56" s="39">
        <f t="shared" si="7"/>
        <v>14.267499999999998</v>
      </c>
      <c r="D56" s="39">
        <f t="shared" si="7"/>
        <v>30.3125</v>
      </c>
      <c r="E56" s="39">
        <f t="shared" si="7"/>
        <v>44.58</v>
      </c>
      <c r="F56" s="39">
        <f t="shared" si="7"/>
        <v>1.8068572624728567</v>
      </c>
      <c r="I56" s="88">
        <v>1.1919999999999999</v>
      </c>
      <c r="J56" s="88">
        <v>0.82379999999999998</v>
      </c>
      <c r="K56" s="88">
        <v>14.78</v>
      </c>
      <c r="L56" s="88">
        <v>28.32</v>
      </c>
      <c r="M56" s="101">
        <f t="shared" si="1"/>
        <v>43.1</v>
      </c>
      <c r="N56" s="44">
        <v>2.0325726483977267</v>
      </c>
      <c r="O56" t="s">
        <v>76</v>
      </c>
    </row>
    <row r="58" spans="1:15" x14ac:dyDescent="0.25">
      <c r="A58" s="39">
        <f t="shared" ref="A58:D58" si="8">AVERAGE(A4:A56)</f>
        <v>1.0403411764705883</v>
      </c>
      <c r="B58" s="39">
        <f t="shared" si="8"/>
        <v>0.77691617647058819</v>
      </c>
      <c r="C58" s="39">
        <f t="shared" si="8"/>
        <v>19.083397058823536</v>
      </c>
      <c r="D58" s="39">
        <f t="shared" si="8"/>
        <v>29.935808823529413</v>
      </c>
      <c r="E58" s="39">
        <f>AVERAGE(E4:E56)</f>
        <v>49.019205882352935</v>
      </c>
      <c r="F58" s="89">
        <f>AVERAGE(F4:F56)</f>
        <v>1.8092344751136786</v>
      </c>
      <c r="I58" s="39">
        <f t="shared" ref="I58:N58" si="9">AVERAGE(I4:I56)</f>
        <v>1.2237514285714286</v>
      </c>
      <c r="J58" s="39">
        <f t="shared" si="9"/>
        <v>0.74054285714285739</v>
      </c>
      <c r="K58" s="39">
        <f t="shared" si="9"/>
        <v>16.472285714285718</v>
      </c>
      <c r="L58" s="39">
        <f t="shared" si="9"/>
        <v>36.467314285714288</v>
      </c>
      <c r="M58" s="39">
        <f t="shared" si="9"/>
        <v>51.469055555555549</v>
      </c>
      <c r="N58" s="39">
        <f t="shared" si="9"/>
        <v>1.9771650789912212</v>
      </c>
    </row>
  </sheetData>
  <mergeCells count="2">
    <mergeCell ref="A2:D2"/>
    <mergeCell ref="I2:L2"/>
  </mergeCells>
  <pageMargins left="0.7" right="0.7" top="0.75" bottom="0.75" header="0.3" footer="0.3"/>
  <pageSetup paperSize="9"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33"/>
  <sheetViews>
    <sheetView workbookViewId="0">
      <selection activeCell="B1" sqref="B1:B1048576"/>
    </sheetView>
  </sheetViews>
  <sheetFormatPr defaultRowHeight="15" x14ac:dyDescent="0.25"/>
  <cols>
    <col min="2" max="2" width="12.7109375" style="27" customWidth="1"/>
    <col min="3" max="6" width="12.7109375" customWidth="1"/>
    <col min="8" max="8" width="12.7109375" style="27" customWidth="1"/>
    <col min="9" max="13" width="12.7109375" customWidth="1"/>
    <col min="14" max="14" width="12.7109375" style="27" customWidth="1"/>
    <col min="15" max="18" width="12.7109375" customWidth="1"/>
  </cols>
  <sheetData>
    <row r="3" spans="1:22" x14ac:dyDescent="0.25">
      <c r="B3" s="62" t="s">
        <v>47</v>
      </c>
      <c r="C3" s="61" t="s">
        <v>48</v>
      </c>
      <c r="D3" s="61" t="s">
        <v>49</v>
      </c>
      <c r="E3" s="61" t="s">
        <v>50</v>
      </c>
      <c r="F3" s="61" t="s">
        <v>32</v>
      </c>
      <c r="G3" s="61" t="s">
        <v>46</v>
      </c>
      <c r="H3" s="62" t="s">
        <v>51</v>
      </c>
      <c r="I3" s="61" t="s">
        <v>52</v>
      </c>
      <c r="J3" s="61" t="s">
        <v>53</v>
      </c>
      <c r="K3" s="61" t="s">
        <v>54</v>
      </c>
      <c r="L3" s="61" t="s">
        <v>32</v>
      </c>
      <c r="M3" s="61" t="s">
        <v>46</v>
      </c>
      <c r="N3" s="62" t="s">
        <v>28</v>
      </c>
      <c r="O3" s="61" t="s">
        <v>29</v>
      </c>
      <c r="P3" s="61" t="s">
        <v>30</v>
      </c>
      <c r="Q3" s="61" t="s">
        <v>31</v>
      </c>
      <c r="R3" s="61" t="s">
        <v>32</v>
      </c>
      <c r="S3" s="61" t="s">
        <v>89</v>
      </c>
      <c r="T3" s="104"/>
      <c r="U3" t="s">
        <v>90</v>
      </c>
      <c r="V3" s="131" t="s">
        <v>110</v>
      </c>
    </row>
    <row r="4" spans="1:22" x14ac:dyDescent="0.25">
      <c r="A4" t="s">
        <v>113</v>
      </c>
      <c r="B4" s="63">
        <v>1.091</v>
      </c>
      <c r="C4" s="44">
        <v>1.496</v>
      </c>
      <c r="D4" s="44">
        <v>10.74</v>
      </c>
      <c r="E4" s="44">
        <v>59.83</v>
      </c>
      <c r="F4" s="39">
        <v>2.6441182713481481</v>
      </c>
      <c r="G4" s="44">
        <v>0.95879999999999999</v>
      </c>
      <c r="H4" s="73">
        <v>1.3029999999999999</v>
      </c>
      <c r="I4" s="45">
        <v>1.369</v>
      </c>
      <c r="J4" s="45">
        <v>16.73</v>
      </c>
      <c r="K4" s="45">
        <v>54.29</v>
      </c>
      <c r="L4" s="39">
        <v>2.8345017522136362</v>
      </c>
      <c r="M4" s="44">
        <v>0.87280000000000002</v>
      </c>
      <c r="N4" s="112">
        <v>1.3420000000000001</v>
      </c>
      <c r="O4" s="111">
        <v>1.3819999999999999</v>
      </c>
      <c r="P4" s="111">
        <v>13.43</v>
      </c>
      <c r="Q4" s="111">
        <v>41.64</v>
      </c>
      <c r="R4" s="44">
        <v>2.8264385988384615</v>
      </c>
      <c r="S4" s="111">
        <v>0.88</v>
      </c>
      <c r="T4" s="104"/>
      <c r="U4" s="106">
        <f>AVERAGE(Q4,K4,E4)</f>
        <v>51.919999999999995</v>
      </c>
      <c r="V4" s="44">
        <f>AVERAGE(R4,F4,L4)</f>
        <v>2.7683528741334151</v>
      </c>
    </row>
    <row r="5" spans="1:22" x14ac:dyDescent="0.25">
      <c r="A5" t="s">
        <v>114</v>
      </c>
      <c r="B5" s="112">
        <v>1.68</v>
      </c>
      <c r="C5" s="112">
        <v>0.96350000000000002</v>
      </c>
      <c r="D5" s="112">
        <v>13.1</v>
      </c>
      <c r="E5" s="112">
        <v>21.1</v>
      </c>
      <c r="F5" s="39">
        <v>2.848700024447826</v>
      </c>
      <c r="G5" s="112">
        <v>0.78</v>
      </c>
      <c r="H5" s="111">
        <v>1.508</v>
      </c>
      <c r="I5" s="111">
        <v>1.3660000000000001</v>
      </c>
      <c r="J5" s="111">
        <v>14.87</v>
      </c>
      <c r="K5" s="111">
        <v>42.78</v>
      </c>
      <c r="L5" s="43">
        <v>2.9319999999999999</v>
      </c>
      <c r="M5" s="110">
        <v>0.89</v>
      </c>
      <c r="N5" s="112">
        <v>1.365</v>
      </c>
      <c r="O5" s="112">
        <v>1.3839999999999999</v>
      </c>
      <c r="P5" s="112">
        <v>24.83</v>
      </c>
      <c r="Q5" s="112">
        <v>29.26</v>
      </c>
      <c r="R5" s="45">
        <v>2.745070356322727</v>
      </c>
      <c r="S5" s="110">
        <v>0.82</v>
      </c>
      <c r="T5" s="103"/>
      <c r="U5" s="106">
        <f t="shared" ref="U5:U8" si="0">AVERAGE(Q5,K5,E5)</f>
        <v>31.04666666666667</v>
      </c>
      <c r="V5" s="44">
        <f t="shared" ref="V5:V15" si="1">AVERAGE(R5,F5,L5)</f>
        <v>2.8419234602568508</v>
      </c>
    </row>
    <row r="6" spans="1:22" x14ac:dyDescent="0.25">
      <c r="A6" t="s">
        <v>116</v>
      </c>
      <c r="B6" s="112">
        <v>1.2829999999999999</v>
      </c>
      <c r="C6" s="112">
        <v>1.653</v>
      </c>
      <c r="D6" s="112">
        <v>18.36</v>
      </c>
      <c r="E6" s="112">
        <v>43.52</v>
      </c>
      <c r="F6" s="39">
        <v>3.1058723346095238</v>
      </c>
      <c r="G6" s="111">
        <v>0.95</v>
      </c>
      <c r="H6" s="112">
        <v>1.1479999999999999</v>
      </c>
      <c r="I6" s="112">
        <v>1.8540000000000001</v>
      </c>
      <c r="J6" s="112">
        <v>10.91</v>
      </c>
      <c r="K6" s="112">
        <v>41.01</v>
      </c>
      <c r="L6" s="39">
        <v>3.1084083279999999</v>
      </c>
      <c r="M6" s="111">
        <v>0.95</v>
      </c>
      <c r="N6" s="112">
        <v>1.1819999999999999</v>
      </c>
      <c r="O6" s="112">
        <v>1.873</v>
      </c>
      <c r="P6" s="112">
        <v>7.32</v>
      </c>
      <c r="Q6" s="112">
        <v>36.56</v>
      </c>
      <c r="R6" s="44">
        <v>3.1541527908318177</v>
      </c>
      <c r="S6" s="112">
        <v>0.96</v>
      </c>
      <c r="T6" s="105"/>
      <c r="U6" s="106">
        <f t="shared" si="0"/>
        <v>40.363333333333337</v>
      </c>
      <c r="V6" s="44">
        <f t="shared" si="1"/>
        <v>3.1228111511471135</v>
      </c>
    </row>
    <row r="7" spans="1:22" x14ac:dyDescent="0.25">
      <c r="A7" t="s">
        <v>117</v>
      </c>
      <c r="B7" s="112">
        <v>1.33</v>
      </c>
      <c r="C7" s="111">
        <v>1.929</v>
      </c>
      <c r="D7" s="111">
        <v>13.24</v>
      </c>
      <c r="E7" s="111">
        <v>56.19</v>
      </c>
      <c r="F7" s="39">
        <v>3.1565981354681809</v>
      </c>
      <c r="G7" s="111">
        <v>0.94</v>
      </c>
      <c r="H7" s="112">
        <v>1.38</v>
      </c>
      <c r="I7" s="112">
        <v>1.8069999999999999</v>
      </c>
      <c r="J7" s="112">
        <v>12.48</v>
      </c>
      <c r="K7" s="112">
        <v>43.49</v>
      </c>
      <c r="L7" s="39">
        <v>3.4125579715666663</v>
      </c>
      <c r="M7" s="112">
        <v>0.93</v>
      </c>
      <c r="N7" s="112">
        <v>1.276</v>
      </c>
      <c r="O7" s="112">
        <v>2.0819999999999999</v>
      </c>
      <c r="P7" s="112">
        <v>15.55</v>
      </c>
      <c r="Q7" s="112">
        <v>68.86</v>
      </c>
      <c r="R7" s="45">
        <v>3.347452633533333</v>
      </c>
      <c r="S7" s="112">
        <v>0.95</v>
      </c>
      <c r="T7" s="105"/>
      <c r="U7" s="106">
        <f t="shared" si="0"/>
        <v>56.18</v>
      </c>
      <c r="V7" s="44">
        <f t="shared" si="1"/>
        <v>3.3055362468560605</v>
      </c>
    </row>
    <row r="8" spans="1:22" ht="13.5" customHeight="1" x14ac:dyDescent="0.25">
      <c r="A8" t="s">
        <v>118</v>
      </c>
      <c r="B8" s="113">
        <v>1.1240000000000001</v>
      </c>
      <c r="C8" s="113">
        <v>1.3149999999999999</v>
      </c>
      <c r="D8" s="113">
        <v>14.36</v>
      </c>
      <c r="E8" s="113">
        <v>61.84</v>
      </c>
      <c r="F8" s="43">
        <v>2.4538075745761909</v>
      </c>
      <c r="G8" s="111">
        <v>0.87</v>
      </c>
      <c r="H8" s="112">
        <v>1.383</v>
      </c>
      <c r="I8" s="112">
        <v>1.2110000000000001</v>
      </c>
      <c r="J8" s="112">
        <v>16.809999999999999</v>
      </c>
      <c r="K8" s="112">
        <v>49.06</v>
      </c>
      <c r="L8" s="43">
        <v>2.6349079529799999</v>
      </c>
      <c r="M8" s="112">
        <v>0.82</v>
      </c>
      <c r="N8" s="112">
        <v>1.319</v>
      </c>
      <c r="O8" s="112">
        <v>1.379</v>
      </c>
      <c r="P8" s="112">
        <v>15.06</v>
      </c>
      <c r="Q8" s="112">
        <v>50.75</v>
      </c>
      <c r="R8" s="45">
        <v>2.7443680687851861</v>
      </c>
      <c r="S8" s="112">
        <v>0.88</v>
      </c>
      <c r="T8" s="105"/>
      <c r="U8" s="106">
        <f t="shared" si="0"/>
        <v>53.883333333333333</v>
      </c>
      <c r="V8" s="44">
        <f t="shared" si="1"/>
        <v>2.611027865447126</v>
      </c>
    </row>
    <row r="9" spans="1:22" x14ac:dyDescent="0.25">
      <c r="A9" t="s">
        <v>119</v>
      </c>
      <c r="B9" s="113"/>
      <c r="C9" s="110"/>
      <c r="D9" s="110"/>
      <c r="E9" s="110"/>
      <c r="F9" s="43">
        <v>2.7346493282363635</v>
      </c>
      <c r="G9" s="110"/>
      <c r="H9" s="113"/>
      <c r="I9" s="110"/>
      <c r="J9" s="110"/>
      <c r="K9" s="110"/>
      <c r="L9" s="43">
        <v>2.8264734590846152</v>
      </c>
      <c r="M9" s="110"/>
      <c r="N9" s="112">
        <v>1.488</v>
      </c>
      <c r="O9" s="112">
        <v>1.2589999999999999</v>
      </c>
      <c r="P9" s="112">
        <v>21.37</v>
      </c>
      <c r="Q9" s="112">
        <v>50.1</v>
      </c>
      <c r="R9" s="45">
        <v>2.740215883722728</v>
      </c>
      <c r="S9" s="112">
        <v>0.93</v>
      </c>
      <c r="U9" s="106">
        <f t="shared" ref="U9:U13" si="2">AVERAGE(Q9,K9,E9)</f>
        <v>50.1</v>
      </c>
      <c r="V9" s="44">
        <f t="shared" si="1"/>
        <v>2.7671128903479025</v>
      </c>
    </row>
    <row r="10" spans="1:22" x14ac:dyDescent="0.25">
      <c r="A10" t="s">
        <v>115</v>
      </c>
      <c r="B10" s="112">
        <v>1.268</v>
      </c>
      <c r="C10" s="112">
        <v>1.6930000000000001</v>
      </c>
      <c r="D10" s="112">
        <v>22.29</v>
      </c>
      <c r="E10" s="112">
        <v>36.15</v>
      </c>
      <c r="F10" s="39">
        <v>3.0177664754400002</v>
      </c>
      <c r="G10" s="111">
        <v>0.93</v>
      </c>
      <c r="H10" s="112">
        <v>1.5569999999999999</v>
      </c>
      <c r="I10" s="112">
        <v>1.427</v>
      </c>
      <c r="J10" s="112">
        <v>35.94</v>
      </c>
      <c r="K10" s="112">
        <v>18.84</v>
      </c>
      <c r="L10" s="39">
        <v>3.1104792351749997</v>
      </c>
      <c r="M10" s="112">
        <v>0.94</v>
      </c>
      <c r="N10" s="112">
        <v>1.675</v>
      </c>
      <c r="O10" s="112">
        <v>1.395</v>
      </c>
      <c r="P10" s="112">
        <v>30.63</v>
      </c>
      <c r="Q10" s="112">
        <v>20.3</v>
      </c>
      <c r="R10" s="44">
        <v>3.1777894655863643</v>
      </c>
      <c r="S10" s="112">
        <v>0.94</v>
      </c>
      <c r="U10" s="106">
        <f t="shared" si="2"/>
        <v>25.096666666666664</v>
      </c>
      <c r="V10" s="44">
        <f t="shared" si="1"/>
        <v>3.1020117254004549</v>
      </c>
    </row>
    <row r="11" spans="1:22" x14ac:dyDescent="0.25">
      <c r="A11" t="s">
        <v>120</v>
      </c>
      <c r="B11" s="113">
        <v>1.1479999999999999</v>
      </c>
      <c r="C11" s="110">
        <v>1.355</v>
      </c>
      <c r="D11" s="110">
        <v>19.2</v>
      </c>
      <c r="E11" s="110">
        <v>44</v>
      </c>
      <c r="F11" s="111">
        <v>2.31</v>
      </c>
      <c r="G11" s="111">
        <v>0.85</v>
      </c>
      <c r="H11" s="112">
        <v>1.0469999999999999</v>
      </c>
      <c r="I11" s="112">
        <v>1.2549999999999999</v>
      </c>
      <c r="J11" s="112">
        <v>9.9939999999999998</v>
      </c>
      <c r="K11" s="112">
        <v>41.9</v>
      </c>
      <c r="L11" s="39">
        <v>2.4209999999999998</v>
      </c>
      <c r="M11" s="112">
        <v>0.86</v>
      </c>
      <c r="N11" s="112">
        <v>1.2490000000000001</v>
      </c>
      <c r="O11" s="112">
        <v>0.94120000000000004</v>
      </c>
      <c r="P11" s="112">
        <v>28.41</v>
      </c>
      <c r="Q11" s="112">
        <v>23.1</v>
      </c>
      <c r="R11" s="45">
        <v>2.31</v>
      </c>
      <c r="S11" s="112">
        <v>0.84</v>
      </c>
      <c r="U11" s="106">
        <f t="shared" si="2"/>
        <v>36.333333333333336</v>
      </c>
      <c r="V11" s="44">
        <f t="shared" si="1"/>
        <v>2.347</v>
      </c>
    </row>
    <row r="12" spans="1:22" x14ac:dyDescent="0.25">
      <c r="A12" t="s">
        <v>121</v>
      </c>
      <c r="B12" s="116">
        <v>1.214</v>
      </c>
      <c r="C12" s="116">
        <v>0.89339999999999997</v>
      </c>
      <c r="D12" s="116">
        <v>6.2889999999999997</v>
      </c>
      <c r="E12" s="116">
        <v>63.8</v>
      </c>
      <c r="F12" s="64">
        <v>2.096124101734782</v>
      </c>
      <c r="G12" s="114">
        <v>0.86</v>
      </c>
      <c r="H12" s="115">
        <v>1.014</v>
      </c>
      <c r="I12" s="115">
        <v>0.84150000000000003</v>
      </c>
      <c r="J12" s="115">
        <v>21.38</v>
      </c>
      <c r="K12" s="115">
        <v>50.07</v>
      </c>
      <c r="L12" s="63">
        <v>1.8001710022458333</v>
      </c>
      <c r="M12" s="116">
        <v>0.9</v>
      </c>
      <c r="N12" s="115">
        <v>0.9778</v>
      </c>
      <c r="O12" s="115">
        <v>0.9647</v>
      </c>
      <c r="P12" s="115">
        <v>16.32</v>
      </c>
      <c r="Q12" s="115">
        <v>44.05</v>
      </c>
      <c r="R12" s="63">
        <v>1.9502430896545453</v>
      </c>
      <c r="S12" s="115">
        <v>0.85</v>
      </c>
      <c r="U12" s="106">
        <f t="shared" si="2"/>
        <v>52.640000000000008</v>
      </c>
      <c r="V12" s="44">
        <f>AVERAGE(R12,F12,L12)</f>
        <v>1.9488460645450536</v>
      </c>
    </row>
    <row r="13" spans="1:22" x14ac:dyDescent="0.25">
      <c r="A13" t="s">
        <v>122</v>
      </c>
      <c r="B13" s="120">
        <v>1.02</v>
      </c>
      <c r="C13" s="120">
        <v>1.792</v>
      </c>
      <c r="D13" s="120">
        <v>19.48</v>
      </c>
      <c r="E13" s="120">
        <v>53.41</v>
      </c>
      <c r="F13" s="118">
        <v>2.7549999999999999</v>
      </c>
      <c r="G13" s="118">
        <v>0.93</v>
      </c>
      <c r="H13" s="119">
        <v>1.1830000000000001</v>
      </c>
      <c r="I13" s="119">
        <v>1.8109999999999999</v>
      </c>
      <c r="J13" s="119">
        <v>19.600000000000001</v>
      </c>
      <c r="K13" s="119">
        <v>36.56</v>
      </c>
      <c r="L13" s="119">
        <v>3.01</v>
      </c>
      <c r="M13" s="119">
        <v>0.95</v>
      </c>
      <c r="N13" s="119">
        <v>1.351</v>
      </c>
      <c r="O13" s="119">
        <v>1.6819999999999999</v>
      </c>
      <c r="P13" s="119">
        <v>23.83</v>
      </c>
      <c r="Q13" s="119">
        <v>49.1</v>
      </c>
      <c r="R13" s="45">
        <v>2.98</v>
      </c>
      <c r="S13" s="119">
        <v>0.91</v>
      </c>
      <c r="U13" s="106">
        <f t="shared" si="2"/>
        <v>46.356666666666662</v>
      </c>
      <c r="V13" s="44">
        <f t="shared" si="1"/>
        <v>2.9149999999999996</v>
      </c>
    </row>
    <row r="14" spans="1:22" x14ac:dyDescent="0.25">
      <c r="A14" t="s">
        <v>123</v>
      </c>
      <c r="B14" s="129">
        <v>1.365</v>
      </c>
      <c r="C14" s="129">
        <v>1.454</v>
      </c>
      <c r="D14" s="129">
        <v>2.15</v>
      </c>
      <c r="E14" s="129">
        <v>62.54</v>
      </c>
      <c r="F14" s="129">
        <v>2.77</v>
      </c>
      <c r="G14" s="127">
        <v>0.9</v>
      </c>
      <c r="H14" s="128">
        <v>1.343</v>
      </c>
      <c r="I14" s="128">
        <v>1.4790000000000001</v>
      </c>
      <c r="J14" s="128">
        <v>17.43</v>
      </c>
      <c r="K14" s="128">
        <v>34.68</v>
      </c>
      <c r="L14" s="128">
        <v>2.95</v>
      </c>
      <c r="M14" s="128">
        <v>0.82</v>
      </c>
      <c r="N14" s="129">
        <v>1.5149999999999999</v>
      </c>
      <c r="O14" s="129">
        <v>1.633</v>
      </c>
      <c r="P14" s="129">
        <v>27.33</v>
      </c>
      <c r="Q14" s="129">
        <v>37.67</v>
      </c>
      <c r="R14" s="45">
        <v>2.95</v>
      </c>
      <c r="S14" s="128">
        <v>0.92</v>
      </c>
      <c r="U14" s="106">
        <f>AVERAGE(Q14,K14,E14)</f>
        <v>44.963333333333331</v>
      </c>
      <c r="V14" s="44">
        <f t="shared" si="1"/>
        <v>2.8900000000000006</v>
      </c>
    </row>
    <row r="15" spans="1:22" x14ac:dyDescent="0.25">
      <c r="A15" t="s">
        <v>124</v>
      </c>
      <c r="H15" s="133">
        <v>1.4119999999999999</v>
      </c>
      <c r="I15" s="133">
        <v>1.143</v>
      </c>
      <c r="J15" s="133">
        <v>12.7</v>
      </c>
      <c r="K15" s="133">
        <v>53.08</v>
      </c>
      <c r="L15" s="39">
        <v>2.5722516601680003</v>
      </c>
      <c r="M15" s="134">
        <v>0.91</v>
      </c>
      <c r="N15" s="133">
        <v>1.4319999999999999</v>
      </c>
      <c r="O15" s="133">
        <v>1.2430000000000001</v>
      </c>
      <c r="P15" s="133">
        <v>2.4279999999999999</v>
      </c>
      <c r="Q15" s="133">
        <v>56.63</v>
      </c>
      <c r="R15" s="39">
        <v>2.8167867317478268</v>
      </c>
      <c r="S15" s="134">
        <v>0.94</v>
      </c>
      <c r="U15" s="106">
        <f>AVERAGE(Q15,K15,E15)</f>
        <v>54.855000000000004</v>
      </c>
      <c r="V15" s="44">
        <f t="shared" si="1"/>
        <v>2.6945191959579136</v>
      </c>
    </row>
    <row r="16" spans="1:22" x14ac:dyDescent="0.25">
      <c r="A16" t="s">
        <v>125</v>
      </c>
      <c r="B16" s="135">
        <v>1.202</v>
      </c>
      <c r="C16" s="135">
        <v>2.242</v>
      </c>
      <c r="D16" s="135">
        <v>8.2129999999999992</v>
      </c>
      <c r="E16" s="135">
        <v>73.27</v>
      </c>
      <c r="F16" s="44">
        <v>3.4722328350571425</v>
      </c>
      <c r="G16" s="135">
        <v>0.97</v>
      </c>
      <c r="H16" s="149">
        <v>1.5489999999999999</v>
      </c>
      <c r="I16" s="149">
        <v>1.827</v>
      </c>
      <c r="J16" s="149">
        <v>5.0819999999999999</v>
      </c>
      <c r="K16" s="149">
        <v>43.64</v>
      </c>
      <c r="L16" s="54">
        <v>3.4909617539541666</v>
      </c>
      <c r="M16" s="149">
        <v>0.96</v>
      </c>
      <c r="N16" s="149">
        <v>1.4</v>
      </c>
      <c r="O16" s="149">
        <v>2.0270000000000001</v>
      </c>
      <c r="P16" s="149">
        <v>9.0459999999999994</v>
      </c>
      <c r="Q16" s="149">
        <v>54.24</v>
      </c>
      <c r="R16" s="44">
        <v>3.4377819172238087</v>
      </c>
      <c r="S16" s="149">
        <v>0.95</v>
      </c>
      <c r="U16" s="106">
        <f>AVERAGE(Q16,K16,E16)</f>
        <v>57.04999999999999</v>
      </c>
      <c r="V16" s="44">
        <f>AVERAGE(R16,F16,L16)</f>
        <v>3.4669921687450391</v>
      </c>
    </row>
    <row r="17" spans="1:22" x14ac:dyDescent="0.25">
      <c r="A17" t="s">
        <v>126</v>
      </c>
      <c r="B17" s="117">
        <v>1.365</v>
      </c>
      <c r="C17" s="117">
        <v>1.778</v>
      </c>
      <c r="D17" s="117">
        <v>15.46</v>
      </c>
      <c r="E17" s="117">
        <v>54.73</v>
      </c>
      <c r="F17" s="44">
        <v>3.0496408699840005</v>
      </c>
      <c r="G17" s="135">
        <v>0.92</v>
      </c>
      <c r="N17" s="151">
        <v>1.4339999999999999</v>
      </c>
      <c r="O17" s="151">
        <v>1.581</v>
      </c>
      <c r="P17" s="151">
        <v>9.8239999999999998</v>
      </c>
      <c r="Q17" s="151">
        <v>37.97</v>
      </c>
      <c r="R17" s="64">
        <v>2.9981707675956524</v>
      </c>
      <c r="S17" s="150">
        <v>0.92</v>
      </c>
      <c r="U17" s="106">
        <f>AVERAGE(Q17,K17,E17)</f>
        <v>46.349999999999994</v>
      </c>
      <c r="V17" s="44">
        <f>AVERAGE(R17,F17,L17)</f>
        <v>3.0239058187898262</v>
      </c>
    </row>
    <row r="19" spans="1:22" x14ac:dyDescent="0.25">
      <c r="B19" s="132" t="s">
        <v>111</v>
      </c>
      <c r="C19" s="131" t="s">
        <v>112</v>
      </c>
    </row>
    <row r="20" spans="1:22" x14ac:dyDescent="0.25">
      <c r="A20">
        <v>1</v>
      </c>
      <c r="B20" s="130">
        <v>51.919999999999995</v>
      </c>
      <c r="C20" s="44">
        <v>2.7683528741334151</v>
      </c>
    </row>
    <row r="21" spans="1:22" x14ac:dyDescent="0.25">
      <c r="A21">
        <v>2</v>
      </c>
      <c r="B21" s="130">
        <v>31.04666666666667</v>
      </c>
      <c r="C21" s="44">
        <v>2.8419234602568508</v>
      </c>
    </row>
    <row r="22" spans="1:22" x14ac:dyDescent="0.25">
      <c r="A22">
        <v>3</v>
      </c>
      <c r="B22" s="130">
        <v>40.363333333333337</v>
      </c>
      <c r="C22" s="44">
        <v>3.1228111511471135</v>
      </c>
    </row>
    <row r="23" spans="1:22" x14ac:dyDescent="0.25">
      <c r="A23">
        <v>4</v>
      </c>
      <c r="B23" s="130">
        <v>56.18</v>
      </c>
      <c r="C23" s="44">
        <v>3.3055362468560605</v>
      </c>
    </row>
    <row r="24" spans="1:22" x14ac:dyDescent="0.25">
      <c r="A24">
        <v>5</v>
      </c>
      <c r="B24" s="130">
        <v>53.883333333333333</v>
      </c>
      <c r="C24" s="44">
        <v>2.611027865447126</v>
      </c>
    </row>
    <row r="25" spans="1:22" x14ac:dyDescent="0.25">
      <c r="A25">
        <v>6</v>
      </c>
      <c r="B25" s="130">
        <v>50.1</v>
      </c>
      <c r="C25" s="44">
        <v>2.7671128903479025</v>
      </c>
      <c r="D25" s="152">
        <f>AVERAGE(B20:B29)</f>
        <v>44.392000000000003</v>
      </c>
    </row>
    <row r="26" spans="1:22" x14ac:dyDescent="0.25">
      <c r="A26">
        <v>7</v>
      </c>
      <c r="B26" s="130">
        <v>25.096666666666664</v>
      </c>
      <c r="C26" s="44">
        <v>3.1020117254004549</v>
      </c>
      <c r="D26">
        <f>STDEV(B20:B29)</f>
        <v>10.655013912777488</v>
      </c>
    </row>
    <row r="27" spans="1:22" x14ac:dyDescent="0.25">
      <c r="A27">
        <v>8</v>
      </c>
      <c r="B27" s="130">
        <v>36.333333333333336</v>
      </c>
      <c r="C27" s="44">
        <v>2.347</v>
      </c>
    </row>
    <row r="28" spans="1:22" x14ac:dyDescent="0.25">
      <c r="A28">
        <v>9</v>
      </c>
      <c r="B28" s="130">
        <v>52.640000000000008</v>
      </c>
      <c r="C28" s="44">
        <v>1.9488460645450536</v>
      </c>
    </row>
    <row r="29" spans="1:22" x14ac:dyDescent="0.25">
      <c r="A29">
        <v>10</v>
      </c>
      <c r="B29" s="130">
        <v>46.356666666666662</v>
      </c>
      <c r="C29" s="44">
        <v>2.9149999999999996</v>
      </c>
      <c r="D29" s="152">
        <f>MEDIAN(B20:B29)</f>
        <v>48.228333333333332</v>
      </c>
    </row>
    <row r="30" spans="1:22" x14ac:dyDescent="0.25">
      <c r="A30">
        <v>11</v>
      </c>
      <c r="B30" s="54">
        <v>44.963333333333331</v>
      </c>
      <c r="C30" s="39">
        <v>2.8900000000000006</v>
      </c>
    </row>
    <row r="31" spans="1:22" x14ac:dyDescent="0.25">
      <c r="A31">
        <v>12</v>
      </c>
      <c r="B31" s="54">
        <v>54.855000000000004</v>
      </c>
      <c r="C31" s="39">
        <v>2.6945191959579136</v>
      </c>
    </row>
    <row r="32" spans="1:22" x14ac:dyDescent="0.25">
      <c r="A32">
        <v>13</v>
      </c>
      <c r="B32" s="54">
        <v>57.04999999999999</v>
      </c>
      <c r="C32" s="39">
        <v>3.4669921687450391</v>
      </c>
    </row>
    <row r="33" spans="1:3" x14ac:dyDescent="0.25">
      <c r="A33">
        <v>14</v>
      </c>
      <c r="B33" s="54">
        <v>46.349999999999994</v>
      </c>
      <c r="C33" s="39">
        <v>3.0239058187898262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4" sqref="B4:U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General info.</vt:lpstr>
      <vt:lpstr>Supine measures</vt:lpstr>
      <vt:lpstr>PPO calc.</vt:lpstr>
      <vt:lpstr>GET i RCP</vt:lpstr>
      <vt:lpstr>Kinetika</vt:lpstr>
      <vt:lpstr>KINETIKA MEF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ZUBAC</dc:creator>
  <cp:lastModifiedBy>ZUBAC</cp:lastModifiedBy>
  <dcterms:created xsi:type="dcterms:W3CDTF">2020-10-30T06:01:48Z</dcterms:created>
  <dcterms:modified xsi:type="dcterms:W3CDTF">2022-01-20T19:31:42Z</dcterms:modified>
</cp:coreProperties>
</file>