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rticles\Surfing Mike_Skin cancer in surfers and swimmers\PeerJ\"/>
    </mc:Choice>
  </mc:AlternateContent>
  <xr:revisionPtr revIDLastSave="0" documentId="8_{4CDD472C-7683-4866-B4E3-357D04102B0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N31" i="1" l="1"/>
  <c r="N30" i="1"/>
  <c r="N28" i="1"/>
  <c r="O24" i="1"/>
  <c r="N24" i="1"/>
  <c r="O23" i="1"/>
  <c r="N23" i="1"/>
  <c r="O20" i="1"/>
  <c r="N20" i="1"/>
  <c r="K30" i="1"/>
  <c r="K31" i="1"/>
  <c r="K28" i="1"/>
  <c r="H31" i="1"/>
  <c r="H30" i="1"/>
  <c r="H29" i="1"/>
  <c r="H28" i="1"/>
  <c r="H27" i="1"/>
  <c r="I23" i="1"/>
  <c r="K23" i="1" s="1"/>
  <c r="K22" i="1"/>
  <c r="K21" i="1"/>
  <c r="K24" i="1"/>
  <c r="K20" i="1"/>
  <c r="I24" i="1"/>
  <c r="AE11" i="1"/>
  <c r="I21" i="1"/>
  <c r="I22" i="1"/>
  <c r="H24" i="1"/>
  <c r="H23" i="1"/>
  <c r="H22" i="1"/>
  <c r="H21" i="1"/>
  <c r="H20" i="1"/>
  <c r="I20" i="1"/>
  <c r="AB23" i="1"/>
  <c r="W23" i="1"/>
  <c r="AZ10" i="1"/>
  <c r="AZ9" i="1"/>
  <c r="AZ7" i="1"/>
  <c r="AZ6" i="1"/>
  <c r="AZ5" i="1"/>
  <c r="AZ4" i="1"/>
  <c r="AJ117" i="1"/>
  <c r="E16" i="1" l="1"/>
  <c r="AB8" i="1"/>
  <c r="AF33" i="1" l="1"/>
  <c r="AF23" i="1"/>
  <c r="AM33" i="1"/>
  <c r="AM17" i="1"/>
  <c r="AE3" i="1"/>
  <c r="AF3" i="1" s="1"/>
  <c r="AE4" i="1"/>
  <c r="AF4" i="1" s="1"/>
  <c r="AE5" i="1"/>
  <c r="AE6" i="1"/>
  <c r="AF6" i="1" s="1"/>
  <c r="AE9" i="1"/>
  <c r="AF9" i="1" s="1"/>
  <c r="AE10" i="1"/>
  <c r="AF11" i="1"/>
  <c r="AE12" i="1"/>
  <c r="AF12" i="1" s="1"/>
  <c r="AE13" i="1"/>
  <c r="AF13" i="1" s="1"/>
  <c r="AE2" i="1"/>
  <c r="AF5" i="1"/>
  <c r="AF10" i="1"/>
  <c r="AF2" i="1" l="1"/>
  <c r="AG7" i="1"/>
  <c r="AM8" i="1"/>
  <c r="C26" i="1" l="1"/>
  <c r="B22" i="1" l="1"/>
  <c r="E22" i="1"/>
  <c r="B21" i="1"/>
  <c r="E21" i="1" s="1"/>
  <c r="B20" i="1"/>
  <c r="E20" i="1" s="1"/>
  <c r="B19" i="1"/>
  <c r="E19" i="1" s="1"/>
  <c r="B18" i="1"/>
  <c r="E18" i="1" s="1"/>
  <c r="B23" i="1" l="1"/>
  <c r="R6" i="1"/>
  <c r="Q15" i="1"/>
  <c r="S15" i="1"/>
  <c r="U15" i="1"/>
  <c r="W15" i="1"/>
  <c r="Y15" i="1"/>
  <c r="AA15" i="1"/>
  <c r="AC15" i="1"/>
  <c r="Q14" i="1"/>
  <c r="S14" i="1"/>
  <c r="S16" i="1" s="1"/>
  <c r="U14" i="1"/>
  <c r="U16" i="1" s="1"/>
  <c r="W14" i="1"/>
  <c r="W16" i="1" s="1"/>
  <c r="Y14" i="1"/>
  <c r="Y16" i="1" s="1"/>
  <c r="AA14" i="1"/>
  <c r="AA16" i="1" s="1"/>
  <c r="AC14" i="1"/>
  <c r="AC16" i="1" s="1"/>
  <c r="Q7" i="1"/>
  <c r="S7" i="1"/>
  <c r="S8" i="1" s="1"/>
  <c r="U7" i="1"/>
  <c r="U8" i="1" s="1"/>
  <c r="W7" i="1"/>
  <c r="W8" i="1" s="1"/>
  <c r="Y7" i="1"/>
  <c r="Y8" i="1" s="1"/>
  <c r="AA7" i="1"/>
  <c r="AA8" i="1" s="1"/>
  <c r="AC7" i="1"/>
  <c r="AC8" i="1" s="1"/>
  <c r="P11" i="1"/>
  <c r="O15" i="1"/>
  <c r="O14" i="1"/>
  <c r="O16" i="1" s="1"/>
  <c r="O7" i="1"/>
  <c r="M15" i="1"/>
  <c r="M7" i="1"/>
  <c r="M14" i="1"/>
  <c r="M16" i="1" s="1"/>
  <c r="K15" i="1"/>
  <c r="K14" i="1"/>
  <c r="K7" i="1"/>
  <c r="J6" i="1"/>
  <c r="J5" i="1"/>
  <c r="J4" i="1"/>
  <c r="J3" i="1"/>
  <c r="J2" i="1"/>
  <c r="I7" i="1"/>
  <c r="I8" i="1" s="1"/>
  <c r="I15" i="1"/>
  <c r="I14" i="1"/>
  <c r="I16" i="1" s="1"/>
  <c r="G14" i="1"/>
  <c r="G16" i="1" s="1"/>
  <c r="G15" i="1"/>
  <c r="G7" i="1"/>
  <c r="F11" i="1"/>
  <c r="F10" i="1"/>
  <c r="F9" i="1"/>
  <c r="E15" i="1"/>
  <c r="F6" i="1"/>
  <c r="E7" i="1"/>
  <c r="F3" i="1" s="1"/>
  <c r="D9" i="1"/>
  <c r="D2" i="1"/>
  <c r="C15" i="1"/>
  <c r="D10" i="1" s="1"/>
  <c r="C14" i="1"/>
  <c r="C16" i="1" s="1"/>
  <c r="C7" i="1"/>
  <c r="C8" i="1" s="1"/>
  <c r="L10" i="1" l="1"/>
  <c r="K16" i="1"/>
  <c r="F5" i="1"/>
  <c r="E8" i="1"/>
  <c r="L4" i="1"/>
  <c r="K8" i="1"/>
  <c r="L5" i="1"/>
  <c r="N10" i="1"/>
  <c r="L6" i="1"/>
  <c r="N3" i="1"/>
  <c r="M8" i="1"/>
  <c r="P4" i="1"/>
  <c r="O8" i="1"/>
  <c r="D12" i="1"/>
  <c r="H9" i="1"/>
  <c r="L11" i="1"/>
  <c r="R11" i="1"/>
  <c r="Q16" i="1"/>
  <c r="D13" i="1"/>
  <c r="H3" i="1"/>
  <c r="G8" i="1"/>
  <c r="H10" i="1"/>
  <c r="L2" i="1"/>
  <c r="L12" i="1"/>
  <c r="N9" i="1"/>
  <c r="R3" i="1"/>
  <c r="Q8" i="1"/>
  <c r="X3" i="1"/>
  <c r="X6" i="1"/>
  <c r="X2" i="1"/>
  <c r="X5" i="1"/>
  <c r="X4" i="1"/>
  <c r="H4" i="1"/>
  <c r="P2" i="1"/>
  <c r="AD5" i="1"/>
  <c r="AD4" i="1"/>
  <c r="AD3" i="1"/>
  <c r="AD6" i="1"/>
  <c r="AD2" i="1"/>
  <c r="AB13" i="1"/>
  <c r="AB9" i="1"/>
  <c r="AB12" i="1"/>
  <c r="AB11" i="1"/>
  <c r="AB10" i="1"/>
  <c r="T12" i="1"/>
  <c r="T11" i="1"/>
  <c r="T13" i="1"/>
  <c r="T10" i="1"/>
  <c r="T9" i="1"/>
  <c r="R9" i="1"/>
  <c r="V11" i="1"/>
  <c r="V10" i="1"/>
  <c r="V13" i="1"/>
  <c r="V9" i="1"/>
  <c r="V12" i="1"/>
  <c r="F4" i="1"/>
  <c r="L3" i="1"/>
  <c r="L9" i="1"/>
  <c r="L13" i="1"/>
  <c r="N2" i="1"/>
  <c r="P3" i="1"/>
  <c r="AB3" i="1"/>
  <c r="AB6" i="1"/>
  <c r="AB2" i="1"/>
  <c r="AB5" i="1"/>
  <c r="AB4" i="1"/>
  <c r="T6" i="1"/>
  <c r="T2" i="1"/>
  <c r="T3" i="1"/>
  <c r="T5" i="1"/>
  <c r="T4" i="1"/>
  <c r="Z11" i="1"/>
  <c r="Z10" i="1"/>
  <c r="Z13" i="1"/>
  <c r="Z9" i="1"/>
  <c r="Z12" i="1"/>
  <c r="R2" i="1"/>
  <c r="AD11" i="1"/>
  <c r="AD10" i="1"/>
  <c r="AD13" i="1"/>
  <c r="AD9" i="1"/>
  <c r="AD12" i="1"/>
  <c r="D4" i="1"/>
  <c r="AE7" i="1"/>
  <c r="C25" i="1"/>
  <c r="AE14" i="1"/>
  <c r="D11" i="1"/>
  <c r="F2" i="1"/>
  <c r="Z5" i="1"/>
  <c r="Z4" i="1"/>
  <c r="Z3" i="1"/>
  <c r="Z6" i="1"/>
  <c r="Z2" i="1"/>
  <c r="X13" i="1"/>
  <c r="X9" i="1"/>
  <c r="X12" i="1"/>
  <c r="X11" i="1"/>
  <c r="X10" i="1"/>
  <c r="C22" i="1"/>
  <c r="C21" i="1"/>
  <c r="C20" i="1"/>
  <c r="C19" i="1"/>
  <c r="C18" i="1"/>
  <c r="V6" i="1"/>
  <c r="V5" i="1"/>
  <c r="V4" i="1"/>
  <c r="V3" i="1"/>
  <c r="V2" i="1"/>
  <c r="H5" i="1"/>
  <c r="H2" i="1"/>
  <c r="H6" i="1"/>
  <c r="D5" i="1"/>
  <c r="D6" i="1"/>
  <c r="D3" i="1"/>
</calcChain>
</file>

<file path=xl/sharedStrings.xml><?xml version="1.0" encoding="utf-8"?>
<sst xmlns="http://schemas.openxmlformats.org/spreadsheetml/2006/main" count="91" uniqueCount="74">
  <si>
    <t>Scalp</t>
  </si>
  <si>
    <t>Nose</t>
  </si>
  <si>
    <t>Face</t>
  </si>
  <si>
    <t>lip</t>
  </si>
  <si>
    <t>Ear</t>
  </si>
  <si>
    <t>neck</t>
  </si>
  <si>
    <t>Shoulder</t>
  </si>
  <si>
    <t>Chest</t>
  </si>
  <si>
    <t>Arm</t>
  </si>
  <si>
    <t>Back</t>
  </si>
  <si>
    <t>Hand</t>
  </si>
  <si>
    <t>Up leg</t>
  </si>
  <si>
    <t>Lower leg</t>
  </si>
  <si>
    <t>foot</t>
  </si>
  <si>
    <t>Actinic Keratosis</t>
  </si>
  <si>
    <t>BCC</t>
  </si>
  <si>
    <t>Malanoma</t>
  </si>
  <si>
    <t>SCC Insi tu</t>
  </si>
  <si>
    <t>SCC</t>
  </si>
  <si>
    <t>Total</t>
  </si>
  <si>
    <t>Totals</t>
  </si>
  <si>
    <t>Grand total (both cohorts)</t>
  </si>
  <si>
    <t>AK</t>
  </si>
  <si>
    <t>SCC in situ</t>
  </si>
  <si>
    <t>Melanmoa</t>
  </si>
  <si>
    <t>% of all Skin cancers</t>
  </si>
  <si>
    <t>% of all participants (n=171)</t>
  </si>
  <si>
    <t>Surfers (n=116)</t>
  </si>
  <si>
    <t>Swimmers (n=55)</t>
  </si>
  <si>
    <t>171 total participants</t>
  </si>
  <si>
    <t>Activity</t>
  </si>
  <si>
    <t>t-test</t>
  </si>
  <si>
    <t>as a %</t>
  </si>
  <si>
    <t>Actinic K Surf</t>
  </si>
  <si>
    <t>Actinic K Swim</t>
  </si>
  <si>
    <t>BCC Swim</t>
  </si>
  <si>
    <t>SCC insitu Surf</t>
  </si>
  <si>
    <t>Scc Insitu Swim</t>
  </si>
  <si>
    <t>BCC Surf</t>
  </si>
  <si>
    <t>SCc surf</t>
  </si>
  <si>
    <t>SCC Swim</t>
  </si>
  <si>
    <t>Melanoma Surf</t>
  </si>
  <si>
    <t>Melanoma Swim</t>
  </si>
  <si>
    <t>Group</t>
  </si>
  <si>
    <t>% Peak UV  ACTIVITY</t>
  </si>
  <si>
    <t>Any prevention strategy</t>
  </si>
  <si>
    <t>1st Quartile</t>
  </si>
  <si>
    <t>2nd Quartile</t>
  </si>
  <si>
    <t>3rd quartile</t>
  </si>
  <si>
    <t>4th Quartile</t>
  </si>
  <si>
    <t>Liftime aquatic hrs per year</t>
  </si>
  <si>
    <t>minimum</t>
  </si>
  <si>
    <t>max</t>
  </si>
  <si>
    <t>Liftime aquatic hrs per year (Quartiles)</t>
  </si>
  <si>
    <t>Quartiles in order</t>
  </si>
  <si>
    <t>43 Quartle 1</t>
  </si>
  <si>
    <t>42 Quartile 2</t>
  </si>
  <si>
    <t>85  quartole 3</t>
  </si>
  <si>
    <t>43 Quartle 4</t>
  </si>
  <si>
    <t>Ak Surf</t>
  </si>
  <si>
    <t>AK swim</t>
  </si>
  <si>
    <t>BCC swim</t>
  </si>
  <si>
    <t>Rates per 100,000</t>
  </si>
  <si>
    <t>Surf</t>
  </si>
  <si>
    <t>Swim</t>
  </si>
  <si>
    <t>Melanoma</t>
  </si>
  <si>
    <t>OR</t>
  </si>
  <si>
    <t>switched</t>
  </si>
  <si>
    <t>Rates combined</t>
  </si>
  <si>
    <t>Aus Population</t>
  </si>
  <si>
    <t>Surf OR</t>
  </si>
  <si>
    <t>Swim OR</t>
  </si>
  <si>
    <t>total exposure surf</t>
  </si>
  <si>
    <t>total exposure swim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</si>
</sst>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1" xfId="0" applyFill="1" applyBorder="1"/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7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5" borderId="0" xfId="0" applyFill="1"/>
    <xf numFmtId="0" fontId="0" fillId="6" borderId="0" xfId="0" applyFill="1"/>
    <xf numFmtId="0" fontId="0" fillId="2" borderId="0" xfId="0" applyFill="1"/>
    <xf numFmtId="0" fontId="1" fillId="7" borderId="1" xfId="0" applyFont="1" applyFill="1" applyBorder="1"/>
    <xf numFmtId="0" fontId="0" fillId="7" borderId="1" xfId="0" applyFill="1" applyBorder="1"/>
    <xf numFmtId="2" fontId="1" fillId="7" borderId="1" xfId="0" applyNumberFormat="1" applyFont="1" applyFill="1" applyBorder="1"/>
    <xf numFmtId="0" fontId="0" fillId="0" borderId="1" xfId="0" applyBorder="1"/>
    <xf numFmtId="0" fontId="0" fillId="0" borderId="4" xfId="0" applyBorder="1"/>
    <xf numFmtId="0" fontId="1" fillId="0" borderId="3" xfId="0" applyFont="1" applyBorder="1"/>
    <xf numFmtId="0" fontId="1" fillId="0" borderId="1" xfId="0" applyFont="1" applyBorder="1"/>
    <xf numFmtId="0" fontId="1" fillId="0" borderId="5" xfId="0" applyFon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72"/>
  <sheetViews>
    <sheetView tabSelected="1" zoomScale="70" zoomScaleNormal="70" workbookViewId="0">
      <pane xSplit="2" topLeftCell="O1" activePane="topRight" state="frozen"/>
      <selection pane="topRight" activeCell="S23" sqref="S23"/>
    </sheetView>
  </sheetViews>
  <sheetFormatPr defaultRowHeight="15" x14ac:dyDescent="0.25"/>
  <cols>
    <col min="1" max="1" width="17.140625" customWidth="1"/>
    <col min="2" max="2" width="16" customWidth="1"/>
    <col min="4" max="4" width="11.5703125" style="4" customWidth="1"/>
    <col min="5" max="5" width="15.85546875" customWidth="1"/>
    <col min="9" max="9" width="14" customWidth="1"/>
    <col min="36" max="36" width="19.140625" customWidth="1"/>
    <col min="39" max="39" width="11.5703125" customWidth="1"/>
    <col min="42" max="42" width="9.140625" style="4"/>
    <col min="43" max="43" width="17.85546875" style="4" customWidth="1"/>
    <col min="45" max="45" width="9.140625" style="4"/>
    <col min="46" max="46" width="9.140625" customWidth="1"/>
    <col min="47" max="47" width="9.140625" style="4"/>
    <col min="48" max="48" width="11.42578125" customWidth="1"/>
    <col min="51" max="51" width="16.42578125" customWidth="1"/>
  </cols>
  <sheetData>
    <row r="1" spans="1:57" ht="60" x14ac:dyDescent="0.25">
      <c r="A1" s="1"/>
      <c r="B1" s="1"/>
      <c r="C1" s="2" t="s">
        <v>0</v>
      </c>
      <c r="D1" s="2"/>
      <c r="E1" s="2" t="s">
        <v>1</v>
      </c>
      <c r="F1" s="2"/>
      <c r="G1" s="2" t="s">
        <v>2</v>
      </c>
      <c r="H1" s="2"/>
      <c r="I1" s="2" t="s">
        <v>3</v>
      </c>
      <c r="J1" s="2"/>
      <c r="K1" s="2" t="s">
        <v>4</v>
      </c>
      <c r="L1" s="2"/>
      <c r="M1" s="2" t="s">
        <v>5</v>
      </c>
      <c r="N1" s="2"/>
      <c r="O1" s="2" t="s">
        <v>6</v>
      </c>
      <c r="P1" s="2"/>
      <c r="Q1" s="2" t="s">
        <v>7</v>
      </c>
      <c r="R1" s="2"/>
      <c r="S1" s="2" t="s">
        <v>8</v>
      </c>
      <c r="T1" s="2"/>
      <c r="U1" s="2" t="s">
        <v>9</v>
      </c>
      <c r="V1" s="2"/>
      <c r="W1" s="2" t="s">
        <v>10</v>
      </c>
      <c r="X1" s="2"/>
      <c r="Y1" s="2" t="s">
        <v>11</v>
      </c>
      <c r="Z1" s="2"/>
      <c r="AA1" s="2" t="s">
        <v>12</v>
      </c>
      <c r="AB1" s="2"/>
      <c r="AC1" s="2" t="s">
        <v>13</v>
      </c>
      <c r="AE1" s="7" t="s">
        <v>20</v>
      </c>
      <c r="AF1" s="2" t="s">
        <v>32</v>
      </c>
      <c r="AP1" s="7" t="s">
        <v>43</v>
      </c>
      <c r="AQ1" s="12" t="s">
        <v>44</v>
      </c>
      <c r="AR1" s="7"/>
      <c r="AS1" s="12" t="s">
        <v>45</v>
      </c>
      <c r="AT1" s="4"/>
      <c r="AU1" s="4" t="s">
        <v>30</v>
      </c>
      <c r="AV1" s="12" t="s">
        <v>50</v>
      </c>
      <c r="AW1" s="4"/>
      <c r="AX1" s="4"/>
      <c r="AY1" s="12" t="s">
        <v>53</v>
      </c>
      <c r="BE1" s="11" t="s">
        <v>54</v>
      </c>
    </row>
    <row r="2" spans="1:57" x14ac:dyDescent="0.25">
      <c r="A2" s="6" t="s">
        <v>27</v>
      </c>
      <c r="B2" t="s">
        <v>14</v>
      </c>
      <c r="C2" s="4">
        <v>5</v>
      </c>
      <c r="D2" s="3">
        <f>C2/C7</f>
        <v>0.7142857142857143</v>
      </c>
      <c r="E2" s="4">
        <v>3</v>
      </c>
      <c r="F2" s="3">
        <f>E2/E7</f>
        <v>0.5</v>
      </c>
      <c r="G2" s="4">
        <v>30</v>
      </c>
      <c r="H2" s="3">
        <f>G2/G7</f>
        <v>0.81081081081081086</v>
      </c>
      <c r="I2" s="4">
        <v>0</v>
      </c>
      <c r="J2" s="3">
        <f>I2/2</f>
        <v>0</v>
      </c>
      <c r="K2" s="4">
        <v>2</v>
      </c>
      <c r="L2" s="3">
        <f>K2/K7</f>
        <v>0.33333333333333331</v>
      </c>
      <c r="M2" s="4">
        <v>7</v>
      </c>
      <c r="N2" s="3">
        <f>M2/M7</f>
        <v>0.875</v>
      </c>
      <c r="O2" s="4">
        <v>0</v>
      </c>
      <c r="P2" s="3">
        <f>O2/O7</f>
        <v>0</v>
      </c>
      <c r="Q2" s="4">
        <v>1</v>
      </c>
      <c r="R2" s="3">
        <f>Q2/Q7</f>
        <v>0.25</v>
      </c>
      <c r="S2" s="4">
        <v>3</v>
      </c>
      <c r="T2" s="3">
        <f>S2/S7</f>
        <v>0.1875</v>
      </c>
      <c r="U2" s="4">
        <v>0</v>
      </c>
      <c r="V2" s="3">
        <f>U2/U7</f>
        <v>0</v>
      </c>
      <c r="W2" s="14">
        <v>8</v>
      </c>
      <c r="X2" s="3">
        <f>W2/W7</f>
        <v>0.8</v>
      </c>
      <c r="Y2" s="4">
        <v>0</v>
      </c>
      <c r="Z2" s="3">
        <f>Y2/Y7</f>
        <v>0</v>
      </c>
      <c r="AA2" s="4">
        <v>0</v>
      </c>
      <c r="AB2" s="3">
        <f>AA2/AA7</f>
        <v>0</v>
      </c>
      <c r="AC2" s="14">
        <v>0</v>
      </c>
      <c r="AD2" s="3">
        <f>AC2/AC7</f>
        <v>0</v>
      </c>
      <c r="AE2" s="8">
        <f>C2+E2+G2+I2+K2+M2+O2+Q2+S2+U2+W2+Y2+AA2+AC2</f>
        <v>59</v>
      </c>
      <c r="AF2" s="19">
        <f>(AE2/132)*100</f>
        <v>44.696969696969695</v>
      </c>
      <c r="AP2" s="4">
        <v>1</v>
      </c>
      <c r="AQ2" s="4">
        <v>85</v>
      </c>
      <c r="AS2" s="4">
        <v>1</v>
      </c>
      <c r="AU2" s="4">
        <v>1</v>
      </c>
      <c r="AV2">
        <v>39000</v>
      </c>
      <c r="BE2" s="21">
        <v>104</v>
      </c>
    </row>
    <row r="3" spans="1:57" x14ac:dyDescent="0.25">
      <c r="B3" t="s">
        <v>15</v>
      </c>
      <c r="C3" s="4">
        <v>1</v>
      </c>
      <c r="D3" s="3">
        <f>C3/C7</f>
        <v>0.14285714285714285</v>
      </c>
      <c r="E3" s="4">
        <v>1</v>
      </c>
      <c r="F3" s="3">
        <f>E3/E7</f>
        <v>0.16666666666666666</v>
      </c>
      <c r="G3" s="4">
        <v>3</v>
      </c>
      <c r="H3" s="3">
        <f>G3/G7</f>
        <v>8.1081081081081086E-2</v>
      </c>
      <c r="I3" s="4">
        <v>0</v>
      </c>
      <c r="J3" s="3">
        <f>I3/2</f>
        <v>0</v>
      </c>
      <c r="K3" s="4">
        <v>0</v>
      </c>
      <c r="L3" s="3">
        <f>K3/K7</f>
        <v>0</v>
      </c>
      <c r="M3" s="4">
        <v>1</v>
      </c>
      <c r="N3" s="3">
        <f>M3/M7</f>
        <v>0.125</v>
      </c>
      <c r="O3" s="4">
        <v>2</v>
      </c>
      <c r="P3" s="3">
        <f>O3/O7</f>
        <v>0.4</v>
      </c>
      <c r="Q3" s="4">
        <v>2</v>
      </c>
      <c r="R3" s="3">
        <f>Q3/Q7</f>
        <v>0.5</v>
      </c>
      <c r="S3" s="4">
        <v>7</v>
      </c>
      <c r="T3" s="3">
        <f>S3/S7</f>
        <v>0.4375</v>
      </c>
      <c r="U3" s="4">
        <v>13</v>
      </c>
      <c r="V3" s="3">
        <f>U3/U7</f>
        <v>0.8125</v>
      </c>
      <c r="W3" s="14">
        <v>0</v>
      </c>
      <c r="X3" s="3">
        <f>W3/W7</f>
        <v>0</v>
      </c>
      <c r="Y3" s="4">
        <v>1</v>
      </c>
      <c r="Z3" s="3">
        <f>Y3/Y7</f>
        <v>0.33333333333333331</v>
      </c>
      <c r="AA3" s="4">
        <v>1</v>
      </c>
      <c r="AB3" s="3">
        <f>AA3/AA7</f>
        <v>0.1111111111111111</v>
      </c>
      <c r="AC3" s="14">
        <v>0</v>
      </c>
      <c r="AD3" s="3">
        <f>AC3/AC7</f>
        <v>0</v>
      </c>
      <c r="AE3" s="8">
        <f t="shared" ref="AE3:AE14" si="0">C3+E3+G3+I3+K3+M3+O3+Q3+S3+U3+W3+Y3+AA3+AC3</f>
        <v>32</v>
      </c>
      <c r="AF3" s="19">
        <f t="shared" ref="AF3:AF13" si="1">(AE3/132)*100</f>
        <v>24.242424242424242</v>
      </c>
      <c r="AP3" s="4">
        <v>1</v>
      </c>
      <c r="AQ3" s="4">
        <v>25</v>
      </c>
      <c r="AS3" s="4">
        <v>1</v>
      </c>
      <c r="AU3" s="4">
        <v>1</v>
      </c>
      <c r="AV3">
        <v>2500</v>
      </c>
      <c r="BE3" s="21">
        <v>160</v>
      </c>
    </row>
    <row r="4" spans="1:57" x14ac:dyDescent="0.25">
      <c r="B4" t="s">
        <v>17</v>
      </c>
      <c r="C4" s="4">
        <v>1</v>
      </c>
      <c r="D4" s="3">
        <f>C4/C7</f>
        <v>0.14285714285714285</v>
      </c>
      <c r="E4" s="4">
        <v>1</v>
      </c>
      <c r="F4" s="3">
        <f>E4/E7</f>
        <v>0.16666666666666666</v>
      </c>
      <c r="G4" s="4">
        <v>0</v>
      </c>
      <c r="H4" s="3">
        <f>G4/G7</f>
        <v>0</v>
      </c>
      <c r="I4" s="4">
        <v>2</v>
      </c>
      <c r="J4" s="3">
        <f>I4/2</f>
        <v>1</v>
      </c>
      <c r="K4" s="4">
        <v>2</v>
      </c>
      <c r="L4" s="3">
        <f>K4/K7</f>
        <v>0.33333333333333331</v>
      </c>
      <c r="M4" s="4">
        <v>0</v>
      </c>
      <c r="N4" s="3">
        <v>0</v>
      </c>
      <c r="O4" s="4">
        <v>3</v>
      </c>
      <c r="P4" s="3">
        <f>O4/O7</f>
        <v>0.6</v>
      </c>
      <c r="Q4" s="4">
        <v>0</v>
      </c>
      <c r="R4" s="3">
        <v>0</v>
      </c>
      <c r="S4" s="4">
        <v>2</v>
      </c>
      <c r="T4" s="3">
        <f>S4/S7</f>
        <v>0.125</v>
      </c>
      <c r="U4" s="4">
        <v>0</v>
      </c>
      <c r="V4" s="3">
        <f>U4/U7</f>
        <v>0</v>
      </c>
      <c r="W4" s="14">
        <v>2</v>
      </c>
      <c r="X4" s="3">
        <f>W4/W7</f>
        <v>0.2</v>
      </c>
      <c r="Y4" s="4">
        <v>2</v>
      </c>
      <c r="Z4" s="3">
        <f>Y4/Y7</f>
        <v>0.66666666666666663</v>
      </c>
      <c r="AA4" s="4">
        <v>7</v>
      </c>
      <c r="AB4" s="3">
        <f>AA4/AA7</f>
        <v>0.77777777777777779</v>
      </c>
      <c r="AC4" s="14">
        <v>2</v>
      </c>
      <c r="AD4" s="3">
        <f>AC4/AC7</f>
        <v>0.66666666666666663</v>
      </c>
      <c r="AE4" s="8">
        <f t="shared" si="0"/>
        <v>24</v>
      </c>
      <c r="AF4" s="19">
        <f t="shared" si="1"/>
        <v>18.181818181818183</v>
      </c>
      <c r="AP4" s="4">
        <v>1</v>
      </c>
      <c r="AQ4" s="4">
        <v>30</v>
      </c>
      <c r="AS4" s="4">
        <v>1</v>
      </c>
      <c r="AU4" s="4">
        <v>1</v>
      </c>
      <c r="AV4">
        <v>11250</v>
      </c>
      <c r="AY4" t="s">
        <v>46</v>
      </c>
      <c r="AZ4">
        <f>QUARTILE(AV2:AV172,1)</f>
        <v>1800</v>
      </c>
      <c r="BE4" s="21">
        <v>180</v>
      </c>
    </row>
    <row r="5" spans="1:57" x14ac:dyDescent="0.25">
      <c r="B5" t="s">
        <v>18</v>
      </c>
      <c r="C5" s="4">
        <v>0</v>
      </c>
      <c r="D5" s="3">
        <f>C5/C7</f>
        <v>0</v>
      </c>
      <c r="E5" s="4">
        <v>1</v>
      </c>
      <c r="F5" s="3">
        <f>E5/E7</f>
        <v>0.16666666666666666</v>
      </c>
      <c r="G5" s="4">
        <v>2</v>
      </c>
      <c r="H5" s="3">
        <f>G5/G7</f>
        <v>5.4054054054054057E-2</v>
      </c>
      <c r="I5" s="4">
        <v>0</v>
      </c>
      <c r="J5" s="3">
        <f>I5/2</f>
        <v>0</v>
      </c>
      <c r="K5" s="4">
        <v>2</v>
      </c>
      <c r="L5" s="3">
        <f>K5/K7</f>
        <v>0.33333333333333331</v>
      </c>
      <c r="M5" s="4">
        <v>0</v>
      </c>
      <c r="N5" s="3">
        <v>0</v>
      </c>
      <c r="O5" s="4">
        <v>0</v>
      </c>
      <c r="P5" s="3">
        <v>0</v>
      </c>
      <c r="Q5" s="4">
        <v>0</v>
      </c>
      <c r="R5" s="3">
        <v>0</v>
      </c>
      <c r="S5" s="4">
        <v>3</v>
      </c>
      <c r="T5" s="3">
        <f>S5/S7</f>
        <v>0.1875</v>
      </c>
      <c r="U5" s="4">
        <v>1</v>
      </c>
      <c r="V5" s="3">
        <f>U5/U7</f>
        <v>6.25E-2</v>
      </c>
      <c r="W5" s="14">
        <v>0</v>
      </c>
      <c r="X5" s="3">
        <f>W5/W7</f>
        <v>0</v>
      </c>
      <c r="Y5" s="4">
        <v>0</v>
      </c>
      <c r="Z5" s="3">
        <f>Y5/Y7</f>
        <v>0</v>
      </c>
      <c r="AA5" s="4">
        <v>1</v>
      </c>
      <c r="AB5" s="3">
        <f>AA5/AA7</f>
        <v>0.1111111111111111</v>
      </c>
      <c r="AC5" s="14">
        <v>1</v>
      </c>
      <c r="AD5" s="3">
        <f>AC5/AC7</f>
        <v>0.33333333333333331</v>
      </c>
      <c r="AE5" s="8">
        <f t="shared" si="0"/>
        <v>11</v>
      </c>
      <c r="AF5" s="19">
        <f t="shared" si="1"/>
        <v>8.3333333333333321</v>
      </c>
      <c r="AP5" s="4">
        <v>1</v>
      </c>
      <c r="AQ5" s="4">
        <v>20</v>
      </c>
      <c r="AS5" s="4">
        <v>1</v>
      </c>
      <c r="AU5" s="4">
        <v>1</v>
      </c>
      <c r="AV5">
        <v>2400</v>
      </c>
      <c r="AY5" t="s">
        <v>47</v>
      </c>
      <c r="AZ5">
        <f>QUARTILE(AV3:AV173,2)</f>
        <v>4740</v>
      </c>
      <c r="BE5" s="21">
        <v>182</v>
      </c>
    </row>
    <row r="6" spans="1:57" x14ac:dyDescent="0.25">
      <c r="B6" t="s">
        <v>16</v>
      </c>
      <c r="C6" s="4">
        <v>0</v>
      </c>
      <c r="D6" s="3">
        <f>C6/C7</f>
        <v>0</v>
      </c>
      <c r="E6" s="4">
        <v>0</v>
      </c>
      <c r="F6" s="3">
        <f t="shared" ref="F6" si="2">E6/E11</f>
        <v>0</v>
      </c>
      <c r="G6" s="17">
        <v>2</v>
      </c>
      <c r="H6" s="3">
        <f>G6/G7</f>
        <v>5.4054054054054057E-2</v>
      </c>
      <c r="I6" s="4">
        <v>0</v>
      </c>
      <c r="J6" s="3">
        <f>I6/2</f>
        <v>0</v>
      </c>
      <c r="K6" s="4">
        <v>0</v>
      </c>
      <c r="L6" s="3">
        <f>K6/K7</f>
        <v>0</v>
      </c>
      <c r="M6" s="4">
        <v>0</v>
      </c>
      <c r="N6" s="3">
        <v>0</v>
      </c>
      <c r="O6" s="4">
        <v>0</v>
      </c>
      <c r="P6" s="3">
        <v>0</v>
      </c>
      <c r="Q6" s="17">
        <v>1</v>
      </c>
      <c r="R6" s="3">
        <f>Q6/Q7</f>
        <v>0.25</v>
      </c>
      <c r="S6" s="17">
        <v>1</v>
      </c>
      <c r="T6" s="3">
        <f>S6/S7</f>
        <v>6.25E-2</v>
      </c>
      <c r="U6" s="17">
        <v>2</v>
      </c>
      <c r="V6" s="3">
        <f>U6/U7</f>
        <v>0.125</v>
      </c>
      <c r="W6" s="14">
        <v>0</v>
      </c>
      <c r="X6" s="3">
        <f>W6/W7</f>
        <v>0</v>
      </c>
      <c r="Y6" s="4">
        <v>0</v>
      </c>
      <c r="Z6" s="3">
        <f>Y6/Y7</f>
        <v>0</v>
      </c>
      <c r="AA6" s="4">
        <v>0</v>
      </c>
      <c r="AB6" s="3">
        <f>AA6/AA7</f>
        <v>0</v>
      </c>
      <c r="AC6" s="14">
        <v>0</v>
      </c>
      <c r="AD6" s="3">
        <f>AC6/AC7</f>
        <v>0</v>
      </c>
      <c r="AE6" s="8">
        <f t="shared" si="0"/>
        <v>6</v>
      </c>
      <c r="AF6" s="19">
        <f t="shared" si="1"/>
        <v>4.5454545454545459</v>
      </c>
      <c r="AP6" s="4">
        <v>1</v>
      </c>
      <c r="AQ6" s="4">
        <v>25</v>
      </c>
      <c r="AS6" s="4">
        <v>1</v>
      </c>
      <c r="AU6" s="4">
        <v>1</v>
      </c>
      <c r="AV6">
        <v>5474</v>
      </c>
      <c r="AY6" t="s">
        <v>48</v>
      </c>
      <c r="AZ6">
        <f>QUARTILE(AV4:AV174,3)</f>
        <v>10920</v>
      </c>
      <c r="BE6" s="21">
        <v>240</v>
      </c>
    </row>
    <row r="7" spans="1:57" x14ac:dyDescent="0.25">
      <c r="C7" s="4">
        <f>SUM(C2:C6)</f>
        <v>7</v>
      </c>
      <c r="D7"/>
      <c r="E7" s="4">
        <f t="shared" ref="E7" si="3">SUM(E2:E6)</f>
        <v>6</v>
      </c>
      <c r="F7" s="3"/>
      <c r="G7" s="4">
        <f>SUM(G2:G6)</f>
        <v>37</v>
      </c>
      <c r="I7" s="4">
        <f t="shared" ref="I7" si="4">SUM(I2:I6)</f>
        <v>2</v>
      </c>
      <c r="K7" s="4">
        <f t="shared" ref="K7" si="5">SUM(K2:K6)</f>
        <v>6</v>
      </c>
      <c r="M7" s="4">
        <f t="shared" ref="M7" si="6">SUM(M2:M6)</f>
        <v>8</v>
      </c>
      <c r="O7" s="4">
        <f t="shared" ref="O7" si="7">SUM(O2:O6)</f>
        <v>5</v>
      </c>
      <c r="Q7" s="4">
        <f t="shared" ref="Q7" si="8">SUM(Q2:Q6)</f>
        <v>4</v>
      </c>
      <c r="R7" s="3"/>
      <c r="S7" s="4">
        <f t="shared" ref="S7" si="9">SUM(S2:S6)</f>
        <v>16</v>
      </c>
      <c r="T7" s="3"/>
      <c r="U7" s="4">
        <f t="shared" ref="U7" si="10">SUM(U2:U6)</f>
        <v>16</v>
      </c>
      <c r="V7" s="3"/>
      <c r="W7" s="14">
        <f t="shared" ref="W7" si="11">SUM(W2:W6)</f>
        <v>10</v>
      </c>
      <c r="X7" s="3"/>
      <c r="Y7" s="4">
        <f t="shared" ref="Y7" si="12">SUM(Y2:Y6)</f>
        <v>3</v>
      </c>
      <c r="Z7" s="3"/>
      <c r="AA7" s="4">
        <f t="shared" ref="AA7" si="13">SUM(AA2:AA6)</f>
        <v>9</v>
      </c>
      <c r="AB7" s="3"/>
      <c r="AC7" s="14">
        <f t="shared" ref="AC7" si="14">SUM(AC2:AC6)</f>
        <v>3</v>
      </c>
      <c r="AD7" s="3"/>
      <c r="AE7" s="8">
        <f t="shared" si="0"/>
        <v>132</v>
      </c>
      <c r="AF7" s="19"/>
      <c r="AG7">
        <f>_xlfn.T.TEST(AE2:AE6,AE9:AE13,2,1)</f>
        <v>0.10965651114455402</v>
      </c>
      <c r="AM7" t="s">
        <v>31</v>
      </c>
      <c r="AP7" s="4">
        <v>2</v>
      </c>
      <c r="AQ7" s="4">
        <v>10</v>
      </c>
      <c r="AS7" s="4">
        <v>1</v>
      </c>
      <c r="AU7" s="4">
        <v>1</v>
      </c>
      <c r="AV7">
        <v>4000</v>
      </c>
      <c r="AY7" t="s">
        <v>49</v>
      </c>
      <c r="AZ7">
        <f>QUARTILE(AV5:AV175,4)</f>
        <v>51450</v>
      </c>
      <c r="BE7" s="21">
        <v>240</v>
      </c>
    </row>
    <row r="8" spans="1:57" x14ac:dyDescent="0.25">
      <c r="C8" s="4">
        <f>(C7/132)*100</f>
        <v>5.3030303030303028</v>
      </c>
      <c r="E8" s="4">
        <f t="shared" ref="E8:AC8" si="15">(E7/132)*100</f>
        <v>4.5454545454545459</v>
      </c>
      <c r="F8" s="4"/>
      <c r="G8" s="4">
        <f t="shared" si="15"/>
        <v>28.030303030303028</v>
      </c>
      <c r="H8" s="4"/>
      <c r="I8" s="4">
        <f t="shared" si="15"/>
        <v>1.5151515151515151</v>
      </c>
      <c r="J8" s="4"/>
      <c r="K8" s="4">
        <f t="shared" si="15"/>
        <v>4.5454545454545459</v>
      </c>
      <c r="L8" s="4"/>
      <c r="M8" s="4">
        <f t="shared" si="15"/>
        <v>6.0606060606060606</v>
      </c>
      <c r="N8" s="4"/>
      <c r="O8" s="4">
        <f t="shared" si="15"/>
        <v>3.7878787878787881</v>
      </c>
      <c r="P8" s="4"/>
      <c r="Q8" s="4">
        <f t="shared" si="15"/>
        <v>3.0303030303030303</v>
      </c>
      <c r="R8" s="4"/>
      <c r="S8" s="4">
        <f t="shared" si="15"/>
        <v>12.121212121212121</v>
      </c>
      <c r="T8" s="4"/>
      <c r="U8" s="4">
        <f t="shared" si="15"/>
        <v>12.121212121212121</v>
      </c>
      <c r="V8" s="4"/>
      <c r="W8" s="4">
        <f t="shared" si="15"/>
        <v>7.5757575757575761</v>
      </c>
      <c r="X8" s="4"/>
      <c r="Y8" s="4">
        <f t="shared" si="15"/>
        <v>2.2727272727272729</v>
      </c>
      <c r="Z8" s="4"/>
      <c r="AA8" s="4">
        <f t="shared" si="15"/>
        <v>6.8181818181818175</v>
      </c>
      <c r="AB8" s="4">
        <f t="shared" si="15"/>
        <v>0</v>
      </c>
      <c r="AC8" s="4">
        <f t="shared" si="15"/>
        <v>2.2727272727272729</v>
      </c>
      <c r="AD8" s="3"/>
      <c r="AE8" s="8"/>
      <c r="AF8" s="19"/>
      <c r="AM8" t="e">
        <f>_xlfn.T.TEST(AI2:AI117,AI118:AI172,2,2)</f>
        <v>#DIV/0!</v>
      </c>
      <c r="AP8" s="4">
        <v>1</v>
      </c>
      <c r="AQ8" s="4">
        <v>5</v>
      </c>
      <c r="AS8" s="4">
        <v>1</v>
      </c>
      <c r="AU8" s="4">
        <v>1</v>
      </c>
      <c r="AV8">
        <v>10920</v>
      </c>
      <c r="BE8" s="21">
        <v>300</v>
      </c>
    </row>
    <row r="9" spans="1:57" x14ac:dyDescent="0.25">
      <c r="A9" s="6" t="s">
        <v>28</v>
      </c>
      <c r="B9" t="s">
        <v>14</v>
      </c>
      <c r="C9" s="4">
        <v>3</v>
      </c>
      <c r="D9" s="3">
        <f>C9/C14</f>
        <v>1</v>
      </c>
      <c r="E9" s="4">
        <v>0</v>
      </c>
      <c r="F9" s="3">
        <f>E9/E14</f>
        <v>0</v>
      </c>
      <c r="G9" s="4">
        <v>7</v>
      </c>
      <c r="H9" s="3">
        <f>G9/G14</f>
        <v>0.77777777777777779</v>
      </c>
      <c r="I9" s="4">
        <v>0</v>
      </c>
      <c r="J9" s="3">
        <v>0</v>
      </c>
      <c r="K9" s="4">
        <v>0</v>
      </c>
      <c r="L9" s="3">
        <f>K9/K14</f>
        <v>0</v>
      </c>
      <c r="M9" s="4">
        <v>1</v>
      </c>
      <c r="N9" s="3">
        <f>M9/M14</f>
        <v>0.5</v>
      </c>
      <c r="O9" s="4">
        <v>0</v>
      </c>
      <c r="P9" s="3">
        <v>0</v>
      </c>
      <c r="Q9" s="4">
        <v>1</v>
      </c>
      <c r="R9" s="3">
        <f>Q9/Q14</f>
        <v>0.5</v>
      </c>
      <c r="S9" s="4">
        <v>1</v>
      </c>
      <c r="T9" s="3">
        <f>S9/S14</f>
        <v>0.125</v>
      </c>
      <c r="U9" s="4">
        <v>0</v>
      </c>
      <c r="V9" s="3">
        <f>U9/U14</f>
        <v>0</v>
      </c>
      <c r="W9" s="14">
        <v>2</v>
      </c>
      <c r="X9" s="3">
        <f>W9/W14</f>
        <v>0.66666666666666663</v>
      </c>
      <c r="Y9" s="4">
        <v>0</v>
      </c>
      <c r="Z9" s="3">
        <f>Y9/Y14</f>
        <v>0</v>
      </c>
      <c r="AA9" s="4">
        <v>0</v>
      </c>
      <c r="AB9" s="3">
        <f>AA9/AA14</f>
        <v>0</v>
      </c>
      <c r="AC9" s="14">
        <v>0</v>
      </c>
      <c r="AD9" s="3">
        <f>AC9/AC14</f>
        <v>0</v>
      </c>
      <c r="AE9" s="8">
        <f t="shared" si="0"/>
        <v>15</v>
      </c>
      <c r="AF9" s="19">
        <f t="shared" si="1"/>
        <v>11.363636363636363</v>
      </c>
      <c r="AP9" s="4">
        <v>1</v>
      </c>
      <c r="AQ9" s="4">
        <v>20</v>
      </c>
      <c r="AS9" s="4">
        <v>1</v>
      </c>
      <c r="AU9" s="4">
        <v>1</v>
      </c>
      <c r="AV9">
        <v>3200</v>
      </c>
      <c r="AY9" t="s">
        <v>51</v>
      </c>
      <c r="AZ9">
        <f>MIN(AV2:AV172)</f>
        <v>104</v>
      </c>
      <c r="BE9" s="21">
        <v>320</v>
      </c>
    </row>
    <row r="10" spans="1:57" x14ac:dyDescent="0.25">
      <c r="B10" t="s">
        <v>15</v>
      </c>
      <c r="C10" s="4">
        <v>0</v>
      </c>
      <c r="D10" s="3">
        <f t="shared" ref="D10" si="16">C10/C15</f>
        <v>0</v>
      </c>
      <c r="E10" s="4">
        <v>0</v>
      </c>
      <c r="F10" s="3">
        <f>E10/E14</f>
        <v>0</v>
      </c>
      <c r="G10" s="4">
        <v>2</v>
      </c>
      <c r="H10" s="3">
        <f>G10/G14</f>
        <v>0.22222222222222221</v>
      </c>
      <c r="I10" s="4">
        <v>0</v>
      </c>
      <c r="J10" s="3">
        <v>0</v>
      </c>
      <c r="K10" s="4">
        <v>0</v>
      </c>
      <c r="L10" s="3">
        <f>K10/K14</f>
        <v>0</v>
      </c>
      <c r="M10" s="4">
        <v>1</v>
      </c>
      <c r="N10" s="3">
        <f>M10/M14</f>
        <v>0.5</v>
      </c>
      <c r="O10" s="4">
        <v>0</v>
      </c>
      <c r="P10" s="3">
        <v>0</v>
      </c>
      <c r="Q10" s="4">
        <v>0</v>
      </c>
      <c r="R10" s="3">
        <v>0</v>
      </c>
      <c r="S10" s="4">
        <v>1</v>
      </c>
      <c r="T10" s="3">
        <f>S10/S14</f>
        <v>0.125</v>
      </c>
      <c r="U10" s="4">
        <v>3</v>
      </c>
      <c r="V10" s="3">
        <f>U10/U14</f>
        <v>0.6</v>
      </c>
      <c r="W10" s="14">
        <v>0</v>
      </c>
      <c r="X10" s="3">
        <f>W10/W14</f>
        <v>0</v>
      </c>
      <c r="Y10" s="4">
        <v>1</v>
      </c>
      <c r="Z10" s="3">
        <f>Y10/Y14</f>
        <v>0.5</v>
      </c>
      <c r="AA10" s="4">
        <v>1</v>
      </c>
      <c r="AB10" s="3">
        <f>AA10/AA14</f>
        <v>0.125</v>
      </c>
      <c r="AC10" s="14">
        <v>1</v>
      </c>
      <c r="AD10" s="3">
        <f>AC10/AC14</f>
        <v>0.5</v>
      </c>
      <c r="AE10" s="8">
        <f t="shared" si="0"/>
        <v>10</v>
      </c>
      <c r="AF10" s="19">
        <f t="shared" si="1"/>
        <v>7.5757575757575761</v>
      </c>
      <c r="AP10" s="4">
        <v>1</v>
      </c>
      <c r="AQ10" s="4">
        <v>30</v>
      </c>
      <c r="AS10" s="4">
        <v>1</v>
      </c>
      <c r="AU10" s="4">
        <v>1</v>
      </c>
      <c r="AV10">
        <v>1200</v>
      </c>
      <c r="AY10" t="s">
        <v>52</v>
      </c>
      <c r="AZ10">
        <f>MAX(AV3:AV173)</f>
        <v>51450</v>
      </c>
      <c r="BE10" s="21">
        <v>360</v>
      </c>
    </row>
    <row r="11" spans="1:57" x14ac:dyDescent="0.25">
      <c r="B11" t="s">
        <v>17</v>
      </c>
      <c r="C11" s="4">
        <v>0</v>
      </c>
      <c r="D11" s="3">
        <f>C11/C14</f>
        <v>0</v>
      </c>
      <c r="E11" s="4">
        <v>3</v>
      </c>
      <c r="F11" s="3">
        <f>E11/E14</f>
        <v>1</v>
      </c>
      <c r="G11" s="4">
        <v>0</v>
      </c>
      <c r="H11" s="3">
        <v>0</v>
      </c>
      <c r="I11" s="4">
        <v>0</v>
      </c>
      <c r="J11" s="3">
        <v>0</v>
      </c>
      <c r="K11" s="4">
        <v>2</v>
      </c>
      <c r="L11" s="3">
        <f>K11/K14</f>
        <v>1</v>
      </c>
      <c r="M11" s="4">
        <v>0</v>
      </c>
      <c r="N11" s="3">
        <v>0</v>
      </c>
      <c r="O11" s="4">
        <v>3</v>
      </c>
      <c r="P11" s="3">
        <f>O11/O14</f>
        <v>1</v>
      </c>
      <c r="Q11" s="4">
        <v>1</v>
      </c>
      <c r="R11" s="3">
        <f>Q11/Q14</f>
        <v>0.5</v>
      </c>
      <c r="S11" s="4">
        <v>4</v>
      </c>
      <c r="T11" s="3">
        <f>S11/S14</f>
        <v>0.5</v>
      </c>
      <c r="U11" s="4">
        <v>0</v>
      </c>
      <c r="V11" s="3">
        <f>U11/U14</f>
        <v>0</v>
      </c>
      <c r="W11" s="14">
        <v>1</v>
      </c>
      <c r="X11" s="3">
        <f>W11/W14</f>
        <v>0.33333333333333331</v>
      </c>
      <c r="Y11" s="4">
        <v>1</v>
      </c>
      <c r="Z11" s="3">
        <f>Y11/Y14</f>
        <v>0.5</v>
      </c>
      <c r="AA11" s="4">
        <v>6</v>
      </c>
      <c r="AB11" s="3">
        <f>AA11/AA14</f>
        <v>0.75</v>
      </c>
      <c r="AC11" s="14">
        <v>1</v>
      </c>
      <c r="AD11" s="3">
        <f>AC11/AC14</f>
        <v>0.5</v>
      </c>
      <c r="AE11" s="8">
        <f t="shared" si="0"/>
        <v>22</v>
      </c>
      <c r="AF11" s="19">
        <f t="shared" si="1"/>
        <v>16.666666666666664</v>
      </c>
      <c r="AP11" s="4">
        <v>2</v>
      </c>
      <c r="AS11" s="4">
        <v>1</v>
      </c>
      <c r="AU11" s="4">
        <v>1</v>
      </c>
      <c r="AV11">
        <v>2080</v>
      </c>
      <c r="BE11" s="21">
        <v>364</v>
      </c>
    </row>
    <row r="12" spans="1:57" x14ac:dyDescent="0.25">
      <c r="B12" t="s">
        <v>18</v>
      </c>
      <c r="C12" s="4">
        <v>0</v>
      </c>
      <c r="D12" s="3">
        <f>C12/C14</f>
        <v>0</v>
      </c>
      <c r="E12" s="4">
        <v>0</v>
      </c>
      <c r="F12" s="3">
        <v>0</v>
      </c>
      <c r="G12" s="4">
        <v>0</v>
      </c>
      <c r="H12" s="3">
        <v>0</v>
      </c>
      <c r="I12" s="4">
        <v>0</v>
      </c>
      <c r="J12" s="3">
        <v>0</v>
      </c>
      <c r="K12" s="4">
        <v>0</v>
      </c>
      <c r="L12" s="3">
        <f>K12/K14</f>
        <v>0</v>
      </c>
      <c r="M12" s="4">
        <v>0</v>
      </c>
      <c r="N12" s="3">
        <v>0</v>
      </c>
      <c r="O12" s="4">
        <v>0</v>
      </c>
      <c r="P12" s="3">
        <v>0</v>
      </c>
      <c r="Q12" s="4">
        <v>0</v>
      </c>
      <c r="R12" s="3">
        <v>0</v>
      </c>
      <c r="S12" s="4">
        <v>2</v>
      </c>
      <c r="T12" s="3">
        <f>S12/S14</f>
        <v>0.25</v>
      </c>
      <c r="U12" s="4">
        <v>1</v>
      </c>
      <c r="V12" s="3">
        <f>U12/U14</f>
        <v>0.2</v>
      </c>
      <c r="W12" s="14">
        <v>0</v>
      </c>
      <c r="X12" s="3">
        <f>W12/W14</f>
        <v>0</v>
      </c>
      <c r="Y12" s="4">
        <v>0</v>
      </c>
      <c r="Z12" s="3">
        <f>Y12/Y14</f>
        <v>0</v>
      </c>
      <c r="AA12" s="4">
        <v>1</v>
      </c>
      <c r="AB12" s="3">
        <f>AA12/AA14</f>
        <v>0.125</v>
      </c>
      <c r="AC12" s="14">
        <v>0</v>
      </c>
      <c r="AD12" s="3">
        <f>AC12/AC14</f>
        <v>0</v>
      </c>
      <c r="AE12" s="8">
        <f t="shared" si="0"/>
        <v>4</v>
      </c>
      <c r="AF12" s="19">
        <f t="shared" si="1"/>
        <v>3.0303030303030303</v>
      </c>
      <c r="AP12" s="4">
        <v>2</v>
      </c>
      <c r="AQ12" s="4">
        <v>10</v>
      </c>
      <c r="AS12" s="4">
        <v>1</v>
      </c>
      <c r="AU12" s="4">
        <v>1</v>
      </c>
      <c r="AV12">
        <v>1200</v>
      </c>
      <c r="BE12" s="21">
        <v>390</v>
      </c>
    </row>
    <row r="13" spans="1:57" x14ac:dyDescent="0.25">
      <c r="B13" t="s">
        <v>16</v>
      </c>
      <c r="C13" s="4">
        <v>0</v>
      </c>
      <c r="D13" s="3">
        <f>C13/C14</f>
        <v>0</v>
      </c>
      <c r="E13" s="4">
        <v>0</v>
      </c>
      <c r="F13" s="3">
        <v>0</v>
      </c>
      <c r="G13" s="4">
        <v>0</v>
      </c>
      <c r="H13" s="3">
        <v>0</v>
      </c>
      <c r="I13" s="4">
        <v>0</v>
      </c>
      <c r="J13" s="3">
        <v>0</v>
      </c>
      <c r="K13" s="4">
        <v>0</v>
      </c>
      <c r="L13" s="3">
        <f>K13/K14</f>
        <v>0</v>
      </c>
      <c r="M13" s="4">
        <v>0</v>
      </c>
      <c r="N13" s="3">
        <v>0</v>
      </c>
      <c r="O13" s="4">
        <v>0</v>
      </c>
      <c r="P13" s="3">
        <v>0</v>
      </c>
      <c r="Q13" s="4">
        <v>0</v>
      </c>
      <c r="R13" s="3">
        <v>0</v>
      </c>
      <c r="S13" s="4">
        <v>0</v>
      </c>
      <c r="T13" s="3">
        <f>S13/S14</f>
        <v>0</v>
      </c>
      <c r="U13" s="17">
        <v>1</v>
      </c>
      <c r="V13" s="3">
        <f>U13/U14</f>
        <v>0.2</v>
      </c>
      <c r="W13" s="14">
        <v>0</v>
      </c>
      <c r="X13" s="3">
        <f>W13/W14</f>
        <v>0</v>
      </c>
      <c r="Y13" s="4">
        <v>0</v>
      </c>
      <c r="Z13" s="3">
        <f>Y13/Y14</f>
        <v>0</v>
      </c>
      <c r="AA13" s="4">
        <v>0</v>
      </c>
      <c r="AB13" s="3">
        <f>AA13/AA14</f>
        <v>0</v>
      </c>
      <c r="AC13" s="14">
        <v>0</v>
      </c>
      <c r="AD13" s="3">
        <f>AC13/AC14</f>
        <v>0</v>
      </c>
      <c r="AE13" s="8">
        <f t="shared" si="0"/>
        <v>1</v>
      </c>
      <c r="AF13" s="19">
        <f t="shared" si="1"/>
        <v>0.75757575757575757</v>
      </c>
      <c r="AP13" s="4">
        <v>1</v>
      </c>
      <c r="AQ13" s="4">
        <v>30</v>
      </c>
      <c r="AS13" s="4">
        <v>1</v>
      </c>
      <c r="AU13" s="4">
        <v>1</v>
      </c>
      <c r="AV13">
        <v>10530</v>
      </c>
      <c r="BE13" s="21">
        <v>420</v>
      </c>
    </row>
    <row r="14" spans="1:57" x14ac:dyDescent="0.25">
      <c r="C14" s="4">
        <f>SUM(C9:C13)</f>
        <v>3</v>
      </c>
      <c r="D14" s="3"/>
      <c r="E14" s="4">
        <v>3</v>
      </c>
      <c r="F14" s="3"/>
      <c r="G14" s="4">
        <f>SUM(G9:G13)</f>
        <v>9</v>
      </c>
      <c r="I14" s="4">
        <f t="shared" ref="I14" si="17">SUM(I9:I13)</f>
        <v>0</v>
      </c>
      <c r="K14" s="4">
        <f t="shared" ref="K14" si="18">SUM(K9:K13)</f>
        <v>2</v>
      </c>
      <c r="M14" s="4">
        <f t="shared" ref="M14" si="19">SUM(M9:M13)</f>
        <v>2</v>
      </c>
      <c r="O14" s="4">
        <f t="shared" ref="O14" si="20">SUM(O9:O13)</f>
        <v>3</v>
      </c>
      <c r="Q14" s="4">
        <f t="shared" ref="Q14" si="21">SUM(Q9:Q13)</f>
        <v>2</v>
      </c>
      <c r="R14" s="3"/>
      <c r="S14" s="4">
        <f t="shared" ref="S14" si="22">SUM(S9:S13)</f>
        <v>8</v>
      </c>
      <c r="T14" s="3"/>
      <c r="U14" s="4">
        <f t="shared" ref="U14" si="23">SUM(U9:U13)</f>
        <v>5</v>
      </c>
      <c r="V14" s="3"/>
      <c r="W14" s="14">
        <f t="shared" ref="W14" si="24">SUM(W9:W13)</f>
        <v>3</v>
      </c>
      <c r="X14" s="3"/>
      <c r="Y14" s="4">
        <f t="shared" ref="Y14" si="25">SUM(Y9:Y13)</f>
        <v>2</v>
      </c>
      <c r="Z14" s="3"/>
      <c r="AA14" s="4">
        <f t="shared" ref="AA14" si="26">SUM(AA9:AA13)</f>
        <v>8</v>
      </c>
      <c r="AB14" s="3"/>
      <c r="AC14" s="14">
        <f t="shared" ref="AC14" si="27">SUM(AC9:AC13)</f>
        <v>2</v>
      </c>
      <c r="AD14" s="3"/>
      <c r="AE14" s="8">
        <f t="shared" si="0"/>
        <v>52</v>
      </c>
      <c r="AP14" s="4">
        <v>1</v>
      </c>
      <c r="AQ14" s="4">
        <v>20</v>
      </c>
      <c r="AS14" s="4">
        <v>1</v>
      </c>
      <c r="AU14" s="4">
        <v>1</v>
      </c>
      <c r="AV14">
        <v>6240</v>
      </c>
      <c r="BE14" s="21">
        <v>450</v>
      </c>
    </row>
    <row r="15" spans="1:57" x14ac:dyDescent="0.25">
      <c r="B15" s="5" t="s">
        <v>19</v>
      </c>
      <c r="C15" s="16">
        <f>SUM(C2:C6,C9:C13)</f>
        <v>10</v>
      </c>
      <c r="D15" s="5"/>
      <c r="E15" s="16">
        <f t="shared" ref="E15:AC15" si="28">SUM(E2:E6,E9:E13)</f>
        <v>9</v>
      </c>
      <c r="F15" s="5"/>
      <c r="G15" s="16">
        <f t="shared" si="28"/>
        <v>46</v>
      </c>
      <c r="H15" s="5"/>
      <c r="I15" s="16">
        <f t="shared" si="28"/>
        <v>2</v>
      </c>
      <c r="J15" s="5"/>
      <c r="K15" s="16">
        <f t="shared" si="28"/>
        <v>8</v>
      </c>
      <c r="L15" s="5"/>
      <c r="M15" s="16">
        <f t="shared" si="28"/>
        <v>10</v>
      </c>
      <c r="N15" s="5"/>
      <c r="O15" s="16">
        <f t="shared" si="28"/>
        <v>8</v>
      </c>
      <c r="P15" s="5"/>
      <c r="Q15" s="16">
        <f t="shared" si="28"/>
        <v>6</v>
      </c>
      <c r="R15" s="5"/>
      <c r="S15" s="16">
        <f t="shared" si="28"/>
        <v>24</v>
      </c>
      <c r="T15" s="5"/>
      <c r="U15" s="16">
        <f t="shared" si="28"/>
        <v>21</v>
      </c>
      <c r="V15" s="5"/>
      <c r="W15" s="15">
        <f t="shared" si="28"/>
        <v>13</v>
      </c>
      <c r="X15" s="5"/>
      <c r="Y15" s="16">
        <f t="shared" si="28"/>
        <v>5</v>
      </c>
      <c r="Z15" s="5"/>
      <c r="AA15" s="16">
        <f t="shared" si="28"/>
        <v>17</v>
      </c>
      <c r="AB15" s="5"/>
      <c r="AC15" s="15">
        <f t="shared" si="28"/>
        <v>5</v>
      </c>
      <c r="AK15" s="6" t="s">
        <v>33</v>
      </c>
      <c r="AL15" s="6" t="s">
        <v>34</v>
      </c>
      <c r="AP15" s="4">
        <v>1</v>
      </c>
      <c r="AQ15" s="4">
        <v>30</v>
      </c>
      <c r="AS15" s="4">
        <v>1</v>
      </c>
      <c r="AU15" s="4">
        <v>1</v>
      </c>
      <c r="AV15">
        <v>10296</v>
      </c>
      <c r="BE15" s="21">
        <v>520</v>
      </c>
    </row>
    <row r="16" spans="1:57" x14ac:dyDescent="0.25">
      <c r="C16">
        <f>(C14/52)*100</f>
        <v>5.7692307692307692</v>
      </c>
      <c r="D16"/>
      <c r="E16">
        <f t="shared" ref="E16:AC16" si="29">(E14/52)*100</f>
        <v>5.7692307692307692</v>
      </c>
      <c r="G16">
        <f t="shared" si="29"/>
        <v>17.307692307692307</v>
      </c>
      <c r="I16">
        <f t="shared" si="29"/>
        <v>0</v>
      </c>
      <c r="K16">
        <f t="shared" si="29"/>
        <v>3.8461538461538463</v>
      </c>
      <c r="M16">
        <f t="shared" si="29"/>
        <v>3.8461538461538463</v>
      </c>
      <c r="O16">
        <f t="shared" si="29"/>
        <v>5.7692307692307692</v>
      </c>
      <c r="Q16">
        <f t="shared" si="29"/>
        <v>3.8461538461538463</v>
      </c>
      <c r="S16">
        <f t="shared" si="29"/>
        <v>15.384615384615385</v>
      </c>
      <c r="U16">
        <f t="shared" si="29"/>
        <v>9.6153846153846168</v>
      </c>
      <c r="W16">
        <f t="shared" si="29"/>
        <v>5.7692307692307692</v>
      </c>
      <c r="Y16">
        <f t="shared" si="29"/>
        <v>3.8461538461538463</v>
      </c>
      <c r="AA16">
        <f t="shared" si="29"/>
        <v>15.384615384615385</v>
      </c>
      <c r="AC16">
        <f t="shared" si="29"/>
        <v>3.8461538461538463</v>
      </c>
      <c r="AK16">
        <v>5</v>
      </c>
      <c r="AL16">
        <v>3</v>
      </c>
      <c r="AP16" s="4">
        <v>1</v>
      </c>
      <c r="AQ16" s="4">
        <v>60</v>
      </c>
      <c r="AS16" s="4">
        <v>1</v>
      </c>
      <c r="AU16" s="4">
        <v>1</v>
      </c>
      <c r="AV16">
        <v>6750</v>
      </c>
      <c r="BE16" s="21">
        <v>563</v>
      </c>
    </row>
    <row r="17" spans="1:59" ht="60" x14ac:dyDescent="0.25">
      <c r="B17" s="11" t="s">
        <v>21</v>
      </c>
      <c r="C17" s="12" t="s">
        <v>25</v>
      </c>
      <c r="E17" s="12" t="s">
        <v>26</v>
      </c>
      <c r="K17" s="18"/>
      <c r="Q17" s="30" t="s">
        <v>38</v>
      </c>
      <c r="R17" s="30" t="s">
        <v>61</v>
      </c>
      <c r="S17" s="6"/>
      <c r="T17" s="6"/>
      <c r="U17" s="6" t="s">
        <v>59</v>
      </c>
      <c r="V17" s="6" t="s">
        <v>60</v>
      </c>
      <c r="Z17" t="s">
        <v>41</v>
      </c>
      <c r="AA17" t="s">
        <v>42</v>
      </c>
      <c r="AD17" t="s">
        <v>36</v>
      </c>
      <c r="AE17" t="s">
        <v>37</v>
      </c>
      <c r="AK17">
        <v>3</v>
      </c>
      <c r="AL17">
        <v>0</v>
      </c>
      <c r="AM17" s="6">
        <f>_xlfn.T.TEST(AK16:AK29,AL16:AL29,2,1)</f>
        <v>7.6010804454590103E-2</v>
      </c>
      <c r="AP17" s="4">
        <v>2</v>
      </c>
      <c r="AQ17" s="4">
        <v>50</v>
      </c>
      <c r="AS17" s="4">
        <v>1</v>
      </c>
      <c r="AU17" s="4">
        <v>1</v>
      </c>
      <c r="AV17">
        <v>2600</v>
      </c>
      <c r="BE17" s="21">
        <v>640</v>
      </c>
    </row>
    <row r="18" spans="1:59" ht="45" x14ac:dyDescent="0.25">
      <c r="A18" s="6" t="s">
        <v>22</v>
      </c>
      <c r="B18" s="4">
        <f>AE2+AE9</f>
        <v>74</v>
      </c>
      <c r="C18" s="3">
        <f>B18/B23</f>
        <v>0.40217391304347827</v>
      </c>
      <c r="E18">
        <f>B18/171</f>
        <v>0.43274853801169588</v>
      </c>
      <c r="G18" s="24" t="s">
        <v>62</v>
      </c>
      <c r="H18" s="24"/>
      <c r="I18" s="24"/>
      <c r="J18" s="25"/>
      <c r="K18" s="25"/>
      <c r="L18" s="25"/>
      <c r="M18" s="32" t="s">
        <v>69</v>
      </c>
      <c r="N18" t="s">
        <v>70</v>
      </c>
      <c r="O18" t="s">
        <v>71</v>
      </c>
      <c r="Q18" s="27">
        <v>1</v>
      </c>
      <c r="R18" s="27">
        <v>0</v>
      </c>
      <c r="U18" s="27">
        <v>5</v>
      </c>
      <c r="V18" s="27">
        <v>3</v>
      </c>
      <c r="Z18" s="27">
        <v>2</v>
      </c>
      <c r="AA18" s="27">
        <v>0</v>
      </c>
      <c r="AD18" s="27">
        <v>0</v>
      </c>
      <c r="AE18" s="27">
        <v>0</v>
      </c>
      <c r="AK18">
        <v>30</v>
      </c>
      <c r="AL18">
        <v>7</v>
      </c>
      <c r="AP18" s="4">
        <v>2</v>
      </c>
      <c r="AS18" s="4">
        <v>1</v>
      </c>
      <c r="AU18" s="4">
        <v>1</v>
      </c>
      <c r="AV18">
        <v>1100</v>
      </c>
      <c r="BE18" s="21">
        <v>672</v>
      </c>
    </row>
    <row r="19" spans="1:59" x14ac:dyDescent="0.25">
      <c r="A19" s="6" t="s">
        <v>15</v>
      </c>
      <c r="B19" s="4">
        <f>AE3+AE10</f>
        <v>42</v>
      </c>
      <c r="C19" s="3">
        <f>B19/B23</f>
        <v>0.22826086956521738</v>
      </c>
      <c r="E19">
        <f t="shared" ref="E19:E22" si="30">B19/171</f>
        <v>0.24561403508771928</v>
      </c>
      <c r="G19" s="24"/>
      <c r="H19" s="24" t="s">
        <v>63</v>
      </c>
      <c r="I19" s="24" t="s">
        <v>64</v>
      </c>
      <c r="J19" s="25"/>
      <c r="K19" s="24" t="s">
        <v>66</v>
      </c>
      <c r="L19" s="25"/>
      <c r="Q19" s="27">
        <v>1</v>
      </c>
      <c r="R19" s="27">
        <v>0</v>
      </c>
      <c r="U19" s="27">
        <v>3</v>
      </c>
      <c r="V19" s="27">
        <v>0</v>
      </c>
      <c r="Z19" s="27">
        <v>0</v>
      </c>
      <c r="AA19" s="27">
        <v>0</v>
      </c>
      <c r="AD19" s="27">
        <v>2</v>
      </c>
      <c r="AE19" s="27">
        <v>0</v>
      </c>
      <c r="AK19">
        <v>0</v>
      </c>
      <c r="AL19">
        <v>0</v>
      </c>
      <c r="AP19" s="4">
        <v>1</v>
      </c>
      <c r="AQ19" s="4">
        <v>30</v>
      </c>
      <c r="AS19" s="4">
        <v>1</v>
      </c>
      <c r="AU19" s="4">
        <v>1</v>
      </c>
      <c r="AV19">
        <v>240</v>
      </c>
      <c r="BE19" s="21">
        <v>675</v>
      </c>
    </row>
    <row r="20" spans="1:59" x14ac:dyDescent="0.25">
      <c r="A20" s="6" t="s">
        <v>23</v>
      </c>
      <c r="B20" s="4">
        <f>AE4+AE11</f>
        <v>46</v>
      </c>
      <c r="C20" s="3">
        <f>B20/B23</f>
        <v>0.25</v>
      </c>
      <c r="E20">
        <f t="shared" si="30"/>
        <v>0.26900584795321636</v>
      </c>
      <c r="G20" s="25" t="s">
        <v>22</v>
      </c>
      <c r="H20" s="25">
        <f>(59*100000)/116</f>
        <v>50862.068965517239</v>
      </c>
      <c r="I20" s="25">
        <f>(15*100000)/55</f>
        <v>27272.727272727272</v>
      </c>
      <c r="J20" s="25"/>
      <c r="K20" s="26">
        <f>H20/I20</f>
        <v>1.864942528735632</v>
      </c>
      <c r="L20" s="25"/>
      <c r="M20">
        <v>1541</v>
      </c>
      <c r="N20">
        <f>H20/M20</f>
        <v>33.005885117142917</v>
      </c>
      <c r="O20">
        <f>I20/M20</f>
        <v>17.698070910270779</v>
      </c>
      <c r="Q20" s="27">
        <v>3</v>
      </c>
      <c r="R20" s="27">
        <v>2</v>
      </c>
      <c r="U20" s="27">
        <v>30</v>
      </c>
      <c r="V20" s="27">
        <v>7</v>
      </c>
      <c r="Z20" s="27">
        <v>0</v>
      </c>
      <c r="AA20" s="27">
        <v>0</v>
      </c>
      <c r="AD20" s="27">
        <v>2</v>
      </c>
      <c r="AE20" s="27">
        <v>2</v>
      </c>
      <c r="AK20">
        <v>2</v>
      </c>
      <c r="AL20">
        <v>0</v>
      </c>
      <c r="AP20" s="4">
        <v>1</v>
      </c>
      <c r="AQ20" s="4">
        <v>70</v>
      </c>
      <c r="AS20" s="4">
        <v>1</v>
      </c>
      <c r="AU20" s="4">
        <v>1</v>
      </c>
      <c r="AV20">
        <v>36036</v>
      </c>
      <c r="BE20" s="21">
        <v>700</v>
      </c>
    </row>
    <row r="21" spans="1:59" x14ac:dyDescent="0.25">
      <c r="A21" s="6" t="s">
        <v>18</v>
      </c>
      <c r="B21" s="4">
        <f>AE5+AE12</f>
        <v>15</v>
      </c>
      <c r="C21" s="3">
        <f>B21/B23</f>
        <v>8.1521739130434784E-2</v>
      </c>
      <c r="E21">
        <f t="shared" si="30"/>
        <v>8.771929824561403E-2</v>
      </c>
      <c r="G21" s="25" t="s">
        <v>15</v>
      </c>
      <c r="H21" s="25">
        <f>(32*100000)/116</f>
        <v>27586.206896551725</v>
      </c>
      <c r="I21" s="25">
        <f>(10*100000)/55</f>
        <v>18181.81818181818</v>
      </c>
      <c r="J21" s="25"/>
      <c r="K21" s="26">
        <f t="shared" ref="K21:K24" si="31">H21/I21</f>
        <v>1.517241379310345</v>
      </c>
      <c r="L21" s="25"/>
      <c r="Q21" s="27">
        <v>0</v>
      </c>
      <c r="R21" s="27">
        <v>0</v>
      </c>
      <c r="U21" s="27">
        <v>0</v>
      </c>
      <c r="V21" s="27">
        <v>0</v>
      </c>
      <c r="Z21" s="27">
        <v>0</v>
      </c>
      <c r="AA21" s="27">
        <v>0</v>
      </c>
      <c r="AD21" s="27">
        <v>0</v>
      </c>
      <c r="AE21" s="27">
        <v>0</v>
      </c>
      <c r="AK21">
        <v>7</v>
      </c>
      <c r="AL21">
        <v>1</v>
      </c>
      <c r="AP21" s="4">
        <v>1</v>
      </c>
      <c r="AQ21" s="4">
        <v>40</v>
      </c>
      <c r="AS21" s="4">
        <v>1</v>
      </c>
      <c r="AU21" s="4">
        <v>1</v>
      </c>
      <c r="AV21">
        <v>5600</v>
      </c>
      <c r="BE21" s="21">
        <v>720</v>
      </c>
    </row>
    <row r="22" spans="1:59" ht="15.75" thickBot="1" x14ac:dyDescent="0.3">
      <c r="A22" s="6" t="s">
        <v>24</v>
      </c>
      <c r="B22" s="9">
        <f>AE6+AE13</f>
        <v>7</v>
      </c>
      <c r="C22" s="3">
        <f>B22/B23</f>
        <v>3.8043478260869568E-2</v>
      </c>
      <c r="E22">
        <f t="shared" si="30"/>
        <v>4.0935672514619881E-2</v>
      </c>
      <c r="G22" s="25" t="s">
        <v>23</v>
      </c>
      <c r="H22" s="25">
        <f>(24*100000)/116</f>
        <v>20689.655172413793</v>
      </c>
      <c r="I22" s="25">
        <f t="shared" ref="I22" si="32">(15*100000)/55</f>
        <v>27272.727272727272</v>
      </c>
      <c r="J22" s="25"/>
      <c r="K22" s="26">
        <f>I22/H22</f>
        <v>1.3181818181818181</v>
      </c>
      <c r="L22" s="25" t="s">
        <v>67</v>
      </c>
      <c r="Q22" s="27">
        <v>0</v>
      </c>
      <c r="R22" s="27">
        <v>0</v>
      </c>
      <c r="U22" s="27">
        <v>2</v>
      </c>
      <c r="V22" s="27">
        <v>0</v>
      </c>
      <c r="Z22" s="27">
        <v>0</v>
      </c>
      <c r="AA22" s="27">
        <v>0</v>
      </c>
      <c r="AD22" s="27">
        <v>3</v>
      </c>
      <c r="AE22" s="27">
        <v>3</v>
      </c>
      <c r="AK22">
        <v>0</v>
      </c>
      <c r="AL22">
        <v>0</v>
      </c>
      <c r="AP22" s="4">
        <v>1</v>
      </c>
      <c r="AQ22" s="4">
        <v>80</v>
      </c>
      <c r="AS22" s="4">
        <v>1</v>
      </c>
      <c r="AU22" s="4">
        <v>1</v>
      </c>
      <c r="AV22">
        <v>1040</v>
      </c>
      <c r="BE22" s="21">
        <v>756</v>
      </c>
    </row>
    <row r="23" spans="1:59" ht="46.5" thickTop="1" thickBot="1" x14ac:dyDescent="0.3">
      <c r="B23" s="10">
        <f>SUM(B18:B22)</f>
        <v>184</v>
      </c>
      <c r="E23" s="13" t="s">
        <v>29</v>
      </c>
      <c r="G23" s="25" t="s">
        <v>18</v>
      </c>
      <c r="H23" s="25">
        <f>(11*100000)/116</f>
        <v>9482.7586206896558</v>
      </c>
      <c r="I23" s="25">
        <f>(4*100000)/55</f>
        <v>7272.727272727273</v>
      </c>
      <c r="J23" s="25"/>
      <c r="K23" s="26">
        <f t="shared" si="31"/>
        <v>1.3038793103448276</v>
      </c>
      <c r="L23" s="25"/>
      <c r="M23">
        <v>1035</v>
      </c>
      <c r="N23">
        <f>H23/M23</f>
        <v>9.1620856238547397</v>
      </c>
      <c r="O23">
        <f>I23/M23</f>
        <v>7.0267896354852875</v>
      </c>
      <c r="Q23" s="27">
        <v>1</v>
      </c>
      <c r="R23" s="28">
        <v>1</v>
      </c>
      <c r="S23" s="29">
        <f>_xlfn.T.TEST(Q18:Q31,R18:R31,2,1)</f>
        <v>6.7982487122240767E-2</v>
      </c>
      <c r="U23" s="27">
        <v>7</v>
      </c>
      <c r="V23" s="27">
        <v>1</v>
      </c>
      <c r="W23" s="31">
        <f>_xlfn.T.TEST(U18:U31,V18:V31,2,1)</f>
        <v>7.6010804454590103E-2</v>
      </c>
      <c r="Z23" s="27">
        <v>1</v>
      </c>
      <c r="AA23" s="27">
        <v>0</v>
      </c>
      <c r="AB23" s="31">
        <f>_xlfn.T.TEST(Z18:Z30,AA18:AA30,2,1)</f>
        <v>0.13681226266782787</v>
      </c>
      <c r="AD23" s="27">
        <v>0</v>
      </c>
      <c r="AE23" s="27">
        <v>1</v>
      </c>
      <c r="AF23" s="31">
        <f>_xlfn.T.TEST(AD18:AD29,AE18:AE29,2,1)</f>
        <v>0.42927051417211248</v>
      </c>
      <c r="AK23">
        <v>1</v>
      </c>
      <c r="AL23">
        <v>1</v>
      </c>
      <c r="AP23" s="4">
        <v>1</v>
      </c>
      <c r="AQ23" s="4">
        <v>15</v>
      </c>
      <c r="AS23" s="4">
        <v>1</v>
      </c>
      <c r="AU23" s="4">
        <v>1</v>
      </c>
      <c r="AV23">
        <v>3675</v>
      </c>
      <c r="BE23" s="21">
        <v>800</v>
      </c>
    </row>
    <row r="24" spans="1:59" x14ac:dyDescent="0.25">
      <c r="G24" s="25" t="s">
        <v>65</v>
      </c>
      <c r="H24" s="25">
        <f>(6*100000)/116</f>
        <v>5172.4137931034484</v>
      </c>
      <c r="I24" s="25">
        <f>(1*100000)/55</f>
        <v>1818.1818181818182</v>
      </c>
      <c r="J24" s="25"/>
      <c r="K24" s="26">
        <f t="shared" si="31"/>
        <v>2.8448275862068964</v>
      </c>
      <c r="L24" s="25"/>
      <c r="M24">
        <v>53.5</v>
      </c>
      <c r="N24">
        <f>H24/M24</f>
        <v>96.680631646793429</v>
      </c>
      <c r="O24">
        <f>I24/M24</f>
        <v>33.984706881903143</v>
      </c>
      <c r="Q24" s="27">
        <v>2</v>
      </c>
      <c r="R24" s="27">
        <v>0</v>
      </c>
      <c r="U24" s="27">
        <v>0</v>
      </c>
      <c r="V24" s="27">
        <v>0</v>
      </c>
      <c r="Z24" s="27">
        <v>1</v>
      </c>
      <c r="AA24" s="27">
        <v>0</v>
      </c>
      <c r="AD24" s="27">
        <v>2</v>
      </c>
      <c r="AE24" s="27">
        <v>4</v>
      </c>
      <c r="AK24">
        <v>3</v>
      </c>
      <c r="AL24">
        <v>1</v>
      </c>
      <c r="AP24" s="4">
        <v>2</v>
      </c>
      <c r="AQ24" s="4">
        <v>100</v>
      </c>
      <c r="AS24" s="4">
        <v>1</v>
      </c>
      <c r="AU24" s="4">
        <v>1</v>
      </c>
      <c r="AV24">
        <v>720</v>
      </c>
      <c r="BE24" s="21">
        <v>960</v>
      </c>
    </row>
    <row r="25" spans="1:59" x14ac:dyDescent="0.25">
      <c r="C25">
        <f>C2+C9/(C7+C14)</f>
        <v>5.3</v>
      </c>
      <c r="G25" s="25"/>
      <c r="H25" s="25"/>
      <c r="I25" s="25"/>
      <c r="J25" s="25"/>
      <c r="K25" s="25"/>
      <c r="L25" s="25"/>
      <c r="Q25" s="27">
        <v>2</v>
      </c>
      <c r="R25" s="27">
        <v>0</v>
      </c>
      <c r="U25" s="27">
        <v>1</v>
      </c>
      <c r="V25" s="27">
        <v>1</v>
      </c>
      <c r="Z25" s="27">
        <v>2</v>
      </c>
      <c r="AA25" s="27">
        <v>0</v>
      </c>
      <c r="AD25" s="27">
        <v>0</v>
      </c>
      <c r="AE25" s="27">
        <v>0</v>
      </c>
      <c r="AK25">
        <v>0</v>
      </c>
      <c r="AL25">
        <v>0</v>
      </c>
      <c r="AP25" s="4">
        <v>1</v>
      </c>
      <c r="AQ25" s="4">
        <v>50</v>
      </c>
      <c r="AS25" s="4">
        <v>1</v>
      </c>
      <c r="AU25" s="4">
        <v>1</v>
      </c>
      <c r="AV25">
        <v>1500</v>
      </c>
      <c r="BE25" s="21">
        <v>1000</v>
      </c>
    </row>
    <row r="26" spans="1:59" x14ac:dyDescent="0.25">
      <c r="C26">
        <f>1/17</f>
        <v>5.8823529411764705E-2</v>
      </c>
      <c r="G26" s="25" t="s">
        <v>68</v>
      </c>
      <c r="H26" s="25"/>
      <c r="I26" s="25"/>
      <c r="J26" s="25"/>
      <c r="K26" s="25"/>
      <c r="L26" s="25"/>
      <c r="Q26" s="27">
        <v>7</v>
      </c>
      <c r="R26" s="27">
        <v>1</v>
      </c>
      <c r="U26" s="27">
        <v>3</v>
      </c>
      <c r="V26" s="27">
        <v>1</v>
      </c>
      <c r="Z26" s="27">
        <v>0</v>
      </c>
      <c r="AA26" s="27">
        <v>0</v>
      </c>
      <c r="AD26" s="27">
        <v>2</v>
      </c>
      <c r="AE26" s="27">
        <v>1</v>
      </c>
      <c r="AK26">
        <v>8</v>
      </c>
      <c r="AL26">
        <v>2</v>
      </c>
      <c r="AP26" s="4">
        <v>1</v>
      </c>
      <c r="AS26" s="4">
        <v>1</v>
      </c>
      <c r="AU26" s="4">
        <v>1</v>
      </c>
      <c r="AV26">
        <v>40000</v>
      </c>
      <c r="BE26" s="21">
        <v>1040</v>
      </c>
    </row>
    <row r="27" spans="1:59" x14ac:dyDescent="0.25">
      <c r="G27" s="25" t="s">
        <v>22</v>
      </c>
      <c r="H27" s="25">
        <f>(74*100000)/171</f>
        <v>43274.853801169593</v>
      </c>
      <c r="I27" s="25"/>
      <c r="J27" s="25"/>
      <c r="K27" s="25"/>
      <c r="L27" s="25"/>
      <c r="Q27" s="27">
        <v>13</v>
      </c>
      <c r="R27" s="27">
        <v>3</v>
      </c>
      <c r="U27" s="27">
        <v>0</v>
      </c>
      <c r="V27" s="27">
        <v>0</v>
      </c>
      <c r="Z27" s="27">
        <v>0</v>
      </c>
      <c r="AA27" s="27">
        <v>1</v>
      </c>
      <c r="AD27" s="27">
        <v>2</v>
      </c>
      <c r="AE27" s="27">
        <v>1</v>
      </c>
      <c r="AK27">
        <v>0</v>
      </c>
      <c r="AL27">
        <v>0</v>
      </c>
      <c r="AP27" s="4">
        <v>2</v>
      </c>
      <c r="AQ27" s="4">
        <v>100</v>
      </c>
      <c r="AS27" s="4">
        <v>1</v>
      </c>
      <c r="AU27" s="4">
        <v>1</v>
      </c>
      <c r="AV27">
        <v>1500</v>
      </c>
      <c r="BE27" s="21">
        <v>1040</v>
      </c>
    </row>
    <row r="28" spans="1:59" x14ac:dyDescent="0.25">
      <c r="G28" s="25" t="s">
        <v>15</v>
      </c>
      <c r="H28" s="25">
        <f>(42*100000)/171</f>
        <v>24561.403508771931</v>
      </c>
      <c r="I28" s="25"/>
      <c r="J28" s="25">
        <v>1541</v>
      </c>
      <c r="K28" s="25">
        <f>H28/J28</f>
        <v>15.938613568314038</v>
      </c>
      <c r="L28" s="25"/>
      <c r="N28">
        <f>H28/J28</f>
        <v>15.938613568314038</v>
      </c>
      <c r="Q28" s="27">
        <v>0</v>
      </c>
      <c r="R28" s="27">
        <v>0</v>
      </c>
      <c r="U28" s="27">
        <v>8</v>
      </c>
      <c r="V28" s="27">
        <v>2</v>
      </c>
      <c r="Z28" s="27">
        <v>0</v>
      </c>
      <c r="AA28" s="27">
        <v>0</v>
      </c>
      <c r="AD28" s="27">
        <v>7</v>
      </c>
      <c r="AE28" s="27">
        <v>6</v>
      </c>
      <c r="AK28">
        <v>0</v>
      </c>
      <c r="AL28">
        <v>0</v>
      </c>
      <c r="AP28" s="4">
        <v>1</v>
      </c>
      <c r="AQ28" s="4">
        <v>20</v>
      </c>
      <c r="AS28" s="4">
        <v>1</v>
      </c>
      <c r="AU28" s="4">
        <v>1</v>
      </c>
      <c r="AV28">
        <v>2500</v>
      </c>
      <c r="BE28" s="21">
        <v>1040</v>
      </c>
    </row>
    <row r="29" spans="1:59" x14ac:dyDescent="0.25">
      <c r="G29" s="25" t="s">
        <v>23</v>
      </c>
      <c r="H29" s="25">
        <f>(46*100000)/171</f>
        <v>26900.584795321636</v>
      </c>
      <c r="I29" s="25"/>
      <c r="J29" s="25"/>
      <c r="K29" s="25"/>
      <c r="L29" s="25"/>
      <c r="Q29" s="27">
        <v>1</v>
      </c>
      <c r="R29" s="27">
        <v>1</v>
      </c>
      <c r="U29" s="27">
        <v>0</v>
      </c>
      <c r="V29" s="27">
        <v>0</v>
      </c>
      <c r="Z29" s="27">
        <v>0</v>
      </c>
      <c r="AA29" s="27">
        <v>0</v>
      </c>
      <c r="AD29" s="27">
        <v>2</v>
      </c>
      <c r="AE29" s="27">
        <v>1</v>
      </c>
      <c r="AK29">
        <v>0</v>
      </c>
      <c r="AL29">
        <v>0</v>
      </c>
      <c r="AP29" s="4">
        <v>1</v>
      </c>
      <c r="AQ29" s="4">
        <v>90</v>
      </c>
      <c r="AS29" s="4">
        <v>1</v>
      </c>
      <c r="AU29" s="4">
        <v>1</v>
      </c>
      <c r="AV29">
        <v>18720</v>
      </c>
      <c r="BE29" s="21">
        <v>1040</v>
      </c>
    </row>
    <row r="30" spans="1:59" x14ac:dyDescent="0.25">
      <c r="G30" s="25" t="s">
        <v>18</v>
      </c>
      <c r="H30" s="25">
        <f>(15*100000)/171</f>
        <v>8771.9298245614027</v>
      </c>
      <c r="I30" s="25"/>
      <c r="J30" s="25">
        <v>1035</v>
      </c>
      <c r="K30" s="25">
        <f t="shared" ref="K30:K31" si="33">H30/J30</f>
        <v>8.4752945164844462</v>
      </c>
      <c r="L30" s="25"/>
      <c r="N30">
        <f>H30/J30</f>
        <v>8.4752945164844462</v>
      </c>
      <c r="Q30" s="27">
        <v>1</v>
      </c>
      <c r="R30" s="27">
        <v>1</v>
      </c>
      <c r="U30" s="27">
        <v>0</v>
      </c>
      <c r="V30" s="27">
        <v>0</v>
      </c>
      <c r="Z30" s="27">
        <v>0</v>
      </c>
      <c r="AA30" s="27">
        <v>0</v>
      </c>
      <c r="AP30" s="4">
        <v>2</v>
      </c>
      <c r="AQ30" s="4">
        <v>100</v>
      </c>
      <c r="AS30" s="4">
        <v>1</v>
      </c>
      <c r="AU30" s="4">
        <v>1</v>
      </c>
      <c r="AV30">
        <v>13000</v>
      </c>
      <c r="BE30" s="21">
        <v>1100</v>
      </c>
    </row>
    <row r="31" spans="1:59" x14ac:dyDescent="0.25">
      <c r="G31" s="25" t="s">
        <v>65</v>
      </c>
      <c r="H31" s="25">
        <f>(7*100000)/171</f>
        <v>4093.5672514619882</v>
      </c>
      <c r="I31" s="25"/>
      <c r="J31" s="25">
        <v>53.5</v>
      </c>
      <c r="K31" s="25">
        <f t="shared" si="33"/>
        <v>76.515275728261457</v>
      </c>
      <c r="L31" s="25"/>
      <c r="N31">
        <f>H31/J31</f>
        <v>76.515275728261457</v>
      </c>
      <c r="Q31" s="27">
        <v>0</v>
      </c>
      <c r="R31" s="27">
        <v>1</v>
      </c>
      <c r="U31" s="27">
        <v>0</v>
      </c>
      <c r="V31" s="27">
        <v>0</v>
      </c>
      <c r="AD31" t="s">
        <v>39</v>
      </c>
      <c r="AE31" t="s">
        <v>40</v>
      </c>
      <c r="AK31" t="s">
        <v>38</v>
      </c>
      <c r="AL31" t="s">
        <v>35</v>
      </c>
      <c r="AP31" s="4">
        <v>1</v>
      </c>
      <c r="AQ31" s="4">
        <v>20</v>
      </c>
      <c r="AS31" s="4">
        <v>1</v>
      </c>
      <c r="AU31" s="4">
        <v>1</v>
      </c>
      <c r="AV31">
        <v>4550</v>
      </c>
      <c r="BE31" s="21">
        <v>1200</v>
      </c>
      <c r="BG31" t="s">
        <v>55</v>
      </c>
    </row>
    <row r="32" spans="1:59" ht="15.75" thickBot="1" x14ac:dyDescent="0.3">
      <c r="G32" s="25"/>
      <c r="H32" s="25"/>
      <c r="I32" s="25"/>
      <c r="J32" s="25"/>
      <c r="K32" s="25"/>
      <c r="L32" s="25"/>
      <c r="AD32" s="27">
        <v>2</v>
      </c>
      <c r="AE32" s="27">
        <v>0</v>
      </c>
      <c r="AK32">
        <v>1</v>
      </c>
      <c r="AL32">
        <v>0</v>
      </c>
      <c r="AP32" s="4">
        <v>1</v>
      </c>
      <c r="AQ32" s="4">
        <v>40</v>
      </c>
      <c r="AS32" s="4">
        <v>1</v>
      </c>
      <c r="AU32" s="4">
        <v>1</v>
      </c>
      <c r="AV32">
        <v>1040</v>
      </c>
      <c r="BE32" s="21">
        <v>1200</v>
      </c>
      <c r="BG32" t="s">
        <v>56</v>
      </c>
    </row>
    <row r="33" spans="3:59" ht="15.75" thickBot="1" x14ac:dyDescent="0.3">
      <c r="AD33" s="27">
        <v>0</v>
      </c>
      <c r="AE33" s="27">
        <v>0</v>
      </c>
      <c r="AF33" s="31">
        <f>_xlfn.T.TEST(AD32:AD43,AE32:AE43,2,1)</f>
        <v>5.2663144708523964E-2</v>
      </c>
      <c r="AK33">
        <v>1</v>
      </c>
      <c r="AL33">
        <v>0</v>
      </c>
      <c r="AM33" s="6">
        <f>_xlfn.T.TEST(AK32:AK45,AL32:AL45,2,1)</f>
        <v>6.7982487122240767E-2</v>
      </c>
      <c r="AP33" s="4">
        <v>1</v>
      </c>
      <c r="AS33" s="4">
        <v>1</v>
      </c>
      <c r="AU33" s="4">
        <v>1</v>
      </c>
      <c r="AV33">
        <v>800</v>
      </c>
      <c r="BE33" s="21">
        <v>1200</v>
      </c>
      <c r="BG33" t="s">
        <v>57</v>
      </c>
    </row>
    <row r="34" spans="3:59" x14ac:dyDescent="0.25">
      <c r="AD34" s="27">
        <v>2</v>
      </c>
      <c r="AE34" s="27">
        <v>0</v>
      </c>
      <c r="AK34">
        <v>3</v>
      </c>
      <c r="AL34">
        <v>2</v>
      </c>
      <c r="AP34" s="4">
        <v>2</v>
      </c>
      <c r="AQ34" s="4">
        <v>35</v>
      </c>
      <c r="AS34" s="4">
        <v>1</v>
      </c>
      <c r="AU34" s="4">
        <v>1</v>
      </c>
      <c r="AV34">
        <v>7800</v>
      </c>
      <c r="BE34" s="21">
        <v>1200</v>
      </c>
      <c r="BG34" t="s">
        <v>58</v>
      </c>
    </row>
    <row r="35" spans="3:59" x14ac:dyDescent="0.25">
      <c r="C35" s="6" t="s">
        <v>72</v>
      </c>
      <c r="D35" s="7"/>
      <c r="E35" s="6">
        <v>1024800</v>
      </c>
      <c r="AD35" s="27">
        <v>0</v>
      </c>
      <c r="AE35" s="27">
        <v>0</v>
      </c>
      <c r="AK35">
        <v>0</v>
      </c>
      <c r="AL35">
        <v>0</v>
      </c>
      <c r="AP35" s="4">
        <v>1</v>
      </c>
      <c r="AQ35" s="4">
        <v>50</v>
      </c>
      <c r="AS35" s="4">
        <v>1</v>
      </c>
      <c r="AU35" s="4">
        <v>1</v>
      </c>
      <c r="AV35">
        <v>3600</v>
      </c>
      <c r="BE35" s="21">
        <v>1248</v>
      </c>
    </row>
    <row r="36" spans="3:59" x14ac:dyDescent="0.25">
      <c r="C36" s="6" t="s">
        <v>73</v>
      </c>
      <c r="D36" s="7"/>
      <c r="E36" s="6">
        <v>369730</v>
      </c>
      <c r="AD36" s="27">
        <v>0</v>
      </c>
      <c r="AE36" s="27">
        <v>0</v>
      </c>
      <c r="AK36">
        <v>0</v>
      </c>
      <c r="AL36">
        <v>0</v>
      </c>
      <c r="AP36" s="4">
        <v>2</v>
      </c>
      <c r="AQ36" s="4">
        <v>50</v>
      </c>
      <c r="AS36" s="4">
        <v>1</v>
      </c>
      <c r="AU36" s="4">
        <v>1</v>
      </c>
      <c r="AV36">
        <v>4160</v>
      </c>
      <c r="BE36" s="21">
        <v>1248</v>
      </c>
    </row>
    <row r="37" spans="3:59" x14ac:dyDescent="0.25">
      <c r="AD37" s="27">
        <v>0</v>
      </c>
      <c r="AE37" s="27">
        <v>0</v>
      </c>
      <c r="AK37">
        <v>1</v>
      </c>
      <c r="AL37">
        <v>1</v>
      </c>
      <c r="AP37" s="4">
        <v>1</v>
      </c>
      <c r="AQ37" s="4">
        <v>50</v>
      </c>
      <c r="AS37" s="4">
        <v>1</v>
      </c>
      <c r="AU37" s="4">
        <v>1</v>
      </c>
      <c r="AV37">
        <v>45500</v>
      </c>
      <c r="BE37" s="21">
        <v>1300</v>
      </c>
    </row>
    <row r="38" spans="3:59" x14ac:dyDescent="0.25">
      <c r="AD38" s="27">
        <v>3</v>
      </c>
      <c r="AE38" s="27">
        <v>2</v>
      </c>
      <c r="AK38">
        <v>2</v>
      </c>
      <c r="AL38">
        <v>0</v>
      </c>
      <c r="AP38" s="4">
        <v>2</v>
      </c>
      <c r="AQ38" s="4">
        <v>20</v>
      </c>
      <c r="AS38" s="4">
        <v>1</v>
      </c>
      <c r="AU38" s="4">
        <v>1</v>
      </c>
      <c r="AV38">
        <v>9000</v>
      </c>
      <c r="BE38" s="21">
        <v>1440</v>
      </c>
    </row>
    <row r="39" spans="3:59" x14ac:dyDescent="0.25">
      <c r="AD39" s="27">
        <v>1</v>
      </c>
      <c r="AE39" s="27">
        <v>1</v>
      </c>
      <c r="AK39">
        <v>2</v>
      </c>
      <c r="AL39">
        <v>0</v>
      </c>
      <c r="AP39" s="4">
        <v>1</v>
      </c>
      <c r="AQ39" s="4">
        <v>10</v>
      </c>
      <c r="AS39" s="4">
        <v>1</v>
      </c>
      <c r="AU39" s="4">
        <v>1</v>
      </c>
      <c r="AV39">
        <v>16640</v>
      </c>
      <c r="BE39" s="21">
        <v>1500</v>
      </c>
    </row>
    <row r="40" spans="3:59" x14ac:dyDescent="0.25">
      <c r="AD40" s="27">
        <v>0</v>
      </c>
      <c r="AE40" s="27">
        <v>0</v>
      </c>
      <c r="AK40">
        <v>7</v>
      </c>
      <c r="AL40">
        <v>1</v>
      </c>
      <c r="AP40" s="4">
        <v>1</v>
      </c>
      <c r="AQ40" s="4">
        <v>50</v>
      </c>
      <c r="AS40" s="4">
        <v>1</v>
      </c>
      <c r="AU40" s="4">
        <v>1</v>
      </c>
      <c r="AV40">
        <v>4800</v>
      </c>
      <c r="BE40" s="21">
        <v>1500</v>
      </c>
    </row>
    <row r="41" spans="3:59" x14ac:dyDescent="0.25">
      <c r="AD41" s="27">
        <v>0</v>
      </c>
      <c r="AE41" s="27">
        <v>0</v>
      </c>
      <c r="AK41">
        <v>13</v>
      </c>
      <c r="AL41">
        <v>3</v>
      </c>
      <c r="AP41" s="4">
        <v>2</v>
      </c>
      <c r="AQ41" s="4">
        <v>20</v>
      </c>
      <c r="AS41" s="4">
        <v>1</v>
      </c>
      <c r="AU41" s="4">
        <v>1</v>
      </c>
      <c r="AV41">
        <v>20160</v>
      </c>
      <c r="BE41" s="21">
        <v>1500</v>
      </c>
    </row>
    <row r="42" spans="3:59" x14ac:dyDescent="0.25">
      <c r="AD42" s="27">
        <v>1</v>
      </c>
      <c r="AE42" s="27">
        <v>1</v>
      </c>
      <c r="AK42">
        <v>0</v>
      </c>
      <c r="AL42">
        <v>0</v>
      </c>
      <c r="AP42" s="4">
        <v>2</v>
      </c>
      <c r="AQ42" s="4">
        <v>75</v>
      </c>
      <c r="AS42" s="4">
        <v>1</v>
      </c>
      <c r="AU42" s="4">
        <v>1</v>
      </c>
      <c r="AV42">
        <v>1200</v>
      </c>
      <c r="BE42" s="21">
        <v>1560</v>
      </c>
    </row>
    <row r="43" spans="3:59" x14ac:dyDescent="0.25">
      <c r="AD43" s="27">
        <v>1</v>
      </c>
      <c r="AE43" s="27">
        <v>0</v>
      </c>
      <c r="AK43">
        <v>1</v>
      </c>
      <c r="AL43">
        <v>1</v>
      </c>
      <c r="AP43" s="4">
        <v>2</v>
      </c>
      <c r="AQ43" s="4">
        <v>50</v>
      </c>
      <c r="AS43" s="4">
        <v>1</v>
      </c>
      <c r="AU43" s="4">
        <v>1</v>
      </c>
      <c r="AV43">
        <v>32400</v>
      </c>
      <c r="BE43" s="21">
        <v>1560</v>
      </c>
    </row>
    <row r="44" spans="3:59" x14ac:dyDescent="0.25">
      <c r="AK44">
        <v>1</v>
      </c>
      <c r="AL44">
        <v>1</v>
      </c>
      <c r="AP44" s="4">
        <v>2</v>
      </c>
      <c r="AQ44" s="4">
        <v>60</v>
      </c>
      <c r="AS44" s="4">
        <v>1</v>
      </c>
      <c r="AU44" s="4">
        <v>1</v>
      </c>
      <c r="AV44">
        <v>7740</v>
      </c>
      <c r="BE44" s="21">
        <v>1600</v>
      </c>
    </row>
    <row r="45" spans="3:59" x14ac:dyDescent="0.25">
      <c r="AK45">
        <v>0</v>
      </c>
      <c r="AL45">
        <v>1</v>
      </c>
      <c r="AP45" s="4">
        <v>2</v>
      </c>
      <c r="AQ45" s="4">
        <v>50</v>
      </c>
      <c r="AS45" s="4">
        <v>1</v>
      </c>
      <c r="AU45" s="4">
        <v>1</v>
      </c>
      <c r="AV45">
        <v>5000</v>
      </c>
      <c r="BE45" s="22">
        <v>1680</v>
      </c>
    </row>
    <row r="46" spans="3:59" x14ac:dyDescent="0.25">
      <c r="AP46" s="4">
        <v>2</v>
      </c>
      <c r="AS46" s="4">
        <v>1</v>
      </c>
      <c r="AU46" s="4">
        <v>1</v>
      </c>
      <c r="AV46">
        <v>22440</v>
      </c>
      <c r="BE46" s="22">
        <v>1750</v>
      </c>
    </row>
    <row r="47" spans="3:59" x14ac:dyDescent="0.25">
      <c r="AP47" s="4">
        <v>2</v>
      </c>
      <c r="AQ47" s="4">
        <v>25</v>
      </c>
      <c r="AS47" s="4">
        <v>1</v>
      </c>
      <c r="AU47" s="4">
        <v>1</v>
      </c>
      <c r="AV47">
        <v>21000</v>
      </c>
      <c r="BE47" s="22">
        <v>1768</v>
      </c>
    </row>
    <row r="48" spans="3:59" x14ac:dyDescent="0.25">
      <c r="AP48" s="4">
        <v>2</v>
      </c>
      <c r="AQ48" s="4">
        <v>5</v>
      </c>
      <c r="AS48" s="4">
        <v>0</v>
      </c>
      <c r="AU48" s="4">
        <v>1</v>
      </c>
      <c r="AV48">
        <v>6000</v>
      </c>
      <c r="BE48" s="22">
        <v>1800</v>
      </c>
    </row>
    <row r="49" spans="42:57" x14ac:dyDescent="0.25">
      <c r="AP49" s="4">
        <v>2</v>
      </c>
      <c r="AS49" s="4">
        <v>1</v>
      </c>
      <c r="AU49" s="4">
        <v>1</v>
      </c>
      <c r="AV49">
        <v>3300</v>
      </c>
      <c r="BE49" s="22">
        <v>1800</v>
      </c>
    </row>
    <row r="50" spans="42:57" x14ac:dyDescent="0.25">
      <c r="AP50" s="4">
        <v>2</v>
      </c>
      <c r="AQ50" s="4">
        <v>55</v>
      </c>
      <c r="AS50" s="4">
        <v>0</v>
      </c>
      <c r="AU50" s="4">
        <v>1</v>
      </c>
      <c r="AV50">
        <v>104</v>
      </c>
      <c r="BE50" s="22">
        <v>1872</v>
      </c>
    </row>
    <row r="51" spans="42:57" x14ac:dyDescent="0.25">
      <c r="AP51" s="4">
        <v>2</v>
      </c>
      <c r="AS51" s="4">
        <v>1</v>
      </c>
      <c r="AU51" s="4">
        <v>1</v>
      </c>
      <c r="AV51">
        <v>4680</v>
      </c>
      <c r="BE51" s="22">
        <v>1920</v>
      </c>
    </row>
    <row r="52" spans="42:57" x14ac:dyDescent="0.25">
      <c r="AP52" s="4">
        <v>1</v>
      </c>
      <c r="AQ52" s="4">
        <v>60</v>
      </c>
      <c r="AS52" s="4">
        <v>1</v>
      </c>
      <c r="AU52" s="4">
        <v>1</v>
      </c>
      <c r="AV52">
        <v>1872</v>
      </c>
      <c r="BE52" s="22">
        <v>2000</v>
      </c>
    </row>
    <row r="53" spans="42:57" x14ac:dyDescent="0.25">
      <c r="AP53" s="4">
        <v>1</v>
      </c>
      <c r="AS53" s="4">
        <v>1</v>
      </c>
      <c r="AU53" s="4">
        <v>1</v>
      </c>
      <c r="AV53">
        <v>15600</v>
      </c>
      <c r="BE53" s="22">
        <v>2080</v>
      </c>
    </row>
    <row r="54" spans="42:57" x14ac:dyDescent="0.25">
      <c r="AP54" s="4">
        <v>1</v>
      </c>
      <c r="AQ54" s="4">
        <v>30</v>
      </c>
      <c r="AS54" s="4">
        <v>1</v>
      </c>
      <c r="AU54" s="4">
        <v>1</v>
      </c>
      <c r="AV54">
        <v>563</v>
      </c>
      <c r="BE54" s="22">
        <v>2188</v>
      </c>
    </row>
    <row r="55" spans="42:57" x14ac:dyDescent="0.25">
      <c r="AP55" s="4">
        <v>1</v>
      </c>
      <c r="AQ55" s="4">
        <v>10</v>
      </c>
      <c r="AS55" s="4">
        <v>1</v>
      </c>
      <c r="AU55" s="4">
        <v>1</v>
      </c>
      <c r="AV55">
        <v>4992</v>
      </c>
      <c r="BE55" s="22">
        <v>2200</v>
      </c>
    </row>
    <row r="56" spans="42:57" x14ac:dyDescent="0.25">
      <c r="AP56" s="4">
        <v>2</v>
      </c>
      <c r="AQ56" s="4">
        <v>50</v>
      </c>
      <c r="AS56" s="4">
        <v>1</v>
      </c>
      <c r="AU56" s="4">
        <v>1</v>
      </c>
      <c r="AV56">
        <v>364</v>
      </c>
      <c r="BE56" s="22">
        <v>2275</v>
      </c>
    </row>
    <row r="57" spans="42:57" x14ac:dyDescent="0.25">
      <c r="AP57" s="4">
        <v>1</v>
      </c>
      <c r="AQ57" s="4">
        <v>30</v>
      </c>
      <c r="AS57" s="4">
        <v>1</v>
      </c>
      <c r="AU57" s="4">
        <v>1</v>
      </c>
      <c r="AV57">
        <v>240</v>
      </c>
      <c r="BE57" s="22">
        <v>2400</v>
      </c>
    </row>
    <row r="58" spans="42:57" x14ac:dyDescent="0.25">
      <c r="AP58" s="4">
        <v>2</v>
      </c>
      <c r="AQ58" s="4">
        <v>10</v>
      </c>
      <c r="AS58" s="4">
        <v>1</v>
      </c>
      <c r="AU58" s="4">
        <v>1</v>
      </c>
      <c r="AV58">
        <v>8400</v>
      </c>
      <c r="BE58" s="22">
        <v>2400</v>
      </c>
    </row>
    <row r="59" spans="42:57" x14ac:dyDescent="0.25">
      <c r="AP59" s="4">
        <v>2</v>
      </c>
      <c r="AQ59" s="4">
        <v>90</v>
      </c>
      <c r="AS59" s="4">
        <v>1</v>
      </c>
      <c r="AU59" s="4">
        <v>1</v>
      </c>
      <c r="AV59">
        <v>3900</v>
      </c>
      <c r="BE59" s="22">
        <v>2400</v>
      </c>
    </row>
    <row r="60" spans="42:57" x14ac:dyDescent="0.25">
      <c r="AP60" s="4">
        <v>1</v>
      </c>
      <c r="AQ60" s="4">
        <v>20</v>
      </c>
      <c r="AS60" s="4">
        <v>1</v>
      </c>
      <c r="AU60" s="4">
        <v>1</v>
      </c>
      <c r="AV60">
        <v>2275</v>
      </c>
      <c r="BE60" s="22">
        <v>2400</v>
      </c>
    </row>
    <row r="61" spans="42:57" x14ac:dyDescent="0.25">
      <c r="AP61" s="4">
        <v>1</v>
      </c>
      <c r="AQ61" s="4">
        <v>50</v>
      </c>
      <c r="AS61" s="4">
        <v>1</v>
      </c>
      <c r="AU61" s="4">
        <v>1</v>
      </c>
      <c r="AV61">
        <v>1560</v>
      </c>
      <c r="BE61" s="22">
        <v>2496</v>
      </c>
    </row>
    <row r="62" spans="42:57" x14ac:dyDescent="0.25">
      <c r="AP62" s="4">
        <v>1</v>
      </c>
      <c r="AQ62" s="4">
        <v>20</v>
      </c>
      <c r="AS62" s="4">
        <v>1</v>
      </c>
      <c r="AU62" s="4">
        <v>1</v>
      </c>
      <c r="AV62">
        <v>31200</v>
      </c>
      <c r="BE62" s="22">
        <v>2500</v>
      </c>
    </row>
    <row r="63" spans="42:57" x14ac:dyDescent="0.25">
      <c r="AP63" s="4">
        <v>2</v>
      </c>
      <c r="AQ63" s="4">
        <v>40</v>
      </c>
      <c r="AS63" s="4">
        <v>1</v>
      </c>
      <c r="AU63" s="4">
        <v>1</v>
      </c>
      <c r="AV63">
        <v>6000</v>
      </c>
      <c r="BE63" s="22">
        <v>2500</v>
      </c>
    </row>
    <row r="64" spans="42:57" x14ac:dyDescent="0.25">
      <c r="AP64" s="4">
        <v>2</v>
      </c>
      <c r="AQ64" s="4">
        <v>100</v>
      </c>
      <c r="AS64" s="4">
        <v>1</v>
      </c>
      <c r="AU64" s="4">
        <v>1</v>
      </c>
      <c r="AV64">
        <v>2200</v>
      </c>
      <c r="BE64" s="22">
        <v>2500</v>
      </c>
    </row>
    <row r="65" spans="42:57" x14ac:dyDescent="0.25">
      <c r="AP65" s="4">
        <v>1</v>
      </c>
      <c r="AQ65" s="4">
        <v>30</v>
      </c>
      <c r="AS65" s="4">
        <v>1</v>
      </c>
      <c r="AU65" s="4">
        <v>1</v>
      </c>
      <c r="AV65">
        <v>4914</v>
      </c>
      <c r="BE65" s="22">
        <v>2520</v>
      </c>
    </row>
    <row r="66" spans="42:57" x14ac:dyDescent="0.25">
      <c r="AP66" s="4">
        <v>1</v>
      </c>
      <c r="AS66" s="4">
        <v>1</v>
      </c>
      <c r="AU66" s="4">
        <v>1</v>
      </c>
      <c r="AV66">
        <v>17888</v>
      </c>
      <c r="BE66" s="22">
        <v>2600</v>
      </c>
    </row>
    <row r="67" spans="42:57" x14ac:dyDescent="0.25">
      <c r="AP67" s="4">
        <v>1</v>
      </c>
      <c r="AQ67" s="4">
        <v>27</v>
      </c>
      <c r="AS67" s="4">
        <v>1</v>
      </c>
      <c r="AU67" s="4">
        <v>1</v>
      </c>
      <c r="AV67">
        <v>19500</v>
      </c>
      <c r="BE67" s="22">
        <v>2700</v>
      </c>
    </row>
    <row r="68" spans="42:57" x14ac:dyDescent="0.25">
      <c r="AP68" s="4">
        <v>1</v>
      </c>
      <c r="AS68" s="4">
        <v>1</v>
      </c>
      <c r="AU68" s="4">
        <v>1</v>
      </c>
      <c r="AV68">
        <v>3640</v>
      </c>
      <c r="BE68" s="22">
        <v>3000</v>
      </c>
    </row>
    <row r="69" spans="42:57" x14ac:dyDescent="0.25">
      <c r="AP69" s="4">
        <v>1</v>
      </c>
      <c r="AQ69" s="4">
        <v>50</v>
      </c>
      <c r="AS69" s="4">
        <v>1</v>
      </c>
      <c r="AU69" s="4">
        <v>1</v>
      </c>
      <c r="AV69">
        <v>5400</v>
      </c>
      <c r="BE69" s="22">
        <v>3000</v>
      </c>
    </row>
    <row r="70" spans="42:57" x14ac:dyDescent="0.25">
      <c r="AP70" s="4">
        <v>1</v>
      </c>
      <c r="AS70" s="4">
        <v>1</v>
      </c>
      <c r="AU70" s="4">
        <v>1</v>
      </c>
      <c r="AV70">
        <v>15600</v>
      </c>
      <c r="BE70" s="22">
        <v>3120</v>
      </c>
    </row>
    <row r="71" spans="42:57" x14ac:dyDescent="0.25">
      <c r="AP71" s="4">
        <v>1</v>
      </c>
      <c r="AQ71" s="4">
        <v>30</v>
      </c>
      <c r="AS71" s="4">
        <v>1</v>
      </c>
      <c r="AU71" s="4">
        <v>1</v>
      </c>
      <c r="AV71">
        <v>3360</v>
      </c>
      <c r="BE71" s="22">
        <v>3150</v>
      </c>
    </row>
    <row r="72" spans="42:57" x14ac:dyDescent="0.25">
      <c r="AP72" s="4">
        <v>2</v>
      </c>
      <c r="AQ72" s="4">
        <v>30</v>
      </c>
      <c r="AS72" s="4">
        <v>0</v>
      </c>
      <c r="AU72" s="4">
        <v>1</v>
      </c>
      <c r="AV72">
        <v>2400</v>
      </c>
      <c r="BE72" s="22">
        <v>3200</v>
      </c>
    </row>
    <row r="73" spans="42:57" x14ac:dyDescent="0.25">
      <c r="AP73" s="4">
        <v>1</v>
      </c>
      <c r="AQ73" s="4">
        <v>8</v>
      </c>
      <c r="AS73" s="4">
        <v>1</v>
      </c>
      <c r="AU73" s="4">
        <v>1</v>
      </c>
      <c r="AV73">
        <v>9776</v>
      </c>
      <c r="BE73" s="22">
        <v>3250</v>
      </c>
    </row>
    <row r="74" spans="42:57" x14ac:dyDescent="0.25">
      <c r="AP74" s="4">
        <v>2</v>
      </c>
      <c r="AS74" s="4">
        <v>1</v>
      </c>
      <c r="AU74" s="4">
        <v>1</v>
      </c>
      <c r="AV74">
        <v>6000</v>
      </c>
      <c r="BE74" s="22">
        <v>3300</v>
      </c>
    </row>
    <row r="75" spans="42:57" x14ac:dyDescent="0.25">
      <c r="AP75" s="4">
        <v>1</v>
      </c>
      <c r="AQ75" s="4">
        <v>20</v>
      </c>
      <c r="AS75" s="4">
        <v>1</v>
      </c>
      <c r="AU75" s="4">
        <v>1</v>
      </c>
      <c r="AV75">
        <v>640</v>
      </c>
      <c r="BE75" s="22">
        <v>3360</v>
      </c>
    </row>
    <row r="76" spans="42:57" x14ac:dyDescent="0.25">
      <c r="AP76" s="4">
        <v>1</v>
      </c>
      <c r="AQ76" s="4">
        <v>55</v>
      </c>
      <c r="AS76" s="4">
        <v>1</v>
      </c>
      <c r="AU76" s="4">
        <v>1</v>
      </c>
      <c r="AV76">
        <v>20592</v>
      </c>
      <c r="BE76" s="22">
        <v>3600</v>
      </c>
    </row>
    <row r="77" spans="42:57" x14ac:dyDescent="0.25">
      <c r="AP77" s="4">
        <v>1</v>
      </c>
      <c r="AQ77" s="4">
        <v>85</v>
      </c>
      <c r="AS77" s="4">
        <v>1</v>
      </c>
      <c r="AU77" s="4">
        <v>1</v>
      </c>
      <c r="AV77">
        <v>960</v>
      </c>
      <c r="BE77" s="22">
        <v>3600</v>
      </c>
    </row>
    <row r="78" spans="42:57" x14ac:dyDescent="0.25">
      <c r="AP78" s="4">
        <v>2</v>
      </c>
      <c r="AS78" s="4">
        <v>1</v>
      </c>
      <c r="AU78" s="4">
        <v>1</v>
      </c>
      <c r="AV78">
        <v>700</v>
      </c>
      <c r="BE78" s="22">
        <v>3600</v>
      </c>
    </row>
    <row r="79" spans="42:57" x14ac:dyDescent="0.25">
      <c r="AP79" s="4">
        <v>1</v>
      </c>
      <c r="AQ79" s="4">
        <v>25</v>
      </c>
      <c r="AS79" s="4">
        <v>1</v>
      </c>
      <c r="AU79" s="4">
        <v>1</v>
      </c>
      <c r="AV79">
        <v>4800</v>
      </c>
      <c r="BE79" s="22">
        <v>3640</v>
      </c>
    </row>
    <row r="80" spans="42:57" x14ac:dyDescent="0.25">
      <c r="AP80" s="4">
        <v>1</v>
      </c>
      <c r="AQ80" s="4">
        <v>30</v>
      </c>
      <c r="AS80" s="4">
        <v>1</v>
      </c>
      <c r="AU80" s="4">
        <v>1</v>
      </c>
      <c r="AV80">
        <v>39312</v>
      </c>
      <c r="BE80" s="22">
        <v>3675</v>
      </c>
    </row>
    <row r="81" spans="42:57" x14ac:dyDescent="0.25">
      <c r="AP81" s="4">
        <v>2</v>
      </c>
      <c r="AQ81" s="4">
        <v>50</v>
      </c>
      <c r="AS81" s="4">
        <v>1</v>
      </c>
      <c r="AU81" s="4">
        <v>1</v>
      </c>
      <c r="AV81">
        <v>3000</v>
      </c>
      <c r="BE81" s="22">
        <v>3900</v>
      </c>
    </row>
    <row r="82" spans="42:57" x14ac:dyDescent="0.25">
      <c r="AP82" s="4">
        <v>1</v>
      </c>
      <c r="AQ82" s="4">
        <v>20</v>
      </c>
      <c r="AS82" s="4">
        <v>1</v>
      </c>
      <c r="AU82" s="4">
        <v>1</v>
      </c>
      <c r="AV82">
        <v>12480</v>
      </c>
      <c r="BE82" s="22">
        <v>3900</v>
      </c>
    </row>
    <row r="83" spans="42:57" x14ac:dyDescent="0.25">
      <c r="AP83" s="4">
        <v>1</v>
      </c>
      <c r="AQ83" s="4">
        <v>50</v>
      </c>
      <c r="AS83" s="4">
        <v>1</v>
      </c>
      <c r="AU83" s="4">
        <v>1</v>
      </c>
      <c r="AV83">
        <v>45500</v>
      </c>
      <c r="BE83" s="22">
        <v>4000</v>
      </c>
    </row>
    <row r="84" spans="42:57" x14ac:dyDescent="0.25">
      <c r="AP84" s="4">
        <v>1</v>
      </c>
      <c r="AQ84" s="4">
        <v>30</v>
      </c>
      <c r="AS84" s="4">
        <v>1</v>
      </c>
      <c r="AU84" s="4">
        <v>1</v>
      </c>
      <c r="AV84">
        <v>17500</v>
      </c>
      <c r="BE84" s="22">
        <v>4160</v>
      </c>
    </row>
    <row r="85" spans="42:57" x14ac:dyDescent="0.25">
      <c r="AP85" s="4">
        <v>2</v>
      </c>
      <c r="AQ85" s="4">
        <v>80</v>
      </c>
      <c r="AS85" s="4">
        <v>1</v>
      </c>
      <c r="AU85" s="4">
        <v>1</v>
      </c>
      <c r="AV85">
        <v>1200</v>
      </c>
      <c r="BE85" s="22">
        <v>4500</v>
      </c>
    </row>
    <row r="86" spans="42:57" x14ac:dyDescent="0.25">
      <c r="AP86" s="4">
        <v>1</v>
      </c>
      <c r="AQ86" s="4">
        <v>50</v>
      </c>
      <c r="AS86" s="4">
        <v>1</v>
      </c>
      <c r="AU86" s="4">
        <v>1</v>
      </c>
      <c r="AV86">
        <v>160</v>
      </c>
      <c r="BE86" s="22">
        <v>4550</v>
      </c>
    </row>
    <row r="87" spans="42:57" x14ac:dyDescent="0.25">
      <c r="AP87" s="4">
        <v>1</v>
      </c>
      <c r="AQ87" s="4">
        <v>80</v>
      </c>
      <c r="AS87" s="4">
        <v>1</v>
      </c>
      <c r="AU87" s="4">
        <v>1</v>
      </c>
      <c r="AV87">
        <v>8400</v>
      </c>
      <c r="BE87" s="22">
        <v>4576</v>
      </c>
    </row>
    <row r="88" spans="42:57" x14ac:dyDescent="0.25">
      <c r="AP88" s="4">
        <v>1</v>
      </c>
      <c r="AQ88" s="4">
        <v>80</v>
      </c>
      <c r="AS88" s="4">
        <v>1</v>
      </c>
      <c r="AU88" s="4">
        <v>1</v>
      </c>
      <c r="AV88">
        <v>10400</v>
      </c>
      <c r="BE88" s="22">
        <v>4680</v>
      </c>
    </row>
    <row r="89" spans="42:57" x14ac:dyDescent="0.25">
      <c r="AP89" s="4">
        <v>1</v>
      </c>
      <c r="AQ89" s="4">
        <v>70</v>
      </c>
      <c r="AS89" s="4">
        <v>1</v>
      </c>
      <c r="AU89" s="4">
        <v>1</v>
      </c>
      <c r="AV89">
        <v>4500</v>
      </c>
      <c r="BE89" s="22">
        <v>4680</v>
      </c>
    </row>
    <row r="90" spans="42:57" x14ac:dyDescent="0.25">
      <c r="AP90" s="4">
        <v>2</v>
      </c>
      <c r="AQ90" s="4">
        <v>70</v>
      </c>
      <c r="AS90" s="4">
        <v>1</v>
      </c>
      <c r="AU90" s="4">
        <v>1</v>
      </c>
      <c r="AV90">
        <v>7072</v>
      </c>
      <c r="BE90" s="22">
        <v>4800</v>
      </c>
    </row>
    <row r="91" spans="42:57" x14ac:dyDescent="0.25">
      <c r="AP91" s="4">
        <v>1</v>
      </c>
      <c r="AQ91" s="4">
        <v>20</v>
      </c>
      <c r="AS91" s="4">
        <v>1</v>
      </c>
      <c r="AU91" s="4">
        <v>1</v>
      </c>
      <c r="AV91">
        <v>12000</v>
      </c>
      <c r="BE91" s="22">
        <v>4800</v>
      </c>
    </row>
    <row r="92" spans="42:57" x14ac:dyDescent="0.25">
      <c r="AP92" s="4">
        <v>1</v>
      </c>
      <c r="AQ92" s="4">
        <v>25</v>
      </c>
      <c r="AS92" s="4">
        <v>1</v>
      </c>
      <c r="AU92" s="4">
        <v>1</v>
      </c>
      <c r="AV92">
        <v>11700</v>
      </c>
      <c r="BE92" s="22">
        <v>4800</v>
      </c>
    </row>
    <row r="93" spans="42:57" x14ac:dyDescent="0.25">
      <c r="AP93" s="4">
        <v>1</v>
      </c>
      <c r="AQ93" s="4">
        <v>75</v>
      </c>
      <c r="AS93" s="4">
        <v>1</v>
      </c>
      <c r="AU93" s="4">
        <v>1</v>
      </c>
      <c r="AV93">
        <v>1800</v>
      </c>
      <c r="BE93" s="22">
        <v>4914</v>
      </c>
    </row>
    <row r="94" spans="42:57" x14ac:dyDescent="0.25">
      <c r="AP94" s="4">
        <v>2</v>
      </c>
      <c r="AS94" s="4">
        <v>1</v>
      </c>
      <c r="AU94" s="4">
        <v>1</v>
      </c>
      <c r="AV94">
        <v>10400</v>
      </c>
      <c r="BE94" s="22">
        <v>4914</v>
      </c>
    </row>
    <row r="95" spans="42:57" x14ac:dyDescent="0.25">
      <c r="AP95" s="4">
        <v>1</v>
      </c>
      <c r="AQ95" s="4">
        <v>25</v>
      </c>
      <c r="AS95" s="4">
        <v>1</v>
      </c>
      <c r="AU95" s="4">
        <v>1</v>
      </c>
      <c r="AV95">
        <v>1575</v>
      </c>
      <c r="BE95" s="22">
        <v>4992</v>
      </c>
    </row>
    <row r="96" spans="42:57" x14ac:dyDescent="0.25">
      <c r="AP96" s="4">
        <v>1</v>
      </c>
      <c r="AQ96" s="4">
        <v>75</v>
      </c>
      <c r="AS96" s="4">
        <v>1</v>
      </c>
      <c r="AU96" s="4">
        <v>1</v>
      </c>
      <c r="AV96">
        <v>450</v>
      </c>
      <c r="BE96" s="22">
        <v>5000</v>
      </c>
    </row>
    <row r="97" spans="42:57" x14ac:dyDescent="0.25">
      <c r="AP97" s="4">
        <v>2</v>
      </c>
      <c r="AQ97" s="4">
        <v>20</v>
      </c>
      <c r="AS97" s="4">
        <v>0</v>
      </c>
      <c r="AU97" s="4">
        <v>1</v>
      </c>
      <c r="AV97">
        <v>10400</v>
      </c>
      <c r="BE97" s="22">
        <v>5000</v>
      </c>
    </row>
    <row r="98" spans="42:57" x14ac:dyDescent="0.25">
      <c r="AP98" s="4">
        <v>1</v>
      </c>
      <c r="AQ98" s="4">
        <v>25</v>
      </c>
      <c r="AS98" s="4">
        <v>1</v>
      </c>
      <c r="AU98" s="4">
        <v>1</v>
      </c>
      <c r="AV98">
        <v>1600</v>
      </c>
      <c r="BE98" s="22">
        <v>5180</v>
      </c>
    </row>
    <row r="99" spans="42:57" x14ac:dyDescent="0.25">
      <c r="AP99" s="4">
        <v>1</v>
      </c>
      <c r="AQ99" s="4">
        <v>20</v>
      </c>
      <c r="AS99" s="4">
        <v>1</v>
      </c>
      <c r="AU99" s="4">
        <v>1</v>
      </c>
      <c r="AV99">
        <v>2000</v>
      </c>
      <c r="BE99" s="22">
        <v>5200</v>
      </c>
    </row>
    <row r="100" spans="42:57" x14ac:dyDescent="0.25">
      <c r="AP100" s="4">
        <v>1</v>
      </c>
      <c r="AQ100" s="4">
        <v>10</v>
      </c>
      <c r="AS100" s="4">
        <v>1</v>
      </c>
      <c r="AU100" s="4">
        <v>1</v>
      </c>
      <c r="AV100">
        <v>12500</v>
      </c>
      <c r="BE100" s="22">
        <v>5250</v>
      </c>
    </row>
    <row r="101" spans="42:57" x14ac:dyDescent="0.25">
      <c r="AP101" s="4">
        <v>1</v>
      </c>
      <c r="AQ101" s="4">
        <v>30</v>
      </c>
      <c r="AS101" s="4">
        <v>1</v>
      </c>
      <c r="AU101" s="4">
        <v>1</v>
      </c>
      <c r="AV101">
        <v>4800</v>
      </c>
      <c r="BE101" s="22">
        <v>5280</v>
      </c>
    </row>
    <row r="102" spans="42:57" x14ac:dyDescent="0.25">
      <c r="AP102" s="4">
        <v>1</v>
      </c>
      <c r="AQ102" s="4">
        <v>10</v>
      </c>
      <c r="AS102" s="4">
        <v>1</v>
      </c>
      <c r="AU102" s="4">
        <v>1</v>
      </c>
      <c r="AV102">
        <v>6400</v>
      </c>
      <c r="BE102" s="22">
        <v>5400</v>
      </c>
    </row>
    <row r="103" spans="42:57" x14ac:dyDescent="0.25">
      <c r="AP103" s="4">
        <v>1</v>
      </c>
      <c r="AQ103" s="4">
        <v>25</v>
      </c>
      <c r="AS103" s="4">
        <v>1</v>
      </c>
      <c r="AU103" s="4">
        <v>1</v>
      </c>
      <c r="AV103">
        <v>1040</v>
      </c>
      <c r="BE103" s="22">
        <v>5474</v>
      </c>
    </row>
    <row r="104" spans="42:57" x14ac:dyDescent="0.25">
      <c r="AP104" s="4">
        <v>1</v>
      </c>
      <c r="AS104" s="4">
        <v>1</v>
      </c>
      <c r="AU104" s="4">
        <v>1</v>
      </c>
      <c r="AV104">
        <v>1944</v>
      </c>
      <c r="BE104" s="22">
        <v>5600</v>
      </c>
    </row>
    <row r="105" spans="42:57" x14ac:dyDescent="0.25">
      <c r="AP105" s="4">
        <v>2</v>
      </c>
      <c r="AQ105" s="4">
        <v>10</v>
      </c>
      <c r="AS105" s="4">
        <v>1</v>
      </c>
      <c r="AU105" s="4">
        <v>1</v>
      </c>
      <c r="AV105">
        <v>1040</v>
      </c>
      <c r="BE105" s="22">
        <v>5750</v>
      </c>
    </row>
    <row r="106" spans="42:57" x14ac:dyDescent="0.25">
      <c r="AP106" s="4">
        <v>1</v>
      </c>
      <c r="AQ106" s="4">
        <v>60</v>
      </c>
      <c r="AS106" s="4">
        <v>1</v>
      </c>
      <c r="AU106" s="4">
        <v>1</v>
      </c>
      <c r="AV106">
        <v>15188</v>
      </c>
      <c r="BE106" s="22">
        <v>5950</v>
      </c>
    </row>
    <row r="107" spans="42:57" x14ac:dyDescent="0.25">
      <c r="AP107" s="4">
        <v>2</v>
      </c>
      <c r="AQ107" s="4">
        <v>50</v>
      </c>
      <c r="AS107" s="4">
        <v>1</v>
      </c>
      <c r="AU107" s="4">
        <v>1</v>
      </c>
      <c r="AV107">
        <v>2520</v>
      </c>
      <c r="BE107" s="22">
        <v>6000</v>
      </c>
    </row>
    <row r="108" spans="42:57" x14ac:dyDescent="0.25">
      <c r="AP108" s="4">
        <v>1</v>
      </c>
      <c r="AQ108" s="4">
        <v>20</v>
      </c>
      <c r="AS108" s="4">
        <v>1</v>
      </c>
      <c r="AU108" s="4">
        <v>1</v>
      </c>
      <c r="AV108">
        <v>420</v>
      </c>
      <c r="BE108" s="22">
        <v>6000</v>
      </c>
    </row>
    <row r="109" spans="42:57" x14ac:dyDescent="0.25">
      <c r="AP109" s="4">
        <v>2</v>
      </c>
      <c r="AQ109" s="4">
        <v>33</v>
      </c>
      <c r="AS109" s="4">
        <v>1</v>
      </c>
      <c r="AU109" s="4">
        <v>1</v>
      </c>
      <c r="AV109">
        <v>1248</v>
      </c>
      <c r="BE109" s="22">
        <v>6000</v>
      </c>
    </row>
    <row r="110" spans="42:57" x14ac:dyDescent="0.25">
      <c r="AP110" s="4">
        <v>2</v>
      </c>
      <c r="AQ110" s="4">
        <v>15</v>
      </c>
      <c r="AS110" s="4">
        <v>1</v>
      </c>
      <c r="AU110" s="4">
        <v>1</v>
      </c>
      <c r="AV110">
        <v>51450</v>
      </c>
      <c r="BE110" s="22">
        <v>6240</v>
      </c>
    </row>
    <row r="111" spans="42:57" x14ac:dyDescent="0.25">
      <c r="AP111" s="4">
        <v>2</v>
      </c>
      <c r="AQ111" s="4">
        <v>100</v>
      </c>
      <c r="AS111" s="4">
        <v>1</v>
      </c>
      <c r="AU111" s="4">
        <v>1</v>
      </c>
      <c r="AV111">
        <v>182</v>
      </c>
      <c r="BE111" s="22">
        <v>6240</v>
      </c>
    </row>
    <row r="112" spans="42:57" x14ac:dyDescent="0.25">
      <c r="AP112" s="4">
        <v>2</v>
      </c>
      <c r="AQ112" s="4">
        <v>30</v>
      </c>
      <c r="AS112" s="4">
        <v>1</v>
      </c>
      <c r="AU112" s="4">
        <v>1</v>
      </c>
      <c r="AV112">
        <v>180</v>
      </c>
      <c r="BE112" s="22">
        <v>6400</v>
      </c>
    </row>
    <row r="113" spans="36:57" x14ac:dyDescent="0.25">
      <c r="AP113" s="4">
        <v>1</v>
      </c>
      <c r="AQ113" s="4">
        <v>85</v>
      </c>
      <c r="AS113" s="4">
        <v>1</v>
      </c>
      <c r="AU113" s="4">
        <v>1</v>
      </c>
      <c r="AV113">
        <v>8190</v>
      </c>
      <c r="BE113" s="22">
        <v>6400</v>
      </c>
    </row>
    <row r="114" spans="36:57" x14ac:dyDescent="0.25">
      <c r="AP114" s="4">
        <v>1</v>
      </c>
      <c r="AQ114" s="4">
        <v>60</v>
      </c>
      <c r="AS114" s="4">
        <v>1</v>
      </c>
      <c r="AU114" s="4">
        <v>1</v>
      </c>
      <c r="AV114">
        <v>1000</v>
      </c>
      <c r="BE114" s="22">
        <v>6552</v>
      </c>
    </row>
    <row r="115" spans="36:57" x14ac:dyDescent="0.25">
      <c r="AP115" s="4">
        <v>1</v>
      </c>
      <c r="AS115" s="4">
        <v>1</v>
      </c>
      <c r="AU115" s="4">
        <v>1</v>
      </c>
      <c r="AV115">
        <v>15600</v>
      </c>
      <c r="BE115" s="22">
        <v>6750</v>
      </c>
    </row>
    <row r="116" spans="36:57" x14ac:dyDescent="0.25">
      <c r="AP116" s="4">
        <v>1</v>
      </c>
      <c r="AQ116" s="4">
        <v>40</v>
      </c>
      <c r="AS116" s="4">
        <v>1</v>
      </c>
      <c r="AU116" s="4">
        <v>1</v>
      </c>
      <c r="AV116">
        <v>3150</v>
      </c>
      <c r="BE116" s="22">
        <v>7072</v>
      </c>
    </row>
    <row r="117" spans="36:57" x14ac:dyDescent="0.25">
      <c r="AJ117" s="20" t="e">
        <f>_xlfn.T.TEST(AI2:AI117,AI118:AI172,2,1)</f>
        <v>#N/A</v>
      </c>
      <c r="AP117" s="4">
        <v>2</v>
      </c>
      <c r="AQ117" s="4">
        <v>20</v>
      </c>
      <c r="AS117" s="4">
        <v>1</v>
      </c>
      <c r="AU117" s="4">
        <v>1</v>
      </c>
      <c r="AV117">
        <v>2496</v>
      </c>
      <c r="BE117" s="22">
        <v>7800</v>
      </c>
    </row>
    <row r="118" spans="36:57" x14ac:dyDescent="0.25">
      <c r="AP118" s="4">
        <v>2</v>
      </c>
      <c r="AQ118" s="4">
        <v>20</v>
      </c>
      <c r="AS118" s="4">
        <v>1</v>
      </c>
      <c r="AU118" s="4">
        <v>2</v>
      </c>
      <c r="AV118">
        <v>1248</v>
      </c>
      <c r="BE118" s="22">
        <v>7800</v>
      </c>
    </row>
    <row r="119" spans="36:57" x14ac:dyDescent="0.25">
      <c r="AP119" s="4">
        <v>1</v>
      </c>
      <c r="AQ119" s="4">
        <v>80</v>
      </c>
      <c r="AS119" s="4">
        <v>1</v>
      </c>
      <c r="AU119" s="4">
        <v>2</v>
      </c>
      <c r="AV119">
        <v>12000</v>
      </c>
      <c r="BE119" s="22">
        <v>7800</v>
      </c>
    </row>
    <row r="120" spans="36:57" x14ac:dyDescent="0.25">
      <c r="AP120" s="4">
        <v>2</v>
      </c>
      <c r="AQ120" s="4">
        <v>20</v>
      </c>
      <c r="AS120" s="4">
        <v>1</v>
      </c>
      <c r="AU120" s="4">
        <v>2</v>
      </c>
      <c r="AV120">
        <v>7800</v>
      </c>
      <c r="BE120" s="22">
        <v>8190</v>
      </c>
    </row>
    <row r="121" spans="36:57" x14ac:dyDescent="0.25">
      <c r="AP121" s="4">
        <v>1</v>
      </c>
      <c r="AQ121" s="4">
        <v>90</v>
      </c>
      <c r="AS121" s="4">
        <v>1</v>
      </c>
      <c r="AU121" s="4">
        <v>2</v>
      </c>
      <c r="AV121">
        <v>3250</v>
      </c>
      <c r="BE121" s="22">
        <v>8400</v>
      </c>
    </row>
    <row r="122" spans="36:57" x14ac:dyDescent="0.25">
      <c r="AP122" s="4">
        <v>1</v>
      </c>
      <c r="AQ122" s="4">
        <v>90</v>
      </c>
      <c r="AS122" s="4">
        <v>1</v>
      </c>
      <c r="AU122" s="4">
        <v>2</v>
      </c>
      <c r="AV122">
        <v>1300</v>
      </c>
      <c r="BE122" s="22">
        <v>8400</v>
      </c>
    </row>
    <row r="123" spans="36:57" x14ac:dyDescent="0.25">
      <c r="AP123" s="4">
        <v>1</v>
      </c>
      <c r="AQ123" s="4">
        <v>60</v>
      </c>
      <c r="AS123" s="4">
        <v>1</v>
      </c>
      <c r="AU123" s="4">
        <v>2</v>
      </c>
      <c r="AV123">
        <v>672</v>
      </c>
      <c r="BE123" s="22">
        <v>9000</v>
      </c>
    </row>
    <row r="124" spans="36:57" x14ac:dyDescent="0.25">
      <c r="AP124" s="4">
        <v>2</v>
      </c>
      <c r="AQ124" s="4">
        <v>65</v>
      </c>
      <c r="AS124" s="4">
        <v>1</v>
      </c>
      <c r="AU124" s="4">
        <v>2</v>
      </c>
      <c r="AV124">
        <v>1440</v>
      </c>
      <c r="BE124" s="22">
        <v>9568</v>
      </c>
    </row>
    <row r="125" spans="36:57" x14ac:dyDescent="0.25">
      <c r="AP125" s="4">
        <v>2</v>
      </c>
      <c r="AS125" s="4">
        <v>1</v>
      </c>
      <c r="AU125" s="4">
        <v>2</v>
      </c>
      <c r="AV125">
        <v>4680</v>
      </c>
      <c r="BE125" s="22">
        <v>9776</v>
      </c>
    </row>
    <row r="126" spans="36:57" x14ac:dyDescent="0.25">
      <c r="AP126" s="4">
        <v>1</v>
      </c>
      <c r="AQ126" s="4">
        <v>50</v>
      </c>
      <c r="AS126" s="4">
        <v>1</v>
      </c>
      <c r="AU126" s="4">
        <v>2</v>
      </c>
      <c r="AV126">
        <v>30000</v>
      </c>
      <c r="BE126" s="22">
        <v>10296</v>
      </c>
    </row>
    <row r="127" spans="36:57" x14ac:dyDescent="0.25">
      <c r="AP127" s="4">
        <v>1</v>
      </c>
      <c r="AQ127" s="4">
        <v>25</v>
      </c>
      <c r="AS127" s="4">
        <v>1</v>
      </c>
      <c r="AU127" s="4">
        <v>2</v>
      </c>
      <c r="AV127">
        <v>2188</v>
      </c>
      <c r="BE127" s="22">
        <v>10400</v>
      </c>
    </row>
    <row r="128" spans="36:57" x14ac:dyDescent="0.25">
      <c r="AP128" s="4">
        <v>2</v>
      </c>
      <c r="AS128" s="4">
        <v>1</v>
      </c>
      <c r="AU128" s="4">
        <v>2</v>
      </c>
      <c r="AV128">
        <v>3600</v>
      </c>
      <c r="BE128" s="22">
        <v>10400</v>
      </c>
    </row>
    <row r="129" spans="42:57" x14ac:dyDescent="0.25">
      <c r="AP129" s="4">
        <v>1</v>
      </c>
      <c r="AQ129" s="4">
        <v>40</v>
      </c>
      <c r="AS129" s="4">
        <v>1</v>
      </c>
      <c r="AU129" s="4">
        <v>2</v>
      </c>
      <c r="AV129">
        <v>3120</v>
      </c>
      <c r="BE129" s="22">
        <v>10400</v>
      </c>
    </row>
    <row r="130" spans="42:57" x14ac:dyDescent="0.25">
      <c r="AP130" s="4">
        <v>1</v>
      </c>
      <c r="AQ130" s="4">
        <v>99</v>
      </c>
      <c r="AS130" s="4">
        <v>1</v>
      </c>
      <c r="AU130" s="4">
        <v>2</v>
      </c>
      <c r="AV130">
        <v>1750</v>
      </c>
      <c r="BE130" s="23">
        <v>10530</v>
      </c>
    </row>
    <row r="131" spans="42:57" x14ac:dyDescent="0.25">
      <c r="AP131" s="4">
        <v>1</v>
      </c>
      <c r="AQ131" s="4">
        <v>80</v>
      </c>
      <c r="AS131" s="4">
        <v>1</v>
      </c>
      <c r="AU131" s="4">
        <v>2</v>
      </c>
      <c r="AV131">
        <v>2400</v>
      </c>
      <c r="BE131" s="23">
        <v>10920</v>
      </c>
    </row>
    <row r="132" spans="42:57" x14ac:dyDescent="0.25">
      <c r="AP132" s="4">
        <v>1</v>
      </c>
      <c r="AQ132" s="4">
        <v>30</v>
      </c>
      <c r="AS132" s="4">
        <v>1</v>
      </c>
      <c r="AU132" s="4">
        <v>2</v>
      </c>
      <c r="AV132">
        <v>1920</v>
      </c>
      <c r="BE132" s="23">
        <v>11250</v>
      </c>
    </row>
    <row r="133" spans="42:57" x14ac:dyDescent="0.25">
      <c r="AP133" s="4">
        <v>1</v>
      </c>
      <c r="AQ133" s="4">
        <v>30</v>
      </c>
      <c r="AS133" s="4">
        <v>1</v>
      </c>
      <c r="AU133" s="4">
        <v>2</v>
      </c>
      <c r="AV133">
        <v>1680</v>
      </c>
      <c r="BE133" s="23">
        <v>12000</v>
      </c>
    </row>
    <row r="134" spans="42:57" x14ac:dyDescent="0.25">
      <c r="AP134" s="4">
        <v>1</v>
      </c>
      <c r="AQ134" s="4">
        <v>80</v>
      </c>
      <c r="AS134" s="4">
        <v>1</v>
      </c>
      <c r="AU134" s="4">
        <v>2</v>
      </c>
      <c r="AV134">
        <v>10400</v>
      </c>
      <c r="BE134" s="23">
        <v>12000</v>
      </c>
    </row>
    <row r="135" spans="42:57" x14ac:dyDescent="0.25">
      <c r="AP135" s="4">
        <v>1</v>
      </c>
      <c r="AQ135" s="4">
        <v>50</v>
      </c>
      <c r="AS135" s="4">
        <v>1</v>
      </c>
      <c r="AU135" s="4">
        <v>2</v>
      </c>
      <c r="AV135">
        <v>320</v>
      </c>
      <c r="BE135" s="23">
        <v>12480</v>
      </c>
    </row>
    <row r="136" spans="42:57" x14ac:dyDescent="0.25">
      <c r="AP136" s="4">
        <v>1</v>
      </c>
      <c r="AQ136" s="4">
        <v>20</v>
      </c>
      <c r="AS136" s="4">
        <v>1</v>
      </c>
      <c r="AU136" s="4">
        <v>2</v>
      </c>
      <c r="AV136">
        <v>16640</v>
      </c>
      <c r="BE136" s="23">
        <v>12480</v>
      </c>
    </row>
    <row r="137" spans="42:57" x14ac:dyDescent="0.25">
      <c r="AP137" s="4">
        <v>1</v>
      </c>
      <c r="AQ137" s="4">
        <v>20</v>
      </c>
      <c r="AS137" s="4">
        <v>1</v>
      </c>
      <c r="AU137" s="4">
        <v>2</v>
      </c>
      <c r="AV137">
        <v>14400</v>
      </c>
      <c r="BE137" s="23">
        <v>13000</v>
      </c>
    </row>
    <row r="138" spans="42:57" x14ac:dyDescent="0.25">
      <c r="AP138" s="4">
        <v>1</v>
      </c>
      <c r="AQ138" s="4">
        <v>63</v>
      </c>
      <c r="AS138" s="4">
        <v>1</v>
      </c>
      <c r="AU138" s="4">
        <v>2</v>
      </c>
      <c r="AV138">
        <v>35100</v>
      </c>
      <c r="BE138" s="23">
        <v>13000</v>
      </c>
    </row>
    <row r="139" spans="42:57" x14ac:dyDescent="0.25">
      <c r="AP139" s="4">
        <v>2</v>
      </c>
      <c r="AQ139" s="4">
        <v>25</v>
      </c>
      <c r="AS139" s="4">
        <v>1</v>
      </c>
      <c r="AU139" s="4">
        <v>2</v>
      </c>
      <c r="AV139">
        <v>6400</v>
      </c>
      <c r="BE139" s="23">
        <v>13104</v>
      </c>
    </row>
    <row r="140" spans="42:57" x14ac:dyDescent="0.25">
      <c r="AP140" s="4">
        <v>1</v>
      </c>
      <c r="AS140" s="4">
        <v>1</v>
      </c>
      <c r="AU140" s="4">
        <v>2</v>
      </c>
      <c r="AV140">
        <v>5000</v>
      </c>
      <c r="BE140" s="23">
        <v>13824</v>
      </c>
    </row>
    <row r="141" spans="42:57" x14ac:dyDescent="0.25">
      <c r="AP141" s="4">
        <v>1</v>
      </c>
      <c r="AQ141" s="4">
        <v>80</v>
      </c>
      <c r="AS141" s="4">
        <v>1</v>
      </c>
      <c r="AU141" s="4">
        <v>2</v>
      </c>
      <c r="AV141">
        <v>3600</v>
      </c>
      <c r="BE141" s="23">
        <v>14040</v>
      </c>
    </row>
    <row r="142" spans="42:57" x14ac:dyDescent="0.25">
      <c r="AP142" s="4">
        <v>2</v>
      </c>
      <c r="AQ142" s="4">
        <v>80</v>
      </c>
      <c r="AS142" s="4">
        <v>1</v>
      </c>
      <c r="AU142" s="4">
        <v>2</v>
      </c>
      <c r="AV142">
        <v>520</v>
      </c>
      <c r="BE142" s="23">
        <v>14400</v>
      </c>
    </row>
    <row r="143" spans="42:57" x14ac:dyDescent="0.25">
      <c r="AP143" s="4">
        <v>1</v>
      </c>
      <c r="AQ143" s="4">
        <v>80</v>
      </c>
      <c r="AS143" s="4">
        <v>1</v>
      </c>
      <c r="AU143" s="4">
        <v>2</v>
      </c>
      <c r="AV143">
        <v>13824</v>
      </c>
      <c r="BE143" s="23">
        <v>15188</v>
      </c>
    </row>
    <row r="144" spans="42:57" x14ac:dyDescent="0.25">
      <c r="AP144" s="4">
        <v>2</v>
      </c>
      <c r="AQ144" s="4">
        <v>33</v>
      </c>
      <c r="AS144" s="4">
        <v>1</v>
      </c>
      <c r="AU144" s="4">
        <v>2</v>
      </c>
      <c r="AV144">
        <v>1560</v>
      </c>
      <c r="BE144" s="23">
        <v>15400</v>
      </c>
    </row>
    <row r="145" spans="42:57" x14ac:dyDescent="0.25">
      <c r="AP145" s="4">
        <v>1</v>
      </c>
      <c r="AQ145" s="4">
        <v>10</v>
      </c>
      <c r="AS145" s="4">
        <v>1</v>
      </c>
      <c r="AU145" s="4">
        <v>2</v>
      </c>
      <c r="AV145">
        <v>18330</v>
      </c>
      <c r="BE145" s="23">
        <v>15600</v>
      </c>
    </row>
    <row r="146" spans="42:57" x14ac:dyDescent="0.25">
      <c r="AP146" s="4">
        <v>1</v>
      </c>
      <c r="AQ146" s="4">
        <v>90</v>
      </c>
      <c r="AS146" s="4">
        <v>1</v>
      </c>
      <c r="AU146" s="4">
        <v>2</v>
      </c>
      <c r="AV146">
        <v>4914</v>
      </c>
      <c r="BE146" s="23">
        <v>15600</v>
      </c>
    </row>
    <row r="147" spans="42:57" x14ac:dyDescent="0.25">
      <c r="AP147" s="4">
        <v>1</v>
      </c>
      <c r="AQ147" s="4">
        <v>5</v>
      </c>
      <c r="AS147" s="4">
        <v>1</v>
      </c>
      <c r="AU147" s="4">
        <v>2</v>
      </c>
      <c r="AV147">
        <v>12480</v>
      </c>
      <c r="BE147" s="23">
        <v>15600</v>
      </c>
    </row>
    <row r="148" spans="42:57" x14ac:dyDescent="0.25">
      <c r="AP148" s="4">
        <v>1</v>
      </c>
      <c r="AQ148" s="4">
        <v>20</v>
      </c>
      <c r="AS148" s="4">
        <v>1</v>
      </c>
      <c r="AU148" s="4">
        <v>2</v>
      </c>
      <c r="AV148">
        <v>5250</v>
      </c>
      <c r="BE148" s="23">
        <v>16640</v>
      </c>
    </row>
    <row r="149" spans="42:57" x14ac:dyDescent="0.25">
      <c r="AP149" s="4">
        <v>1</v>
      </c>
      <c r="AQ149" s="4">
        <v>30</v>
      </c>
      <c r="AS149" s="4">
        <v>1</v>
      </c>
      <c r="AU149" s="4">
        <v>2</v>
      </c>
      <c r="AV149">
        <v>2400</v>
      </c>
      <c r="BE149" s="23">
        <v>16640</v>
      </c>
    </row>
    <row r="150" spans="42:57" x14ac:dyDescent="0.25">
      <c r="AP150" s="4">
        <v>1</v>
      </c>
      <c r="AQ150" s="4">
        <v>30</v>
      </c>
      <c r="AS150" s="4">
        <v>1</v>
      </c>
      <c r="AU150" s="4">
        <v>2</v>
      </c>
      <c r="AV150">
        <v>5180</v>
      </c>
      <c r="BE150" s="23">
        <v>17500</v>
      </c>
    </row>
    <row r="151" spans="42:57" x14ac:dyDescent="0.25">
      <c r="AP151" s="4">
        <v>1</v>
      </c>
      <c r="AQ151" s="4">
        <v>90</v>
      </c>
      <c r="AS151" s="4">
        <v>1</v>
      </c>
      <c r="AU151" s="4">
        <v>2</v>
      </c>
      <c r="AV151">
        <v>6240</v>
      </c>
      <c r="BE151" s="23">
        <v>17888</v>
      </c>
    </row>
    <row r="152" spans="42:57" x14ac:dyDescent="0.25">
      <c r="AP152" s="4">
        <v>2</v>
      </c>
      <c r="AQ152" s="4">
        <v>50</v>
      </c>
      <c r="AS152" s="4">
        <v>1</v>
      </c>
      <c r="AU152" s="4">
        <v>2</v>
      </c>
      <c r="AV152">
        <v>5280</v>
      </c>
      <c r="BE152" s="23">
        <v>18330</v>
      </c>
    </row>
    <row r="153" spans="42:57" x14ac:dyDescent="0.25">
      <c r="AP153" s="4">
        <v>1</v>
      </c>
      <c r="AQ153" s="4">
        <v>99</v>
      </c>
      <c r="AS153" s="4">
        <v>1</v>
      </c>
      <c r="AU153" s="4">
        <v>2</v>
      </c>
      <c r="AV153">
        <v>27300</v>
      </c>
      <c r="BE153" s="23">
        <v>18720</v>
      </c>
    </row>
    <row r="154" spans="42:57" x14ac:dyDescent="0.25">
      <c r="AP154" s="4">
        <v>1</v>
      </c>
      <c r="AQ154" s="4">
        <v>50</v>
      </c>
      <c r="AS154" s="4">
        <v>1</v>
      </c>
      <c r="AU154" s="4">
        <v>2</v>
      </c>
      <c r="AV154">
        <v>6552</v>
      </c>
      <c r="BE154" s="23">
        <v>19500</v>
      </c>
    </row>
    <row r="155" spans="42:57" x14ac:dyDescent="0.25">
      <c r="AP155" s="4">
        <v>1</v>
      </c>
      <c r="AQ155" s="4">
        <v>30</v>
      </c>
      <c r="AS155" s="4">
        <v>1</v>
      </c>
      <c r="AU155" s="4">
        <v>2</v>
      </c>
      <c r="AV155">
        <v>2500</v>
      </c>
      <c r="BE155" s="23">
        <v>20160</v>
      </c>
    </row>
    <row r="156" spans="42:57" x14ac:dyDescent="0.25">
      <c r="AP156" s="4">
        <v>1</v>
      </c>
      <c r="AQ156" s="4">
        <v>100</v>
      </c>
      <c r="AS156" s="4">
        <v>1</v>
      </c>
      <c r="AU156" s="4">
        <v>2</v>
      </c>
      <c r="AV156">
        <v>300</v>
      </c>
      <c r="BE156" s="23">
        <v>20592</v>
      </c>
    </row>
    <row r="157" spans="42:57" x14ac:dyDescent="0.25">
      <c r="AP157" s="4">
        <v>2</v>
      </c>
      <c r="AQ157" s="4">
        <v>80</v>
      </c>
      <c r="AS157" s="4">
        <v>1</v>
      </c>
      <c r="AU157" s="4">
        <v>2</v>
      </c>
      <c r="AV157">
        <v>5950</v>
      </c>
      <c r="BE157" s="23">
        <v>20800</v>
      </c>
    </row>
    <row r="158" spans="42:57" x14ac:dyDescent="0.25">
      <c r="AP158" s="4">
        <v>1</v>
      </c>
      <c r="AQ158" s="4">
        <v>20</v>
      </c>
      <c r="AS158" s="4">
        <v>1</v>
      </c>
      <c r="AU158" s="4">
        <v>2</v>
      </c>
      <c r="AV158">
        <v>4576</v>
      </c>
      <c r="BE158" s="23">
        <v>21000</v>
      </c>
    </row>
    <row r="159" spans="42:57" x14ac:dyDescent="0.25">
      <c r="AP159" s="4">
        <v>1</v>
      </c>
      <c r="AQ159" s="4">
        <v>50</v>
      </c>
      <c r="AS159" s="4">
        <v>1</v>
      </c>
      <c r="AU159" s="4">
        <v>2</v>
      </c>
      <c r="AV159">
        <v>2700</v>
      </c>
      <c r="BE159" s="23">
        <v>21240</v>
      </c>
    </row>
    <row r="160" spans="42:57" x14ac:dyDescent="0.25">
      <c r="AP160" s="4">
        <v>1</v>
      </c>
      <c r="AQ160" s="4">
        <v>40</v>
      </c>
      <c r="AS160" s="4">
        <v>1</v>
      </c>
      <c r="AU160" s="4">
        <v>2</v>
      </c>
      <c r="AV160">
        <v>3900</v>
      </c>
      <c r="BE160" s="23">
        <v>22440</v>
      </c>
    </row>
    <row r="161" spans="42:57" x14ac:dyDescent="0.25">
      <c r="AP161" s="4">
        <v>2</v>
      </c>
      <c r="AQ161" s="4">
        <v>10</v>
      </c>
      <c r="AS161" s="4">
        <v>1</v>
      </c>
      <c r="AU161" s="4">
        <v>2</v>
      </c>
      <c r="AV161">
        <v>21240</v>
      </c>
      <c r="BE161" s="23">
        <v>27300</v>
      </c>
    </row>
    <row r="162" spans="42:57" x14ac:dyDescent="0.25">
      <c r="AP162" s="4">
        <v>1</v>
      </c>
      <c r="AQ162" s="4">
        <v>7</v>
      </c>
      <c r="AS162" s="4">
        <v>1</v>
      </c>
      <c r="AU162" s="4">
        <v>2</v>
      </c>
      <c r="AV162">
        <v>1768</v>
      </c>
      <c r="BE162" s="23">
        <v>30000</v>
      </c>
    </row>
    <row r="163" spans="42:57" x14ac:dyDescent="0.25">
      <c r="AP163" s="4">
        <v>2</v>
      </c>
      <c r="AQ163" s="4">
        <v>15</v>
      </c>
      <c r="AS163" s="4">
        <v>1</v>
      </c>
      <c r="AU163" s="4">
        <v>2</v>
      </c>
      <c r="AV163">
        <v>1800</v>
      </c>
      <c r="BE163" s="23">
        <v>31200</v>
      </c>
    </row>
    <row r="164" spans="42:57" x14ac:dyDescent="0.25">
      <c r="AP164" s="4">
        <v>1</v>
      </c>
      <c r="AQ164" s="4">
        <v>20</v>
      </c>
      <c r="AS164" s="4">
        <v>1</v>
      </c>
      <c r="AU164" s="4">
        <v>2</v>
      </c>
      <c r="AV164">
        <v>13104</v>
      </c>
      <c r="BE164" s="23">
        <v>32400</v>
      </c>
    </row>
    <row r="165" spans="42:57" x14ac:dyDescent="0.25">
      <c r="AP165" s="4">
        <v>1</v>
      </c>
      <c r="AQ165" s="4">
        <v>30</v>
      </c>
      <c r="AS165" s="4">
        <v>1</v>
      </c>
      <c r="AU165" s="4">
        <v>2</v>
      </c>
      <c r="AV165">
        <v>5750</v>
      </c>
      <c r="BE165" s="23">
        <v>35100</v>
      </c>
    </row>
    <row r="166" spans="42:57" x14ac:dyDescent="0.25">
      <c r="AP166" s="4">
        <v>2</v>
      </c>
      <c r="AQ166" s="4">
        <v>17</v>
      </c>
      <c r="AS166" s="4">
        <v>1</v>
      </c>
      <c r="AU166" s="4">
        <v>2</v>
      </c>
      <c r="AV166">
        <v>7800</v>
      </c>
      <c r="BE166" s="23">
        <v>36036</v>
      </c>
    </row>
    <row r="167" spans="42:57" x14ac:dyDescent="0.25">
      <c r="AP167" s="4">
        <v>1</v>
      </c>
      <c r="AQ167" s="4">
        <v>70</v>
      </c>
      <c r="AS167" s="4">
        <v>1</v>
      </c>
      <c r="AU167" s="4">
        <v>2</v>
      </c>
      <c r="AV167">
        <v>15400</v>
      </c>
      <c r="BE167" s="23">
        <v>39000</v>
      </c>
    </row>
    <row r="168" spans="42:57" x14ac:dyDescent="0.25">
      <c r="AP168" s="4">
        <v>1</v>
      </c>
      <c r="AQ168" s="4">
        <v>13</v>
      </c>
      <c r="AS168" s="4">
        <v>1</v>
      </c>
      <c r="AU168" s="4">
        <v>2</v>
      </c>
      <c r="AV168">
        <v>9568</v>
      </c>
      <c r="BE168" s="23">
        <v>39312</v>
      </c>
    </row>
    <row r="169" spans="42:57" x14ac:dyDescent="0.25">
      <c r="AP169" s="4">
        <v>1</v>
      </c>
      <c r="AQ169" s="4">
        <v>10</v>
      </c>
      <c r="AS169" s="4">
        <v>1</v>
      </c>
      <c r="AU169" s="4">
        <v>2</v>
      </c>
      <c r="AV169">
        <v>3000</v>
      </c>
      <c r="BE169" s="23">
        <v>40000</v>
      </c>
    </row>
    <row r="170" spans="42:57" x14ac:dyDescent="0.25">
      <c r="AP170" s="4">
        <v>1</v>
      </c>
      <c r="AQ170" s="4">
        <v>50</v>
      </c>
      <c r="AS170" s="4">
        <v>1</v>
      </c>
      <c r="AU170" s="4">
        <v>2</v>
      </c>
      <c r="AV170">
        <v>14040</v>
      </c>
      <c r="BE170" s="23">
        <v>45500</v>
      </c>
    </row>
    <row r="171" spans="42:57" x14ac:dyDescent="0.25">
      <c r="AP171" s="4">
        <v>1</v>
      </c>
      <c r="AS171" s="4">
        <v>1</v>
      </c>
      <c r="AU171" s="4">
        <v>2</v>
      </c>
      <c r="AV171">
        <v>20800</v>
      </c>
      <c r="BE171" s="23">
        <v>45500</v>
      </c>
    </row>
    <row r="172" spans="42:57" x14ac:dyDescent="0.25">
      <c r="AP172" s="4">
        <v>1</v>
      </c>
      <c r="AQ172" s="4">
        <v>50</v>
      </c>
      <c r="AS172" s="4">
        <v>1</v>
      </c>
      <c r="AU172" s="4">
        <v>2</v>
      </c>
      <c r="AV172">
        <v>13000</v>
      </c>
      <c r="BE172" s="23">
        <v>51450</v>
      </c>
    </row>
  </sheetData>
  <sortState ref="BE2:BE172">
    <sortCondition ref="BE2"/>
  </sortState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 1</cp:lastModifiedBy>
  <dcterms:created xsi:type="dcterms:W3CDTF">2020-12-31T06:21:51Z</dcterms:created>
  <dcterms:modified xsi:type="dcterms:W3CDTF">2022-01-12T22:57:56Z</dcterms:modified>
</cp:coreProperties>
</file>