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13_ncr:1_{714B1F4F-B34B-442F-A27C-D81966127A7C}" xr6:coauthVersionLast="47" xr6:coauthVersionMax="47" xr10:uidLastSave="{00000000-0000-0000-0000-000000000000}"/>
  <bookViews>
    <workbookView xWindow="-108" yWindow="-108" windowWidth="23256" windowHeight="12576" tabRatio="901" activeTab="5" xr2:uid="{00000000-000D-0000-FFFF-FFFF00000000}"/>
  </bookViews>
  <sheets>
    <sheet name="Water content" sheetId="8" r:id="rId1"/>
    <sheet name="TPC" sheetId="2" r:id="rId2"/>
    <sheet name="Calibration curve gallic acid" sheetId="10" r:id="rId3"/>
    <sheet name="TFC" sheetId="9" r:id="rId4"/>
    <sheet name="Calibration curve Quercetin" sheetId="11" r:id="rId5"/>
    <sheet name="HPLC analysis" sheetId="12" r:id="rId6"/>
    <sheet name="DPPH value" sheetId="1" r:id="rId7"/>
    <sheet name="Calibration curve DPPH-Trolox" sheetId="5" r:id="rId8"/>
    <sheet name="ABTS value" sheetId="3" r:id="rId9"/>
    <sheet name="Calibration curve ABTS-Trolox" sheetId="6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2" i="12" l="1"/>
  <c r="G162" i="12"/>
  <c r="J162" i="12" s="1"/>
  <c r="E162" i="12"/>
  <c r="D162" i="12"/>
  <c r="I162" i="12" s="1"/>
  <c r="H161" i="12"/>
  <c r="G161" i="12"/>
  <c r="J161" i="12" s="1"/>
  <c r="E161" i="12"/>
  <c r="D161" i="12"/>
  <c r="I161" i="12" s="1"/>
  <c r="H160" i="12"/>
  <c r="G160" i="12"/>
  <c r="J160" i="12" s="1"/>
  <c r="E160" i="12"/>
  <c r="D160" i="12"/>
  <c r="I160" i="12" s="1"/>
  <c r="I158" i="12"/>
  <c r="H158" i="12"/>
  <c r="G158" i="12"/>
  <c r="E158" i="12"/>
  <c r="D158" i="12"/>
  <c r="H157" i="12"/>
  <c r="G157" i="12"/>
  <c r="J157" i="12" s="1"/>
  <c r="E157" i="12"/>
  <c r="D157" i="12"/>
  <c r="I157" i="12" s="1"/>
  <c r="H156" i="12"/>
  <c r="G156" i="12"/>
  <c r="E156" i="12"/>
  <c r="D156" i="12"/>
  <c r="I156" i="12" s="1"/>
  <c r="H155" i="12"/>
  <c r="G155" i="12"/>
  <c r="J155" i="12" s="1"/>
  <c r="E155" i="12"/>
  <c r="D155" i="12"/>
  <c r="I155" i="12" s="1"/>
  <c r="I154" i="12"/>
  <c r="H154" i="12"/>
  <c r="G154" i="12"/>
  <c r="E154" i="12"/>
  <c r="D154" i="12"/>
  <c r="E149" i="12"/>
  <c r="D149" i="12"/>
  <c r="E148" i="12"/>
  <c r="D148" i="12"/>
  <c r="E147" i="12"/>
  <c r="D147" i="12"/>
  <c r="H139" i="12"/>
  <c r="G139" i="12"/>
  <c r="J139" i="12" s="1"/>
  <c r="E139" i="12"/>
  <c r="D139" i="12"/>
  <c r="I139" i="12" s="1"/>
  <c r="H136" i="12"/>
  <c r="G136" i="12"/>
  <c r="J136" i="12" s="1"/>
  <c r="E136" i="12"/>
  <c r="D136" i="12"/>
  <c r="I136" i="12" s="1"/>
  <c r="H135" i="12"/>
  <c r="G135" i="12"/>
  <c r="J135" i="12" s="1"/>
  <c r="E135" i="12"/>
  <c r="D135" i="12"/>
  <c r="I135" i="12" s="1"/>
  <c r="H134" i="12"/>
  <c r="G134" i="12"/>
  <c r="J134" i="12" s="1"/>
  <c r="E134" i="12"/>
  <c r="D134" i="12"/>
  <c r="I134" i="12" s="1"/>
  <c r="H133" i="12"/>
  <c r="G133" i="12"/>
  <c r="J133" i="12" s="1"/>
  <c r="E133" i="12"/>
  <c r="D133" i="12"/>
  <c r="I133" i="12" s="1"/>
  <c r="H132" i="12"/>
  <c r="G132" i="12"/>
  <c r="J132" i="12" s="1"/>
  <c r="E132" i="12"/>
  <c r="D132" i="12"/>
  <c r="I132" i="12" s="1"/>
  <c r="E127" i="12"/>
  <c r="D127" i="12"/>
  <c r="E126" i="12"/>
  <c r="D126" i="12"/>
  <c r="E125" i="12"/>
  <c r="D125" i="12"/>
  <c r="H118" i="12"/>
  <c r="I118" i="12" s="1"/>
  <c r="G118" i="12"/>
  <c r="E118" i="12"/>
  <c r="D118" i="12"/>
  <c r="H117" i="12"/>
  <c r="G117" i="12"/>
  <c r="E117" i="12"/>
  <c r="D117" i="12"/>
  <c r="I116" i="12"/>
  <c r="H116" i="12"/>
  <c r="G116" i="12"/>
  <c r="E116" i="12"/>
  <c r="D116" i="12"/>
  <c r="H115" i="12"/>
  <c r="G115" i="12"/>
  <c r="E115" i="12"/>
  <c r="D115" i="12"/>
  <c r="H114" i="12"/>
  <c r="J114" i="12" s="1"/>
  <c r="G114" i="12"/>
  <c r="E114" i="12"/>
  <c r="D114" i="12"/>
  <c r="H113" i="12"/>
  <c r="G113" i="12"/>
  <c r="E113" i="12"/>
  <c r="D113" i="12"/>
  <c r="H112" i="12"/>
  <c r="G112" i="12"/>
  <c r="E112" i="12"/>
  <c r="D112" i="12"/>
  <c r="H111" i="12"/>
  <c r="G111" i="12"/>
  <c r="E111" i="12"/>
  <c r="D111" i="12"/>
  <c r="H110" i="12"/>
  <c r="G110" i="12"/>
  <c r="E110" i="12"/>
  <c r="D110" i="12"/>
  <c r="E105" i="12"/>
  <c r="D105" i="12"/>
  <c r="E104" i="12"/>
  <c r="D104" i="12"/>
  <c r="E103" i="12"/>
  <c r="D103" i="12"/>
  <c r="I95" i="12"/>
  <c r="H95" i="12"/>
  <c r="G95" i="12"/>
  <c r="E95" i="12"/>
  <c r="I92" i="12"/>
  <c r="H92" i="12"/>
  <c r="G92" i="12"/>
  <c r="I91" i="12"/>
  <c r="H91" i="12"/>
  <c r="G91" i="12"/>
  <c r="J91" i="12" s="1"/>
  <c r="H89" i="12"/>
  <c r="G89" i="12"/>
  <c r="E89" i="12"/>
  <c r="D89" i="12"/>
  <c r="I89" i="12" s="1"/>
  <c r="H88" i="12"/>
  <c r="J88" i="12" s="1"/>
  <c r="G88" i="12"/>
  <c r="E88" i="12"/>
  <c r="D88" i="12"/>
  <c r="I88" i="12" s="1"/>
  <c r="E83" i="12"/>
  <c r="D83" i="12"/>
  <c r="E82" i="12"/>
  <c r="D82" i="12"/>
  <c r="E81" i="12"/>
  <c r="D81" i="12"/>
  <c r="H73" i="12"/>
  <c r="G73" i="12"/>
  <c r="J73" i="12" s="1"/>
  <c r="E73" i="12"/>
  <c r="D73" i="12"/>
  <c r="I73" i="12" s="1"/>
  <c r="H70" i="12"/>
  <c r="G70" i="12"/>
  <c r="E70" i="12"/>
  <c r="D70" i="12"/>
  <c r="I70" i="12" s="1"/>
  <c r="H68" i="12"/>
  <c r="G68" i="12"/>
  <c r="E68" i="12"/>
  <c r="D68" i="12"/>
  <c r="I68" i="12" s="1"/>
  <c r="H67" i="12"/>
  <c r="G67" i="12"/>
  <c r="E67" i="12"/>
  <c r="D67" i="12"/>
  <c r="I67" i="12" s="1"/>
  <c r="H66" i="12"/>
  <c r="G66" i="12"/>
  <c r="E66" i="12"/>
  <c r="D66" i="12"/>
  <c r="I66" i="12" s="1"/>
  <c r="E61" i="12"/>
  <c r="D61" i="12"/>
  <c r="E60" i="12"/>
  <c r="D60" i="12"/>
  <c r="E59" i="12"/>
  <c r="D59" i="12"/>
  <c r="H52" i="12"/>
  <c r="G52" i="12"/>
  <c r="E52" i="12"/>
  <c r="D52" i="12"/>
  <c r="I52" i="12" s="1"/>
  <c r="H51" i="12"/>
  <c r="G51" i="12"/>
  <c r="E51" i="12"/>
  <c r="D51" i="12"/>
  <c r="I51" i="12" s="1"/>
  <c r="H50" i="12"/>
  <c r="G50" i="12"/>
  <c r="E50" i="12"/>
  <c r="D50" i="12"/>
  <c r="I50" i="12" s="1"/>
  <c r="H49" i="12"/>
  <c r="G49" i="12"/>
  <c r="E49" i="12"/>
  <c r="D49" i="12"/>
  <c r="I49" i="12" s="1"/>
  <c r="H48" i="12"/>
  <c r="G48" i="12"/>
  <c r="J48" i="12" s="1"/>
  <c r="E48" i="12"/>
  <c r="D48" i="12"/>
  <c r="I48" i="12" s="1"/>
  <c r="H47" i="12"/>
  <c r="G47" i="12"/>
  <c r="E47" i="12"/>
  <c r="D47" i="12"/>
  <c r="I47" i="12" s="1"/>
  <c r="H46" i="12"/>
  <c r="G46" i="12"/>
  <c r="J46" i="12" s="1"/>
  <c r="E46" i="12"/>
  <c r="D46" i="12"/>
  <c r="I46" i="12" s="1"/>
  <c r="H45" i="12"/>
  <c r="G45" i="12"/>
  <c r="E45" i="12"/>
  <c r="D45" i="12"/>
  <c r="I45" i="12" s="1"/>
  <c r="H44" i="12"/>
  <c r="G44" i="12"/>
  <c r="E44" i="12"/>
  <c r="D44" i="12"/>
  <c r="I44" i="12" s="1"/>
  <c r="E39" i="12"/>
  <c r="D39" i="12"/>
  <c r="E38" i="12"/>
  <c r="D38" i="12"/>
  <c r="E37" i="12"/>
  <c r="D37" i="12"/>
  <c r="H29" i="12"/>
  <c r="G29" i="12"/>
  <c r="E29" i="12"/>
  <c r="D29" i="12"/>
  <c r="I29" i="12" s="1"/>
  <c r="I26" i="12"/>
  <c r="H23" i="12"/>
  <c r="G23" i="12"/>
  <c r="E23" i="12"/>
  <c r="D23" i="12"/>
  <c r="I23" i="12" s="1"/>
  <c r="H22" i="12"/>
  <c r="G22" i="12"/>
  <c r="E22" i="12"/>
  <c r="D22" i="12"/>
  <c r="I22" i="12" s="1"/>
  <c r="E17" i="12"/>
  <c r="D17" i="12"/>
  <c r="E16" i="12"/>
  <c r="D16" i="12"/>
  <c r="E15" i="12"/>
  <c r="D15" i="12"/>
  <c r="J154" i="12" l="1"/>
  <c r="J95" i="12"/>
  <c r="J117" i="12"/>
  <c r="J156" i="12"/>
  <c r="J158" i="12"/>
  <c r="J115" i="12"/>
  <c r="J111" i="12"/>
  <c r="J52" i="12"/>
  <c r="J92" i="12"/>
  <c r="J113" i="12"/>
  <c r="I115" i="12"/>
  <c r="I112" i="12"/>
  <c r="J22" i="12"/>
  <c r="J112" i="12"/>
  <c r="J23" i="12"/>
  <c r="J89" i="12"/>
  <c r="J116" i="12"/>
  <c r="J110" i="12"/>
  <c r="I111" i="12"/>
  <c r="J118" i="12"/>
  <c r="I113" i="12"/>
  <c r="I117" i="12"/>
  <c r="I110" i="12"/>
  <c r="I114" i="12"/>
  <c r="J44" i="12"/>
  <c r="J45" i="12"/>
  <c r="J66" i="12"/>
  <c r="J47" i="12"/>
  <c r="J29" i="12"/>
  <c r="J70" i="12"/>
  <c r="J49" i="12"/>
  <c r="J51" i="12"/>
  <c r="J68" i="12"/>
  <c r="J50" i="12"/>
  <c r="J67" i="12"/>
  <c r="S3" i="12" l="1"/>
  <c r="H3" i="12"/>
  <c r="M3" i="12" s="1"/>
  <c r="G3" i="12"/>
  <c r="G8" i="6" l="1"/>
  <c r="H8" i="6"/>
  <c r="L8" i="6"/>
  <c r="P8" i="6" s="1"/>
  <c r="M8" i="6"/>
  <c r="N8" i="6"/>
  <c r="O8" i="6"/>
  <c r="P39" i="9"/>
  <c r="O39" i="9"/>
  <c r="N39" i="9"/>
  <c r="M39" i="9"/>
  <c r="L39" i="9"/>
  <c r="G39" i="9"/>
  <c r="F39" i="9"/>
  <c r="P35" i="9"/>
  <c r="O35" i="9"/>
  <c r="N35" i="9"/>
  <c r="M35" i="9"/>
  <c r="L35" i="9"/>
  <c r="G35" i="9"/>
  <c r="F35" i="9"/>
  <c r="N31" i="9"/>
  <c r="P31" i="9" s="1"/>
  <c r="M31" i="9"/>
  <c r="L31" i="9"/>
  <c r="O31" i="9" s="1"/>
  <c r="G31" i="9"/>
  <c r="F31" i="9"/>
  <c r="O26" i="9" l="1"/>
  <c r="N26" i="9"/>
  <c r="M26" i="9"/>
  <c r="L26" i="9"/>
  <c r="P26" i="9" s="1"/>
  <c r="G26" i="9"/>
  <c r="F26" i="9"/>
  <c r="P22" i="9"/>
  <c r="O22" i="9"/>
  <c r="N22" i="9"/>
  <c r="M22" i="9"/>
  <c r="L22" i="9"/>
  <c r="G22" i="9"/>
  <c r="F22" i="9"/>
  <c r="P18" i="9"/>
  <c r="O18" i="9"/>
  <c r="N18" i="9"/>
  <c r="M18" i="9"/>
  <c r="L18" i="9"/>
  <c r="G18" i="9"/>
  <c r="F18" i="9"/>
  <c r="P13" i="9" l="1"/>
  <c r="O13" i="9"/>
  <c r="N13" i="9"/>
  <c r="M13" i="9"/>
  <c r="L13" i="9"/>
  <c r="P9" i="9"/>
  <c r="O9" i="9"/>
  <c r="M9" i="9"/>
  <c r="N9" i="9"/>
  <c r="L9" i="9"/>
  <c r="P5" i="9"/>
  <c r="O5" i="9"/>
  <c r="M5" i="9"/>
  <c r="N5" i="9"/>
  <c r="L5" i="9"/>
  <c r="F7" i="11"/>
  <c r="F8" i="11"/>
  <c r="F9" i="11"/>
  <c r="F6" i="11"/>
  <c r="G13" i="9"/>
  <c r="F13" i="9"/>
  <c r="G9" i="9"/>
  <c r="F9" i="9"/>
  <c r="G5" i="9"/>
  <c r="F5" i="9"/>
  <c r="E9" i="11"/>
  <c r="E8" i="11"/>
  <c r="E7" i="11"/>
  <c r="E6" i="11"/>
  <c r="G6" i="10" l="1"/>
  <c r="G7" i="10"/>
  <c r="G8" i="10"/>
  <c r="G9" i="10"/>
  <c r="G10" i="10"/>
  <c r="G5" i="10"/>
  <c r="F6" i="10"/>
  <c r="F7" i="10"/>
  <c r="F8" i="10"/>
  <c r="F9" i="10"/>
  <c r="F10" i="10"/>
  <c r="F5" i="10"/>
  <c r="B51" i="1" l="1"/>
  <c r="B52" i="1"/>
  <c r="B53" i="1"/>
  <c r="B50" i="1"/>
  <c r="B67" i="3"/>
  <c r="B66" i="3"/>
  <c r="B65" i="3"/>
  <c r="B64" i="3"/>
  <c r="B60" i="3"/>
  <c r="B59" i="3"/>
  <c r="B58" i="3"/>
  <c r="B57" i="3"/>
  <c r="B53" i="3"/>
  <c r="B52" i="3"/>
  <c r="B51" i="3"/>
  <c r="B50" i="3"/>
  <c r="B45" i="3"/>
  <c r="B44" i="3"/>
  <c r="B43" i="3"/>
  <c r="B42" i="3"/>
  <c r="B38" i="3"/>
  <c r="B37" i="3"/>
  <c r="B36" i="3"/>
  <c r="B35" i="3"/>
  <c r="B31" i="3"/>
  <c r="B30" i="3"/>
  <c r="B29" i="3"/>
  <c r="B28" i="3"/>
  <c r="B23" i="3"/>
  <c r="B22" i="3"/>
  <c r="B21" i="3"/>
  <c r="B20" i="3"/>
  <c r="B16" i="3"/>
  <c r="B15" i="3"/>
  <c r="B14" i="3"/>
  <c r="B13" i="3"/>
  <c r="B7" i="3"/>
  <c r="B8" i="3"/>
  <c r="B9" i="3"/>
  <c r="B6" i="3"/>
  <c r="L66" i="3" l="1"/>
  <c r="L42" i="3" l="1"/>
  <c r="M42" i="3"/>
  <c r="N42" i="3"/>
  <c r="L43" i="3"/>
  <c r="M43" i="3"/>
  <c r="N43" i="3"/>
  <c r="M44" i="3"/>
  <c r="N44" i="3"/>
  <c r="L45" i="3"/>
  <c r="M45" i="3"/>
  <c r="N45" i="3"/>
  <c r="AP2" i="3"/>
  <c r="AP3" i="3"/>
  <c r="AP4" i="3"/>
  <c r="AP1" i="3"/>
  <c r="W65" i="3"/>
  <c r="W66" i="3"/>
  <c r="W67" i="3"/>
  <c r="V65" i="3"/>
  <c r="V66" i="3"/>
  <c r="V67" i="3"/>
  <c r="V64" i="3"/>
  <c r="W64" i="3"/>
  <c r="U65" i="3"/>
  <c r="U66" i="3"/>
  <c r="U67" i="3"/>
  <c r="Y67" i="3" s="1"/>
  <c r="U64" i="3"/>
  <c r="W58" i="3"/>
  <c r="W59" i="3"/>
  <c r="W60" i="3"/>
  <c r="V58" i="3"/>
  <c r="V59" i="3"/>
  <c r="V60" i="3"/>
  <c r="V57" i="3"/>
  <c r="W57" i="3"/>
  <c r="U58" i="3"/>
  <c r="Y58" i="3" s="1"/>
  <c r="U59" i="3"/>
  <c r="U60" i="3"/>
  <c r="U57" i="3"/>
  <c r="W51" i="3"/>
  <c r="W52" i="3"/>
  <c r="W53" i="3"/>
  <c r="V51" i="3"/>
  <c r="V52" i="3"/>
  <c r="V53" i="3"/>
  <c r="V50" i="3"/>
  <c r="W50" i="3"/>
  <c r="U51" i="3"/>
  <c r="U52" i="3"/>
  <c r="U53" i="3"/>
  <c r="Y53" i="3" s="1"/>
  <c r="U50" i="3"/>
  <c r="W43" i="3"/>
  <c r="W44" i="3"/>
  <c r="W45" i="3"/>
  <c r="V43" i="3"/>
  <c r="V44" i="3"/>
  <c r="V45" i="3"/>
  <c r="V42" i="3"/>
  <c r="W42" i="3"/>
  <c r="U43" i="3"/>
  <c r="X43" i="3" s="1"/>
  <c r="U44" i="3"/>
  <c r="U45" i="3"/>
  <c r="U42" i="3"/>
  <c r="W36" i="3"/>
  <c r="W37" i="3"/>
  <c r="W38" i="3"/>
  <c r="V36" i="3"/>
  <c r="V37" i="3"/>
  <c r="V38" i="3"/>
  <c r="V35" i="3"/>
  <c r="W35" i="3"/>
  <c r="U36" i="3"/>
  <c r="U37" i="3"/>
  <c r="U38" i="3"/>
  <c r="U35" i="3"/>
  <c r="W29" i="3"/>
  <c r="W30" i="3"/>
  <c r="W31" i="3"/>
  <c r="V29" i="3"/>
  <c r="V30" i="3"/>
  <c r="V31" i="3"/>
  <c r="V28" i="3"/>
  <c r="W28" i="3"/>
  <c r="U29" i="3"/>
  <c r="U30" i="3"/>
  <c r="U31" i="3"/>
  <c r="U28" i="3"/>
  <c r="W21" i="3"/>
  <c r="W22" i="3"/>
  <c r="W23" i="3"/>
  <c r="V21" i="3"/>
  <c r="V22" i="3"/>
  <c r="V23" i="3"/>
  <c r="V20" i="3"/>
  <c r="W20" i="3"/>
  <c r="U21" i="3"/>
  <c r="U22" i="3"/>
  <c r="U23" i="3"/>
  <c r="U20" i="3"/>
  <c r="W14" i="3"/>
  <c r="W15" i="3"/>
  <c r="W16" i="3"/>
  <c r="V14" i="3"/>
  <c r="V15" i="3"/>
  <c r="V16" i="3"/>
  <c r="V13" i="3"/>
  <c r="W13" i="3"/>
  <c r="U14" i="3"/>
  <c r="U15" i="3"/>
  <c r="U16" i="3"/>
  <c r="U13" i="3"/>
  <c r="W7" i="3"/>
  <c r="W8" i="3"/>
  <c r="W9" i="3"/>
  <c r="V7" i="3"/>
  <c r="V8" i="3"/>
  <c r="V9" i="3"/>
  <c r="V6" i="3"/>
  <c r="W6" i="3"/>
  <c r="U7" i="3"/>
  <c r="U8" i="3"/>
  <c r="U9" i="3"/>
  <c r="U6" i="3"/>
  <c r="W65" i="1"/>
  <c r="V65" i="1"/>
  <c r="V66" i="1"/>
  <c r="V64" i="1"/>
  <c r="W64" i="1"/>
  <c r="U65" i="1"/>
  <c r="U66" i="1"/>
  <c r="U64" i="1"/>
  <c r="W58" i="1"/>
  <c r="W59" i="1"/>
  <c r="V58" i="1"/>
  <c r="V59" i="1"/>
  <c r="V57" i="1"/>
  <c r="W57" i="1"/>
  <c r="U58" i="1"/>
  <c r="U59" i="1"/>
  <c r="U57" i="1"/>
  <c r="W51" i="1"/>
  <c r="V51" i="1"/>
  <c r="V52" i="1"/>
  <c r="V50" i="1"/>
  <c r="W50" i="1"/>
  <c r="U51" i="1"/>
  <c r="U52" i="1"/>
  <c r="U50" i="1"/>
  <c r="W43" i="1"/>
  <c r="W44" i="1"/>
  <c r="W45" i="1"/>
  <c r="V43" i="1"/>
  <c r="V44" i="1"/>
  <c r="V45" i="1"/>
  <c r="V42" i="1"/>
  <c r="W42" i="1"/>
  <c r="U43" i="1"/>
  <c r="U44" i="1"/>
  <c r="U45" i="1"/>
  <c r="U42" i="1"/>
  <c r="W36" i="1"/>
  <c r="W37" i="1"/>
  <c r="V36" i="1"/>
  <c r="V37" i="1"/>
  <c r="U36" i="1"/>
  <c r="U37" i="1"/>
  <c r="H36" i="1"/>
  <c r="H37" i="1"/>
  <c r="H38" i="1"/>
  <c r="N36" i="1"/>
  <c r="N37" i="1"/>
  <c r="N38" i="1"/>
  <c r="M36" i="1"/>
  <c r="M37" i="1"/>
  <c r="M38" i="1"/>
  <c r="L36" i="1"/>
  <c r="L37" i="1"/>
  <c r="L38" i="1"/>
  <c r="G36" i="1"/>
  <c r="G37" i="1"/>
  <c r="G38" i="1"/>
  <c r="V35" i="1"/>
  <c r="W35" i="1"/>
  <c r="U35" i="1"/>
  <c r="W29" i="1"/>
  <c r="V29" i="1"/>
  <c r="V30" i="1"/>
  <c r="V28" i="1"/>
  <c r="W28" i="1"/>
  <c r="U29" i="1"/>
  <c r="U30" i="1"/>
  <c r="U28" i="1"/>
  <c r="W21" i="1"/>
  <c r="W22" i="1"/>
  <c r="W23" i="1"/>
  <c r="V21" i="1"/>
  <c r="V22" i="1"/>
  <c r="V23" i="1"/>
  <c r="V20" i="1"/>
  <c r="W20" i="1"/>
  <c r="U21" i="1"/>
  <c r="U22" i="1"/>
  <c r="U23" i="1"/>
  <c r="U20" i="1"/>
  <c r="W14" i="1"/>
  <c r="W15" i="1"/>
  <c r="V14" i="1"/>
  <c r="V15" i="1"/>
  <c r="V13" i="1"/>
  <c r="W13" i="1"/>
  <c r="U14" i="1"/>
  <c r="U15" i="1"/>
  <c r="U13" i="1"/>
  <c r="W8" i="1"/>
  <c r="W9" i="1"/>
  <c r="V8" i="1"/>
  <c r="V9" i="1"/>
  <c r="V7" i="1"/>
  <c r="W7" i="1"/>
  <c r="V6" i="1"/>
  <c r="W6" i="1"/>
  <c r="U7" i="1"/>
  <c r="U8" i="1"/>
  <c r="U9" i="1"/>
  <c r="U6" i="1"/>
  <c r="N9" i="6"/>
  <c r="M9" i="6"/>
  <c r="L9" i="6"/>
  <c r="H9" i="6"/>
  <c r="G9" i="6"/>
  <c r="N7" i="6"/>
  <c r="M7" i="6"/>
  <c r="L7" i="6"/>
  <c r="H7" i="6"/>
  <c r="G7" i="6"/>
  <c r="N6" i="6"/>
  <c r="M6" i="6"/>
  <c r="L6" i="6"/>
  <c r="H6" i="6"/>
  <c r="G6" i="6"/>
  <c r="N5" i="6"/>
  <c r="M5" i="6"/>
  <c r="L5" i="6"/>
  <c r="H5" i="6"/>
  <c r="G5" i="6"/>
  <c r="N4" i="6"/>
  <c r="M4" i="6"/>
  <c r="L4" i="6"/>
  <c r="H4" i="6"/>
  <c r="G4" i="6"/>
  <c r="L12" i="5"/>
  <c r="K12" i="5"/>
  <c r="J12" i="5"/>
  <c r="G12" i="5"/>
  <c r="F12" i="5"/>
  <c r="L11" i="5"/>
  <c r="K11" i="5"/>
  <c r="J11" i="5"/>
  <c r="G11" i="5"/>
  <c r="F11" i="5"/>
  <c r="L10" i="5"/>
  <c r="K10" i="5"/>
  <c r="J10" i="5"/>
  <c r="G10" i="5"/>
  <c r="F10" i="5"/>
  <c r="L9" i="5"/>
  <c r="K9" i="5"/>
  <c r="J9" i="5"/>
  <c r="G9" i="5"/>
  <c r="F9" i="5"/>
  <c r="L8" i="5"/>
  <c r="K8" i="5"/>
  <c r="J8" i="5"/>
  <c r="G8" i="5"/>
  <c r="F8" i="5"/>
  <c r="L7" i="5"/>
  <c r="K7" i="5"/>
  <c r="J7" i="5"/>
  <c r="G7" i="5"/>
  <c r="F7" i="5"/>
  <c r="L6" i="5"/>
  <c r="K6" i="5"/>
  <c r="J6" i="5"/>
  <c r="G6" i="5"/>
  <c r="F6" i="5"/>
  <c r="L5" i="5"/>
  <c r="K5" i="5"/>
  <c r="J5" i="5"/>
  <c r="G5" i="5"/>
  <c r="F5" i="5"/>
  <c r="X51" i="3" l="1"/>
  <c r="Y65" i="3"/>
  <c r="Y31" i="3"/>
  <c r="Y45" i="3"/>
  <c r="Y50" i="3"/>
  <c r="Y60" i="3"/>
  <c r="Y64" i="3"/>
  <c r="Y42" i="3"/>
  <c r="Y36" i="1"/>
  <c r="P5" i="6"/>
  <c r="P7" i="6"/>
  <c r="P9" i="6"/>
  <c r="N6" i="5"/>
  <c r="N8" i="5"/>
  <c r="N10" i="5"/>
  <c r="N12" i="5"/>
  <c r="Y28" i="3"/>
  <c r="Y30" i="3"/>
  <c r="X31" i="3"/>
  <c r="Y35" i="3"/>
  <c r="Y37" i="3"/>
  <c r="X38" i="3"/>
  <c r="Y9" i="3"/>
  <c r="Y7" i="3"/>
  <c r="X16" i="3"/>
  <c r="X14" i="3"/>
  <c r="Y13" i="3"/>
  <c r="X15" i="3"/>
  <c r="X23" i="3"/>
  <c r="X21" i="3"/>
  <c r="X22" i="3"/>
  <c r="Y29" i="3"/>
  <c r="Y38" i="3"/>
  <c r="Y36" i="3"/>
  <c r="X42" i="3"/>
  <c r="X50" i="3"/>
  <c r="Y57" i="3"/>
  <c r="Y59" i="3"/>
  <c r="X64" i="3"/>
  <c r="Y16" i="1"/>
  <c r="Y14" i="1"/>
  <c r="Y23" i="1"/>
  <c r="Y21" i="1"/>
  <c r="X29" i="1"/>
  <c r="Y28" i="1"/>
  <c r="X38" i="1"/>
  <c r="X36" i="1"/>
  <c r="X37" i="1"/>
  <c r="X45" i="1"/>
  <c r="X43" i="1"/>
  <c r="Y53" i="1"/>
  <c r="Y51" i="1"/>
  <c r="X60" i="1"/>
  <c r="X58" i="1"/>
  <c r="Y67" i="1"/>
  <c r="Y65" i="1"/>
  <c r="X51" i="1"/>
  <c r="Y58" i="1"/>
  <c r="X65" i="1"/>
  <c r="X7" i="3"/>
  <c r="Y14" i="3"/>
  <c r="Y23" i="3"/>
  <c r="Y50" i="1"/>
  <c r="Y52" i="1"/>
  <c r="X53" i="1"/>
  <c r="X57" i="1"/>
  <c r="X59" i="1"/>
  <c r="Y60" i="1"/>
  <c r="Y64" i="1"/>
  <c r="Y66" i="1"/>
  <c r="X67" i="1"/>
  <c r="Y6" i="3"/>
  <c r="Y8" i="3"/>
  <c r="X9" i="3"/>
  <c r="X13" i="3"/>
  <c r="Y15" i="3"/>
  <c r="Y16" i="3"/>
  <c r="Y22" i="3"/>
  <c r="Y21" i="3"/>
  <c r="X29" i="3"/>
  <c r="X36" i="3"/>
  <c r="X45" i="3"/>
  <c r="Y43" i="3"/>
  <c r="X53" i="3"/>
  <c r="Y51" i="3"/>
  <c r="X60" i="3"/>
  <c r="X58" i="3"/>
  <c r="X67" i="3"/>
  <c r="M5" i="5"/>
  <c r="M6" i="5"/>
  <c r="M7" i="5"/>
  <c r="M8" i="5"/>
  <c r="M9" i="5"/>
  <c r="M10" i="5"/>
  <c r="M11" i="5"/>
  <c r="O4" i="6"/>
  <c r="O5" i="6"/>
  <c r="O6" i="6"/>
  <c r="O7" i="6"/>
  <c r="O9" i="6"/>
  <c r="Y6" i="1"/>
  <c r="Y7" i="1"/>
  <c r="X9" i="1"/>
  <c r="Y13" i="1"/>
  <c r="X15" i="1"/>
  <c r="Y20" i="1"/>
  <c r="Y22" i="1"/>
  <c r="X28" i="1"/>
  <c r="X42" i="1"/>
  <c r="X44" i="1"/>
  <c r="X50" i="1"/>
  <c r="X52" i="1"/>
  <c r="Y57" i="1"/>
  <c r="Y59" i="1"/>
  <c r="X64" i="1"/>
  <c r="X66" i="1"/>
  <c r="X6" i="3"/>
  <c r="X8" i="3"/>
  <c r="Y20" i="3"/>
  <c r="X28" i="3"/>
  <c r="X30" i="3"/>
  <c r="X35" i="3"/>
  <c r="X37" i="3"/>
  <c r="Y44" i="3"/>
  <c r="X57" i="3"/>
  <c r="X59" i="3"/>
  <c r="Y66" i="3"/>
  <c r="X65" i="3"/>
  <c r="X66" i="3"/>
  <c r="X44" i="3"/>
  <c r="X20" i="3"/>
  <c r="Y31" i="1"/>
  <c r="Y35" i="1"/>
  <c r="Y15" i="1"/>
  <c r="Y8" i="1"/>
  <c r="Y52" i="3"/>
  <c r="X52" i="3"/>
  <c r="X7" i="1"/>
  <c r="X16" i="1"/>
  <c r="X14" i="1"/>
  <c r="X23" i="1"/>
  <c r="X21" i="1"/>
  <c r="X31" i="1"/>
  <c r="Y29" i="1"/>
  <c r="Y45" i="1"/>
  <c r="Y43" i="1"/>
  <c r="Y9" i="1"/>
  <c r="X8" i="1"/>
  <c r="X13" i="1"/>
  <c r="X20" i="1"/>
  <c r="X22" i="1"/>
  <c r="Y30" i="1"/>
  <c r="Y42" i="1"/>
  <c r="Y44" i="1"/>
  <c r="Y37" i="1"/>
  <c r="X35" i="1"/>
  <c r="Y38" i="1"/>
  <c r="X30" i="1"/>
  <c r="X6" i="1"/>
  <c r="P4" i="6"/>
  <c r="P6" i="6"/>
  <c r="M12" i="5"/>
  <c r="N5" i="5"/>
  <c r="N7" i="5"/>
  <c r="N9" i="5"/>
  <c r="N11" i="5"/>
  <c r="N65" i="3" l="1"/>
  <c r="N67" i="3"/>
  <c r="N64" i="3"/>
  <c r="M65" i="3"/>
  <c r="M67" i="3"/>
  <c r="M64" i="3"/>
  <c r="L65" i="3"/>
  <c r="P66" i="3"/>
  <c r="L64" i="3"/>
  <c r="L58" i="3"/>
  <c r="N58" i="3"/>
  <c r="N59" i="3"/>
  <c r="N60" i="3"/>
  <c r="N57" i="3"/>
  <c r="M58" i="3"/>
  <c r="M59" i="3"/>
  <c r="M60" i="3"/>
  <c r="M57" i="3"/>
  <c r="L60" i="3"/>
  <c r="L57" i="3"/>
  <c r="N50" i="3"/>
  <c r="M50" i="3"/>
  <c r="L50" i="3"/>
  <c r="N51" i="3"/>
  <c r="N52" i="3"/>
  <c r="N53" i="3"/>
  <c r="M51" i="3"/>
  <c r="M52" i="3"/>
  <c r="M53" i="3"/>
  <c r="L51" i="3"/>
  <c r="L52" i="3"/>
  <c r="L53" i="3"/>
  <c r="H65" i="3"/>
  <c r="H66" i="3"/>
  <c r="H67" i="3"/>
  <c r="H64" i="3"/>
  <c r="G65" i="3"/>
  <c r="G66" i="3"/>
  <c r="G67" i="3"/>
  <c r="G64" i="3"/>
  <c r="G58" i="3"/>
  <c r="G59" i="3"/>
  <c r="G60" i="3"/>
  <c r="G57" i="3"/>
  <c r="H58" i="3"/>
  <c r="H59" i="3"/>
  <c r="H60" i="3"/>
  <c r="H57" i="3"/>
  <c r="H51" i="3"/>
  <c r="H52" i="3"/>
  <c r="H53" i="3"/>
  <c r="H50" i="3"/>
  <c r="G53" i="3"/>
  <c r="G51" i="3"/>
  <c r="G52" i="3"/>
  <c r="G50" i="3"/>
  <c r="O59" i="3" l="1"/>
  <c r="P57" i="3"/>
  <c r="P60" i="3"/>
  <c r="P67" i="3"/>
  <c r="O53" i="3"/>
  <c r="P51" i="3"/>
  <c r="O50" i="3"/>
  <c r="O58" i="3"/>
  <c r="P59" i="3"/>
  <c r="P64" i="3"/>
  <c r="P53" i="3"/>
  <c r="O51" i="3"/>
  <c r="P65" i="3"/>
  <c r="P50" i="3"/>
  <c r="O60" i="3"/>
  <c r="P52" i="3"/>
  <c r="O52" i="3"/>
  <c r="O64" i="3"/>
  <c r="O67" i="3"/>
  <c r="O65" i="3"/>
  <c r="P58" i="3"/>
  <c r="O57" i="3"/>
  <c r="O43" i="3"/>
  <c r="P44" i="3"/>
  <c r="P45" i="3"/>
  <c r="P42" i="3"/>
  <c r="N37" i="3"/>
  <c r="P37" i="3" s="1"/>
  <c r="N36" i="3"/>
  <c r="N38" i="3"/>
  <c r="N35" i="3"/>
  <c r="M36" i="3"/>
  <c r="M38" i="3"/>
  <c r="M35" i="3"/>
  <c r="L36" i="3"/>
  <c r="L38" i="3"/>
  <c r="L35" i="3"/>
  <c r="N29" i="3"/>
  <c r="N30" i="3"/>
  <c r="N31" i="3"/>
  <c r="N28" i="3"/>
  <c r="M29" i="3"/>
  <c r="M30" i="3"/>
  <c r="M28" i="3"/>
  <c r="L29" i="3"/>
  <c r="L30" i="3"/>
  <c r="L31" i="3"/>
  <c r="L28" i="3"/>
  <c r="N21" i="3"/>
  <c r="N22" i="3"/>
  <c r="N23" i="3"/>
  <c r="N20" i="3"/>
  <c r="M21" i="3"/>
  <c r="M22" i="3"/>
  <c r="M23" i="3"/>
  <c r="M20" i="3"/>
  <c r="L21" i="3"/>
  <c r="P21" i="3" s="1"/>
  <c r="L22" i="3"/>
  <c r="L23" i="3"/>
  <c r="N14" i="3"/>
  <c r="N15" i="3"/>
  <c r="N16" i="3"/>
  <c r="N13" i="3"/>
  <c r="M14" i="3"/>
  <c r="M15" i="3"/>
  <c r="M16" i="3"/>
  <c r="M13" i="3"/>
  <c r="L14" i="3"/>
  <c r="L15" i="3"/>
  <c r="L16" i="3"/>
  <c r="L13" i="3"/>
  <c r="N7" i="3"/>
  <c r="N8" i="3"/>
  <c r="N9" i="3"/>
  <c r="N6" i="3"/>
  <c r="M9" i="3"/>
  <c r="M8" i="3"/>
  <c r="M7" i="3"/>
  <c r="L9" i="3"/>
  <c r="L8" i="3"/>
  <c r="L7" i="3"/>
  <c r="L6" i="3"/>
  <c r="H43" i="3"/>
  <c r="H44" i="3"/>
  <c r="H45" i="3"/>
  <c r="H42" i="3"/>
  <c r="G43" i="3"/>
  <c r="G44" i="3"/>
  <c r="G45" i="3"/>
  <c r="G42" i="3"/>
  <c r="H36" i="3"/>
  <c r="H37" i="3"/>
  <c r="H38" i="3"/>
  <c r="H35" i="3"/>
  <c r="G36" i="3"/>
  <c r="G37" i="3"/>
  <c r="G38" i="3"/>
  <c r="G35" i="3"/>
  <c r="H29" i="3"/>
  <c r="H30" i="3"/>
  <c r="H31" i="3"/>
  <c r="H28" i="3"/>
  <c r="G29" i="3"/>
  <c r="G30" i="3"/>
  <c r="G31" i="3"/>
  <c r="G28" i="3"/>
  <c r="H21" i="3"/>
  <c r="H22" i="3"/>
  <c r="H23" i="3"/>
  <c r="H20" i="3"/>
  <c r="G21" i="3"/>
  <c r="G22" i="3"/>
  <c r="G23" i="3"/>
  <c r="G20" i="3"/>
  <c r="G14" i="3"/>
  <c r="G15" i="3"/>
  <c r="G16" i="3"/>
  <c r="G13" i="3"/>
  <c r="H14" i="3"/>
  <c r="H15" i="3"/>
  <c r="H16" i="3"/>
  <c r="H13" i="3"/>
  <c r="H7" i="3"/>
  <c r="H8" i="3"/>
  <c r="H9" i="3"/>
  <c r="H6" i="3"/>
  <c r="G7" i="3"/>
  <c r="G8" i="3"/>
  <c r="G9" i="3"/>
  <c r="G6" i="3"/>
  <c r="N65" i="1"/>
  <c r="N66" i="1"/>
  <c r="N67" i="1"/>
  <c r="N64" i="1"/>
  <c r="M65" i="1"/>
  <c r="M66" i="1"/>
  <c r="M67" i="1"/>
  <c r="M64" i="1"/>
  <c r="L65" i="1"/>
  <c r="L66" i="1"/>
  <c r="L67" i="1"/>
  <c r="L64" i="1"/>
  <c r="N60" i="1"/>
  <c r="M60" i="1"/>
  <c r="L60" i="1"/>
  <c r="N53" i="1"/>
  <c r="M53" i="1"/>
  <c r="L53" i="1"/>
  <c r="H65" i="1"/>
  <c r="H66" i="1"/>
  <c r="H67" i="1"/>
  <c r="H64" i="1"/>
  <c r="G65" i="1"/>
  <c r="G66" i="1"/>
  <c r="G67" i="1"/>
  <c r="G64" i="1"/>
  <c r="N58" i="1"/>
  <c r="N59" i="1"/>
  <c r="N57" i="1"/>
  <c r="M58" i="1"/>
  <c r="M59" i="1"/>
  <c r="M57" i="1"/>
  <c r="L58" i="1"/>
  <c r="L59" i="1"/>
  <c r="L57" i="1"/>
  <c r="H58" i="1"/>
  <c r="H59" i="1"/>
  <c r="H60" i="1"/>
  <c r="H57" i="1"/>
  <c r="G58" i="1"/>
  <c r="G59" i="1"/>
  <c r="G60" i="1"/>
  <c r="G57" i="1"/>
  <c r="G50" i="1"/>
  <c r="H50" i="1"/>
  <c r="G51" i="1"/>
  <c r="H51" i="1"/>
  <c r="G52" i="1"/>
  <c r="H52" i="1"/>
  <c r="G53" i="1"/>
  <c r="H53" i="1"/>
  <c r="N51" i="1"/>
  <c r="N50" i="1"/>
  <c r="M51" i="1"/>
  <c r="M52" i="1"/>
  <c r="M50" i="1"/>
  <c r="L51" i="1"/>
  <c r="L52" i="1"/>
  <c r="L50" i="1"/>
  <c r="L42" i="1"/>
  <c r="P36" i="3" l="1"/>
  <c r="P7" i="3"/>
  <c r="P20" i="3"/>
  <c r="P9" i="3"/>
  <c r="P13" i="3"/>
  <c r="P64" i="1"/>
  <c r="P16" i="3"/>
  <c r="P28" i="3"/>
  <c r="P15" i="3"/>
  <c r="P30" i="3"/>
  <c r="P22" i="3"/>
  <c r="P14" i="3"/>
  <c r="P66" i="1"/>
  <c r="P65" i="1"/>
  <c r="P38" i="3"/>
  <c r="P67" i="1"/>
  <c r="P23" i="3"/>
  <c r="P50" i="1"/>
  <c r="P51" i="1"/>
  <c r="O57" i="1"/>
  <c r="O58" i="1"/>
  <c r="O59" i="1"/>
  <c r="O53" i="1"/>
  <c r="O60" i="1"/>
  <c r="O52" i="1"/>
  <c r="O50" i="1"/>
  <c r="O51" i="1"/>
  <c r="P59" i="1"/>
  <c r="P53" i="1"/>
  <c r="P6" i="3"/>
  <c r="P8" i="3"/>
  <c r="P31" i="3"/>
  <c r="P29" i="3"/>
  <c r="P57" i="1"/>
  <c r="P58" i="1"/>
  <c r="P60" i="1"/>
  <c r="O67" i="1"/>
  <c r="O65" i="1"/>
  <c r="P52" i="1"/>
  <c r="O64" i="1"/>
  <c r="O66" i="1"/>
  <c r="P35" i="3"/>
  <c r="O9" i="3"/>
  <c r="O7" i="3"/>
  <c r="O16" i="3"/>
  <c r="O14" i="3"/>
  <c r="O23" i="3"/>
  <c r="O21" i="3"/>
  <c r="O31" i="3"/>
  <c r="O29" i="3"/>
  <c r="O35" i="3"/>
  <c r="O37" i="3"/>
  <c r="O42" i="3"/>
  <c r="O44" i="3"/>
  <c r="P43" i="3"/>
  <c r="O6" i="3"/>
  <c r="O8" i="3"/>
  <c r="O13" i="3"/>
  <c r="O15" i="3"/>
  <c r="O20" i="3"/>
  <c r="O22" i="3"/>
  <c r="O28" i="3"/>
  <c r="O30" i="3"/>
  <c r="O38" i="3"/>
  <c r="O36" i="3"/>
  <c r="O45" i="3"/>
  <c r="M42" i="2"/>
  <c r="N42" i="2"/>
  <c r="P42" i="2" s="1"/>
  <c r="L42" i="2"/>
  <c r="M38" i="2"/>
  <c r="N38" i="2"/>
  <c r="L38" i="2"/>
  <c r="N34" i="2"/>
  <c r="M34" i="2"/>
  <c r="L34" i="2"/>
  <c r="M28" i="2"/>
  <c r="N28" i="2"/>
  <c r="L28" i="2"/>
  <c r="L24" i="2"/>
  <c r="M24" i="2"/>
  <c r="N24" i="2"/>
  <c r="L20" i="2"/>
  <c r="M20" i="2"/>
  <c r="N20" i="2"/>
  <c r="P20" i="2" s="1"/>
  <c r="L15" i="2"/>
  <c r="M15" i="2"/>
  <c r="N15" i="2"/>
  <c r="L11" i="2"/>
  <c r="N11" i="2"/>
  <c r="M11" i="2"/>
  <c r="L7" i="2"/>
  <c r="N7" i="2"/>
  <c r="P7" i="2" s="1"/>
  <c r="M7" i="2"/>
  <c r="O11" i="2" l="1"/>
  <c r="O15" i="2"/>
  <c r="P28" i="2"/>
  <c r="O34" i="2"/>
  <c r="O24" i="2"/>
  <c r="O38" i="2"/>
  <c r="O42" i="2"/>
  <c r="P11" i="2"/>
  <c r="O20" i="2"/>
  <c r="P38" i="2"/>
  <c r="O7" i="2"/>
  <c r="P34" i="2"/>
  <c r="P15" i="2"/>
  <c r="P24" i="2"/>
  <c r="O28" i="2"/>
  <c r="G42" i="2"/>
  <c r="F42" i="2"/>
  <c r="G38" i="2"/>
  <c r="F38" i="2"/>
  <c r="G34" i="2"/>
  <c r="F34" i="2"/>
  <c r="G20" i="2"/>
  <c r="F20" i="2"/>
  <c r="G28" i="2" l="1"/>
  <c r="F28" i="2"/>
  <c r="G24" i="2"/>
  <c r="F24" i="2"/>
  <c r="G15" i="2"/>
  <c r="F15" i="2"/>
  <c r="F11" i="2"/>
  <c r="G11" i="2"/>
  <c r="G7" i="2"/>
  <c r="F7" i="2"/>
  <c r="N43" i="1"/>
  <c r="N44" i="1"/>
  <c r="N45" i="1"/>
  <c r="N42" i="1"/>
  <c r="M43" i="1"/>
  <c r="M44" i="1"/>
  <c r="M45" i="1"/>
  <c r="M42" i="1"/>
  <c r="P42" i="1" s="1"/>
  <c r="L43" i="1"/>
  <c r="L45" i="1"/>
  <c r="H43" i="1"/>
  <c r="H44" i="1"/>
  <c r="H45" i="1"/>
  <c r="H42" i="1"/>
  <c r="G43" i="1"/>
  <c r="G44" i="1"/>
  <c r="G45" i="1"/>
  <c r="G42" i="1"/>
  <c r="N21" i="1"/>
  <c r="N22" i="1"/>
  <c r="N23" i="1"/>
  <c r="N20" i="1"/>
  <c r="M21" i="1"/>
  <c r="M22" i="1"/>
  <c r="M23" i="1"/>
  <c r="M20" i="1"/>
  <c r="L21" i="1"/>
  <c r="P21" i="1" s="1"/>
  <c r="L22" i="1"/>
  <c r="L20" i="1"/>
  <c r="H21" i="1"/>
  <c r="H22" i="1"/>
  <c r="H23" i="1"/>
  <c r="H20" i="1"/>
  <c r="G21" i="1"/>
  <c r="G22" i="1"/>
  <c r="G23" i="1"/>
  <c r="G20" i="1"/>
  <c r="G13" i="1"/>
  <c r="H13" i="1"/>
  <c r="G14" i="1"/>
  <c r="H14" i="1"/>
  <c r="G15" i="1"/>
  <c r="H15" i="1"/>
  <c r="G16" i="1"/>
  <c r="H16" i="1"/>
  <c r="N35" i="1"/>
  <c r="M35" i="1"/>
  <c r="P36" i="1"/>
  <c r="P37" i="1"/>
  <c r="P38" i="1"/>
  <c r="H35" i="1"/>
  <c r="G35" i="1"/>
  <c r="N29" i="1"/>
  <c r="N30" i="1"/>
  <c r="N31" i="1"/>
  <c r="N28" i="1"/>
  <c r="M29" i="1"/>
  <c r="M30" i="1"/>
  <c r="M28" i="1"/>
  <c r="L29" i="1"/>
  <c r="L30" i="1"/>
  <c r="L31" i="1"/>
  <c r="L28" i="1"/>
  <c r="H29" i="1"/>
  <c r="H30" i="1"/>
  <c r="H31" i="1"/>
  <c r="H28" i="1"/>
  <c r="G29" i="1"/>
  <c r="G30" i="1"/>
  <c r="G31" i="1"/>
  <c r="G28" i="1"/>
  <c r="N7" i="1"/>
  <c r="N8" i="1"/>
  <c r="N9" i="1"/>
  <c r="N6" i="1"/>
  <c r="M7" i="1"/>
  <c r="M9" i="1"/>
  <c r="M6" i="1"/>
  <c r="N14" i="1"/>
  <c r="N15" i="1"/>
  <c r="N16" i="1"/>
  <c r="N13" i="1"/>
  <c r="M14" i="1"/>
  <c r="M15" i="1"/>
  <c r="M16" i="1"/>
  <c r="M13" i="1"/>
  <c r="L14" i="1"/>
  <c r="L16" i="1"/>
  <c r="L13" i="1"/>
  <c r="L7" i="1"/>
  <c r="L8" i="1"/>
  <c r="L9" i="1"/>
  <c r="L6" i="1"/>
  <c r="P6" i="1" s="1"/>
  <c r="H7" i="1"/>
  <c r="H8" i="1"/>
  <c r="H9" i="1"/>
  <c r="H6" i="1"/>
  <c r="G7" i="1"/>
  <c r="G8" i="1"/>
  <c r="G9" i="1"/>
  <c r="G6" i="1"/>
  <c r="P15" i="1" l="1"/>
  <c r="P13" i="1"/>
  <c r="P23" i="1"/>
  <c r="P14" i="1"/>
  <c r="P35" i="1"/>
  <c r="P16" i="1"/>
  <c r="P44" i="1"/>
  <c r="P45" i="1"/>
  <c r="P31" i="1"/>
  <c r="P43" i="1"/>
  <c r="P29" i="1"/>
  <c r="P20" i="1"/>
  <c r="P22" i="1"/>
  <c r="P7" i="1"/>
  <c r="P28" i="1"/>
  <c r="P30" i="1"/>
  <c r="O20" i="1"/>
  <c r="O22" i="1"/>
  <c r="O42" i="1"/>
  <c r="O44" i="1"/>
  <c r="O23" i="1"/>
  <c r="O21" i="1"/>
  <c r="O45" i="1"/>
  <c r="O43" i="1"/>
  <c r="O13" i="1"/>
  <c r="O15" i="1"/>
  <c r="O28" i="1"/>
  <c r="O30" i="1"/>
  <c r="O35" i="1"/>
  <c r="O37" i="1"/>
  <c r="O16" i="1"/>
  <c r="O14" i="1"/>
  <c r="O31" i="1"/>
  <c r="O29" i="1"/>
  <c r="O38" i="1"/>
  <c r="O36" i="1"/>
  <c r="P9" i="1"/>
  <c r="O6" i="1"/>
  <c r="O8" i="1"/>
  <c r="P8" i="1"/>
  <c r="O9" i="1"/>
  <c r="O7" i="1"/>
</calcChain>
</file>

<file path=xl/sharedStrings.xml><?xml version="1.0" encoding="utf-8"?>
<sst xmlns="http://schemas.openxmlformats.org/spreadsheetml/2006/main" count="1275" uniqueCount="117">
  <si>
    <t>mg/mL</t>
  </si>
  <si>
    <t>MeOH</t>
  </si>
  <si>
    <t>Abs0</t>
  </si>
  <si>
    <t>Abs1</t>
  </si>
  <si>
    <t>Abs2</t>
  </si>
  <si>
    <t>Abs3</t>
  </si>
  <si>
    <t>Acetone</t>
  </si>
  <si>
    <t>µg/mL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</si>
  <si>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g/mL</t>
    </r>
  </si>
  <si>
    <t>EtOH 70%</t>
  </si>
  <si>
    <t>Y1</t>
  </si>
  <si>
    <t>Y2</t>
  </si>
  <si>
    <t>Y3</t>
  </si>
  <si>
    <t>ABS3</t>
  </si>
  <si>
    <r>
      <rPr>
        <sz val="11"/>
        <color theme="1"/>
        <rFont val="Times New Roman"/>
        <family val="1"/>
      </rPr>
      <t>µ</t>
    </r>
    <r>
      <rPr>
        <sz val="11"/>
        <color theme="1"/>
        <rFont val="Calibri"/>
        <family val="2"/>
        <scheme val="minor"/>
      </rPr>
      <t>g/mL</t>
    </r>
  </si>
  <si>
    <t>µg /mL</t>
  </si>
  <si>
    <t>ABS 1</t>
  </si>
  <si>
    <t>ABS 2</t>
  </si>
  <si>
    <r>
      <rPr>
        <sz val="11"/>
        <color rgb="FF92D050"/>
        <rFont val="Times New Roman"/>
        <family val="1"/>
      </rPr>
      <t>µ</t>
    </r>
    <r>
      <rPr>
        <sz val="11"/>
        <color rgb="FF92D050"/>
        <rFont val="Calibri"/>
        <family val="2"/>
      </rPr>
      <t>gTE</t>
    </r>
  </si>
  <si>
    <r>
      <rPr>
        <sz val="11"/>
        <color rgb="FFFFC000"/>
        <rFont val="Times New Roman"/>
        <family val="1"/>
      </rPr>
      <t>µ</t>
    </r>
    <r>
      <rPr>
        <sz val="11"/>
        <color rgb="FFFFC000"/>
        <rFont val="Calibri"/>
        <family val="2"/>
      </rPr>
      <t>gTE</t>
    </r>
  </si>
  <si>
    <r>
      <rPr>
        <sz val="11"/>
        <color rgb="FF00B0F0"/>
        <rFont val="Times New Roman"/>
        <family val="1"/>
      </rPr>
      <t>µ</t>
    </r>
    <r>
      <rPr>
        <sz val="11"/>
        <color rgb="FF00B0F0"/>
        <rFont val="Calibri"/>
        <family val="2"/>
      </rPr>
      <t>gTE</t>
    </r>
  </si>
  <si>
    <t>Trolox</t>
  </si>
  <si>
    <t>SD</t>
  </si>
  <si>
    <t>Not freeze-dried (g)</t>
  </si>
  <si>
    <t>Freeze-dried (g)</t>
  </si>
  <si>
    <t>Water content (%)</t>
  </si>
  <si>
    <t>VFI</t>
  </si>
  <si>
    <t>VFII</t>
  </si>
  <si>
    <t>VFIII</t>
  </si>
  <si>
    <t>70% EtOH</t>
  </si>
  <si>
    <t>Antioxidant activity: DPPH</t>
  </si>
  <si>
    <t>% inhibition of DPPH</t>
  </si>
  <si>
    <t>TEAC</t>
  </si>
  <si>
    <r>
      <t>%I</t>
    </r>
    <r>
      <rPr>
        <vertAlign val="subscript"/>
        <sz val="11"/>
        <color rgb="FF92D050"/>
        <rFont val="Calibri"/>
        <family val="2"/>
        <scheme val="minor"/>
      </rPr>
      <t>DPPH</t>
    </r>
  </si>
  <si>
    <r>
      <t>%I</t>
    </r>
    <r>
      <rPr>
        <vertAlign val="subscript"/>
        <sz val="11"/>
        <color rgb="FFFFC000"/>
        <rFont val="Calibri"/>
        <family val="2"/>
        <scheme val="minor"/>
      </rPr>
      <t>DPPH</t>
    </r>
  </si>
  <si>
    <r>
      <rPr>
        <sz val="11"/>
        <color rgb="FF0070C0"/>
        <rFont val="Calibri"/>
        <family val="2"/>
        <scheme val="minor"/>
      </rPr>
      <t>%I</t>
    </r>
    <r>
      <rPr>
        <vertAlign val="subscript"/>
        <sz val="11"/>
        <color rgb="FF0070C0"/>
        <rFont val="Calibri"/>
        <family val="2"/>
        <scheme val="minor"/>
      </rPr>
      <t>DPPH</t>
    </r>
  </si>
  <si>
    <r>
      <t>%I</t>
    </r>
    <r>
      <rPr>
        <vertAlign val="subscript"/>
        <sz val="11"/>
        <color rgb="FF0070C0"/>
        <rFont val="Calibri"/>
        <family val="2"/>
        <scheme val="minor"/>
      </rPr>
      <t>DPPH</t>
    </r>
  </si>
  <si>
    <r>
      <t>EC</t>
    </r>
    <r>
      <rPr>
        <vertAlign val="subscript"/>
        <sz val="11"/>
        <color theme="1"/>
        <rFont val="Calibri"/>
        <family val="2"/>
        <scheme val="minor"/>
      </rPr>
      <t>50</t>
    </r>
  </si>
  <si>
    <t>VFI  (first collection)</t>
  </si>
  <si>
    <t>VFII (second collection)</t>
  </si>
  <si>
    <t>VFIII (third collection)</t>
  </si>
  <si>
    <t>GAE (gallic acid equivalent)</t>
  </si>
  <si>
    <r>
      <t>Antioxidant activity: ABTS</t>
    </r>
    <r>
      <rPr>
        <b/>
        <vertAlign val="superscript"/>
        <sz val="16"/>
        <color rgb="FFFF0000"/>
        <rFont val="Calibri"/>
        <family val="2"/>
        <scheme val="minor"/>
      </rPr>
      <t>+.</t>
    </r>
  </si>
  <si>
    <t>% Inhibition of ABTS</t>
  </si>
  <si>
    <r>
      <t>%I</t>
    </r>
    <r>
      <rPr>
        <vertAlign val="subscript"/>
        <sz val="11"/>
        <color rgb="FFFFC000"/>
        <rFont val="Calibri"/>
        <family val="2"/>
        <scheme val="minor"/>
      </rPr>
      <t>ABTS</t>
    </r>
  </si>
  <si>
    <r>
      <t>%I</t>
    </r>
    <r>
      <rPr>
        <vertAlign val="subscript"/>
        <sz val="11"/>
        <color rgb="FF92D050"/>
        <rFont val="Calibri"/>
        <family val="2"/>
        <scheme val="minor"/>
      </rPr>
      <t>ABTS</t>
    </r>
  </si>
  <si>
    <r>
      <t>%I</t>
    </r>
    <r>
      <rPr>
        <vertAlign val="subscript"/>
        <sz val="11"/>
        <color rgb="FF00B0F0"/>
        <rFont val="Calibri"/>
        <family val="2"/>
        <scheme val="minor"/>
      </rPr>
      <t>ABTS</t>
    </r>
  </si>
  <si>
    <t>ABTS ASSAY</t>
  </si>
  <si>
    <t>Calibration curve Gallic acid</t>
  </si>
  <si>
    <t>Totale phenolc content (TPC): Folin-Ciocalteu</t>
  </si>
  <si>
    <t>Total flavonoid content (TFC)</t>
  </si>
  <si>
    <t>Mean value</t>
  </si>
  <si>
    <t>VFI (first collection)</t>
  </si>
  <si>
    <t>Quercetin equivalent (QE)</t>
  </si>
  <si>
    <t>Quercetin</t>
  </si>
  <si>
    <r>
      <t xml:space="preserve">%I </t>
    </r>
    <r>
      <rPr>
        <vertAlign val="subscript"/>
        <sz val="11"/>
        <rFont val="Calibri"/>
        <family val="2"/>
        <scheme val="minor"/>
      </rPr>
      <t>DPPH</t>
    </r>
  </si>
  <si>
    <t>Mean ABS</t>
  </si>
  <si>
    <t>Calibration curve DPPH-TROLOX</t>
  </si>
  <si>
    <t>VFIa</t>
  </si>
  <si>
    <t>VFIm</t>
  </si>
  <si>
    <t>VFIe</t>
  </si>
  <si>
    <t>VFIIa</t>
  </si>
  <si>
    <t>VFIIm</t>
  </si>
  <si>
    <t>VFIIe</t>
  </si>
  <si>
    <t>VFIIIa</t>
  </si>
  <si>
    <t>VFIIIm</t>
  </si>
  <si>
    <t>VFIIIe</t>
  </si>
  <si>
    <t>Phenolic compounds</t>
  </si>
  <si>
    <t>RT (min)</t>
  </si>
  <si>
    <r>
      <rPr>
        <b/>
        <sz val="11"/>
        <color theme="1"/>
        <rFont val="Calibri"/>
        <family val="2"/>
      </rPr>
      <t>λ</t>
    </r>
    <r>
      <rPr>
        <b/>
        <sz val="11"/>
        <color theme="1"/>
        <rFont val="Calibri"/>
        <family val="2"/>
        <scheme val="minor"/>
      </rPr>
      <t xml:space="preserve"> (nm)</t>
    </r>
  </si>
  <si>
    <t>Calibration curve</t>
  </si>
  <si>
    <t>ppm</t>
  </si>
  <si>
    <t>Vanillic acid</t>
  </si>
  <si>
    <r>
      <t>y=45793x-75241;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=0,9994</t>
    </r>
  </si>
  <si>
    <t>nd</t>
  </si>
  <si>
    <t>Ellagin acid</t>
  </si>
  <si>
    <r>
      <t>y=199956x-154735;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=0,9971</t>
    </r>
  </si>
  <si>
    <t>Chlorogenic acid</t>
  </si>
  <si>
    <r>
      <t>y=56518x-652387;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=0,9103</t>
    </r>
  </si>
  <si>
    <r>
      <t>y=104512x+2E+06;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=1</t>
    </r>
  </si>
  <si>
    <r>
      <t>y=94706x-2E+06;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=0,9955</t>
    </r>
  </si>
  <si>
    <t>Ferulic acid</t>
  </si>
  <si>
    <r>
      <t>y=204513x-4E+06;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=0,9915</t>
    </r>
  </si>
  <si>
    <t>Gallic acid</t>
  </si>
  <si>
    <r>
      <t>y=99385x- 1E+6; 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=0,999</t>
    </r>
  </si>
  <si>
    <t>λ= 280 nm</t>
  </si>
  <si>
    <t>t=33 min</t>
  </si>
  <si>
    <t>Area1</t>
  </si>
  <si>
    <t>Area2</t>
  </si>
  <si>
    <t>ppm1</t>
  </si>
  <si>
    <t>ppm2</t>
  </si>
  <si>
    <t>Std: Vanillic acid</t>
  </si>
  <si>
    <t>mean value</t>
  </si>
  <si>
    <t>Sample</t>
  </si>
  <si>
    <t>Mean value ppm</t>
  </si>
  <si>
    <t>λ= 254 nm</t>
  </si>
  <si>
    <t>t=52 min</t>
  </si>
  <si>
    <t>Std: Ellagic acid</t>
  </si>
  <si>
    <t>λ= 327 nm</t>
  </si>
  <si>
    <t>t=30 min</t>
  </si>
  <si>
    <t>Std: Chlorogenic acid</t>
  </si>
  <si>
    <t>p-cumaric acid</t>
  </si>
  <si>
    <t>λ= 365 nm</t>
  </si>
  <si>
    <t>t=57 min</t>
  </si>
  <si>
    <t>Std: Quercetin</t>
  </si>
  <si>
    <t>λ= 276 nm</t>
  </si>
  <si>
    <t>t=4,8 min</t>
  </si>
  <si>
    <r>
      <rPr>
        <b/>
        <sz val="11"/>
        <color theme="1"/>
        <rFont val="Calibri"/>
        <family val="2"/>
        <scheme val="minor"/>
      </rPr>
      <t xml:space="preserve">Std: 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-cumaric acid</t>
    </r>
  </si>
  <si>
    <t>λ= 325 nm</t>
  </si>
  <si>
    <t>t=43 min</t>
  </si>
  <si>
    <t>Std: Ferulic acid</t>
  </si>
  <si>
    <t>λ= 271 nm</t>
  </si>
  <si>
    <t>t=6 min</t>
  </si>
  <si>
    <t>Std: Gallic acid</t>
  </si>
  <si>
    <r>
      <t>EC</t>
    </r>
    <r>
      <rPr>
        <b/>
        <vertAlign val="subscript"/>
        <sz val="11"/>
        <color theme="1"/>
        <rFont val="Calibri"/>
        <family val="2"/>
        <scheme val="minor"/>
      </rPr>
      <t>50</t>
    </r>
  </si>
  <si>
    <r>
      <t>%I</t>
    </r>
    <r>
      <rPr>
        <b/>
        <vertAlign val="subscript"/>
        <sz val="11"/>
        <color theme="1"/>
        <rFont val="Calibri"/>
        <family val="2"/>
        <scheme val="minor"/>
      </rPr>
      <t>ABTS</t>
    </r>
  </si>
  <si>
    <t>Water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</si>
</sst>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1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92D050"/>
      <name val="Calibri"/>
      <family val="2"/>
    </font>
    <font>
      <sz val="11"/>
      <color rgb="FF92D050"/>
      <name val="Times New Roman"/>
      <family val="1"/>
    </font>
    <font>
      <sz val="11"/>
      <color rgb="FFFFC000"/>
      <name val="Calibri"/>
      <family val="2"/>
    </font>
    <font>
      <sz val="11"/>
      <color rgb="FFFFC000"/>
      <name val="Times New Roman"/>
      <family val="1"/>
    </font>
    <font>
      <sz val="11"/>
      <color rgb="FF00B0F0"/>
      <name val="Calibri"/>
      <family val="2"/>
    </font>
    <font>
      <sz val="11"/>
      <color rgb="FF00B0F0"/>
      <name val="Times New Roman"/>
      <family val="1"/>
    </font>
    <font>
      <b/>
      <sz val="16"/>
      <color rgb="FFFF0000"/>
      <name val="Calibri"/>
      <family val="2"/>
      <scheme val="minor"/>
    </font>
    <font>
      <sz val="10"/>
      <name val="Arial"/>
    </font>
    <font>
      <vertAlign val="subscript"/>
      <sz val="11"/>
      <color rgb="FF92D050"/>
      <name val="Calibri"/>
      <family val="2"/>
      <scheme val="minor"/>
    </font>
    <font>
      <vertAlign val="subscript"/>
      <sz val="11"/>
      <color rgb="FFFFC000"/>
      <name val="Calibri"/>
      <family val="2"/>
      <scheme val="minor"/>
    </font>
    <font>
      <vertAlign val="subscript"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12" fillId="0" borderId="0" xfId="0" applyFont="1"/>
    <xf numFmtId="0" fontId="14" fillId="0" borderId="0" xfId="0" applyFont="1"/>
    <xf numFmtId="0" fontId="16" fillId="0" borderId="0" xfId="0" applyFont="1"/>
    <xf numFmtId="0" fontId="18" fillId="0" borderId="0" xfId="0" applyFont="1"/>
    <xf numFmtId="0" fontId="8" fillId="0" borderId="0" xfId="0" applyFont="1"/>
    <xf numFmtId="0" fontId="19" fillId="0" borderId="0" xfId="0" applyFont="1"/>
    <xf numFmtId="3" fontId="0" fillId="0" borderId="0" xfId="0" applyNumberFormat="1"/>
    <xf numFmtId="4" fontId="0" fillId="0" borderId="0" xfId="0" applyNumberFormat="1"/>
    <xf numFmtId="0" fontId="25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/>
    <xf numFmtId="0" fontId="23" fillId="0" borderId="0" xfId="0" applyFont="1"/>
    <xf numFmtId="0" fontId="29" fillId="0" borderId="0" xfId="0" applyFont="1"/>
    <xf numFmtId="0" fontId="30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8" fillId="5" borderId="0" xfId="0" applyFont="1" applyFill="1"/>
    <xf numFmtId="0" fontId="0" fillId="0" borderId="0" xfId="0" applyFill="1"/>
    <xf numFmtId="0" fontId="32" fillId="0" borderId="0" xfId="0" applyFont="1"/>
    <xf numFmtId="0" fontId="3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'Water content'!$B$2</c:f>
              <c:strCache>
                <c:ptCount val="1"/>
                <c:pt idx="0">
                  <c:v>Not freeze-dried (g)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'Water content'!$A$3:$A$5</c:f>
              <c:strCache>
                <c:ptCount val="3"/>
                <c:pt idx="0">
                  <c:v>VFI</c:v>
                </c:pt>
                <c:pt idx="1">
                  <c:v>VFII</c:v>
                </c:pt>
                <c:pt idx="2">
                  <c:v>VFIII</c:v>
                </c:pt>
              </c:strCache>
            </c:strRef>
          </c:cat>
          <c:val>
            <c:numRef>
              <c:f>'Water content'!$B$3:$B$5</c:f>
              <c:numCache>
                <c:formatCode>#,##0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9-4F0C-8CED-1EC349C59EC4}"/>
            </c:ext>
          </c:extLst>
        </c:ser>
        <c:ser>
          <c:idx val="1"/>
          <c:order val="1"/>
          <c:tx>
            <c:strRef>
              <c:f>'Water content'!$D$2</c:f>
              <c:strCache>
                <c:ptCount val="1"/>
                <c:pt idx="0">
                  <c:v>Water content (%)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0"/>
                    <a:lumOff val="100000"/>
                  </a:schemeClr>
                </a:gs>
                <a:gs pos="35000">
                  <a:schemeClr val="accent5">
                    <a:lumMod val="0"/>
                    <a:lumOff val="100000"/>
                  </a:schemeClr>
                </a:gs>
                <a:gs pos="100000">
                  <a:schemeClr val="accent5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'Water content'!$D$3:$D$5</c:f>
              <c:numCache>
                <c:formatCode>#,##0.00</c:formatCode>
                <c:ptCount val="3"/>
                <c:pt idx="0">
                  <c:v>57.64</c:v>
                </c:pt>
                <c:pt idx="1">
                  <c:v>85.43</c:v>
                </c:pt>
                <c:pt idx="2">
                  <c:v>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9-4F0C-8CED-1EC349C5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72191"/>
        <c:axId val="354165119"/>
      </c:barChart>
      <c:lineChart>
        <c:grouping val="standard"/>
        <c:varyColors val="0"/>
        <c:ser>
          <c:idx val="2"/>
          <c:order val="2"/>
          <c:tx>
            <c:strRef>
              <c:f>'Water content'!$C$2</c:f>
              <c:strCache>
                <c:ptCount val="1"/>
                <c:pt idx="0">
                  <c:v>Freeze-dried (g)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'Water content'!$C$3:$C$5</c:f>
              <c:numCache>
                <c:formatCode>#,##0.00</c:formatCode>
                <c:ptCount val="3"/>
                <c:pt idx="0">
                  <c:v>49.52</c:v>
                </c:pt>
                <c:pt idx="1">
                  <c:v>11.04</c:v>
                </c:pt>
                <c:pt idx="2">
                  <c:v>12.53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19-4F0C-8CED-1EC349C5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96831"/>
        <c:axId val="1005492255"/>
      </c:lineChart>
      <c:catAx>
        <c:axId val="354172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 i="1"/>
                  <a:t>Vicia faba </a:t>
                </a:r>
                <a:r>
                  <a:rPr lang="it-IT" b="1"/>
                  <a:t>L. pods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54165119"/>
        <c:crosses val="autoZero"/>
        <c:auto val="1"/>
        <c:lblAlgn val="ctr"/>
        <c:lblOffset val="100"/>
        <c:noMultiLvlLbl val="0"/>
      </c:catAx>
      <c:valAx>
        <c:axId val="354165119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raw material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354172191"/>
        <c:crosses val="autoZero"/>
        <c:crossBetween val="between"/>
        <c:majorUnit val="20"/>
      </c:valAx>
      <c:valAx>
        <c:axId val="1005492255"/>
        <c:scaling>
          <c:orientation val="minMax"/>
          <c:max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yields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005496831"/>
        <c:crosses val="max"/>
        <c:crossBetween val="between"/>
        <c:majorUnit val="10"/>
      </c:valAx>
      <c:catAx>
        <c:axId val="1005496831"/>
        <c:scaling>
          <c:orientation val="minMax"/>
        </c:scaling>
        <c:delete val="1"/>
        <c:axPos val="b"/>
        <c:majorTickMark val="out"/>
        <c:minorTickMark val="none"/>
        <c:tickLblPos val="nextTo"/>
        <c:crossAx val="1005492255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Gallic acid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7763779527559056E-2"/>
                  <c:y val="0.342129629629629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xVal>
          <c:yVal>
            <c:numLit>
              <c:formatCode>General</c:formatCode>
              <c:ptCount val="3"/>
              <c:pt idx="0">
                <c:v>8494892</c:v>
              </c:pt>
              <c:pt idx="1">
                <c:v>3478772</c:v>
              </c:pt>
              <c:pt idx="2">
                <c:v>1052756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F17-4168-8C7C-49A0458DF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89599"/>
        <c:axId val="402700415"/>
      </c:scatterChart>
      <c:valAx>
        <c:axId val="402689599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700415"/>
        <c:crosses val="autoZero"/>
        <c:crossBetween val="midCat"/>
      </c:valAx>
      <c:valAx>
        <c:axId val="4027004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689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VFI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50197477705346"/>
          <c:y val="0.10017028779498843"/>
          <c:w val="0.79361078431372567"/>
          <c:h val="0.64520997375328082"/>
        </c:manualLayout>
      </c:layout>
      <c:barChart>
        <c:barDir val="col"/>
        <c:grouping val="clustered"/>
        <c:varyColors val="0"/>
        <c:ser>
          <c:idx val="6"/>
          <c:order val="0"/>
          <c:tx>
            <c:v>Trolox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value'!$U$72:$U$75</c:f>
              <c:numCache>
                <c:formatCode>General</c:formatCode>
                <c:ptCount val="4"/>
                <c:pt idx="0">
                  <c:v>100</c:v>
                </c:pt>
                <c:pt idx="1">
                  <c:v>99.1</c:v>
                </c:pt>
                <c:pt idx="2">
                  <c:v>96.7</c:v>
                </c:pt>
                <c:pt idx="3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5-49D4-B0A1-D663256DD97E}"/>
            </c:ext>
          </c:extLst>
        </c:ser>
        <c:ser>
          <c:idx val="1"/>
          <c:order val="1"/>
          <c:tx>
            <c:v>Acetone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value'!$P$13:$P$16</c:f>
                <c:numCache>
                  <c:formatCode>General</c:formatCode>
                  <c:ptCount val="4"/>
                  <c:pt idx="0">
                    <c:v>0.26853500892541193</c:v>
                  </c:pt>
                  <c:pt idx="1">
                    <c:v>1.2305820051463099</c:v>
                  </c:pt>
                  <c:pt idx="2">
                    <c:v>2.1341354179931527</c:v>
                  </c:pt>
                  <c:pt idx="3">
                    <c:v>0.40280251338811168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value'!$O$13:$O$16</c:f>
              <c:numCache>
                <c:formatCode>General</c:formatCode>
                <c:ptCount val="4"/>
                <c:pt idx="0">
                  <c:v>91.782945736434115</c:v>
                </c:pt>
                <c:pt idx="1">
                  <c:v>67.441860465116278</c:v>
                </c:pt>
                <c:pt idx="2">
                  <c:v>23.550387596899224</c:v>
                </c:pt>
                <c:pt idx="3">
                  <c:v>15.348837209302326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95-49D4-B0A1-D663256DD97E}"/>
            </c:ext>
          </c:extLst>
        </c:ser>
        <c:ser>
          <c:idx val="0"/>
          <c:order val="2"/>
          <c:tx>
            <c:v>MeOH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value'!$P$6:$P$9</c:f>
                <c:numCache>
                  <c:formatCode>General</c:formatCode>
                  <c:ptCount val="4"/>
                  <c:pt idx="0">
                    <c:v>0.65327192865792516</c:v>
                  </c:pt>
                  <c:pt idx="1">
                    <c:v>0.75433344772936284</c:v>
                  </c:pt>
                  <c:pt idx="2">
                    <c:v>3.9515218959744725</c:v>
                  </c:pt>
                  <c:pt idx="3">
                    <c:v>0.65327192865792316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value'!$O$6:$O$9</c:f>
              <c:numCache>
                <c:formatCode>General</c:formatCode>
                <c:ptCount val="4"/>
                <c:pt idx="0">
                  <c:v>93.827160493827151</c:v>
                </c:pt>
                <c:pt idx="1">
                  <c:v>86.502057613168745</c:v>
                </c:pt>
                <c:pt idx="2">
                  <c:v>64.65005349794238</c:v>
                </c:pt>
                <c:pt idx="3">
                  <c:v>31.851851851851848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95-49D4-B0A1-D663256DD97E}"/>
            </c:ext>
          </c:extLst>
        </c:ser>
        <c:ser>
          <c:idx val="2"/>
          <c:order val="3"/>
          <c:tx>
            <c:v>EtOH 70%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value'!$P$20:$P$23</c:f>
                <c:numCache>
                  <c:formatCode>General</c:formatCode>
                  <c:ptCount val="4"/>
                  <c:pt idx="0">
                    <c:v>0.91891720805829458</c:v>
                  </c:pt>
                  <c:pt idx="1">
                    <c:v>0.2427184466019412</c:v>
                  </c:pt>
                  <c:pt idx="2">
                    <c:v>0.98093492338042609</c:v>
                  </c:pt>
                  <c:pt idx="3">
                    <c:v>0.60528028400178546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value'!$O$20:$O$23</c:f>
              <c:numCache>
                <c:formatCode>General</c:formatCode>
                <c:ptCount val="4"/>
                <c:pt idx="0">
                  <c:v>91.585760517799358</c:v>
                </c:pt>
                <c:pt idx="1">
                  <c:v>87.621359223300985</c:v>
                </c:pt>
                <c:pt idx="2">
                  <c:v>49.676375404530745</c:v>
                </c:pt>
                <c:pt idx="3">
                  <c:v>32.74527508090614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95-49D4-B0A1-D663256DD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560080"/>
        <c:axId val="806561744"/>
      </c:barChart>
      <c:lineChart>
        <c:grouping val="standard"/>
        <c:varyColors val="0"/>
        <c:ser>
          <c:idx val="3"/>
          <c:order val="4"/>
          <c:tx>
            <c:v>TE Acetone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'DPPH value'!$Y$13:$Y$16</c:f>
                <c:numCache>
                  <c:formatCode>General</c:formatCode>
                  <c:ptCount val="4"/>
                  <c:pt idx="0">
                    <c:v>0.82478609884231546</c:v>
                  </c:pt>
                  <c:pt idx="1">
                    <c:v>3.7796447300922562</c:v>
                  </c:pt>
                  <c:pt idx="2">
                    <c:v>1.7975796274454297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'DPPH value'!$X$13:$X$16</c:f>
              <c:numCache>
                <c:formatCode>General</c:formatCode>
                <c:ptCount val="4"/>
                <c:pt idx="0">
                  <c:v>220.76190476190479</c:v>
                </c:pt>
                <c:pt idx="1">
                  <c:v>145.99999999999997</c:v>
                </c:pt>
                <c:pt idx="2">
                  <c:v>8.3809523809523565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95-49D4-B0A1-D663256DD97E}"/>
            </c:ext>
          </c:extLst>
        </c:ser>
        <c:ser>
          <c:idx val="4"/>
          <c:order val="5"/>
          <c:tx>
            <c:v>TE MeOH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Pt>
            <c:idx val="2"/>
            <c:marker>
              <c:symbol val="squar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695-49D4-B0A1-D663256DD97E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695-49D4-B0A1-D663256DD97E}"/>
              </c:ext>
            </c:extLst>
          </c:dPt>
          <c:errBars>
            <c:errDir val="y"/>
            <c:errBarType val="plus"/>
            <c:errValType val="cust"/>
            <c:noEndCap val="0"/>
            <c:plus>
              <c:numRef>
                <c:f>'DPPH value'!$Y$6:$Y$9</c:f>
                <c:numCache>
                  <c:formatCode>General</c:formatCode>
                  <c:ptCount val="4"/>
                  <c:pt idx="0">
                    <c:v>1.8898223650461254</c:v>
                  </c:pt>
                  <c:pt idx="1">
                    <c:v>2.1821789023599329</c:v>
                  </c:pt>
                  <c:pt idx="2">
                    <c:v>2.8571428571428612</c:v>
                  </c:pt>
                  <c:pt idx="3">
                    <c:v>1.8898223650461361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'DPPH value'!$X$6:$X$9</c:f>
              <c:numCache>
                <c:formatCode>General</c:formatCode>
                <c:ptCount val="4"/>
                <c:pt idx="0">
                  <c:v>228.14285714285711</c:v>
                </c:pt>
                <c:pt idx="1">
                  <c:v>206.95238095238096</c:v>
                </c:pt>
                <c:pt idx="2">
                  <c:v>148.8571428571428</c:v>
                </c:pt>
                <c:pt idx="3">
                  <c:v>48.857142857142833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95-49D4-B0A1-D663256DD97E}"/>
            </c:ext>
          </c:extLst>
        </c:ser>
        <c:ser>
          <c:idx val="5"/>
          <c:order val="6"/>
          <c:tx>
            <c:v>TE EtOH 70%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695-49D4-B0A1-D663256DD97E}"/>
              </c:ext>
            </c:extLst>
          </c:dPt>
          <c:errBars>
            <c:errDir val="y"/>
            <c:errBarType val="plus"/>
            <c:errValType val="cust"/>
            <c:noEndCap val="0"/>
            <c:plus>
              <c:numRef>
                <c:f>'DPPH value'!$Y$20:$Y$23</c:f>
                <c:numCache>
                  <c:formatCode>General</c:formatCode>
                  <c:ptCount val="4"/>
                  <c:pt idx="0">
                    <c:v>2.7042420694287062</c:v>
                  </c:pt>
                  <c:pt idx="1">
                    <c:v>0.7142857142857082</c:v>
                  </c:pt>
                  <c:pt idx="2">
                    <c:v>2.8867513459481251</c:v>
                  </c:pt>
                  <c:pt idx="3">
                    <c:v>5.1672700986216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'DPPH value'!$X$20:$X$23</c:f>
              <c:numCache>
                <c:formatCode>General</c:formatCode>
                <c:ptCount val="4"/>
                <c:pt idx="0">
                  <c:v>221.23809523809521</c:v>
                </c:pt>
                <c:pt idx="1">
                  <c:v>209.57142857142856</c:v>
                </c:pt>
                <c:pt idx="2">
                  <c:v>97.904761904761884</c:v>
                </c:pt>
                <c:pt idx="3">
                  <c:v>50.04761904761903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695-49D4-B0A1-D663256DD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20336"/>
        <c:axId val="996819920"/>
      </c:lineChart>
      <c:catAx>
        <c:axId val="80656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µg mL</a:t>
                </a:r>
                <a:r>
                  <a:rPr lang="it-IT" b="1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1744"/>
        <c:crosses val="autoZero"/>
        <c:auto val="1"/>
        <c:lblAlgn val="ctr"/>
        <c:lblOffset val="100"/>
        <c:noMultiLvlLbl val="0"/>
      </c:catAx>
      <c:valAx>
        <c:axId val="80656174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%I</a:t>
                </a:r>
                <a:r>
                  <a:rPr lang="en-US" b="1" baseline="-25000"/>
                  <a:t>DPPH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0080"/>
        <c:crosses val="autoZero"/>
        <c:crossBetween val="between"/>
      </c:valAx>
      <c:valAx>
        <c:axId val="996819920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Trolox equivalent (µg mL</a:t>
                </a:r>
                <a:r>
                  <a:rPr lang="it-IT" b="1" baseline="30000"/>
                  <a:t>-1</a:t>
                </a:r>
                <a:r>
                  <a:rPr lang="it-IT" b="1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96820336"/>
        <c:crosses val="max"/>
        <c:crossBetween val="between"/>
        <c:majorUnit val="25"/>
      </c:valAx>
      <c:catAx>
        <c:axId val="99682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6819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VFII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0430713294794532E-2"/>
          <c:y val="0.11852233676975946"/>
          <c:w val="0.79485816993464053"/>
          <c:h val="0.72535487187812864"/>
        </c:manualLayout>
      </c:layout>
      <c:barChart>
        <c:barDir val="col"/>
        <c:grouping val="clustered"/>
        <c:varyColors val="0"/>
        <c:ser>
          <c:idx val="6"/>
          <c:order val="0"/>
          <c:tx>
            <c:v>Trolox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'DPPH value'!$U$72:$U$75</c:f>
              <c:numCache>
                <c:formatCode>General</c:formatCode>
                <c:ptCount val="4"/>
                <c:pt idx="0">
                  <c:v>100</c:v>
                </c:pt>
                <c:pt idx="1">
                  <c:v>99.1</c:v>
                </c:pt>
                <c:pt idx="2">
                  <c:v>96.7</c:v>
                </c:pt>
                <c:pt idx="3">
                  <c:v>73.5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4DE-4CC9-AF85-9A6A8D5E562C}"/>
            </c:ext>
          </c:extLst>
        </c:ser>
        <c:ser>
          <c:idx val="0"/>
          <c:order val="1"/>
          <c:tx>
            <c:v>Acetone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value'!$Y$35:$Y$38</c:f>
                <c:numCache>
                  <c:formatCode>General</c:formatCode>
                  <c:ptCount val="4"/>
                  <c:pt idx="0">
                    <c:v>1.4869042853329371</c:v>
                  </c:pt>
                  <c:pt idx="1">
                    <c:v>2.061965247105805</c:v>
                  </c:pt>
                  <c:pt idx="2">
                    <c:v>2.8867513459481331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'DPPH value'!$O$35:$O$38</c:f>
              <c:numCache>
                <c:formatCode>General</c:formatCode>
                <c:ptCount val="4"/>
                <c:pt idx="0">
                  <c:v>77.040210772833731</c:v>
                </c:pt>
                <c:pt idx="1">
                  <c:v>47.228727556596404</c:v>
                </c:pt>
                <c:pt idx="2">
                  <c:v>39.500390320062451</c:v>
                </c:pt>
                <c:pt idx="3">
                  <c:v>13.114754098360654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4DE-4CC9-AF85-9A6A8D5E562C}"/>
            </c:ext>
          </c:extLst>
        </c:ser>
        <c:ser>
          <c:idx val="1"/>
          <c:order val="2"/>
          <c:tx>
            <c:v>MeOH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value'!$Y$28:$Y$31</c:f>
                <c:numCache>
                  <c:formatCode>General</c:formatCode>
                  <c:ptCount val="4"/>
                  <c:pt idx="0">
                    <c:v>4.4607128559988531</c:v>
                  </c:pt>
                  <c:pt idx="1">
                    <c:v>5.9476171413318086</c:v>
                  </c:pt>
                  <c:pt idx="2">
                    <c:v>1.6056871714368799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'DPPH value'!$O$28:$O$31</c:f>
              <c:numCache>
                <c:formatCode>General</c:formatCode>
                <c:ptCount val="4"/>
                <c:pt idx="0">
                  <c:v>60.187353629976577</c:v>
                </c:pt>
                <c:pt idx="1">
                  <c:v>46.99453551912567</c:v>
                </c:pt>
                <c:pt idx="2">
                  <c:v>19.672131147540981</c:v>
                </c:pt>
                <c:pt idx="3">
                  <c:v>12.448657298985166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4DE-4CC9-AF85-9A6A8D5E562C}"/>
            </c:ext>
          </c:extLst>
        </c:ser>
        <c:ser>
          <c:idx val="2"/>
          <c:order val="3"/>
          <c:tx>
            <c:v>EtOH 70%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value'!$Y$42:$Y$45</c:f>
                <c:numCache>
                  <c:formatCode>General</c:formatCode>
                  <c:ptCount val="4"/>
                  <c:pt idx="0">
                    <c:v>1.2371791482634815</c:v>
                  </c:pt>
                  <c:pt idx="1">
                    <c:v>3.5951592548908309</c:v>
                  </c:pt>
                  <c:pt idx="2">
                    <c:v>1.7975796274454099</c:v>
                  </c:pt>
                  <c:pt idx="3">
                    <c:v>9.7240846936486474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'DPPH value'!$O$42:$O$45</c:f>
              <c:numCache>
                <c:formatCode>General</c:formatCode>
                <c:ptCount val="4"/>
                <c:pt idx="0">
                  <c:v>90.602409638554221</c:v>
                </c:pt>
                <c:pt idx="1">
                  <c:v>87.791164658634557</c:v>
                </c:pt>
                <c:pt idx="2">
                  <c:v>43.813935742971886</c:v>
                </c:pt>
                <c:pt idx="3">
                  <c:v>22.730923694779111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4DE-4CC9-AF85-9A6A8D5E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522064"/>
        <c:axId val="987230912"/>
      </c:barChart>
      <c:lineChart>
        <c:grouping val="standard"/>
        <c:varyColors val="0"/>
        <c:ser>
          <c:idx val="3"/>
          <c:order val="4"/>
          <c:tx>
            <c:v>TE Acetone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'DPPH value'!$Y$35:$Y$38</c:f>
                <c:numCache>
                  <c:formatCode>General</c:formatCode>
                  <c:ptCount val="4"/>
                  <c:pt idx="0">
                    <c:v>1.4869042853329371</c:v>
                  </c:pt>
                  <c:pt idx="1">
                    <c:v>2.061965247105805</c:v>
                  </c:pt>
                  <c:pt idx="2">
                    <c:v>2.8867513459481331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'DPPH value'!$X$35:$X$38</c:f>
              <c:numCache>
                <c:formatCode>General</c:formatCode>
                <c:ptCount val="4"/>
                <c:pt idx="0">
                  <c:v>173.38095238095238</c:v>
                </c:pt>
                <c:pt idx="1">
                  <c:v>85.047619047619037</c:v>
                </c:pt>
                <c:pt idx="2">
                  <c:v>61.47619047619046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DE-4CC9-AF85-9A6A8D5E562C}"/>
            </c:ext>
          </c:extLst>
        </c:ser>
        <c:ser>
          <c:idx val="4"/>
          <c:order val="5"/>
          <c:tx>
            <c:v>TE MeOH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'DPPH value'!$Y$28:$Y$31</c:f>
                <c:numCache>
                  <c:formatCode>General</c:formatCode>
                  <c:ptCount val="4"/>
                  <c:pt idx="0">
                    <c:v>4.4607128559988531</c:v>
                  </c:pt>
                  <c:pt idx="1">
                    <c:v>5.9476171413318086</c:v>
                  </c:pt>
                  <c:pt idx="2">
                    <c:v>1.6056871714368799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'DPPH value'!$X$28:$X$31</c:f>
              <c:numCache>
                <c:formatCode>General</c:formatCode>
                <c:ptCount val="4"/>
                <c:pt idx="0">
                  <c:v>124.57142857142856</c:v>
                </c:pt>
                <c:pt idx="1">
                  <c:v>84.333333333333314</c:v>
                </c:pt>
                <c:pt idx="2">
                  <c:v>1.3809523809523609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DE-4CC9-AF85-9A6A8D5E562C}"/>
            </c:ext>
          </c:extLst>
        </c:ser>
        <c:ser>
          <c:idx val="5"/>
          <c:order val="6"/>
          <c:tx>
            <c:v>TE EtOH 70%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'DPPH value'!$Y$42:$Y$45</c:f>
                <c:numCache>
                  <c:formatCode>General</c:formatCode>
                  <c:ptCount val="4"/>
                  <c:pt idx="0">
                    <c:v>1.2371791482634815</c:v>
                  </c:pt>
                  <c:pt idx="1">
                    <c:v>3.5951592548908309</c:v>
                  </c:pt>
                  <c:pt idx="2">
                    <c:v>1.7975796274454099</c:v>
                  </c:pt>
                  <c:pt idx="3">
                    <c:v>9.7240846936486474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'DPPH value'!$X$42:$X$45</c:f>
              <c:numCache>
                <c:formatCode>General</c:formatCode>
                <c:ptCount val="4"/>
                <c:pt idx="0">
                  <c:v>218.14285714285714</c:v>
                </c:pt>
                <c:pt idx="1">
                  <c:v>209.80952380952377</c:v>
                </c:pt>
                <c:pt idx="2">
                  <c:v>79.095238095238088</c:v>
                </c:pt>
                <c:pt idx="3">
                  <c:v>16.952380952380935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DE-4CC9-AF85-9A6A8D5E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29248"/>
        <c:axId val="987233408"/>
      </c:lineChart>
      <c:catAx>
        <c:axId val="94352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sz="1050" b="1"/>
                  <a:t>µg mL</a:t>
                </a:r>
                <a:r>
                  <a:rPr lang="it-IT" sz="1050" b="1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87230912"/>
        <c:crosses val="autoZero"/>
        <c:auto val="1"/>
        <c:lblAlgn val="ctr"/>
        <c:lblOffset val="100"/>
        <c:noMultiLvlLbl val="0"/>
      </c:catAx>
      <c:valAx>
        <c:axId val="98723091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50" b="1"/>
                  <a:t>%I</a:t>
                </a:r>
                <a:r>
                  <a:rPr lang="en-US" sz="1050" b="1" baseline="-25000"/>
                  <a:t>DPPH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43522064"/>
        <c:crosses val="autoZero"/>
        <c:crossBetween val="between"/>
      </c:valAx>
      <c:valAx>
        <c:axId val="987233408"/>
        <c:scaling>
          <c:orientation val="minMax"/>
          <c:max val="2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sz="1050" b="1">
                    <a:solidFill>
                      <a:sysClr val="windowText" lastClr="000000"/>
                    </a:solidFill>
                  </a:rPr>
                  <a:t>Trolox equivalent (µg mL</a:t>
                </a:r>
                <a:r>
                  <a:rPr lang="it-IT" sz="1050" b="1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it-IT" sz="1050" b="1">
                    <a:solidFill>
                      <a:sysClr val="windowText" lastClr="000000"/>
                    </a:solidFill>
                  </a:rPr>
                  <a:t>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87229248"/>
        <c:crosses val="max"/>
        <c:crossBetween val="between"/>
        <c:majorUnit val="25"/>
      </c:valAx>
      <c:catAx>
        <c:axId val="98722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987233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VFIII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1344524302063487E-2"/>
          <c:y val="0.11852233676975946"/>
          <c:w val="0.79532434640522875"/>
          <c:h val="0.66254250338622023"/>
        </c:manualLayout>
      </c:layout>
      <c:barChart>
        <c:barDir val="col"/>
        <c:grouping val="clustered"/>
        <c:varyColors val="0"/>
        <c:ser>
          <c:idx val="6"/>
          <c:order val="0"/>
          <c:tx>
            <c:v>Trolox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value'!$U$72:$U$75</c:f>
              <c:numCache>
                <c:formatCode>General</c:formatCode>
                <c:ptCount val="4"/>
                <c:pt idx="0">
                  <c:v>100</c:v>
                </c:pt>
                <c:pt idx="1">
                  <c:v>99.1</c:v>
                </c:pt>
                <c:pt idx="2">
                  <c:v>96.7</c:v>
                </c:pt>
                <c:pt idx="3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3-41A8-8332-FA370C87B0B6}"/>
            </c:ext>
          </c:extLst>
        </c:ser>
        <c:ser>
          <c:idx val="0"/>
          <c:order val="1"/>
          <c:tx>
            <c:v>Acetone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value'!$Y$35:$Y$38</c:f>
                <c:numCache>
                  <c:formatCode>General</c:formatCode>
                  <c:ptCount val="4"/>
                  <c:pt idx="0">
                    <c:v>1.4869042853329371</c:v>
                  </c:pt>
                  <c:pt idx="1">
                    <c:v>2.061965247105805</c:v>
                  </c:pt>
                  <c:pt idx="2">
                    <c:v>2.8867513459481331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value'!$O$50:$O$53</c:f>
              <c:numCache>
                <c:formatCode>General</c:formatCode>
                <c:ptCount val="4"/>
                <c:pt idx="0">
                  <c:v>45.75</c:v>
                </c:pt>
                <c:pt idx="1">
                  <c:v>27.000000000000011</c:v>
                </c:pt>
                <c:pt idx="2">
                  <c:v>13.666666666666677</c:v>
                </c:pt>
                <c:pt idx="3">
                  <c:v>6.4166666666666723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3-41A8-8332-FA370C87B0B6}"/>
            </c:ext>
          </c:extLst>
        </c:ser>
        <c:ser>
          <c:idx val="1"/>
          <c:order val="2"/>
          <c:tx>
            <c:v>MeOH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value'!$Y$28:$Y$31</c:f>
                <c:numCache>
                  <c:formatCode>General</c:formatCode>
                  <c:ptCount val="4"/>
                  <c:pt idx="0">
                    <c:v>4.4607128559988531</c:v>
                  </c:pt>
                  <c:pt idx="1">
                    <c:v>5.9476171413318086</c:v>
                  </c:pt>
                  <c:pt idx="2">
                    <c:v>1.6056871714368799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value'!$O$57:$O$60</c:f>
              <c:numCache>
                <c:formatCode>General</c:formatCode>
                <c:ptCount val="4"/>
                <c:pt idx="0">
                  <c:v>46.166666666666664</c:v>
                </c:pt>
                <c:pt idx="1">
                  <c:v>32.416666666666664</c:v>
                </c:pt>
                <c:pt idx="2">
                  <c:v>16.416666666666668</c:v>
                </c:pt>
                <c:pt idx="3">
                  <c:v>3.5833333333333361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D3-41A8-8332-FA370C87B0B6}"/>
            </c:ext>
          </c:extLst>
        </c:ser>
        <c:ser>
          <c:idx val="2"/>
          <c:order val="3"/>
          <c:tx>
            <c:v>EtOH 70%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value'!$Y$42:$Y$45</c:f>
                <c:numCache>
                  <c:formatCode>General</c:formatCode>
                  <c:ptCount val="4"/>
                  <c:pt idx="0">
                    <c:v>1.2371791482634815</c:v>
                  </c:pt>
                  <c:pt idx="1">
                    <c:v>3.5951592548908309</c:v>
                  </c:pt>
                  <c:pt idx="2">
                    <c:v>1.7975796274454099</c:v>
                  </c:pt>
                  <c:pt idx="3">
                    <c:v>9.7240846936486474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#REF!</c:f>
            </c:numRef>
          </c:cat>
          <c:val>
            <c:numRef>
              <c:f>'DPPH value'!$O$64:$O$67</c:f>
              <c:numCache>
                <c:formatCode>General</c:formatCode>
                <c:ptCount val="4"/>
                <c:pt idx="0">
                  <c:v>63.833333333333336</c:v>
                </c:pt>
                <c:pt idx="1">
                  <c:v>40.583333333333336</c:v>
                </c:pt>
                <c:pt idx="2">
                  <c:v>13.833333333333345</c:v>
                </c:pt>
                <c:pt idx="3">
                  <c:v>7.0000000000000062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D3-41A8-8332-FA370C87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522064"/>
        <c:axId val="987230912"/>
      </c:barChart>
      <c:lineChart>
        <c:grouping val="standard"/>
        <c:varyColors val="0"/>
        <c:ser>
          <c:idx val="3"/>
          <c:order val="4"/>
          <c:tx>
            <c:v>TE Acetone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'DPPH value'!$Y$35:$Y$38</c:f>
                <c:numCache>
                  <c:formatCode>General</c:formatCode>
                  <c:ptCount val="4"/>
                  <c:pt idx="0">
                    <c:v>1.4869042853329371</c:v>
                  </c:pt>
                  <c:pt idx="1">
                    <c:v>2.061965247105805</c:v>
                  </c:pt>
                  <c:pt idx="2">
                    <c:v>2.8867513459481331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value'!$B$57:$B$60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'DPPH value'!$X$50:$X$53</c:f>
              <c:numCache>
                <c:formatCode>General</c:formatCode>
                <c:ptCount val="4"/>
                <c:pt idx="0">
                  <c:v>90.999999999999986</c:v>
                </c:pt>
                <c:pt idx="1">
                  <c:v>37.428571428571431</c:v>
                </c:pt>
                <c:pt idx="2">
                  <c:v>0.19047619047619593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D3-41A8-8332-FA370C87B0B6}"/>
            </c:ext>
          </c:extLst>
        </c:ser>
        <c:ser>
          <c:idx val="4"/>
          <c:order val="5"/>
          <c:tx>
            <c:v>TE MeOH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'DPPH value'!$Y$28:$Y$31</c:f>
                <c:numCache>
                  <c:formatCode>General</c:formatCode>
                  <c:ptCount val="4"/>
                  <c:pt idx="0">
                    <c:v>4.4607128559988531</c:v>
                  </c:pt>
                  <c:pt idx="1">
                    <c:v>5.9476171413318086</c:v>
                  </c:pt>
                  <c:pt idx="2">
                    <c:v>1.6056871714368799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value'!$B$57:$B$60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'DPPH value'!$X$57:$X$60</c:f>
              <c:numCache>
                <c:formatCode>General</c:formatCode>
                <c:ptCount val="4"/>
                <c:pt idx="0">
                  <c:v>92.19047619047619</c:v>
                </c:pt>
                <c:pt idx="1">
                  <c:v>52.904761904761877</c:v>
                </c:pt>
                <c:pt idx="2">
                  <c:v>7.1904761904761649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D3-41A8-8332-FA370C87B0B6}"/>
            </c:ext>
          </c:extLst>
        </c:ser>
        <c:ser>
          <c:idx val="5"/>
          <c:order val="6"/>
          <c:tx>
            <c:v>TE EtOH 70%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'DPPH value'!$Y$42:$Y$45</c:f>
                <c:numCache>
                  <c:formatCode>General</c:formatCode>
                  <c:ptCount val="4"/>
                  <c:pt idx="0">
                    <c:v>1.2371791482634815</c:v>
                  </c:pt>
                  <c:pt idx="1">
                    <c:v>3.5951592548908309</c:v>
                  </c:pt>
                  <c:pt idx="2">
                    <c:v>1.7975796274454099</c:v>
                  </c:pt>
                  <c:pt idx="3">
                    <c:v>9.7240846936486474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value'!$B$57:$B$60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'DPPH value'!$X$64:$X$67</c:f>
              <c:numCache>
                <c:formatCode>General</c:formatCode>
                <c:ptCount val="4"/>
                <c:pt idx="0">
                  <c:v>142.66666666666666</c:v>
                </c:pt>
                <c:pt idx="1">
                  <c:v>76.238095238095227</c:v>
                </c:pt>
                <c:pt idx="2">
                  <c:v>0.19047619047619593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D3-41A8-8332-FA370C87B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29248"/>
        <c:axId val="987233408"/>
      </c:lineChart>
      <c:catAx>
        <c:axId val="943522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µg mL</a:t>
                </a:r>
                <a:r>
                  <a:rPr lang="it-IT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87230912"/>
        <c:crosses val="autoZero"/>
        <c:auto val="1"/>
        <c:lblAlgn val="ctr"/>
        <c:lblOffset val="100"/>
        <c:noMultiLvlLbl val="0"/>
      </c:catAx>
      <c:valAx>
        <c:axId val="98723091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%I</a:t>
                </a:r>
                <a:r>
                  <a:rPr lang="en-US" b="1" baseline="-25000"/>
                  <a:t>DPPH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43522064"/>
        <c:crosses val="autoZero"/>
        <c:crossBetween val="between"/>
      </c:valAx>
      <c:valAx>
        <c:axId val="987233408"/>
        <c:scaling>
          <c:orientation val="minMax"/>
          <c:max val="2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Trolox equivalent</a:t>
                </a:r>
                <a:r>
                  <a:rPr lang="it-IT" b="1" baseline="0"/>
                  <a:t> (µg mL</a:t>
                </a:r>
                <a:r>
                  <a:rPr lang="it-IT" b="1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it-IT" b="1" baseline="0"/>
                  <a:t>)</a:t>
                </a:r>
                <a:endParaRPr lang="it-IT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87229248"/>
        <c:crosses val="max"/>
        <c:crossBetween val="between"/>
        <c:majorUnit val="25"/>
      </c:valAx>
      <c:catAx>
        <c:axId val="98722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7233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3392156862745E-2"/>
          <c:y val="0.88717350374029802"/>
          <c:w val="0.94689999999999996"/>
          <c:h val="9.5695875274691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aseline="0"/>
              <a:t>TROLOX-DPPH</a:t>
            </a:r>
          </a:p>
        </c:rich>
      </c:tx>
      <c:layout>
        <c:manualLayout>
          <c:xMode val="edge"/>
          <c:yMode val="edge"/>
          <c:x val="0.18554031332020998"/>
          <c:y val="3.29799764428739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231846019247598E-2"/>
                  <c:y val="-0.507530985710119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8"/>
              <c:pt idx="0">
                <c:v>250</c:v>
              </c:pt>
              <c:pt idx="1">
                <c:v>125</c:v>
              </c:pt>
              <c:pt idx="2">
                <c:v>50</c:v>
              </c:pt>
              <c:pt idx="3">
                <c:v>25</c:v>
              </c:pt>
              <c:pt idx="4">
                <c:v>10</c:v>
              </c:pt>
              <c:pt idx="5">
                <c:v>1</c:v>
              </c:pt>
              <c:pt idx="6">
                <c:v>0.1</c:v>
              </c:pt>
              <c:pt idx="7">
                <c:v>0.01</c:v>
              </c:pt>
            </c:numLit>
          </c:xVal>
          <c:yVal>
            <c:numLit>
              <c:formatCode>General</c:formatCode>
              <c:ptCount val="8"/>
              <c:pt idx="0">
                <c:v>1.0999999999999999E-2</c:v>
              </c:pt>
              <c:pt idx="1">
                <c:v>0.157</c:v>
              </c:pt>
              <c:pt idx="2">
                <c:v>0.26600000000000001</c:v>
              </c:pt>
              <c:pt idx="3">
                <c:v>0.30599999999999999</c:v>
              </c:pt>
              <c:pt idx="4">
                <c:v>0.32400000000000001</c:v>
              </c:pt>
              <c:pt idx="5">
                <c:v>0.33900000000000002</c:v>
              </c:pt>
              <c:pt idx="6">
                <c:v>0.34599999999999997</c:v>
              </c:pt>
              <c:pt idx="7">
                <c:v>0.372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4B4-454C-9C16-291A0675E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01536"/>
        <c:axId val="180803456"/>
      </c:scatterChart>
      <c:valAx>
        <c:axId val="18080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</a:t>
                </a:r>
                <a:r>
                  <a:rPr lang="it-IT"/>
                  <a:t>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803456"/>
        <c:crosses val="autoZero"/>
        <c:crossBetween val="midCat"/>
      </c:valAx>
      <c:valAx>
        <c:axId val="1808034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80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VFI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805098039215685E-2"/>
          <c:y val="0.11017648912700916"/>
          <c:w val="0.79361078431372567"/>
          <c:h val="0.64520997375328082"/>
        </c:manualLayout>
      </c:layout>
      <c:barChart>
        <c:barDir val="col"/>
        <c:grouping val="clustered"/>
        <c:varyColors val="0"/>
        <c:ser>
          <c:idx val="6"/>
          <c:order val="0"/>
          <c:tx>
            <c:v>Trolox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value'!$K$71:$K$74</c:f>
              <c:numCache>
                <c:formatCode>General</c:formatCode>
                <c:ptCount val="4"/>
                <c:pt idx="0">
                  <c:v>99.04</c:v>
                </c:pt>
                <c:pt idx="1">
                  <c:v>84.52</c:v>
                </c:pt>
                <c:pt idx="2">
                  <c:v>18.809999999999999</c:v>
                </c:pt>
                <c:pt idx="3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9-46AE-8478-6F55B7AEE6E0}"/>
            </c:ext>
          </c:extLst>
        </c:ser>
        <c:ser>
          <c:idx val="1"/>
          <c:order val="1"/>
          <c:tx>
            <c:v>Acetone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value'!$P$13:$P$16</c:f>
                <c:numCache>
                  <c:formatCode>General</c:formatCode>
                  <c:ptCount val="4"/>
                  <c:pt idx="0">
                    <c:v>0.26853500892541193</c:v>
                  </c:pt>
                  <c:pt idx="1">
                    <c:v>1.2305820051463099</c:v>
                  </c:pt>
                  <c:pt idx="2">
                    <c:v>2.1341354179931527</c:v>
                  </c:pt>
                  <c:pt idx="3">
                    <c:v>0.40280251338811168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value'!$O$6:$O$9</c:f>
              <c:numCache>
                <c:formatCode>General</c:formatCode>
                <c:ptCount val="4"/>
                <c:pt idx="0">
                  <c:v>29.616517690875231</c:v>
                </c:pt>
                <c:pt idx="1">
                  <c:v>15.549348230912477</c:v>
                </c:pt>
                <c:pt idx="2">
                  <c:v>7.0297951582867695</c:v>
                </c:pt>
                <c:pt idx="3">
                  <c:v>0.32588454376163906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9-46AE-8478-6F55B7AEE6E0}"/>
            </c:ext>
          </c:extLst>
        </c:ser>
        <c:ser>
          <c:idx val="0"/>
          <c:order val="2"/>
          <c:tx>
            <c:v>MeOH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value'!$P$6:$P$9</c:f>
                <c:numCache>
                  <c:formatCode>General</c:formatCode>
                  <c:ptCount val="4"/>
                  <c:pt idx="0">
                    <c:v>0.65327192865792516</c:v>
                  </c:pt>
                  <c:pt idx="1">
                    <c:v>0.75433344772936284</c:v>
                  </c:pt>
                  <c:pt idx="2">
                    <c:v>3.9515218959744725</c:v>
                  </c:pt>
                  <c:pt idx="3">
                    <c:v>0.65327192865792316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value'!$O$13:$O$16</c:f>
              <c:numCache>
                <c:formatCode>General</c:formatCode>
                <c:ptCount val="4"/>
                <c:pt idx="0">
                  <c:v>72.718808193668536</c:v>
                </c:pt>
                <c:pt idx="1">
                  <c:v>31.209602954755308</c:v>
                </c:pt>
                <c:pt idx="2">
                  <c:v>9.7876269621421912</c:v>
                </c:pt>
                <c:pt idx="3">
                  <c:v>6.0480147737765373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79-46AE-8478-6F55B7AEE6E0}"/>
            </c:ext>
          </c:extLst>
        </c:ser>
        <c:ser>
          <c:idx val="2"/>
          <c:order val="3"/>
          <c:tx>
            <c:v>EtOH 70%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value'!$P$20:$P$23</c:f>
                <c:numCache>
                  <c:formatCode>General</c:formatCode>
                  <c:ptCount val="4"/>
                  <c:pt idx="0">
                    <c:v>0.91891720805829458</c:v>
                  </c:pt>
                  <c:pt idx="1">
                    <c:v>0.2427184466019412</c:v>
                  </c:pt>
                  <c:pt idx="2">
                    <c:v>0.98093492338042609</c:v>
                  </c:pt>
                  <c:pt idx="3">
                    <c:v>0.60528028400178546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value'!$O$20:$O$23</c:f>
              <c:numCache>
                <c:formatCode>General</c:formatCode>
                <c:ptCount val="4"/>
                <c:pt idx="0">
                  <c:v>89.270036883356397</c:v>
                </c:pt>
                <c:pt idx="1">
                  <c:v>50.714615029967725</c:v>
                </c:pt>
                <c:pt idx="2">
                  <c:v>15.07607192254495</c:v>
                </c:pt>
                <c:pt idx="3">
                  <c:v>3.7805440295066881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79-46AE-8478-6F55B7AE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560080"/>
        <c:axId val="806561744"/>
      </c:barChart>
      <c:lineChart>
        <c:grouping val="standard"/>
        <c:varyColors val="0"/>
        <c:ser>
          <c:idx val="3"/>
          <c:order val="4"/>
          <c:tx>
            <c:v>TE Acetone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2"/>
            <c:marker>
              <c:symbol val="triang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979-46AE-8478-6F55B7AEE6E0}"/>
              </c:ext>
            </c:extLst>
          </c:dPt>
          <c:dPt>
            <c:idx val="3"/>
            <c:marker>
              <c:symbol val="triang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979-46AE-8478-6F55B7AEE6E0}"/>
              </c:ext>
            </c:extLst>
          </c:dPt>
          <c:errBars>
            <c:errDir val="y"/>
            <c:errBarType val="plus"/>
            <c:errValType val="cust"/>
            <c:noEndCap val="0"/>
            <c:plus>
              <c:numRef>
                <c:f>'ABTS value'!$Y$6:$Y$9</c:f>
                <c:numCache>
                  <c:formatCode>General</c:formatCode>
                  <c:ptCount val="4"/>
                  <c:pt idx="0">
                    <c:v>4.0578123228297978E-2</c:v>
                  </c:pt>
                  <c:pt idx="1">
                    <c:v>1.6372188978048683E-2</c:v>
                  </c:pt>
                  <c:pt idx="2">
                    <c:v>3.7640777966605019E-2</c:v>
                  </c:pt>
                  <c:pt idx="3">
                    <c:v>4.3316740453669712E-2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value'!$X$6:$X$9</c:f>
              <c:numCache>
                <c:formatCode>General</c:formatCode>
                <c:ptCount val="4"/>
                <c:pt idx="0">
                  <c:v>2.1400500178635222</c:v>
                </c:pt>
                <c:pt idx="1">
                  <c:v>1.0646659521257591</c:v>
                </c:pt>
                <c:pt idx="2">
                  <c:v>0.41086102179349687</c:v>
                </c:pt>
                <c:pt idx="3">
                  <c:v>-0.10360843158270822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79-46AE-8478-6F55B7AEE6E0}"/>
            </c:ext>
          </c:extLst>
        </c:ser>
        <c:ser>
          <c:idx val="4"/>
          <c:order val="5"/>
          <c:tx>
            <c:v>TE MeOH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value'!$Y$13:$Y$16</c:f>
                <c:numCache>
                  <c:formatCode>General</c:formatCode>
                  <c:ptCount val="4"/>
                  <c:pt idx="0">
                    <c:v>1.2376211558191554E-2</c:v>
                  </c:pt>
                  <c:pt idx="1">
                    <c:v>6.4605721043319506E-2</c:v>
                  </c:pt>
                  <c:pt idx="2">
                    <c:v>1.2376211558191297E-2</c:v>
                  </c:pt>
                  <c:pt idx="3">
                    <c:v>1.6372188978048766E-2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value'!$X$13:$X$16</c:f>
              <c:numCache>
                <c:formatCode>General</c:formatCode>
                <c:ptCount val="4"/>
                <c:pt idx="0">
                  <c:v>5.4519471239728476</c:v>
                </c:pt>
                <c:pt idx="1">
                  <c:v>2.2222222222222219</c:v>
                </c:pt>
                <c:pt idx="2">
                  <c:v>0.56448731689889187</c:v>
                </c:pt>
                <c:pt idx="3">
                  <c:v>0.27509824937477578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79-46AE-8478-6F55B7AEE6E0}"/>
            </c:ext>
          </c:extLst>
        </c:ser>
        <c:ser>
          <c:idx val="5"/>
          <c:order val="6"/>
          <c:tx>
            <c:v>TE EtOH 70%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value'!$Y$20:$Y$23</c:f>
                <c:numCache>
                  <c:formatCode>General</c:formatCode>
                  <c:ptCount val="4"/>
                  <c:pt idx="0">
                    <c:v>3.094052889547811E-2</c:v>
                  </c:pt>
                  <c:pt idx="1">
                    <c:v>1.6372188978048582E-2</c:v>
                  </c:pt>
                  <c:pt idx="2">
                    <c:v>1.8564317337287008E-2</c:v>
                  </c:pt>
                  <c:pt idx="3">
                    <c:v>2.2311532684524418E-2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value'!$X$20:$X$23</c:f>
              <c:numCache>
                <c:formatCode>General</c:formatCode>
                <c:ptCount val="4"/>
                <c:pt idx="0">
                  <c:v>6.6738120757413375</c:v>
                </c:pt>
                <c:pt idx="1">
                  <c:v>3.7263308324401572</c:v>
                </c:pt>
                <c:pt idx="2">
                  <c:v>0.96463022508038565</c:v>
                </c:pt>
                <c:pt idx="3">
                  <c:v>8.931761343336915E-2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79-46AE-8478-6F55B7AE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20336"/>
        <c:axId val="996819920"/>
      </c:lineChart>
      <c:catAx>
        <c:axId val="80656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µg mL</a:t>
                </a:r>
                <a:r>
                  <a:rPr lang="it-IT" b="1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1744"/>
        <c:crosses val="autoZero"/>
        <c:auto val="1"/>
        <c:lblAlgn val="ctr"/>
        <c:lblOffset val="100"/>
        <c:noMultiLvlLbl val="0"/>
      </c:catAx>
      <c:valAx>
        <c:axId val="80656174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%I</a:t>
                </a:r>
                <a:r>
                  <a:rPr lang="en-US" b="1" baseline="-25000"/>
                  <a:t>ABTS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0080"/>
        <c:crosses val="autoZero"/>
        <c:crossBetween val="between"/>
      </c:valAx>
      <c:valAx>
        <c:axId val="996819920"/>
        <c:scaling>
          <c:orientation val="minMax"/>
          <c:max val="7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Trolox equivalent (µg mL</a:t>
                </a:r>
                <a:r>
                  <a:rPr lang="it-IT" b="1" baseline="30000"/>
                  <a:t>-1</a:t>
                </a:r>
                <a:r>
                  <a:rPr lang="it-IT" b="1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96820336"/>
        <c:crosses val="max"/>
        <c:crossBetween val="between"/>
        <c:majorUnit val="1"/>
      </c:valAx>
      <c:catAx>
        <c:axId val="99682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6819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VFII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50197477705346"/>
          <c:y val="0.10017028779498843"/>
          <c:w val="0.79361078431372567"/>
          <c:h val="0.64520997375328082"/>
        </c:manualLayout>
      </c:layout>
      <c:barChart>
        <c:barDir val="col"/>
        <c:grouping val="clustered"/>
        <c:varyColors val="0"/>
        <c:ser>
          <c:idx val="6"/>
          <c:order val="0"/>
          <c:tx>
            <c:v>Trolox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value'!$K$71:$K$74</c:f>
              <c:numCache>
                <c:formatCode>General</c:formatCode>
                <c:ptCount val="4"/>
                <c:pt idx="0">
                  <c:v>99.04</c:v>
                </c:pt>
                <c:pt idx="1">
                  <c:v>84.52</c:v>
                </c:pt>
                <c:pt idx="2">
                  <c:v>18.809999999999999</c:v>
                </c:pt>
                <c:pt idx="3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8-431A-B1B0-DC47B9BC4888}"/>
            </c:ext>
          </c:extLst>
        </c:ser>
        <c:ser>
          <c:idx val="1"/>
          <c:order val="1"/>
          <c:tx>
            <c:v>Acetone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738-431A-B1B0-DC47B9BC4888}"/>
              </c:ext>
            </c:extLst>
          </c:dPt>
          <c:errBars>
            <c:errBarType val="plus"/>
            <c:errValType val="cust"/>
            <c:noEndCap val="0"/>
            <c:plus>
              <c:numRef>
                <c:f>'DPPH value'!$P$13:$P$16</c:f>
                <c:numCache>
                  <c:formatCode>General</c:formatCode>
                  <c:ptCount val="4"/>
                  <c:pt idx="0">
                    <c:v>0.26853500892541193</c:v>
                  </c:pt>
                  <c:pt idx="1">
                    <c:v>1.2305820051463099</c:v>
                  </c:pt>
                  <c:pt idx="2">
                    <c:v>2.1341354179931527</c:v>
                  </c:pt>
                  <c:pt idx="3">
                    <c:v>0.40280251338811168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value'!$O$28:$O$31</c:f>
              <c:numCache>
                <c:formatCode>General</c:formatCode>
                <c:ptCount val="4"/>
                <c:pt idx="0">
                  <c:v>16.505301982480404</c:v>
                </c:pt>
                <c:pt idx="1">
                  <c:v>15.352697095435682</c:v>
                </c:pt>
                <c:pt idx="2">
                  <c:v>4.8870447210696115</c:v>
                </c:pt>
                <c:pt idx="3">
                  <c:v>3.1244596588289553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8-431A-B1B0-DC47B9BC4888}"/>
            </c:ext>
          </c:extLst>
        </c:ser>
        <c:ser>
          <c:idx val="0"/>
          <c:order val="2"/>
          <c:tx>
            <c:v>MeOH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value'!$P$6:$P$9</c:f>
                <c:numCache>
                  <c:formatCode>General</c:formatCode>
                  <c:ptCount val="4"/>
                  <c:pt idx="0">
                    <c:v>0.65327192865792516</c:v>
                  </c:pt>
                  <c:pt idx="1">
                    <c:v>0.75433344772936284</c:v>
                  </c:pt>
                  <c:pt idx="2">
                    <c:v>3.9515218959744725</c:v>
                  </c:pt>
                  <c:pt idx="3">
                    <c:v>0.65327192865792316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value'!$O$35:$O$38</c:f>
              <c:numCache>
                <c:formatCode>General</c:formatCode>
                <c:ptCount val="4"/>
                <c:pt idx="0">
                  <c:v>15.580212667591306</c:v>
                </c:pt>
                <c:pt idx="1">
                  <c:v>13.077274805669864</c:v>
                </c:pt>
                <c:pt idx="2">
                  <c:v>0.8091161408321903</c:v>
                </c:pt>
                <c:pt idx="3">
                  <c:v>1.50891632373114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8-431A-B1B0-DC47B9BC4888}"/>
            </c:ext>
          </c:extLst>
        </c:ser>
        <c:ser>
          <c:idx val="2"/>
          <c:order val="3"/>
          <c:tx>
            <c:v>EtOH 70%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value'!$P$20:$P$23</c:f>
                <c:numCache>
                  <c:formatCode>General</c:formatCode>
                  <c:ptCount val="4"/>
                  <c:pt idx="0">
                    <c:v>0.91891720805829458</c:v>
                  </c:pt>
                  <c:pt idx="1">
                    <c:v>0.2427184466019412</c:v>
                  </c:pt>
                  <c:pt idx="2">
                    <c:v>0.98093492338042609</c:v>
                  </c:pt>
                  <c:pt idx="3">
                    <c:v>0.60528028400178546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value'!$O$42:$O$45</c:f>
              <c:numCache>
                <c:formatCode>General</c:formatCode>
                <c:ptCount val="4"/>
                <c:pt idx="0">
                  <c:v>45.815996301433188</c:v>
                </c:pt>
                <c:pt idx="1">
                  <c:v>29.449838187702266</c:v>
                </c:pt>
                <c:pt idx="2">
                  <c:v>3.679098012020344</c:v>
                </c:pt>
                <c:pt idx="3">
                  <c:v>2.2653721682847916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38-431A-B1B0-DC47B9BC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560080"/>
        <c:axId val="806561744"/>
      </c:barChart>
      <c:lineChart>
        <c:grouping val="standard"/>
        <c:varyColors val="0"/>
        <c:ser>
          <c:idx val="3"/>
          <c:order val="4"/>
          <c:tx>
            <c:v>TE Acetone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value'!$Y$28:$Y$31</c:f>
                <c:numCache>
                  <c:formatCode>General</c:formatCode>
                  <c:ptCount val="4"/>
                  <c:pt idx="0">
                    <c:v>2.2311532684524488E-2</c:v>
                  </c:pt>
                  <c:pt idx="1">
                    <c:v>1.071811361200431E-2</c:v>
                  </c:pt>
                  <c:pt idx="2">
                    <c:v>2.2311532684523717E-2</c:v>
                  </c:pt>
                  <c:pt idx="3">
                    <c:v>4.287245444801719E-2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value'!$X$28:$X$31</c:f>
              <c:numCache>
                <c:formatCode>General</c:formatCode>
                <c:ptCount val="4"/>
                <c:pt idx="0">
                  <c:v>1.0753840657377634</c:v>
                </c:pt>
                <c:pt idx="1">
                  <c:v>0.98606645230439416</c:v>
                </c:pt>
                <c:pt idx="2">
                  <c:v>0.17506252232940275</c:v>
                </c:pt>
                <c:pt idx="3">
                  <c:v>6.4308681672025789E-2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38-431A-B1B0-DC47B9BC4888}"/>
            </c:ext>
          </c:extLst>
        </c:ser>
        <c:ser>
          <c:idx val="4"/>
          <c:order val="5"/>
          <c:tx>
            <c:v>TE MeOH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value'!$Y$35:$Y$38</c:f>
                <c:numCache>
                  <c:formatCode>General</c:formatCode>
                  <c:ptCount val="4"/>
                  <c:pt idx="0">
                    <c:v>6.1881057790956484E-3</c:v>
                  </c:pt>
                  <c:pt idx="1">
                    <c:v>6.1881057790956484E-3</c:v>
                  </c:pt>
                  <c:pt idx="2">
                    <c:v>8.3252448715477281E-2</c:v>
                  </c:pt>
                  <c:pt idx="3">
                    <c:v>1.8564317337287042E-2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value'!$X$35:$X$38</c:f>
              <c:numCache>
                <c:formatCode>General</c:formatCode>
                <c:ptCount val="4"/>
                <c:pt idx="0">
                  <c:v>1.0217934976777416</c:v>
                </c:pt>
                <c:pt idx="1">
                  <c:v>0.75384065737763439</c:v>
                </c:pt>
                <c:pt idx="2">
                  <c:v>-0.1786352268667383</c:v>
                </c:pt>
                <c:pt idx="3">
                  <c:v>-0.15005359056806014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38-431A-B1B0-DC47B9BC4888}"/>
            </c:ext>
          </c:extLst>
        </c:ser>
        <c:ser>
          <c:idx val="5"/>
          <c:order val="6"/>
          <c:tx>
            <c:v>TE EtOH 70%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value'!$Y$42:$Y$45</c:f>
                <c:numCache>
                  <c:formatCode>General</c:formatCode>
                  <c:ptCount val="4"/>
                  <c:pt idx="0">
                    <c:v>6.1881057790957768E-3</c:v>
                  </c:pt>
                  <c:pt idx="1">
                    <c:v>1.2376211558191297E-2</c:v>
                  </c:pt>
                  <c:pt idx="2">
                    <c:v>5.287119895301453E-2</c:v>
                  </c:pt>
                  <c:pt idx="3">
                    <c:v>5.3946655486036138E-2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value'!$X$42:$X$45</c:f>
              <c:numCache>
                <c:formatCode>General</c:formatCode>
                <c:ptCount val="4"/>
                <c:pt idx="0">
                  <c:v>3.3583422650946768</c:v>
                </c:pt>
                <c:pt idx="1">
                  <c:v>2.0936048588781708</c:v>
                </c:pt>
                <c:pt idx="2">
                  <c:v>0.12504465880671681</c:v>
                </c:pt>
                <c:pt idx="3">
                  <c:v>-7.1454090746695328E-3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38-431A-B1B0-DC47B9BC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20336"/>
        <c:axId val="996819920"/>
      </c:lineChart>
      <c:catAx>
        <c:axId val="80656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µg mL</a:t>
                </a:r>
                <a:r>
                  <a:rPr lang="it-IT" b="1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1744"/>
        <c:crosses val="autoZero"/>
        <c:auto val="1"/>
        <c:lblAlgn val="ctr"/>
        <c:lblOffset val="100"/>
        <c:noMultiLvlLbl val="0"/>
      </c:catAx>
      <c:valAx>
        <c:axId val="80656174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%I</a:t>
                </a:r>
                <a:r>
                  <a:rPr lang="en-US" b="1" baseline="-25000"/>
                  <a:t>ABTS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0080"/>
        <c:crosses val="autoZero"/>
        <c:crossBetween val="between"/>
      </c:valAx>
      <c:valAx>
        <c:axId val="996819920"/>
        <c:scaling>
          <c:orientation val="minMax"/>
          <c:max val="7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Trolox equivalent (µg mL</a:t>
                </a:r>
                <a:r>
                  <a:rPr lang="it-IT" b="1" baseline="30000"/>
                  <a:t>-1</a:t>
                </a:r>
                <a:r>
                  <a:rPr lang="it-IT" b="1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96820336"/>
        <c:crosses val="max"/>
        <c:crossBetween val="between"/>
        <c:majorUnit val="1"/>
      </c:valAx>
      <c:catAx>
        <c:axId val="99682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6819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VFIII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050197477705346"/>
          <c:y val="0.10017028779498843"/>
          <c:w val="0.79361078431372567"/>
          <c:h val="0.64520997375328082"/>
        </c:manualLayout>
      </c:layout>
      <c:barChart>
        <c:barDir val="col"/>
        <c:grouping val="clustered"/>
        <c:varyColors val="0"/>
        <c:ser>
          <c:idx val="6"/>
          <c:order val="0"/>
          <c:tx>
            <c:v>Trolox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value'!$K$71:$K$74</c:f>
              <c:numCache>
                <c:formatCode>General</c:formatCode>
                <c:ptCount val="4"/>
                <c:pt idx="0">
                  <c:v>99.04</c:v>
                </c:pt>
                <c:pt idx="1">
                  <c:v>84.52</c:v>
                </c:pt>
                <c:pt idx="2">
                  <c:v>18.809999999999999</c:v>
                </c:pt>
                <c:pt idx="3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5-46F7-9D65-67517F5B36F8}"/>
            </c:ext>
          </c:extLst>
        </c:ser>
        <c:ser>
          <c:idx val="1"/>
          <c:order val="1"/>
          <c:tx>
            <c:v>Acetone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value'!$P$13:$P$16</c:f>
                <c:numCache>
                  <c:formatCode>General</c:formatCode>
                  <c:ptCount val="4"/>
                  <c:pt idx="0">
                    <c:v>0.26853500892541193</c:v>
                  </c:pt>
                  <c:pt idx="1">
                    <c:v>1.2305820051463099</c:v>
                  </c:pt>
                  <c:pt idx="2">
                    <c:v>2.1341354179931527</c:v>
                  </c:pt>
                  <c:pt idx="3">
                    <c:v>0.40280251338811168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value'!$O$50:$O$53</c:f>
              <c:numCache>
                <c:formatCode>General</c:formatCode>
                <c:ptCount val="4"/>
                <c:pt idx="0">
                  <c:v>11.888431641518055</c:v>
                </c:pt>
                <c:pt idx="1">
                  <c:v>7.0416095107453032</c:v>
                </c:pt>
                <c:pt idx="2">
                  <c:v>3.3836305441243746</c:v>
                </c:pt>
                <c:pt idx="3">
                  <c:v>0.45724737082761813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5-46F7-9D65-67517F5B36F8}"/>
            </c:ext>
          </c:extLst>
        </c:ser>
        <c:ser>
          <c:idx val="0"/>
          <c:order val="2"/>
          <c:tx>
            <c:v>MeOH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value'!$P$6:$P$9</c:f>
                <c:numCache>
                  <c:formatCode>General</c:formatCode>
                  <c:ptCount val="4"/>
                  <c:pt idx="0">
                    <c:v>0.65327192865792516</c:v>
                  </c:pt>
                  <c:pt idx="1">
                    <c:v>0.75433344772936284</c:v>
                  </c:pt>
                  <c:pt idx="2">
                    <c:v>3.9515218959744725</c:v>
                  </c:pt>
                  <c:pt idx="3">
                    <c:v>0.65327192865792316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value'!$O$57:$O$60</c:f>
              <c:numCache>
                <c:formatCode>General</c:formatCode>
                <c:ptCount val="4"/>
                <c:pt idx="0">
                  <c:v>17.79621945597049</c:v>
                </c:pt>
                <c:pt idx="1">
                  <c:v>15.813739050253572</c:v>
                </c:pt>
                <c:pt idx="2">
                  <c:v>2.9291678192715551</c:v>
                </c:pt>
                <c:pt idx="3">
                  <c:v>1.7058552328261889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45-46F7-9D65-67517F5B36F8}"/>
            </c:ext>
          </c:extLst>
        </c:ser>
        <c:ser>
          <c:idx val="2"/>
          <c:order val="3"/>
          <c:tx>
            <c:v>EtOH 70%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'DPPH value'!$P$20:$P$23</c:f>
                <c:numCache>
                  <c:formatCode>General</c:formatCode>
                  <c:ptCount val="4"/>
                  <c:pt idx="0">
                    <c:v>0.91891720805829458</c:v>
                  </c:pt>
                  <c:pt idx="1">
                    <c:v>0.2427184466019412</c:v>
                  </c:pt>
                  <c:pt idx="2">
                    <c:v>0.98093492338042609</c:v>
                  </c:pt>
                  <c:pt idx="3">
                    <c:v>0.60528028400178546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'ABTS value'!$J$64:$J$67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1</c:v>
                </c:pt>
                <c:pt idx="3">
                  <c:v>0.5</c:v>
                </c:pt>
              </c:numCache>
            </c:numRef>
          </c:cat>
          <c:val>
            <c:numRef>
              <c:f>'ABTS value'!$O$64:$O$67</c:f>
              <c:numCache>
                <c:formatCode>General</c:formatCode>
                <c:ptCount val="4"/>
                <c:pt idx="0">
                  <c:v>45.018621973929235</c:v>
                </c:pt>
                <c:pt idx="1">
                  <c:v>28.026070763500925</c:v>
                </c:pt>
                <c:pt idx="2">
                  <c:v>3.27</c:v>
                </c:pt>
                <c:pt idx="3">
                  <c:v>2.0870949720670402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45-46F7-9D65-67517F5B3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560080"/>
        <c:axId val="806561744"/>
      </c:barChart>
      <c:lineChart>
        <c:grouping val="standard"/>
        <c:varyColors val="0"/>
        <c:ser>
          <c:idx val="3"/>
          <c:order val="4"/>
          <c:tx>
            <c:v>TE Acetone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value'!$Y$28:$Y$31</c:f>
                <c:numCache>
                  <c:formatCode>General</c:formatCode>
                  <c:ptCount val="4"/>
                  <c:pt idx="0">
                    <c:v>2.2311532684524488E-2</c:v>
                  </c:pt>
                  <c:pt idx="1">
                    <c:v>1.071811361200431E-2</c:v>
                  </c:pt>
                  <c:pt idx="2">
                    <c:v>2.2311532684523717E-2</c:v>
                  </c:pt>
                  <c:pt idx="3">
                    <c:v>4.287245444801719E-2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value'!$X$50:$X$53</c:f>
              <c:numCache>
                <c:formatCode>General</c:formatCode>
                <c:ptCount val="4"/>
                <c:pt idx="0">
                  <c:v>0.6609503394069306</c:v>
                </c:pt>
                <c:pt idx="1">
                  <c:v>0.28224365844944527</c:v>
                </c:pt>
                <c:pt idx="2">
                  <c:v>-3.572704537334766E-3</c:v>
                </c:pt>
                <c:pt idx="3">
                  <c:v>-0.23222579492675979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45-46F7-9D65-67517F5B36F8}"/>
            </c:ext>
          </c:extLst>
        </c:ser>
        <c:ser>
          <c:idx val="4"/>
          <c:order val="5"/>
          <c:tx>
            <c:v>TE MeOH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value'!$Y$35:$Y$38</c:f>
                <c:numCache>
                  <c:formatCode>General</c:formatCode>
                  <c:ptCount val="4"/>
                  <c:pt idx="0">
                    <c:v>6.1881057790956484E-3</c:v>
                  </c:pt>
                  <c:pt idx="1">
                    <c:v>6.1881057790956484E-3</c:v>
                  </c:pt>
                  <c:pt idx="2">
                    <c:v>8.3252448715477281E-2</c:v>
                  </c:pt>
                  <c:pt idx="3">
                    <c:v>1.8564317337287042E-2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value'!$X$57:$X$60</c:f>
              <c:numCache>
                <c:formatCode>General</c:formatCode>
                <c:ptCount val="4"/>
                <c:pt idx="0">
                  <c:v>1.1754197927831367</c:v>
                </c:pt>
                <c:pt idx="1">
                  <c:v>1.0217934976777416</c:v>
                </c:pt>
                <c:pt idx="2">
                  <c:v>7.5026795284029696E-2</c:v>
                </c:pt>
                <c:pt idx="3">
                  <c:v>-7.1454090746695328E-2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45-46F7-9D65-67517F5B36F8}"/>
            </c:ext>
          </c:extLst>
        </c:ser>
        <c:ser>
          <c:idx val="5"/>
          <c:order val="6"/>
          <c:tx>
            <c:v>TE EtOH 70%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'ABTS value'!$Y$42:$Y$45</c:f>
                <c:numCache>
                  <c:formatCode>General</c:formatCode>
                  <c:ptCount val="4"/>
                  <c:pt idx="0">
                    <c:v>6.1881057790957768E-3</c:v>
                  </c:pt>
                  <c:pt idx="1">
                    <c:v>1.2376211558191297E-2</c:v>
                  </c:pt>
                  <c:pt idx="2">
                    <c:v>5.287119895301453E-2</c:v>
                  </c:pt>
                  <c:pt idx="3">
                    <c:v>5.3946655486036138E-2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'DPPH value'!$B$6:$B$9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16.670000000000002</c:v>
                </c:pt>
                <c:pt idx="2">
                  <c:v>3.33</c:v>
                </c:pt>
                <c:pt idx="3">
                  <c:v>1.67</c:v>
                </c:pt>
              </c:numCache>
            </c:numRef>
          </c:cat>
          <c:val>
            <c:numRef>
              <c:f>'ABTS value'!$X$64:$X$67</c:f>
              <c:numCache>
                <c:formatCode>General</c:formatCode>
                <c:ptCount val="4"/>
                <c:pt idx="0">
                  <c:v>3.3261879242586638</c:v>
                </c:pt>
                <c:pt idx="1">
                  <c:v>2.0221507681314748</c:v>
                </c:pt>
                <c:pt idx="2">
                  <c:v>0.30010718113611951</c:v>
                </c:pt>
                <c:pt idx="3">
                  <c:v>5.7163272597356256E-2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45-46F7-9D65-67517F5B3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20336"/>
        <c:axId val="996819920"/>
      </c:lineChart>
      <c:catAx>
        <c:axId val="80656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µg mL</a:t>
                </a:r>
                <a:r>
                  <a:rPr lang="it-IT" b="1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1744"/>
        <c:crosses val="autoZero"/>
        <c:auto val="1"/>
        <c:lblAlgn val="ctr"/>
        <c:lblOffset val="100"/>
        <c:noMultiLvlLbl val="0"/>
      </c:catAx>
      <c:valAx>
        <c:axId val="80656174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%I</a:t>
                </a:r>
                <a:r>
                  <a:rPr lang="en-US" b="1" baseline="-25000"/>
                  <a:t>ABTS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806560080"/>
        <c:crosses val="autoZero"/>
        <c:crossBetween val="between"/>
      </c:valAx>
      <c:valAx>
        <c:axId val="996819920"/>
        <c:scaling>
          <c:orientation val="minMax"/>
          <c:max val="7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 b="1"/>
                  <a:t>Trolox equivalent (µg mL</a:t>
                </a:r>
                <a:r>
                  <a:rPr lang="it-IT" b="1" baseline="30000"/>
                  <a:t>-1</a:t>
                </a:r>
                <a:r>
                  <a:rPr lang="it-IT" b="1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996820336"/>
        <c:crosses val="max"/>
        <c:crossBetween val="between"/>
        <c:majorUnit val="1"/>
      </c:valAx>
      <c:catAx>
        <c:axId val="99682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6819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737908496732019E-2"/>
          <c:y val="0.87178433837129687"/>
          <c:w val="0.94482483660130723"/>
          <c:h val="0.10874847992478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TROLOX-ABTS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1551181102362188E-2"/>
                  <c:y val="-0.546419510061242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7"/>
              <c:pt idx="0">
                <c:v>0.01</c:v>
              </c:pt>
              <c:pt idx="1">
                <c:v>0.1</c:v>
              </c:pt>
              <c:pt idx="2">
                <c:v>0.5</c:v>
              </c:pt>
              <c:pt idx="3">
                <c:v>1</c:v>
              </c:pt>
              <c:pt idx="5">
                <c:v>7.5</c:v>
              </c:pt>
            </c:numLit>
          </c:xVal>
          <c:yVal>
            <c:numLit>
              <c:formatCode>General</c:formatCode>
              <c:ptCount val="7"/>
              <c:pt idx="0">
                <c:v>0.72</c:v>
              </c:pt>
              <c:pt idx="1">
                <c:v>0.69799999999999995</c:v>
              </c:pt>
              <c:pt idx="2">
                <c:v>0.65200000000000002</c:v>
              </c:pt>
              <c:pt idx="3">
                <c:v>0.59299999999999997</c:v>
              </c:pt>
              <c:pt idx="5">
                <c:v>7.0000000000000001E-3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F0F-4F75-A00B-CB4A6884F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64128"/>
        <c:axId val="190065664"/>
      </c:scatterChart>
      <c:valAx>
        <c:axId val="1900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065664"/>
        <c:crosses val="autoZero"/>
        <c:crossBetween val="midCat"/>
      </c:valAx>
      <c:valAx>
        <c:axId val="19006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006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Gallic</a:t>
            </a:r>
            <a:r>
              <a:rPr lang="it-IT" baseline="0"/>
              <a:t> acid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0663604549431325E-2"/>
                  <c:y val="0.300509259259259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'Calibration curve gallic acid'!$A$5:$A$10</c:f>
              <c:numCache>
                <c:formatCode>General</c:formatCode>
                <c:ptCount val="6"/>
                <c:pt idx="0">
                  <c:v>0.01</c:v>
                </c:pt>
                <c:pt idx="1">
                  <c:v>1.4999999999999999E-2</c:v>
                </c:pt>
                <c:pt idx="2">
                  <c:v>2.5000000000000001E-2</c:v>
                </c:pt>
                <c:pt idx="3">
                  <c:v>0.1</c:v>
                </c:pt>
                <c:pt idx="4">
                  <c:v>0.25</c:v>
                </c:pt>
                <c:pt idx="5">
                  <c:v>0.5</c:v>
                </c:pt>
              </c:numCache>
            </c:numRef>
          </c:xVal>
          <c:yVal>
            <c:numRef>
              <c:f>'Calibration curve gallic acid'!$F$5:$F$10</c:f>
              <c:numCache>
                <c:formatCode>General</c:formatCode>
                <c:ptCount val="6"/>
                <c:pt idx="0">
                  <c:v>3.5999999999999997E-2</c:v>
                </c:pt>
                <c:pt idx="1">
                  <c:v>4.6666666666666669E-2</c:v>
                </c:pt>
                <c:pt idx="2">
                  <c:v>9.0666666666666673E-2</c:v>
                </c:pt>
                <c:pt idx="3">
                  <c:v>0.37200000000000005</c:v>
                </c:pt>
                <c:pt idx="4">
                  <c:v>0.89466666666666672</c:v>
                </c:pt>
                <c:pt idx="5">
                  <c:v>1.8333333333333333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26-410B-9B80-88D0F02D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41055"/>
        <c:axId val="37741471"/>
      </c:scatterChart>
      <c:valAx>
        <c:axId val="37741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41471"/>
        <c:crosses val="autoZero"/>
        <c:crossBetween val="midCat"/>
      </c:valAx>
      <c:valAx>
        <c:axId val="377414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7741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Quercetin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213451443569554"/>
                  <c:y val="0.24495370370370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'Calibration curve Quercetin'!$A$6:$A$9</c:f>
              <c:numCache>
                <c:formatCode>General</c:formatCode>
                <c:ptCount val="4"/>
                <c:pt idx="0">
                  <c:v>12.5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'Calibration curve Quercetin'!$E$6:$E$9</c:f>
              <c:numCache>
                <c:formatCode>General</c:formatCode>
                <c:ptCount val="4"/>
                <c:pt idx="0">
                  <c:v>8.3333333333333329E-2</c:v>
                </c:pt>
                <c:pt idx="1">
                  <c:v>0.18933333333333335</c:v>
                </c:pt>
                <c:pt idx="2">
                  <c:v>0.37333333333333335</c:v>
                </c:pt>
                <c:pt idx="3">
                  <c:v>0.72766666666666679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BE-4C51-9EA0-DC76EEDBF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413903"/>
        <c:axId val="171417647"/>
      </c:scatterChart>
      <c:valAx>
        <c:axId val="1714139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417647"/>
        <c:crosses val="autoZero"/>
        <c:crossBetween val="midCat"/>
      </c:valAx>
      <c:valAx>
        <c:axId val="1714176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413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Vanillic acid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1694444444444445E-2"/>
                  <c:y val="0.29587962962962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xVal>
          <c:yVal>
            <c:numLit>
              <c:formatCode>General</c:formatCode>
              <c:ptCount val="3"/>
              <c:pt idx="0">
                <c:v>4487819</c:v>
              </c:pt>
              <c:pt idx="1">
                <c:v>2263230</c:v>
              </c:pt>
              <c:pt idx="2">
                <c:v>1037054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B3A-4933-AEA0-78369A627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1934527"/>
        <c:axId val="1971934943"/>
      </c:scatterChart>
      <c:valAx>
        <c:axId val="1971934527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971934943"/>
        <c:crosses val="autoZero"/>
        <c:crossBetween val="midCat"/>
      </c:valAx>
      <c:valAx>
        <c:axId val="1971934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1971934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Ellagic acid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951399825021872"/>
                  <c:y val="0.411574074074074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it-IT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xVal>
          <c:yVal>
            <c:numLit>
              <c:formatCode>General</c:formatCode>
              <c:ptCount val="3"/>
              <c:pt idx="0">
                <c:v>19686412</c:v>
              </c:pt>
              <c:pt idx="1">
                <c:v>10306345.5</c:v>
              </c:pt>
              <c:pt idx="2">
                <c:v>4535298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DD3-4D64-90B0-81E3A2126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702911"/>
        <c:axId val="402705407"/>
      </c:scatterChart>
      <c:valAx>
        <c:axId val="402702911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705407"/>
        <c:crosses val="autoZero"/>
        <c:crossBetween val="midCat"/>
      </c:valAx>
      <c:valAx>
        <c:axId val="40270540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70291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Chlorogenic acid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4250000000000001E-2"/>
                  <c:y val="0.342175925925925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xVal>
          <c:yVal>
            <c:numLit>
              <c:formatCode>General</c:formatCode>
              <c:ptCount val="3"/>
              <c:pt idx="0">
                <c:v>4743358.5</c:v>
              </c:pt>
              <c:pt idx="1">
                <c:v>2941807</c:v>
              </c:pt>
              <c:pt idx="2">
                <c:v>248389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670-4263-B8D3-C83625B9C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55487"/>
        <c:axId val="402672543"/>
      </c:scatterChart>
      <c:valAx>
        <c:axId val="402655487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672543"/>
        <c:crosses val="autoZero"/>
        <c:crossBetween val="midCat"/>
      </c:valAx>
      <c:valAx>
        <c:axId val="4026725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655487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/>
              <a:t>Quercetin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5000000000000002E-4"/>
                  <c:y val="0.24485783027121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xVal>
          <c:yVal>
            <c:numLit>
              <c:formatCode>General</c:formatCode>
              <c:ptCount val="3"/>
              <c:pt idx="0">
                <c:v>10337566</c:v>
              </c:pt>
              <c:pt idx="1">
                <c:v>3840446.5</c:v>
              </c:pt>
              <c:pt idx="2">
                <c:v>2817022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D82-4601-842A-D3AB4B1D4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61311"/>
        <c:axId val="402673375"/>
      </c:scatterChart>
      <c:valAx>
        <c:axId val="402661311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it-IT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673375"/>
        <c:crosses val="autoZero"/>
        <c:crossBetween val="midCat"/>
      </c:valAx>
      <c:valAx>
        <c:axId val="4026733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661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p</a:t>
            </a:r>
            <a:r>
              <a:rPr lang="en-US"/>
              <a:t>-cumaric acid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744605255308995"/>
          <c:y val="0.16440602836879434"/>
          <c:w val="0.80215622017418275"/>
          <c:h val="0.7814936198134807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0439555555555557E-2"/>
                  <c:y val="0.386140993265993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xVal>
          <c:yVal>
            <c:numLit>
              <c:formatCode>General</c:formatCode>
              <c:ptCount val="3"/>
              <c:pt idx="0">
                <c:v>7177064</c:v>
              </c:pt>
              <c:pt idx="1">
                <c:v>2072700</c:v>
              </c:pt>
              <c:pt idx="2">
                <c:v>166366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CF0-43AB-8D46-B417AD39B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69215"/>
        <c:axId val="402656319"/>
      </c:scatterChart>
      <c:valAx>
        <c:axId val="402669215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656319"/>
        <c:crosses val="autoZero"/>
        <c:crossBetween val="midCat"/>
      </c:valAx>
      <c:valAx>
        <c:axId val="4026563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2669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Ferulic</a:t>
            </a:r>
            <a:r>
              <a:rPr lang="en-US" baseline="0"/>
              <a:t> acid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5926666666666667E-3"/>
                  <c:y val="0.320172558922558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it-IT"/>
                </a:p>
              </c:txPr>
            </c:trendlineLbl>
          </c:trendline>
          <c:x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25</c:v>
              </c:pt>
            </c:numLit>
          </c:xVal>
          <c:yVal>
            <c:numLit>
              <c:formatCode>General</c:formatCode>
              <c:ptCount val="3"/>
              <c:pt idx="0">
                <c:v>16147717</c:v>
              </c:pt>
              <c:pt idx="1">
                <c:v>7017038</c:v>
              </c:pt>
              <c:pt idx="2">
                <c:v>535468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DEA-4696-8C25-350516E71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97503"/>
        <c:axId val="402673791"/>
      </c:scatterChart>
      <c:valAx>
        <c:axId val="402697503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ppm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673791"/>
        <c:crosses val="autoZero"/>
        <c:crossBetween val="midCat"/>
      </c:valAx>
      <c:valAx>
        <c:axId val="4026737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it-IT"/>
          </a:p>
        </c:txPr>
        <c:crossAx val="402697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731520</xdr:colOff>
      <xdr:row>7</xdr:row>
      <xdr:rowOff>15240</xdr:rowOff>
    </xdr:from>
    <xdr:to>
      <xdr:col>12</xdr:col>
      <xdr:colOff>236220</xdr:colOff>
      <xdr:row>24</xdr:row>
      <xdr:rowOff>83820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1BC2F90-92A6-4B2A-88E8-73C7BCBC4B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</xdr:row>
      <xdr:rowOff>175260</xdr:rowOff>
    </xdr:from>
    <xdr:to>
      <xdr:col>15</xdr:col>
      <xdr:colOff>312420</xdr:colOff>
      <xdr:row>16</xdr:row>
      <xdr:rowOff>175260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07CA9C0-6FAF-4A15-9B34-7C475801D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152400</xdr:rowOff>
    </xdr:from>
    <xdr:to>
      <xdr:col>15</xdr:col>
      <xdr:colOff>342900</xdr:colOff>
      <xdr:row>16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2D368E9-5992-45AB-AEE8-02EA7D20A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</xdr:colOff>
      <xdr:row>10</xdr:row>
      <xdr:rowOff>0</xdr:rowOff>
    </xdr:from>
    <xdr:to>
      <xdr:col>18</xdr:col>
      <xdr:colOff>255660</xdr:colOff>
      <xdr:row>22</xdr:row>
      <xdr:rowOff>181440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9F5B93-1794-4E89-A49C-EBE74E137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33</xdr:row>
      <xdr:rowOff>175260</xdr:rowOff>
    </xdr:from>
    <xdr:to>
      <xdr:col>18</xdr:col>
      <xdr:colOff>232800</xdr:colOff>
      <xdr:row>46</xdr:row>
      <xdr:rowOff>173820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74A2571-0FA6-4427-AD8F-46B6AFC3A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55</xdr:row>
      <xdr:rowOff>38100</xdr:rowOff>
    </xdr:from>
    <xdr:to>
      <xdr:col>18</xdr:col>
      <xdr:colOff>240420</xdr:colOff>
      <xdr:row>68</xdr:row>
      <xdr:rowOff>36660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E479E4-2963-411D-AA0F-D5765270F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76</xdr:row>
      <xdr:rowOff>0</xdr:rowOff>
    </xdr:from>
    <xdr:to>
      <xdr:col>18</xdr:col>
      <xdr:colOff>232800</xdr:colOff>
      <xdr:row>88</xdr:row>
      <xdr:rowOff>181440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3FAACDD-C7A8-46A5-B400-3344726FD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98</xdr:row>
      <xdr:rowOff>0</xdr:rowOff>
    </xdr:from>
    <xdr:to>
      <xdr:col>18</xdr:col>
      <xdr:colOff>232800</xdr:colOff>
      <xdr:row>110</xdr:row>
      <xdr:rowOff>181440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7F806A5-59CC-4E69-922C-C8C7351C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122</xdr:row>
      <xdr:rowOff>0</xdr:rowOff>
    </xdr:from>
    <xdr:to>
      <xdr:col>18</xdr:col>
      <xdr:colOff>232800</xdr:colOff>
      <xdr:row>134</xdr:row>
      <xdr:rowOff>181440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C24F65C-AB43-4796-901F-3C6003698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143</xdr:row>
      <xdr:rowOff>0</xdr:rowOff>
    </xdr:from>
    <xdr:to>
      <xdr:col>18</xdr:col>
      <xdr:colOff>232800</xdr:colOff>
      <xdr:row>155</xdr:row>
      <xdr:rowOff>181440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9056B6A-1626-4060-A6CE-DD9F11949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0</xdr:rowOff>
    </xdr:from>
    <xdr:to>
      <xdr:col>38</xdr:col>
      <xdr:colOff>24000</xdr:colOff>
      <xdr:row>20</xdr:row>
      <xdr:rowOff>12840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8E5F33F-1D83-4887-8998-865DD3634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56606</xdr:colOff>
      <xdr:row>17</xdr:row>
      <xdr:rowOff>151311</xdr:rowOff>
    </xdr:from>
    <xdr:to>
      <xdr:col>38</xdr:col>
      <xdr:colOff>80606</xdr:colOff>
      <xdr:row>36</xdr:row>
      <xdr:rowOff>26991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7A6428F-DBF9-4669-945F-56EAC88E6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100149</xdr:colOff>
      <xdr:row>35</xdr:row>
      <xdr:rowOff>144236</xdr:rowOff>
    </xdr:from>
    <xdr:to>
      <xdr:col>38</xdr:col>
      <xdr:colOff>124149</xdr:colOff>
      <xdr:row>55</xdr:row>
      <xdr:rowOff>4676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3EEBB39-081C-4FB4-B623-01F5886C7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15</xdr:row>
      <xdr:rowOff>0</xdr:rowOff>
    </xdr:from>
    <xdr:to>
      <xdr:col>11</xdr:col>
      <xdr:colOff>9525</xdr:colOff>
      <xdr:row>29</xdr:row>
      <xdr:rowOff>28575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243840</xdr:colOff>
      <xdr:row>1</xdr:row>
      <xdr:rowOff>68580</xdr:rowOff>
    </xdr:from>
    <xdr:to>
      <xdr:col>38</xdr:col>
      <xdr:colOff>267840</xdr:colOff>
      <xdr:row>21</xdr:row>
      <xdr:rowOff>157620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7243701-1763-470F-9EFF-D2BE465A1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25</xdr:row>
      <xdr:rowOff>132080</xdr:rowOff>
    </xdr:from>
    <xdr:to>
      <xdr:col>39</xdr:col>
      <xdr:colOff>24000</xdr:colOff>
      <xdr:row>46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F207959-C49E-40D6-BC59-C02D6A8A2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0</xdr:colOff>
      <xdr:row>47</xdr:row>
      <xdr:rowOff>121920</xdr:rowOff>
    </xdr:from>
    <xdr:to>
      <xdr:col>39</xdr:col>
      <xdr:colOff>24000</xdr:colOff>
      <xdr:row>68</xdr:row>
      <xdr:rowOff>73800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A391644-E3BA-48B4-B3AA-0CD782D6B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13</xdr:col>
      <xdr:colOff>304800</xdr:colOff>
      <xdr:row>28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ia/Desktop/EMILIA/tesi%20fave/Users/Alessia%20Fazio/Desktop/Farmacia%202017/Iacopetta-Sinicropi/Acido%20gallico%20MARISA-CHIA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vori%20in%20corso/Sinicropi/Articolo%20Fave/Fogli%20di%20calcolo%20per%20articolo/Rette%20di%20calibrazione%20composti%20fenolici%20HP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/>
      <sheetData sheetId="2">
        <row r="6">
          <cell r="F6">
            <v>3.5999999999999997E-2</v>
          </cell>
          <cell r="H6">
            <v>0.01</v>
          </cell>
        </row>
        <row r="7">
          <cell r="F7">
            <v>4.6666666666666669E-2</v>
          </cell>
          <cell r="H7">
            <v>1.4999999999999999E-2</v>
          </cell>
        </row>
        <row r="8">
          <cell r="F8">
            <v>9.0666666666666673E-2</v>
          </cell>
          <cell r="H8">
            <v>2.5000000000000001E-2</v>
          </cell>
        </row>
        <row r="9">
          <cell r="F9">
            <v>0.37200000000000005</v>
          </cell>
          <cell r="H9">
            <v>0.1</v>
          </cell>
        </row>
        <row r="10">
          <cell r="F10">
            <v>0.89466666666666672</v>
          </cell>
          <cell r="H10">
            <v>0.25</v>
          </cell>
        </row>
        <row r="11">
          <cell r="F11">
            <v>1.8333333333333333</v>
          </cell>
          <cell r="H11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ido Vanillico"/>
      <sheetName val="Acido Ellagico"/>
      <sheetName val="Acido Clorogenico"/>
      <sheetName val="Quercetina"/>
      <sheetName val="Acido p-cumarico"/>
      <sheetName val="Acido Ferulico"/>
      <sheetName val="Acido Gallico"/>
      <sheetName val="Contenuto fenolico"/>
    </sheetNames>
    <sheetDataSet>
      <sheetData sheetId="0">
        <row r="4">
          <cell r="A4">
            <v>100</v>
          </cell>
          <cell r="D4">
            <v>4487819</v>
          </cell>
        </row>
        <row r="5">
          <cell r="A5">
            <v>50</v>
          </cell>
          <cell r="D5">
            <v>2263230</v>
          </cell>
        </row>
        <row r="6">
          <cell r="A6">
            <v>25</v>
          </cell>
          <cell r="D6">
            <v>1037054</v>
          </cell>
        </row>
      </sheetData>
      <sheetData sheetId="1">
        <row r="4">
          <cell r="A4">
            <v>100</v>
          </cell>
          <cell r="D4">
            <v>19686412</v>
          </cell>
        </row>
        <row r="5">
          <cell r="A5">
            <v>50</v>
          </cell>
          <cell r="D5">
            <v>10306345.5</v>
          </cell>
        </row>
        <row r="6">
          <cell r="A6">
            <v>25</v>
          </cell>
          <cell r="D6">
            <v>4535298</v>
          </cell>
        </row>
      </sheetData>
      <sheetData sheetId="2">
        <row r="4">
          <cell r="A4">
            <v>100</v>
          </cell>
          <cell r="D4">
            <v>4743358.5</v>
          </cell>
        </row>
        <row r="5">
          <cell r="A5">
            <v>50</v>
          </cell>
          <cell r="D5">
            <v>2941807</v>
          </cell>
        </row>
        <row r="6">
          <cell r="A6">
            <v>25</v>
          </cell>
          <cell r="D6">
            <v>248389</v>
          </cell>
        </row>
      </sheetData>
      <sheetData sheetId="3">
        <row r="4">
          <cell r="A4">
            <v>100</v>
          </cell>
          <cell r="D4">
            <v>10337566</v>
          </cell>
        </row>
        <row r="5">
          <cell r="A5">
            <v>50</v>
          </cell>
          <cell r="D5">
            <v>3840446.5</v>
          </cell>
        </row>
        <row r="6">
          <cell r="A6">
            <v>25</v>
          </cell>
          <cell r="D6">
            <v>2817022</v>
          </cell>
        </row>
      </sheetData>
      <sheetData sheetId="4">
        <row r="4">
          <cell r="A4">
            <v>100</v>
          </cell>
          <cell r="D4">
            <v>7177064</v>
          </cell>
        </row>
        <row r="5">
          <cell r="A5">
            <v>50</v>
          </cell>
          <cell r="D5">
            <v>2072700</v>
          </cell>
        </row>
        <row r="6">
          <cell r="A6">
            <v>25</v>
          </cell>
          <cell r="D6">
            <v>166366</v>
          </cell>
        </row>
      </sheetData>
      <sheetData sheetId="5">
        <row r="4">
          <cell r="A4">
            <v>100</v>
          </cell>
          <cell r="D4">
            <v>16147717</v>
          </cell>
        </row>
        <row r="5">
          <cell r="A5">
            <v>50</v>
          </cell>
          <cell r="D5">
            <v>7017038</v>
          </cell>
        </row>
        <row r="6">
          <cell r="A6">
            <v>25</v>
          </cell>
          <cell r="D6">
            <v>535468</v>
          </cell>
        </row>
      </sheetData>
      <sheetData sheetId="6">
        <row r="4">
          <cell r="A4">
            <v>100</v>
          </cell>
          <cell r="D4">
            <v>8494892</v>
          </cell>
        </row>
        <row r="5">
          <cell r="A5">
            <v>50</v>
          </cell>
          <cell r="D5">
            <v>3478772</v>
          </cell>
        </row>
        <row r="6">
          <cell r="A6">
            <v>25</v>
          </cell>
          <cell r="D6">
            <v>1052756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0E55-86E4-4687-8C30-D9964A36B304}">
  <dimension ref="A1:D5"/>
  <sheetViews>
    <sheetView workbookViewId="0">
      <selection activeCell="C22" sqref="C22"/>
    </sheetView>
  </sheetViews>
  <sheetFormatPr defaultRowHeight="14.4" x14ac:dyDescent="0.3"/>
  <cols>
    <col min="1" max="1" width="13.21875" bestFit="1" customWidth="1"/>
    <col min="2" max="2" width="17" bestFit="1" customWidth="1"/>
    <col min="3" max="3" width="13.6640625" bestFit="1" customWidth="1"/>
    <col min="4" max="4" width="16" bestFit="1" customWidth="1"/>
  </cols>
  <sheetData>
    <row r="1" spans="1:4" x14ac:dyDescent="0.3">
      <c r="A1" s="16" t="s">
        <v>116</v>
      </c>
    </row>
    <row r="2" spans="1:4" x14ac:dyDescent="0.3">
      <c r="A2" s="16" t="s">
        <v>93</v>
      </c>
      <c r="B2" s="16" t="s">
        <v>23</v>
      </c>
      <c r="C2" s="16" t="s">
        <v>24</v>
      </c>
      <c r="D2" s="16" t="s">
        <v>25</v>
      </c>
    </row>
    <row r="3" spans="1:4" x14ac:dyDescent="0.3">
      <c r="A3" s="34" t="s">
        <v>26</v>
      </c>
      <c r="B3" s="18">
        <v>100</v>
      </c>
      <c r="C3" s="19">
        <v>49.52</v>
      </c>
      <c r="D3" s="19">
        <v>57.64</v>
      </c>
    </row>
    <row r="4" spans="1:4" x14ac:dyDescent="0.3">
      <c r="A4" s="34" t="s">
        <v>27</v>
      </c>
      <c r="B4" s="18">
        <v>100</v>
      </c>
      <c r="C4" s="19">
        <v>11.04</v>
      </c>
      <c r="D4" s="19">
        <v>85.43</v>
      </c>
    </row>
    <row r="5" spans="1:4" x14ac:dyDescent="0.3">
      <c r="A5" s="34" t="s">
        <v>28</v>
      </c>
      <c r="B5" s="18">
        <v>100</v>
      </c>
      <c r="C5" s="19">
        <v>12.53</v>
      </c>
      <c r="D5" s="19">
        <v>85.8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"/>
  <sheetViews>
    <sheetView topLeftCell="A8" workbookViewId="0">
      <selection activeCell="Q22" sqref="Q22"/>
    </sheetView>
  </sheetViews>
  <sheetFormatPr defaultRowHeight="14.4" x14ac:dyDescent="0.3"/>
  <cols>
    <col min="1" max="1" width="14" bestFit="1" customWidth="1"/>
    <col min="4" max="4" width="10.44140625" bestFit="1" customWidth="1"/>
    <col min="7" max="7" width="12" bestFit="1" customWidth="1"/>
    <col min="15" max="15" width="12" bestFit="1" customWidth="1"/>
    <col min="20" max="20" width="10.44140625" bestFit="1" customWidth="1"/>
  </cols>
  <sheetData>
    <row r="1" spans="1:16" ht="18" x14ac:dyDescent="0.35">
      <c r="A1" s="10" t="s">
        <v>47</v>
      </c>
    </row>
    <row r="2" spans="1:16" ht="15.6" x14ac:dyDescent="0.35">
      <c r="J2" s="16" t="s">
        <v>115</v>
      </c>
      <c r="K2" s="16"/>
      <c r="L2" s="16"/>
      <c r="M2" s="16"/>
      <c r="N2" s="16"/>
      <c r="O2" s="16"/>
      <c r="P2" s="16"/>
    </row>
    <row r="3" spans="1:16" x14ac:dyDescent="0.3">
      <c r="A3" s="16" t="s">
        <v>0</v>
      </c>
      <c r="B3" s="28" t="s">
        <v>15</v>
      </c>
      <c r="C3" s="16" t="s">
        <v>2</v>
      </c>
      <c r="D3" s="16" t="s">
        <v>16</v>
      </c>
      <c r="E3" s="16" t="s">
        <v>17</v>
      </c>
      <c r="F3" s="16" t="s">
        <v>13</v>
      </c>
      <c r="G3" s="16" t="s">
        <v>51</v>
      </c>
      <c r="H3" s="16" t="s">
        <v>22</v>
      </c>
      <c r="J3" s="28" t="s">
        <v>15</v>
      </c>
      <c r="K3" s="16"/>
      <c r="L3" s="16" t="s">
        <v>16</v>
      </c>
      <c r="M3" s="16" t="s">
        <v>17</v>
      </c>
      <c r="N3" s="16" t="s">
        <v>13</v>
      </c>
      <c r="O3" s="16" t="s">
        <v>51</v>
      </c>
      <c r="P3" s="16" t="s">
        <v>22</v>
      </c>
    </row>
    <row r="4" spans="1:16" x14ac:dyDescent="0.3">
      <c r="A4">
        <v>1E-3</v>
      </c>
      <c r="B4">
        <v>0.01</v>
      </c>
      <c r="C4">
        <v>0.73</v>
      </c>
      <c r="D4">
        <v>0.72</v>
      </c>
      <c r="E4">
        <v>0.72599999999999998</v>
      </c>
      <c r="F4">
        <v>0.71499999999999997</v>
      </c>
      <c r="G4">
        <f>AVERAGE(D4:F4)</f>
        <v>0.72033333333333338</v>
      </c>
      <c r="H4">
        <f t="shared" ref="H4:H9" si="0">STDEV(D4:F4)</f>
        <v>5.5075705472861069E-3</v>
      </c>
      <c r="J4">
        <v>0.01</v>
      </c>
      <c r="L4">
        <f>(C4-D4)/C4*100</f>
        <v>1.3698630136986314</v>
      </c>
      <c r="M4">
        <f>(C4-E4)/C4*100</f>
        <v>0.54794520547945258</v>
      </c>
      <c r="N4">
        <f>(C4-F4)/C4*100</f>
        <v>2.0547945205479472</v>
      </c>
      <c r="O4">
        <f>AVERAGE(L4:N4)</f>
        <v>1.3242009132420105</v>
      </c>
      <c r="P4">
        <f>STDEV(L4:N4)</f>
        <v>0.75446171880631574</v>
      </c>
    </row>
    <row r="5" spans="1:16" x14ac:dyDescent="0.3">
      <c r="A5">
        <v>0.01</v>
      </c>
      <c r="B5">
        <v>0.1</v>
      </c>
      <c r="C5">
        <v>0.73</v>
      </c>
      <c r="D5">
        <v>0.69099999999999995</v>
      </c>
      <c r="E5">
        <v>0.70499999999999996</v>
      </c>
      <c r="F5">
        <v>0.69899999999999995</v>
      </c>
      <c r="G5">
        <f>AVERAGE(D5:F5)</f>
        <v>0.69833333333333325</v>
      </c>
      <c r="H5">
        <f t="shared" si="0"/>
        <v>7.0237691685684986E-3</v>
      </c>
      <c r="J5">
        <v>0.1</v>
      </c>
      <c r="L5">
        <f t="shared" ref="L5:L9" si="1">(C5-D5)/C5*100</f>
        <v>5.3424657534246629</v>
      </c>
      <c r="M5">
        <f t="shared" ref="M5:M9" si="2">(C5-E5)/C5*100</f>
        <v>3.4246575342465788</v>
      </c>
      <c r="N5">
        <f t="shared" ref="N5:N9" si="3">(C5-F5)/C5*100</f>
        <v>4.2465753424657571</v>
      </c>
      <c r="O5">
        <f t="shared" ref="O5:O9" si="4">AVERAGE(L5:N5)</f>
        <v>4.3378995433789997</v>
      </c>
      <c r="P5">
        <f t="shared" ref="P5:P9" si="5">STDEV(L5:N5)</f>
        <v>0.9621601600778773</v>
      </c>
    </row>
    <row r="6" spans="1:16" x14ac:dyDescent="0.3">
      <c r="A6">
        <v>0.05</v>
      </c>
      <c r="B6">
        <v>0.5</v>
      </c>
      <c r="C6">
        <v>0.73</v>
      </c>
      <c r="D6">
        <v>0.65</v>
      </c>
      <c r="E6">
        <v>0.65200000000000002</v>
      </c>
      <c r="F6">
        <v>0.65300000000000002</v>
      </c>
      <c r="G6">
        <f>AVERAGE(AVERAGE(D6:F6))</f>
        <v>0.65166666666666673</v>
      </c>
      <c r="H6">
        <f t="shared" si="0"/>
        <v>1.5275252316519479E-3</v>
      </c>
      <c r="J6">
        <v>0.5</v>
      </c>
      <c r="L6">
        <f t="shared" si="1"/>
        <v>10.958904109589037</v>
      </c>
      <c r="M6">
        <f t="shared" si="2"/>
        <v>10.68493150684931</v>
      </c>
      <c r="N6">
        <f t="shared" si="3"/>
        <v>10.547945205479445</v>
      </c>
      <c r="O6">
        <f t="shared" si="4"/>
        <v>10.730593607305929</v>
      </c>
      <c r="P6">
        <f t="shared" si="5"/>
        <v>0.2092500317331446</v>
      </c>
    </row>
    <row r="7" spans="1:16" x14ac:dyDescent="0.3">
      <c r="A7">
        <v>0.1</v>
      </c>
      <c r="B7">
        <v>1</v>
      </c>
      <c r="C7">
        <v>0.73</v>
      </c>
      <c r="D7">
        <v>0.58899999999999997</v>
      </c>
      <c r="E7">
        <v>0.59099999999999997</v>
      </c>
      <c r="F7">
        <v>0.59799999999999998</v>
      </c>
      <c r="G7">
        <f>AVERAGE(D7:F7)</f>
        <v>0.59266666666666667</v>
      </c>
      <c r="H7">
        <f t="shared" si="0"/>
        <v>4.7258156262526127E-3</v>
      </c>
      <c r="J7">
        <v>1</v>
      </c>
      <c r="L7">
        <f t="shared" si="1"/>
        <v>19.315068493150687</v>
      </c>
      <c r="M7">
        <f t="shared" si="2"/>
        <v>19.041095890410961</v>
      </c>
      <c r="N7">
        <f t="shared" si="3"/>
        <v>18.082191780821919</v>
      </c>
      <c r="O7">
        <f t="shared" si="4"/>
        <v>18.812785388127853</v>
      </c>
      <c r="P7">
        <f t="shared" si="5"/>
        <v>0.64737200359624814</v>
      </c>
    </row>
    <row r="8" spans="1:16" x14ac:dyDescent="0.3">
      <c r="A8">
        <v>0.5</v>
      </c>
      <c r="B8">
        <v>5</v>
      </c>
      <c r="C8">
        <v>0.73</v>
      </c>
      <c r="D8">
        <v>0.1</v>
      </c>
      <c r="E8">
        <v>0.115</v>
      </c>
      <c r="F8">
        <v>0.124</v>
      </c>
      <c r="G8">
        <f>AVERAGE(D8:F8)</f>
        <v>0.113</v>
      </c>
      <c r="H8">
        <f t="shared" si="0"/>
        <v>1.2124355652982139E-2</v>
      </c>
      <c r="J8">
        <v>5</v>
      </c>
      <c r="L8">
        <f t="shared" si="1"/>
        <v>86.301369863013704</v>
      </c>
      <c r="M8">
        <f t="shared" si="2"/>
        <v>84.246575342465761</v>
      </c>
      <c r="N8">
        <f t="shared" si="3"/>
        <v>83.013698630136986</v>
      </c>
      <c r="O8">
        <f t="shared" si="4"/>
        <v>84.520547945205479</v>
      </c>
      <c r="P8">
        <f t="shared" si="5"/>
        <v>1.6608706373948163</v>
      </c>
    </row>
    <row r="9" spans="1:16" x14ac:dyDescent="0.3">
      <c r="A9">
        <v>0.75</v>
      </c>
      <c r="B9">
        <v>7.5</v>
      </c>
      <c r="C9">
        <v>0.73</v>
      </c>
      <c r="D9">
        <v>7.0000000000000001E-3</v>
      </c>
      <c r="E9">
        <v>0.01</v>
      </c>
      <c r="F9">
        <v>4.0000000000000001E-3</v>
      </c>
      <c r="G9">
        <f>AVERAGE(D9:F9)</f>
        <v>7.0000000000000001E-3</v>
      </c>
      <c r="H9">
        <f t="shared" si="0"/>
        <v>3.0000000000000005E-3</v>
      </c>
      <c r="J9">
        <v>7.5</v>
      </c>
      <c r="L9">
        <f t="shared" si="1"/>
        <v>99.041095890410958</v>
      </c>
      <c r="M9">
        <f t="shared" si="2"/>
        <v>98.630136986301366</v>
      </c>
      <c r="N9">
        <f t="shared" si="3"/>
        <v>99.452054794520549</v>
      </c>
      <c r="O9">
        <f t="shared" si="4"/>
        <v>99.041095890410972</v>
      </c>
      <c r="P9">
        <f t="shared" si="5"/>
        <v>0.41095890410959157</v>
      </c>
    </row>
    <row r="15" spans="1:16" x14ac:dyDescent="0.3">
      <c r="C15" s="7" t="s">
        <v>15</v>
      </c>
      <c r="D15" t="s">
        <v>51</v>
      </c>
    </row>
    <row r="16" spans="1:16" x14ac:dyDescent="0.3">
      <c r="C16" s="7">
        <v>0.01</v>
      </c>
      <c r="D16">
        <v>0.72</v>
      </c>
    </row>
    <row r="17" spans="3:4" x14ac:dyDescent="0.3">
      <c r="C17">
        <v>0.1</v>
      </c>
      <c r="D17">
        <v>0.69799999999999995</v>
      </c>
    </row>
    <row r="18" spans="3:4" x14ac:dyDescent="0.3">
      <c r="C18">
        <v>0.5</v>
      </c>
      <c r="D18">
        <v>0.65200000000000002</v>
      </c>
    </row>
    <row r="19" spans="3:4" x14ac:dyDescent="0.3">
      <c r="C19">
        <v>1</v>
      </c>
      <c r="D19">
        <v>0.59299999999999997</v>
      </c>
    </row>
    <row r="20" spans="3:4" x14ac:dyDescent="0.3">
      <c r="C20">
        <v>7.5</v>
      </c>
      <c r="D20">
        <v>7.0000000000000001E-3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opLeftCell="A29" workbookViewId="0">
      <selection activeCell="P41" sqref="P41"/>
    </sheetView>
  </sheetViews>
  <sheetFormatPr defaultRowHeight="14.4" x14ac:dyDescent="0.3"/>
  <cols>
    <col min="1" max="1" width="26.109375" bestFit="1" customWidth="1"/>
    <col min="2" max="3" width="10.6640625" bestFit="1" customWidth="1"/>
    <col min="5" max="5" width="10.6640625" bestFit="1" customWidth="1"/>
    <col min="6" max="6" width="12" bestFit="1" customWidth="1"/>
    <col min="10" max="10" width="26.109375" bestFit="1" customWidth="1"/>
    <col min="15" max="15" width="12" bestFit="1" customWidth="1"/>
  </cols>
  <sheetData>
    <row r="1" spans="1:16" ht="21" x14ac:dyDescent="0.4">
      <c r="D1" s="6" t="s">
        <v>49</v>
      </c>
    </row>
    <row r="2" spans="1:16" x14ac:dyDescent="0.3">
      <c r="E2" s="5"/>
    </row>
    <row r="3" spans="1:16" x14ac:dyDescent="0.3">
      <c r="J3" s="21" t="s">
        <v>41</v>
      </c>
    </row>
    <row r="4" spans="1:16" ht="18" x14ac:dyDescent="0.35">
      <c r="A4" s="10" t="s">
        <v>38</v>
      </c>
      <c r="J4" s="10" t="s">
        <v>38</v>
      </c>
    </row>
    <row r="5" spans="1:16" x14ac:dyDescent="0.3">
      <c r="A5" s="1" t="s">
        <v>1</v>
      </c>
      <c r="K5" s="21"/>
    </row>
    <row r="6" spans="1:16" x14ac:dyDescent="0.3">
      <c r="A6" t="s">
        <v>0</v>
      </c>
      <c r="B6" s="7" t="s">
        <v>7</v>
      </c>
      <c r="C6" t="s">
        <v>3</v>
      </c>
      <c r="D6" t="s">
        <v>4</v>
      </c>
      <c r="E6" t="s">
        <v>5</v>
      </c>
      <c r="F6" t="s">
        <v>51</v>
      </c>
      <c r="G6" t="s">
        <v>22</v>
      </c>
      <c r="J6" t="s">
        <v>0</v>
      </c>
      <c r="K6" s="7" t="s">
        <v>7</v>
      </c>
      <c r="L6" t="s">
        <v>10</v>
      </c>
      <c r="M6" t="s">
        <v>11</v>
      </c>
      <c r="N6" t="s">
        <v>12</v>
      </c>
      <c r="O6" t="s">
        <v>51</v>
      </c>
      <c r="P6" t="s">
        <v>22</v>
      </c>
    </row>
    <row r="7" spans="1:16" x14ac:dyDescent="0.3">
      <c r="A7">
        <v>1</v>
      </c>
      <c r="B7">
        <v>33.299999999999997</v>
      </c>
      <c r="C7">
        <v>0.60599999999999998</v>
      </c>
      <c r="D7">
        <v>0.58399999999999996</v>
      </c>
      <c r="E7">
        <v>0.60599999999999998</v>
      </c>
      <c r="F7">
        <f>AVERAGE(C7:E7)</f>
        <v>0.59866666666666657</v>
      </c>
      <c r="G7">
        <f>STDEV(C7:E7)</f>
        <v>1.2701705922171777E-2</v>
      </c>
      <c r="J7">
        <v>1</v>
      </c>
      <c r="K7">
        <v>33.299999999999997</v>
      </c>
      <c r="L7">
        <f>(0.0036+0.606)/3.6607</f>
        <v>0.16652552790449915</v>
      </c>
      <c r="M7">
        <f>(0.0036+D7)/3.6607</f>
        <v>0.16051574835413993</v>
      </c>
      <c r="N7">
        <f>(0.0036+E7)/3.6607</f>
        <v>0.16652552790449915</v>
      </c>
      <c r="O7">
        <f>AVERAGE(L7:N7)</f>
        <v>0.16452226805437942</v>
      </c>
      <c r="P7">
        <f>STDEV(L7:N7)</f>
        <v>3.4697478411702056E-3</v>
      </c>
    </row>
    <row r="9" spans="1:16" x14ac:dyDescent="0.3">
      <c r="A9" s="2" t="s">
        <v>6</v>
      </c>
      <c r="J9" s="2" t="s">
        <v>6</v>
      </c>
    </row>
    <row r="10" spans="1:16" x14ac:dyDescent="0.3">
      <c r="A10" t="s">
        <v>0</v>
      </c>
      <c r="B10" t="s">
        <v>7</v>
      </c>
      <c r="C10" t="s">
        <v>3</v>
      </c>
      <c r="D10" t="s">
        <v>4</v>
      </c>
      <c r="E10" t="s">
        <v>5</v>
      </c>
      <c r="F10" t="s">
        <v>51</v>
      </c>
      <c r="G10" t="s">
        <v>22</v>
      </c>
      <c r="J10" t="s">
        <v>0</v>
      </c>
      <c r="K10" s="7" t="s">
        <v>7</v>
      </c>
      <c r="L10" t="s">
        <v>10</v>
      </c>
      <c r="M10" t="s">
        <v>11</v>
      </c>
      <c r="N10" t="s">
        <v>12</v>
      </c>
      <c r="O10" t="s">
        <v>51</v>
      </c>
      <c r="P10" t="s">
        <v>22</v>
      </c>
    </row>
    <row r="11" spans="1:16" x14ac:dyDescent="0.3">
      <c r="A11">
        <v>1</v>
      </c>
      <c r="B11">
        <v>33.299999999999997</v>
      </c>
      <c r="C11">
        <v>0.26700000000000002</v>
      </c>
      <c r="D11">
        <v>0.315</v>
      </c>
      <c r="E11">
        <v>0.308</v>
      </c>
      <c r="F11">
        <f>AVERAGE(C11:E11)</f>
        <v>0.29666666666666669</v>
      </c>
      <c r="G11">
        <f>STDEV(C11:E11)</f>
        <v>2.592939130279253E-2</v>
      </c>
      <c r="J11">
        <v>1</v>
      </c>
      <c r="K11">
        <v>33.299999999999997</v>
      </c>
      <c r="L11">
        <f>(0.0036+C11)/3.6607</f>
        <v>7.3920288469418421E-2</v>
      </c>
      <c r="M11">
        <f>(0.0036+D11)/3.6607</f>
        <v>8.7032534761111266E-2</v>
      </c>
      <c r="N11">
        <f>(0.0036+E11)/3.6607</f>
        <v>8.5120332176906052E-2</v>
      </c>
      <c r="O11">
        <f>AVERAGE(L11:N11)</f>
        <v>8.2024385135811909E-2</v>
      </c>
      <c r="P11">
        <f>STDEV(L11:N11)</f>
        <v>7.083178436581127E-3</v>
      </c>
    </row>
    <row r="13" spans="1:16" x14ac:dyDescent="0.3">
      <c r="A13" s="3" t="s">
        <v>29</v>
      </c>
      <c r="J13" s="3" t="s">
        <v>29</v>
      </c>
    </row>
    <row r="14" spans="1:16" x14ac:dyDescent="0.3">
      <c r="A14" t="s">
        <v>0</v>
      </c>
      <c r="B14" t="s">
        <v>7</v>
      </c>
      <c r="C14" t="s">
        <v>3</v>
      </c>
      <c r="D14" t="s">
        <v>4</v>
      </c>
      <c r="E14" t="s">
        <v>5</v>
      </c>
      <c r="F14" t="s">
        <v>51</v>
      </c>
      <c r="G14" t="s">
        <v>22</v>
      </c>
      <c r="J14" t="s">
        <v>0</v>
      </c>
      <c r="K14" s="7" t="s">
        <v>7</v>
      </c>
      <c r="L14" t="s">
        <v>10</v>
      </c>
      <c r="M14" t="s">
        <v>11</v>
      </c>
      <c r="N14" t="s">
        <v>12</v>
      </c>
      <c r="O14" t="s">
        <v>51</v>
      </c>
      <c r="P14" t="s">
        <v>22</v>
      </c>
    </row>
    <row r="15" spans="1:16" x14ac:dyDescent="0.3">
      <c r="A15">
        <v>1</v>
      </c>
      <c r="B15">
        <v>33.299999999999997</v>
      </c>
      <c r="C15">
        <v>0.67800000000000005</v>
      </c>
      <c r="D15">
        <v>0.77300000000000002</v>
      </c>
      <c r="E15">
        <v>0.77800000000000002</v>
      </c>
      <c r="F15">
        <f>AVERAGE(C15:E15)</f>
        <v>0.74299999999999999</v>
      </c>
      <c r="G15">
        <f>STDEV(C15:E15)</f>
        <v>5.6347138347923209E-2</v>
      </c>
      <c r="J15">
        <v>1</v>
      </c>
      <c r="K15">
        <v>33.299999999999997</v>
      </c>
      <c r="L15">
        <f>(0.0036+C15)/3.6607</f>
        <v>0.18619389734203845</v>
      </c>
      <c r="M15">
        <f t="shared" ref="M15:N15" si="0">(0.0036+D15)/3.6607</f>
        <v>0.21214521812768053</v>
      </c>
      <c r="N15">
        <f t="shared" si="0"/>
        <v>0.21351107711639852</v>
      </c>
      <c r="O15">
        <f>AVERAGE(L15:N15)</f>
        <v>0.20395006419537251</v>
      </c>
      <c r="P15">
        <f>STDEV(L15:N15)</f>
        <v>1.5392449080209574E-2</v>
      </c>
    </row>
    <row r="17" spans="1:16" ht="18" x14ac:dyDescent="0.35">
      <c r="A17" s="10" t="s">
        <v>39</v>
      </c>
      <c r="J17" s="10" t="s">
        <v>39</v>
      </c>
    </row>
    <row r="18" spans="1:16" x14ac:dyDescent="0.3">
      <c r="A18" s="1" t="s">
        <v>1</v>
      </c>
      <c r="J18" s="1" t="s">
        <v>1</v>
      </c>
    </row>
    <row r="19" spans="1:16" x14ac:dyDescent="0.3">
      <c r="A19" t="s">
        <v>0</v>
      </c>
      <c r="B19" t="s">
        <v>7</v>
      </c>
      <c r="C19" t="s">
        <v>3</v>
      </c>
      <c r="D19" t="s">
        <v>4</v>
      </c>
      <c r="E19" t="s">
        <v>5</v>
      </c>
      <c r="F19" t="s">
        <v>51</v>
      </c>
      <c r="G19" t="s">
        <v>22</v>
      </c>
      <c r="J19" t="s">
        <v>0</v>
      </c>
      <c r="K19" s="7" t="s">
        <v>7</v>
      </c>
      <c r="L19" t="s">
        <v>10</v>
      </c>
      <c r="M19" t="s">
        <v>11</v>
      </c>
      <c r="N19" t="s">
        <v>12</v>
      </c>
      <c r="O19" t="s">
        <v>51</v>
      </c>
      <c r="P19" t="s">
        <v>22</v>
      </c>
    </row>
    <row r="20" spans="1:16" x14ac:dyDescent="0.3">
      <c r="A20">
        <v>1</v>
      </c>
      <c r="B20">
        <v>33.299999999999997</v>
      </c>
      <c r="C20">
        <v>0.20399999999999999</v>
      </c>
      <c r="D20">
        <v>0.21</v>
      </c>
      <c r="E20">
        <v>0.20300000000000001</v>
      </c>
      <c r="F20">
        <f>AVERAGE(C20:E20)</f>
        <v>0.20566666666666666</v>
      </c>
      <c r="G20">
        <f>STDEV(C20:E20)</f>
        <v>3.7859388972001761E-3</v>
      </c>
      <c r="J20">
        <v>1</v>
      </c>
      <c r="K20">
        <v>33.299999999999997</v>
      </c>
      <c r="L20">
        <f>(0.0036+C20)/3.6607</f>
        <v>5.6710465211571554E-2</v>
      </c>
      <c r="M20">
        <f t="shared" ref="M20:N20" si="1">(0.0036+D20)/3.6607</f>
        <v>5.8349495998033164E-2</v>
      </c>
      <c r="N20">
        <f t="shared" si="1"/>
        <v>5.6437293413827958E-2</v>
      </c>
      <c r="O20">
        <f>AVERAGE(L20:N20)</f>
        <v>5.7165751541144227E-2</v>
      </c>
      <c r="P20">
        <f>STDEV(L20:N20)</f>
        <v>1.034211734695601E-3</v>
      </c>
    </row>
    <row r="22" spans="1:16" x14ac:dyDescent="0.3">
      <c r="A22" s="2" t="s">
        <v>6</v>
      </c>
      <c r="J22" s="2" t="s">
        <v>6</v>
      </c>
    </row>
    <row r="23" spans="1:16" x14ac:dyDescent="0.3">
      <c r="A23" t="s">
        <v>0</v>
      </c>
      <c r="B23" t="s">
        <v>7</v>
      </c>
      <c r="C23" t="s">
        <v>3</v>
      </c>
      <c r="D23" t="s">
        <v>4</v>
      </c>
      <c r="E23" t="s">
        <v>5</v>
      </c>
      <c r="F23" t="s">
        <v>51</v>
      </c>
      <c r="G23" t="s">
        <v>22</v>
      </c>
      <c r="J23" t="s">
        <v>0</v>
      </c>
      <c r="K23" s="7" t="s">
        <v>7</v>
      </c>
      <c r="L23" t="s">
        <v>10</v>
      </c>
      <c r="M23" t="s">
        <v>11</v>
      </c>
      <c r="N23" t="s">
        <v>12</v>
      </c>
      <c r="O23" t="s">
        <v>51</v>
      </c>
      <c r="P23" t="s">
        <v>22</v>
      </c>
    </row>
    <row r="24" spans="1:16" x14ac:dyDescent="0.3">
      <c r="A24">
        <v>1</v>
      </c>
      <c r="C24">
        <v>0.80800000000000005</v>
      </c>
      <c r="D24">
        <v>0.746</v>
      </c>
      <c r="E24">
        <v>0.82199999999999995</v>
      </c>
      <c r="F24">
        <f>AVERAGE(C24:E24)</f>
        <v>0.79199999999999993</v>
      </c>
      <c r="G24">
        <f>STDEV(C24:E24)</f>
        <v>4.0447496832313364E-2</v>
      </c>
      <c r="J24">
        <v>1</v>
      </c>
      <c r="K24">
        <v>33.299999999999997</v>
      </c>
      <c r="L24">
        <f>(0.0036+C24)/3.6607</f>
        <v>0.22170623104870657</v>
      </c>
      <c r="M24">
        <f t="shared" ref="M24:N24" si="2">(0.0036+D24)/3.6607</f>
        <v>0.20476957958860328</v>
      </c>
      <c r="N24">
        <f t="shared" si="2"/>
        <v>0.22553063621711694</v>
      </c>
      <c r="O24">
        <f>AVERAGE(L24:N24)</f>
        <v>0.21733548228480895</v>
      </c>
      <c r="P24">
        <f>STDEV(L24:N24)</f>
        <v>1.1049115423911647E-2</v>
      </c>
    </row>
    <row r="26" spans="1:16" x14ac:dyDescent="0.3">
      <c r="A26" s="3" t="s">
        <v>29</v>
      </c>
      <c r="J26" s="3" t="s">
        <v>29</v>
      </c>
    </row>
    <row r="27" spans="1:16" x14ac:dyDescent="0.3">
      <c r="A27" t="s">
        <v>0</v>
      </c>
      <c r="B27" t="s">
        <v>7</v>
      </c>
      <c r="C27" t="s">
        <v>3</v>
      </c>
      <c r="D27" t="s">
        <v>4</v>
      </c>
      <c r="E27" t="s">
        <v>5</v>
      </c>
      <c r="F27" t="s">
        <v>51</v>
      </c>
      <c r="G27" t="s">
        <v>22</v>
      </c>
      <c r="J27" t="s">
        <v>0</v>
      </c>
      <c r="K27" s="7" t="s">
        <v>7</v>
      </c>
      <c r="L27" t="s">
        <v>10</v>
      </c>
      <c r="M27" t="s">
        <v>11</v>
      </c>
      <c r="N27" t="s">
        <v>12</v>
      </c>
      <c r="O27" t="s">
        <v>51</v>
      </c>
      <c r="P27" t="s">
        <v>22</v>
      </c>
    </row>
    <row r="28" spans="1:16" x14ac:dyDescent="0.3">
      <c r="A28">
        <v>1</v>
      </c>
      <c r="B28">
        <v>33.299999999999997</v>
      </c>
      <c r="C28">
        <v>0.48499999999999999</v>
      </c>
      <c r="D28">
        <v>0.48599999999999999</v>
      </c>
      <c r="E28">
        <v>0.496</v>
      </c>
      <c r="F28">
        <f>AVERAGE(C28:E28)</f>
        <v>0.48900000000000005</v>
      </c>
      <c r="G28">
        <f>STDEV(C28:E28)</f>
        <v>6.0827625302982248E-3</v>
      </c>
      <c r="J28">
        <v>1</v>
      </c>
      <c r="K28">
        <v>33.299999999999997</v>
      </c>
      <c r="L28">
        <f>(0.0036+C28)/3.6607</f>
        <v>0.13347174037752343</v>
      </c>
      <c r="M28">
        <f t="shared" ref="M28:N28" si="3">(0.0036+D28)/3.6607</f>
        <v>0.13374491217526702</v>
      </c>
      <c r="N28">
        <f t="shared" si="3"/>
        <v>0.13647663015270303</v>
      </c>
      <c r="O28">
        <f>AVERAGE(L28:N28)</f>
        <v>0.13456442756849785</v>
      </c>
      <c r="P28">
        <f>STDEV(L28:N28)</f>
        <v>1.661639175648977E-3</v>
      </c>
    </row>
    <row r="30" spans="1:16" ht="18" x14ac:dyDescent="0.35">
      <c r="A30" s="10" t="s">
        <v>40</v>
      </c>
      <c r="C30" s="5">
        <v>43083</v>
      </c>
      <c r="J30" s="10" t="s">
        <v>40</v>
      </c>
    </row>
    <row r="32" spans="1:16" x14ac:dyDescent="0.3">
      <c r="A32" s="1" t="s">
        <v>1</v>
      </c>
      <c r="J32" s="1" t="s">
        <v>1</v>
      </c>
    </row>
    <row r="33" spans="1:16" x14ac:dyDescent="0.3">
      <c r="A33" t="s">
        <v>0</v>
      </c>
      <c r="B33" t="s">
        <v>7</v>
      </c>
      <c r="C33" t="s">
        <v>3</v>
      </c>
      <c r="D33" t="s">
        <v>4</v>
      </c>
      <c r="E33" t="s">
        <v>5</v>
      </c>
      <c r="F33" t="s">
        <v>51</v>
      </c>
      <c r="G33" t="s">
        <v>22</v>
      </c>
      <c r="J33" t="s">
        <v>0</v>
      </c>
      <c r="K33" s="7" t="s">
        <v>7</v>
      </c>
      <c r="L33" t="s">
        <v>10</v>
      </c>
      <c r="M33" t="s">
        <v>11</v>
      </c>
      <c r="N33" t="s">
        <v>12</v>
      </c>
      <c r="O33" t="s">
        <v>51</v>
      </c>
      <c r="P33" t="s">
        <v>22</v>
      </c>
    </row>
    <row r="34" spans="1:16" x14ac:dyDescent="0.3">
      <c r="A34">
        <v>1</v>
      </c>
      <c r="B34">
        <v>33.299999999999997</v>
      </c>
      <c r="C34">
        <v>0.221</v>
      </c>
      <c r="D34">
        <v>0.22600000000000001</v>
      </c>
      <c r="E34">
        <v>0.222</v>
      </c>
      <c r="F34">
        <f>AVERAGE(C34:E34)</f>
        <v>0.223</v>
      </c>
      <c r="G34">
        <f>STDEV(C34:E34)</f>
        <v>2.6457513110645929E-3</v>
      </c>
      <c r="J34">
        <v>1</v>
      </c>
      <c r="K34">
        <v>33.299999999999997</v>
      </c>
      <c r="L34">
        <f>(0.0036+C34)/3.6607</f>
        <v>6.1354385773212776E-2</v>
      </c>
      <c r="M34">
        <f>(0.0036+D34)/3.6607</f>
        <v>6.2720244761930777E-2</v>
      </c>
      <c r="N34">
        <f>(0.0036+E34)/3.6607</f>
        <v>6.1627557570956379E-2</v>
      </c>
      <c r="O34">
        <f>AVERAGE(L34:N34)</f>
        <v>6.1900729368699982E-2</v>
      </c>
      <c r="P34">
        <f>STDEV(L34:N34)</f>
        <v>7.2274464202600082E-4</v>
      </c>
    </row>
    <row r="36" spans="1:16" x14ac:dyDescent="0.3">
      <c r="A36" s="2" t="s">
        <v>6</v>
      </c>
      <c r="J36" s="2" t="s">
        <v>6</v>
      </c>
    </row>
    <row r="37" spans="1:16" x14ac:dyDescent="0.3">
      <c r="A37" t="s">
        <v>0</v>
      </c>
      <c r="B37" t="s">
        <v>7</v>
      </c>
      <c r="C37" t="s">
        <v>3</v>
      </c>
      <c r="D37" t="s">
        <v>4</v>
      </c>
      <c r="E37" t="s">
        <v>5</v>
      </c>
      <c r="F37" t="s">
        <v>51</v>
      </c>
      <c r="G37" t="s">
        <v>22</v>
      </c>
      <c r="J37" t="s">
        <v>0</v>
      </c>
      <c r="K37" s="7" t="s">
        <v>7</v>
      </c>
      <c r="L37" t="s">
        <v>10</v>
      </c>
      <c r="M37" t="s">
        <v>11</v>
      </c>
      <c r="N37" t="s">
        <v>12</v>
      </c>
      <c r="O37" t="s">
        <v>51</v>
      </c>
      <c r="P37" t="s">
        <v>22</v>
      </c>
    </row>
    <row r="38" spans="1:16" x14ac:dyDescent="0.3">
      <c r="A38">
        <v>1</v>
      </c>
      <c r="B38">
        <v>33.299999999999997</v>
      </c>
      <c r="C38">
        <v>0.121</v>
      </c>
      <c r="D38">
        <v>0.125</v>
      </c>
      <c r="E38">
        <v>0.12</v>
      </c>
      <c r="F38">
        <f>AVERAGE(C38:E38)</f>
        <v>0.122</v>
      </c>
      <c r="G38">
        <f>STDEV(C38:E38)</f>
        <v>2.6457513110645929E-3</v>
      </c>
      <c r="J38">
        <v>1</v>
      </c>
      <c r="K38">
        <v>33.299999999999997</v>
      </c>
      <c r="L38">
        <f>(0.0036+C38)/3.6607</f>
        <v>3.4037205998852682E-2</v>
      </c>
      <c r="M38">
        <f t="shared" ref="M38:N38" si="4">(0.0036+D38)/3.6607</f>
        <v>3.512989318982708E-2</v>
      </c>
      <c r="N38">
        <f t="shared" si="4"/>
        <v>3.3764034201109079E-2</v>
      </c>
      <c r="O38">
        <f>AVERAGE(L38:N38)</f>
        <v>3.4310377796596285E-2</v>
      </c>
      <c r="P38">
        <f>STDEV(L38:N38)</f>
        <v>7.2274464202600082E-4</v>
      </c>
    </row>
    <row r="40" spans="1:16" x14ac:dyDescent="0.3">
      <c r="A40" s="3" t="s">
        <v>29</v>
      </c>
      <c r="J40" s="3" t="s">
        <v>29</v>
      </c>
    </row>
    <row r="41" spans="1:16" x14ac:dyDescent="0.3">
      <c r="A41" t="s">
        <v>0</v>
      </c>
      <c r="B41" t="s">
        <v>7</v>
      </c>
      <c r="C41" t="s">
        <v>3</v>
      </c>
      <c r="D41" t="s">
        <v>4</v>
      </c>
      <c r="E41" t="s">
        <v>5</v>
      </c>
      <c r="F41" t="s">
        <v>51</v>
      </c>
      <c r="G41" t="s">
        <v>22</v>
      </c>
      <c r="J41" t="s">
        <v>0</v>
      </c>
      <c r="K41" s="7" t="s">
        <v>7</v>
      </c>
      <c r="L41" t="s">
        <v>10</v>
      </c>
      <c r="M41" t="s">
        <v>11</v>
      </c>
      <c r="N41" t="s">
        <v>12</v>
      </c>
      <c r="O41" t="s">
        <v>51</v>
      </c>
      <c r="P41" t="s">
        <v>22</v>
      </c>
    </row>
    <row r="42" spans="1:16" x14ac:dyDescent="0.3">
      <c r="A42">
        <v>1</v>
      </c>
      <c r="B42">
        <v>33.299999999999997</v>
      </c>
      <c r="C42">
        <v>0.40400000000000003</v>
      </c>
      <c r="D42">
        <v>0.40400000000000003</v>
      </c>
      <c r="E42">
        <v>0.40799999999999997</v>
      </c>
      <c r="F42">
        <f>AVERAGE(C42:E42)</f>
        <v>0.40533333333333332</v>
      </c>
      <c r="G42">
        <f>STDEV(C42:E42)</f>
        <v>2.3094010767584733E-3</v>
      </c>
      <c r="J42">
        <v>1</v>
      </c>
      <c r="K42">
        <v>33.299999999999997</v>
      </c>
      <c r="L42">
        <f>(0.0036+C42)/3.6607</f>
        <v>0.11134482476029176</v>
      </c>
      <c r="M42">
        <f t="shared" ref="M42:N42" si="5">(0.0036+D42)/3.6607</f>
        <v>0.11134482476029176</v>
      </c>
      <c r="N42">
        <f t="shared" si="5"/>
        <v>0.11243751195126615</v>
      </c>
      <c r="O42">
        <f>AVERAGE(L42:N42)</f>
        <v>0.1117090538239499</v>
      </c>
      <c r="P42">
        <f>STDEV(L42:N42)</f>
        <v>6.3086324384912466E-4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F158-3056-4817-86EE-C8894861CCCF}">
  <dimension ref="A1:G10"/>
  <sheetViews>
    <sheetView workbookViewId="0">
      <selection activeCell="A4" sqref="A4"/>
    </sheetView>
  </sheetViews>
  <sheetFormatPr defaultRowHeight="14.4" x14ac:dyDescent="0.3"/>
  <cols>
    <col min="1" max="1" width="23.77734375" bestFit="1" customWidth="1"/>
    <col min="6" max="6" width="12" bestFit="1" customWidth="1"/>
  </cols>
  <sheetData>
    <row r="1" spans="1:7" x14ac:dyDescent="0.3">
      <c r="A1" s="16" t="s">
        <v>48</v>
      </c>
    </row>
    <row r="2" spans="1:7" x14ac:dyDescent="0.3">
      <c r="A2" s="16"/>
    </row>
    <row r="4" spans="1:7" x14ac:dyDescent="0.3">
      <c r="A4" s="16" t="s">
        <v>0</v>
      </c>
      <c r="C4" s="16" t="s">
        <v>3</v>
      </c>
      <c r="D4" s="16" t="s">
        <v>4</v>
      </c>
      <c r="E4" s="16" t="s">
        <v>5</v>
      </c>
      <c r="F4" s="16" t="s">
        <v>51</v>
      </c>
      <c r="G4" s="16" t="s">
        <v>22</v>
      </c>
    </row>
    <row r="5" spans="1:7" x14ac:dyDescent="0.3">
      <c r="A5">
        <v>0.01</v>
      </c>
      <c r="C5">
        <v>3.6999999999999998E-2</v>
      </c>
      <c r="D5">
        <v>2.7E-2</v>
      </c>
      <c r="E5">
        <v>4.3999999999999997E-2</v>
      </c>
      <c r="F5">
        <f>AVERAGE(C5:E5)</f>
        <v>3.5999999999999997E-2</v>
      </c>
      <c r="G5">
        <f>STDEV(C5:E5)</f>
        <v>8.5440037453175278E-3</v>
      </c>
    </row>
    <row r="6" spans="1:7" x14ac:dyDescent="0.3">
      <c r="A6">
        <v>1.4999999999999999E-2</v>
      </c>
      <c r="C6">
        <v>5.2999999999999999E-2</v>
      </c>
      <c r="D6">
        <v>3.7999999999999999E-2</v>
      </c>
      <c r="E6">
        <v>4.9000000000000002E-2</v>
      </c>
      <c r="F6">
        <f t="shared" ref="F6:F10" si="0">AVERAGE(C6:E6)</f>
        <v>4.6666666666666669E-2</v>
      </c>
      <c r="G6">
        <f t="shared" ref="G6:G10" si="1">STDEV(C6:E6)</f>
        <v>7.7674534651539957E-3</v>
      </c>
    </row>
    <row r="7" spans="1:7" x14ac:dyDescent="0.3">
      <c r="A7">
        <v>2.5000000000000001E-2</v>
      </c>
      <c r="C7">
        <v>9.7000000000000003E-2</v>
      </c>
      <c r="D7">
        <v>0.10100000000000001</v>
      </c>
      <c r="E7">
        <v>7.3999999999999996E-2</v>
      </c>
      <c r="F7">
        <f t="shared" si="0"/>
        <v>9.0666666666666673E-2</v>
      </c>
      <c r="G7">
        <f t="shared" si="1"/>
        <v>1.4571661996262874E-2</v>
      </c>
    </row>
    <row r="8" spans="1:7" x14ac:dyDescent="0.3">
      <c r="A8">
        <v>0.1</v>
      </c>
      <c r="C8">
        <v>0.373</v>
      </c>
      <c r="D8">
        <v>0.371</v>
      </c>
      <c r="E8">
        <v>0.372</v>
      </c>
      <c r="F8">
        <f t="shared" si="0"/>
        <v>0.37200000000000005</v>
      </c>
      <c r="G8">
        <f t="shared" si="1"/>
        <v>1.0000000000000009E-3</v>
      </c>
    </row>
    <row r="9" spans="1:7" x14ac:dyDescent="0.3">
      <c r="A9">
        <v>0.25</v>
      </c>
      <c r="C9">
        <v>0.89500000000000002</v>
      </c>
      <c r="D9">
        <v>0.89500000000000002</v>
      </c>
      <c r="E9">
        <v>0.89400000000000002</v>
      </c>
      <c r="F9">
        <f t="shared" si="0"/>
        <v>0.89466666666666672</v>
      </c>
      <c r="G9">
        <f t="shared" si="1"/>
        <v>5.7735026918962634E-4</v>
      </c>
    </row>
    <row r="10" spans="1:7" x14ac:dyDescent="0.3">
      <c r="A10">
        <v>0.5</v>
      </c>
      <c r="C10">
        <v>1.704</v>
      </c>
      <c r="D10">
        <v>1.8979999999999999</v>
      </c>
      <c r="E10">
        <v>1.8979999999999999</v>
      </c>
      <c r="F10">
        <f t="shared" si="0"/>
        <v>1.8333333333333333</v>
      </c>
      <c r="G10">
        <f t="shared" si="1"/>
        <v>0.11200595222278738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1F2A-146F-4D92-8368-63B1590FDA12}">
  <dimension ref="A1:S45"/>
  <sheetViews>
    <sheetView workbookViewId="0">
      <selection activeCell="P38" sqref="P38"/>
    </sheetView>
  </sheetViews>
  <sheetFormatPr defaultRowHeight="14.4" x14ac:dyDescent="0.3"/>
  <cols>
    <col min="1" max="1" width="26.109375" customWidth="1"/>
    <col min="2" max="2" width="6.21875" customWidth="1"/>
    <col min="3" max="5" width="6" customWidth="1"/>
    <col min="6" max="7" width="12" customWidth="1"/>
    <col min="10" max="10" width="26.109375" bestFit="1" customWidth="1"/>
    <col min="15" max="15" width="10.44140625" bestFit="1" customWidth="1"/>
  </cols>
  <sheetData>
    <row r="1" spans="1:19" x14ac:dyDescent="0.3">
      <c r="A1" t="s">
        <v>50</v>
      </c>
      <c r="K1" s="16" t="s">
        <v>53</v>
      </c>
    </row>
    <row r="2" spans="1:19" ht="18" x14ac:dyDescent="0.35">
      <c r="A2" s="23" t="s">
        <v>52</v>
      </c>
      <c r="B2" s="23"/>
      <c r="C2" s="23"/>
      <c r="D2" s="23"/>
      <c r="E2" s="23"/>
      <c r="F2" s="23"/>
      <c r="G2" s="23"/>
      <c r="J2" s="10" t="s">
        <v>52</v>
      </c>
    </row>
    <row r="3" spans="1:19" x14ac:dyDescent="0.3">
      <c r="A3" s="1" t="s">
        <v>1</v>
      </c>
      <c r="J3" s="1" t="s">
        <v>1</v>
      </c>
      <c r="K3" s="21"/>
    </row>
    <row r="4" spans="1:19" x14ac:dyDescent="0.3">
      <c r="A4" t="s">
        <v>0</v>
      </c>
      <c r="B4" s="7" t="s">
        <v>7</v>
      </c>
      <c r="C4" t="s">
        <v>3</v>
      </c>
      <c r="D4" t="s">
        <v>4</v>
      </c>
      <c r="E4" t="s">
        <v>5</v>
      </c>
      <c r="F4" t="s">
        <v>51</v>
      </c>
      <c r="G4" t="s">
        <v>22</v>
      </c>
      <c r="J4" t="s">
        <v>0</v>
      </c>
      <c r="K4" s="7" t="s">
        <v>7</v>
      </c>
      <c r="L4" t="s">
        <v>10</v>
      </c>
      <c r="M4" t="s">
        <v>11</v>
      </c>
      <c r="N4" t="s">
        <v>12</v>
      </c>
      <c r="O4" t="s">
        <v>51</v>
      </c>
      <c r="P4" t="s">
        <v>22</v>
      </c>
      <c r="S4" s="7"/>
    </row>
    <row r="5" spans="1:19" x14ac:dyDescent="0.3">
      <c r="A5">
        <v>1</v>
      </c>
      <c r="B5">
        <v>33.299999999999997</v>
      </c>
      <c r="C5">
        <v>5.5E-2</v>
      </c>
      <c r="D5">
        <v>6.4000000000000001E-2</v>
      </c>
      <c r="E5">
        <v>5.8000000000000003E-2</v>
      </c>
      <c r="F5">
        <f>AVERAGE(C5:E5)</f>
        <v>5.8999999999999997E-2</v>
      </c>
      <c r="G5">
        <f>STDEV(C5:E5)</f>
        <v>4.5825756949558405E-3</v>
      </c>
      <c r="J5">
        <v>1</v>
      </c>
      <c r="K5">
        <v>33.299999999999997</v>
      </c>
      <c r="L5">
        <f>(C5-0.001)/0.0073</f>
        <v>7.397260273972603</v>
      </c>
      <c r="M5">
        <f>(D5-0.001)/0.0073</f>
        <v>8.6301369863013697</v>
      </c>
      <c r="N5">
        <f>(E5-0.001)/0.0073</f>
        <v>7.8082191780821919</v>
      </c>
      <c r="O5">
        <f>AVERAGE(L5:N5)</f>
        <v>7.9452054794520537</v>
      </c>
      <c r="P5">
        <f>STDEV(L5:N5)</f>
        <v>0.62775009519942992</v>
      </c>
    </row>
    <row r="7" spans="1:19" x14ac:dyDescent="0.3">
      <c r="A7" s="2" t="s">
        <v>6</v>
      </c>
      <c r="J7" s="2" t="s">
        <v>6</v>
      </c>
    </row>
    <row r="8" spans="1:19" x14ac:dyDescent="0.3">
      <c r="A8" t="s">
        <v>0</v>
      </c>
      <c r="B8" s="7" t="s">
        <v>7</v>
      </c>
      <c r="C8" t="s">
        <v>3</v>
      </c>
      <c r="D8" t="s">
        <v>4</v>
      </c>
      <c r="E8" t="s">
        <v>5</v>
      </c>
      <c r="F8" t="s">
        <v>51</v>
      </c>
      <c r="G8" t="s">
        <v>22</v>
      </c>
      <c r="J8" t="s">
        <v>0</v>
      </c>
      <c r="K8" s="7" t="s">
        <v>7</v>
      </c>
      <c r="L8" t="s">
        <v>10</v>
      </c>
      <c r="M8" t="s">
        <v>11</v>
      </c>
      <c r="N8" t="s">
        <v>12</v>
      </c>
      <c r="O8" t="s">
        <v>51</v>
      </c>
      <c r="P8" t="s">
        <v>22</v>
      </c>
    </row>
    <row r="9" spans="1:19" x14ac:dyDescent="0.3">
      <c r="A9">
        <v>1</v>
      </c>
      <c r="B9">
        <v>33.299999999999997</v>
      </c>
      <c r="C9">
        <v>0.25800000000000001</v>
      </c>
      <c r="D9">
        <v>0.27300000000000002</v>
      </c>
      <c r="E9">
        <v>0.29399999999999998</v>
      </c>
      <c r="F9">
        <f>AVERAGE(C9:E9)</f>
        <v>0.27499999999999997</v>
      </c>
      <c r="G9">
        <f>STDEV(C9:E9)</f>
        <v>1.8083141320025111E-2</v>
      </c>
      <c r="J9">
        <v>1</v>
      </c>
      <c r="K9">
        <v>33.299999999999997</v>
      </c>
      <c r="L9">
        <f>(C9-0.001)/0.0073</f>
        <v>35.205479452054796</v>
      </c>
      <c r="M9">
        <f t="shared" ref="M9:N9" si="0">(D9-0.001)/0.0073</f>
        <v>37.260273972602739</v>
      </c>
      <c r="N9">
        <f t="shared" si="0"/>
        <v>40.136986301369859</v>
      </c>
      <c r="O9">
        <f>AVERAGE(L9:N9)</f>
        <v>37.534246575342465</v>
      </c>
      <c r="P9">
        <f>STDEV(L9:N9)</f>
        <v>2.4771426465787814</v>
      </c>
    </row>
    <row r="11" spans="1:19" x14ac:dyDescent="0.3">
      <c r="A11" s="3" t="s">
        <v>29</v>
      </c>
      <c r="J11" s="3" t="s">
        <v>29</v>
      </c>
    </row>
    <row r="12" spans="1:19" x14ac:dyDescent="0.3">
      <c r="A12" t="s">
        <v>0</v>
      </c>
      <c r="B12" s="7" t="s">
        <v>7</v>
      </c>
      <c r="C12" t="s">
        <v>3</v>
      </c>
      <c r="D12" t="s">
        <v>4</v>
      </c>
      <c r="E12" t="s">
        <v>5</v>
      </c>
      <c r="F12" t="s">
        <v>51</v>
      </c>
      <c r="G12" t="s">
        <v>22</v>
      </c>
      <c r="J12" t="s">
        <v>0</v>
      </c>
      <c r="K12" s="7" t="s">
        <v>7</v>
      </c>
      <c r="L12" t="s">
        <v>10</v>
      </c>
      <c r="M12" t="s">
        <v>11</v>
      </c>
      <c r="N12" t="s">
        <v>12</v>
      </c>
      <c r="O12" t="s">
        <v>51</v>
      </c>
      <c r="P12" t="s">
        <v>22</v>
      </c>
    </row>
    <row r="13" spans="1:19" x14ac:dyDescent="0.3">
      <c r="A13">
        <v>1</v>
      </c>
      <c r="B13">
        <v>33.299999999999997</v>
      </c>
      <c r="C13">
        <v>2.8000000000000001E-2</v>
      </c>
      <c r="D13">
        <v>0.05</v>
      </c>
      <c r="E13">
        <v>2.9000000000000001E-2</v>
      </c>
      <c r="F13">
        <f>AVERAGE(C13:E13)</f>
        <v>3.5666666666666666E-2</v>
      </c>
      <c r="G13">
        <f>STDEV(C13:E13)</f>
        <v>1.2423096769056159E-2</v>
      </c>
      <c r="J13">
        <v>1</v>
      </c>
      <c r="K13">
        <v>33.299999999999997</v>
      </c>
      <c r="L13">
        <f>(C13-0.001)/0.0073</f>
        <v>3.6986301369863015</v>
      </c>
      <c r="M13">
        <f t="shared" ref="M13" si="1">(D13-0.001)/0.0073</f>
        <v>6.7123287671232879</v>
      </c>
      <c r="N13">
        <f t="shared" ref="N13" si="2">(E13-0.001)/0.0073</f>
        <v>3.8356164383561646</v>
      </c>
      <c r="O13">
        <f>AVERAGE(L13:N13)</f>
        <v>4.7488584474885842</v>
      </c>
      <c r="P13">
        <f>STDEV(L13:N13)</f>
        <v>1.7017940779528984</v>
      </c>
    </row>
    <row r="15" spans="1:19" ht="18" x14ac:dyDescent="0.35">
      <c r="A15" s="10" t="s">
        <v>39</v>
      </c>
      <c r="J15" s="10" t="s">
        <v>39</v>
      </c>
    </row>
    <row r="16" spans="1:19" x14ac:dyDescent="0.3">
      <c r="A16" s="1" t="s">
        <v>1</v>
      </c>
      <c r="J16" s="1" t="s">
        <v>1</v>
      </c>
      <c r="K16" s="21"/>
    </row>
    <row r="17" spans="1:16" x14ac:dyDescent="0.3">
      <c r="A17" t="s">
        <v>0</v>
      </c>
      <c r="B17" s="7" t="s">
        <v>7</v>
      </c>
      <c r="C17" t="s">
        <v>3</v>
      </c>
      <c r="D17" t="s">
        <v>4</v>
      </c>
      <c r="E17" t="s">
        <v>5</v>
      </c>
      <c r="F17" t="s">
        <v>51</v>
      </c>
      <c r="G17" t="s">
        <v>22</v>
      </c>
      <c r="J17" t="s">
        <v>0</v>
      </c>
      <c r="K17" s="7" t="s">
        <v>7</v>
      </c>
      <c r="L17" t="s">
        <v>10</v>
      </c>
      <c r="M17" t="s">
        <v>11</v>
      </c>
      <c r="N17" t="s">
        <v>12</v>
      </c>
      <c r="O17" t="s">
        <v>51</v>
      </c>
      <c r="P17" t="s">
        <v>22</v>
      </c>
    </row>
    <row r="18" spans="1:16" x14ac:dyDescent="0.3">
      <c r="A18">
        <v>1</v>
      </c>
      <c r="B18">
        <v>33.299999999999997</v>
      </c>
      <c r="C18">
        <v>0.06</v>
      </c>
      <c r="D18">
        <v>7.2999999999999995E-2</v>
      </c>
      <c r="E18">
        <v>8.8999999999999996E-2</v>
      </c>
      <c r="F18">
        <f>AVERAGE(C18:E18)</f>
        <v>7.3999999999999996E-2</v>
      </c>
      <c r="G18">
        <f>STDEV(C18:E18)</f>
        <v>1.4525839046333869E-2</v>
      </c>
      <c r="J18">
        <v>1</v>
      </c>
      <c r="K18">
        <v>33.299999999999997</v>
      </c>
      <c r="L18">
        <f>(C18-0.001)/0.0073</f>
        <v>8.0821917808219172</v>
      </c>
      <c r="M18">
        <f t="shared" ref="M18" si="3">(D18-0.001)/0.0073</f>
        <v>9.8630136986301356</v>
      </c>
      <c r="N18">
        <f t="shared" ref="N18" si="4">(E18-0.001)/0.0073</f>
        <v>12.054794520547944</v>
      </c>
      <c r="O18">
        <f>AVERAGE(L18:N18)</f>
        <v>9.9999999999999982</v>
      </c>
      <c r="P18">
        <f>STDEV(L18:N18)</f>
        <v>1.9898409652512232</v>
      </c>
    </row>
    <row r="20" spans="1:16" x14ac:dyDescent="0.3">
      <c r="A20" s="2" t="s">
        <v>6</v>
      </c>
      <c r="J20" s="2" t="s">
        <v>6</v>
      </c>
    </row>
    <row r="21" spans="1:16" x14ac:dyDescent="0.3">
      <c r="A21" t="s">
        <v>0</v>
      </c>
      <c r="B21" s="7" t="s">
        <v>7</v>
      </c>
      <c r="C21" t="s">
        <v>3</v>
      </c>
      <c r="D21" t="s">
        <v>4</v>
      </c>
      <c r="E21" t="s">
        <v>5</v>
      </c>
      <c r="F21" t="s">
        <v>51</v>
      </c>
      <c r="G21" t="s">
        <v>22</v>
      </c>
      <c r="J21" t="s">
        <v>0</v>
      </c>
      <c r="K21" s="7" t="s">
        <v>7</v>
      </c>
      <c r="L21" t="s">
        <v>10</v>
      </c>
      <c r="M21" t="s">
        <v>11</v>
      </c>
      <c r="N21" t="s">
        <v>12</v>
      </c>
      <c r="O21" t="s">
        <v>51</v>
      </c>
      <c r="P21" t="s">
        <v>22</v>
      </c>
    </row>
    <row r="22" spans="1:16" x14ac:dyDescent="0.3">
      <c r="A22">
        <v>1</v>
      </c>
      <c r="B22">
        <v>33.299999999999997</v>
      </c>
      <c r="C22">
        <v>2.8000000000000001E-2</v>
      </c>
      <c r="D22">
        <v>2.5999999999999999E-2</v>
      </c>
      <c r="E22">
        <v>2.9000000000000001E-2</v>
      </c>
      <c r="F22">
        <f>AVERAGE(C22:E22)</f>
        <v>2.7666666666666669E-2</v>
      </c>
      <c r="G22">
        <f>STDEV(C22:E22)</f>
        <v>1.5275252316519481E-3</v>
      </c>
      <c r="J22">
        <v>1</v>
      </c>
      <c r="K22">
        <v>33.299999999999997</v>
      </c>
      <c r="L22">
        <f>(C22-0.001)/0.0073</f>
        <v>3.6986301369863015</v>
      </c>
      <c r="M22">
        <f t="shared" ref="M22" si="5">(D22-0.001)/0.0073</f>
        <v>3.4246575342465748</v>
      </c>
      <c r="N22">
        <f t="shared" ref="N22" si="6">(E22-0.001)/0.0073</f>
        <v>3.8356164383561646</v>
      </c>
      <c r="O22">
        <f>AVERAGE(L22:N22)</f>
        <v>3.6529680365296806</v>
      </c>
      <c r="P22">
        <f>STDEV(L22:N22)</f>
        <v>0.20925003173314377</v>
      </c>
    </row>
    <row r="23" spans="1:16" x14ac:dyDescent="0.3">
      <c r="I23" s="25"/>
    </row>
    <row r="24" spans="1:16" x14ac:dyDescent="0.3">
      <c r="A24" s="3" t="s">
        <v>29</v>
      </c>
      <c r="I24" s="16"/>
      <c r="J24" s="3" t="s">
        <v>29</v>
      </c>
    </row>
    <row r="25" spans="1:16" x14ac:dyDescent="0.3">
      <c r="A25" t="s">
        <v>0</v>
      </c>
      <c r="B25" s="7" t="s">
        <v>7</v>
      </c>
      <c r="C25" t="s">
        <v>3</v>
      </c>
      <c r="D25" t="s">
        <v>4</v>
      </c>
      <c r="E25" t="s">
        <v>5</v>
      </c>
      <c r="F25" t="s">
        <v>51</v>
      </c>
      <c r="G25" t="s">
        <v>22</v>
      </c>
      <c r="J25" t="s">
        <v>0</v>
      </c>
      <c r="K25" s="7" t="s">
        <v>7</v>
      </c>
      <c r="L25" t="s">
        <v>10</v>
      </c>
      <c r="M25" t="s">
        <v>11</v>
      </c>
      <c r="N25" t="s">
        <v>12</v>
      </c>
      <c r="O25" t="s">
        <v>51</v>
      </c>
      <c r="P25" t="s">
        <v>22</v>
      </c>
    </row>
    <row r="26" spans="1:16" x14ac:dyDescent="0.3">
      <c r="A26">
        <v>1</v>
      </c>
      <c r="B26">
        <v>33.299999999999997</v>
      </c>
      <c r="C26">
        <v>3.2000000000000001E-2</v>
      </c>
      <c r="D26">
        <v>3.7999999999999999E-2</v>
      </c>
      <c r="E26">
        <v>3.4000000000000002E-2</v>
      </c>
      <c r="F26">
        <f>AVERAGE(C26:E26)</f>
        <v>3.4666666666666672E-2</v>
      </c>
      <c r="G26">
        <f>STDEV(C26:E26)</f>
        <v>3.0550504633038923E-3</v>
      </c>
      <c r="J26">
        <v>1</v>
      </c>
      <c r="K26">
        <v>33.299999999999997</v>
      </c>
      <c r="L26">
        <f>(C26-0.001)/0.0073</f>
        <v>4.2465753424657535</v>
      </c>
      <c r="M26">
        <f t="shared" ref="M26" si="7">(D26-0.001)/0.0073</f>
        <v>5.0684931506849313</v>
      </c>
      <c r="N26">
        <f t="shared" ref="N26" si="8">(E26-0.001)/0.0073</f>
        <v>4.5205479452054798</v>
      </c>
      <c r="O26">
        <f>AVERAGE(L26:N26)</f>
        <v>4.6118721461187215</v>
      </c>
      <c r="P26">
        <f>STDEV(L26:N26)</f>
        <v>0.4185000634662866</v>
      </c>
    </row>
    <row r="27" spans="1:16" x14ac:dyDescent="0.3">
      <c r="I27" s="16"/>
    </row>
    <row r="28" spans="1:16" ht="18" x14ac:dyDescent="0.35">
      <c r="A28" s="10" t="s">
        <v>40</v>
      </c>
      <c r="I28" s="16"/>
      <c r="J28" s="10" t="s">
        <v>40</v>
      </c>
      <c r="K28" s="16"/>
      <c r="L28" s="16"/>
      <c r="M28" s="16"/>
    </row>
    <row r="29" spans="1:16" x14ac:dyDescent="0.3">
      <c r="A29" s="1" t="s">
        <v>1</v>
      </c>
      <c r="J29" s="1" t="s">
        <v>1</v>
      </c>
      <c r="K29" s="21"/>
    </row>
    <row r="30" spans="1:16" x14ac:dyDescent="0.3">
      <c r="A30" t="s">
        <v>0</v>
      </c>
      <c r="B30" s="7" t="s">
        <v>7</v>
      </c>
      <c r="C30" t="s">
        <v>3</v>
      </c>
      <c r="D30" t="s">
        <v>4</v>
      </c>
      <c r="E30" t="s">
        <v>5</v>
      </c>
      <c r="F30" t="s">
        <v>51</v>
      </c>
      <c r="G30" t="s">
        <v>22</v>
      </c>
      <c r="J30" t="s">
        <v>0</v>
      </c>
      <c r="K30" s="7" t="s">
        <v>7</v>
      </c>
      <c r="L30" t="s">
        <v>10</v>
      </c>
      <c r="M30" t="s">
        <v>11</v>
      </c>
      <c r="N30" t="s">
        <v>12</v>
      </c>
      <c r="O30" t="s">
        <v>51</v>
      </c>
      <c r="P30" t="s">
        <v>22</v>
      </c>
    </row>
    <row r="31" spans="1:16" x14ac:dyDescent="0.3">
      <c r="A31">
        <v>1</v>
      </c>
      <c r="B31">
        <v>33.299999999999997</v>
      </c>
      <c r="C31">
        <v>3.2000000000000001E-2</v>
      </c>
      <c r="D31">
        <v>0.04</v>
      </c>
      <c r="E31">
        <v>4.2999999999999997E-2</v>
      </c>
      <c r="F31">
        <f>AVERAGE(C31:E31)</f>
        <v>3.8333333333333337E-2</v>
      </c>
      <c r="G31">
        <f>STDEV(C31:E31)</f>
        <v>5.686240703077325E-3</v>
      </c>
      <c r="I31" s="25"/>
      <c r="J31">
        <v>1</v>
      </c>
      <c r="K31">
        <v>33.299999999999997</v>
      </c>
      <c r="L31">
        <f>(C31-0.001)/0.0073</f>
        <v>4.2465753424657535</v>
      </c>
      <c r="M31">
        <f t="shared" ref="M31" si="9">(D31-0.001)/0.0073</f>
        <v>5.3424657534246576</v>
      </c>
      <c r="N31">
        <f t="shared" ref="N31" si="10">(E31-0.001)/0.0073</f>
        <v>5.7534246575342456</v>
      </c>
      <c r="O31">
        <f>AVERAGE(L31:N31)</f>
        <v>5.1141552511415531</v>
      </c>
      <c r="P31">
        <f>STDEV(L31:N31)</f>
        <v>0.77893708261332328</v>
      </c>
    </row>
    <row r="32" spans="1:16" x14ac:dyDescent="0.3">
      <c r="I32" s="16"/>
    </row>
    <row r="33" spans="1:16" x14ac:dyDescent="0.3">
      <c r="A33" s="2" t="s">
        <v>6</v>
      </c>
      <c r="J33" s="2" t="s">
        <v>6</v>
      </c>
    </row>
    <row r="34" spans="1:16" x14ac:dyDescent="0.3">
      <c r="A34" t="s">
        <v>0</v>
      </c>
      <c r="B34" s="7" t="s">
        <v>7</v>
      </c>
      <c r="C34" t="s">
        <v>3</v>
      </c>
      <c r="D34" t="s">
        <v>4</v>
      </c>
      <c r="E34" t="s">
        <v>5</v>
      </c>
      <c r="F34" t="s">
        <v>51</v>
      </c>
      <c r="G34" t="s">
        <v>22</v>
      </c>
      <c r="J34" t="s">
        <v>0</v>
      </c>
      <c r="K34" s="7" t="s">
        <v>7</v>
      </c>
      <c r="L34" t="s">
        <v>10</v>
      </c>
      <c r="M34" t="s">
        <v>11</v>
      </c>
      <c r="N34" t="s">
        <v>12</v>
      </c>
      <c r="O34" t="s">
        <v>51</v>
      </c>
      <c r="P34" t="s">
        <v>22</v>
      </c>
    </row>
    <row r="35" spans="1:16" x14ac:dyDescent="0.3">
      <c r="A35">
        <v>1</v>
      </c>
      <c r="B35">
        <v>33.299999999999997</v>
      </c>
      <c r="C35">
        <v>0.16200000000000001</v>
      </c>
      <c r="D35">
        <v>0.2</v>
      </c>
      <c r="E35">
        <v>0.19700000000000001</v>
      </c>
      <c r="F35">
        <f>AVERAGE(C35:E35)</f>
        <v>0.18633333333333332</v>
      </c>
      <c r="G35">
        <f>STDEV(C35:E35)</f>
        <v>2.1126602503321101E-2</v>
      </c>
      <c r="I35" s="16"/>
      <c r="J35">
        <v>1</v>
      </c>
      <c r="K35">
        <v>33.299999999999997</v>
      </c>
      <c r="L35">
        <f>(C35-0.001)/0.0073</f>
        <v>22.054794520547947</v>
      </c>
      <c r="M35">
        <f t="shared" ref="M35" si="11">(D35-0.001)/0.0073</f>
        <v>27.260273972602739</v>
      </c>
      <c r="N35">
        <f t="shared" ref="N35" si="12">(E35-0.001)/0.0073</f>
        <v>26.849315068493151</v>
      </c>
      <c r="O35">
        <f>AVERAGE(L35:N35)</f>
        <v>25.388127853881283</v>
      </c>
      <c r="P35">
        <f>STDEV(L35:N35)</f>
        <v>2.8940551374412453</v>
      </c>
    </row>
    <row r="36" spans="1:16" x14ac:dyDescent="0.3">
      <c r="I36" s="16"/>
    </row>
    <row r="37" spans="1:16" x14ac:dyDescent="0.3">
      <c r="A37" s="3" t="s">
        <v>29</v>
      </c>
      <c r="J37" s="3" t="s">
        <v>29</v>
      </c>
    </row>
    <row r="38" spans="1:16" x14ac:dyDescent="0.3">
      <c r="A38" t="s">
        <v>0</v>
      </c>
      <c r="B38" s="7" t="s">
        <v>7</v>
      </c>
      <c r="C38" t="s">
        <v>3</v>
      </c>
      <c r="D38" t="s">
        <v>4</v>
      </c>
      <c r="E38" t="s">
        <v>5</v>
      </c>
      <c r="F38" t="s">
        <v>51</v>
      </c>
      <c r="G38" t="s">
        <v>22</v>
      </c>
      <c r="J38" t="s">
        <v>0</v>
      </c>
      <c r="K38" s="7" t="s">
        <v>7</v>
      </c>
      <c r="L38" t="s">
        <v>10</v>
      </c>
      <c r="M38" t="s">
        <v>11</v>
      </c>
      <c r="N38" t="s">
        <v>12</v>
      </c>
      <c r="O38" t="s">
        <v>51</v>
      </c>
      <c r="P38" t="s">
        <v>22</v>
      </c>
    </row>
    <row r="39" spans="1:16" x14ac:dyDescent="0.3">
      <c r="A39">
        <v>1</v>
      </c>
      <c r="B39">
        <v>33.299999999999997</v>
      </c>
      <c r="C39">
        <v>2.7E-2</v>
      </c>
      <c r="D39">
        <v>4.5999999999999999E-2</v>
      </c>
      <c r="E39">
        <v>4.1000000000000002E-2</v>
      </c>
      <c r="F39">
        <f>AVERAGE(C39:E39)</f>
        <v>3.7999999999999999E-2</v>
      </c>
      <c r="G39">
        <f>STDEV(C39:E39)</f>
        <v>9.8488578017961424E-3</v>
      </c>
      <c r="J39">
        <v>1</v>
      </c>
      <c r="K39">
        <v>33.299999999999997</v>
      </c>
      <c r="L39">
        <f>(C39-0.001)/0.0073</f>
        <v>3.5616438356164384</v>
      </c>
      <c r="M39">
        <f t="shared" ref="M39" si="13">(D39-0.001)/0.0073</f>
        <v>6.1643835616438354</v>
      </c>
      <c r="N39">
        <f t="shared" ref="N39" si="14">(E39-0.001)/0.0073</f>
        <v>5.4794520547945202</v>
      </c>
      <c r="O39">
        <f>AVERAGE(L39:N39)</f>
        <v>5.0684931506849322</v>
      </c>
      <c r="P39">
        <f>STDEV(L39:N39)</f>
        <v>1.3491586029857652</v>
      </c>
    </row>
    <row r="40" spans="1:16" x14ac:dyDescent="0.3">
      <c r="I40" s="25"/>
      <c r="J40" s="25"/>
      <c r="K40" s="25"/>
      <c r="L40" s="25"/>
      <c r="M40" s="25"/>
    </row>
    <row r="41" spans="1:16" x14ac:dyDescent="0.3">
      <c r="I41" s="16"/>
      <c r="J41" s="16"/>
      <c r="K41" s="16"/>
      <c r="L41" s="16"/>
      <c r="M41" s="16"/>
    </row>
    <row r="44" spans="1:16" x14ac:dyDescent="0.3">
      <c r="I44" s="16"/>
      <c r="J44" s="16"/>
      <c r="K44" s="16"/>
      <c r="L44" s="16"/>
      <c r="M44" s="16"/>
    </row>
    <row r="45" spans="1:16" x14ac:dyDescent="0.3">
      <c r="I45" s="16"/>
      <c r="J45" s="16"/>
      <c r="K45" s="16"/>
      <c r="L45" s="16"/>
      <c r="M45" s="16"/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E531-5357-4436-85DF-6F3DE4D5CAFA}">
  <dimension ref="A3:F9"/>
  <sheetViews>
    <sheetView workbookViewId="0">
      <selection activeCell="C15" sqref="C15"/>
    </sheetView>
  </sheetViews>
  <sheetFormatPr defaultRowHeight="14.4" x14ac:dyDescent="0.3"/>
  <cols>
    <col min="5" max="5" width="12" bestFit="1" customWidth="1"/>
  </cols>
  <sheetData>
    <row r="3" spans="1:6" x14ac:dyDescent="0.3">
      <c r="A3" s="22" t="s">
        <v>54</v>
      </c>
      <c r="B3" s="22"/>
      <c r="C3" s="22"/>
      <c r="D3" s="22"/>
      <c r="E3" s="22"/>
    </row>
    <row r="4" spans="1:6" x14ac:dyDescent="0.3">
      <c r="A4" s="28" t="s">
        <v>7</v>
      </c>
      <c r="B4" s="16" t="s">
        <v>3</v>
      </c>
      <c r="C4" s="16" t="s">
        <v>4</v>
      </c>
      <c r="D4" s="16" t="s">
        <v>5</v>
      </c>
      <c r="E4" s="16" t="s">
        <v>51</v>
      </c>
      <c r="F4" s="16" t="s">
        <v>22</v>
      </c>
    </row>
    <row r="6" spans="1:6" x14ac:dyDescent="0.3">
      <c r="A6">
        <v>12.5</v>
      </c>
      <c r="B6">
        <v>8.2000000000000003E-2</v>
      </c>
      <c r="C6">
        <v>7.9000000000000001E-2</v>
      </c>
      <c r="D6">
        <v>8.8999999999999996E-2</v>
      </c>
      <c r="E6">
        <f>AVERAGE(B6:D6)</f>
        <v>8.3333333333333329E-2</v>
      </c>
      <c r="F6">
        <f>STDEV(B6:D6)</f>
        <v>5.1316014394468812E-3</v>
      </c>
    </row>
    <row r="7" spans="1:6" x14ac:dyDescent="0.3">
      <c r="A7">
        <v>25</v>
      </c>
      <c r="B7">
        <v>0.19500000000000001</v>
      </c>
      <c r="C7">
        <v>0.191</v>
      </c>
      <c r="D7">
        <v>0.182</v>
      </c>
      <c r="E7">
        <f>AVERAGE(B7:D7)</f>
        <v>0.18933333333333335</v>
      </c>
      <c r="F7">
        <f t="shared" ref="F7:F9" si="0">STDEV(B7:D7)</f>
        <v>6.6583281184793989E-3</v>
      </c>
    </row>
    <row r="8" spans="1:6" x14ac:dyDescent="0.3">
      <c r="A8">
        <v>50</v>
      </c>
      <c r="B8">
        <v>0.36</v>
      </c>
      <c r="C8">
        <v>0.375</v>
      </c>
      <c r="D8">
        <v>0.38500000000000001</v>
      </c>
      <c r="E8">
        <f>AVERAGE(B8:D8)</f>
        <v>0.37333333333333335</v>
      </c>
      <c r="F8">
        <f t="shared" si="0"/>
        <v>1.2583057392117928E-2</v>
      </c>
    </row>
    <row r="9" spans="1:6" x14ac:dyDescent="0.3">
      <c r="A9">
        <v>100</v>
      </c>
      <c r="B9">
        <v>0.68</v>
      </c>
      <c r="C9">
        <v>0.76200000000000001</v>
      </c>
      <c r="D9">
        <v>0.74099999999999999</v>
      </c>
      <c r="E9">
        <f>AVERAGE(B9:D9)</f>
        <v>0.72766666666666679</v>
      </c>
      <c r="F9">
        <f t="shared" si="0"/>
        <v>4.2594991880892892E-2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8F83-8AB7-44E0-B338-1565DFB28364}">
  <dimension ref="A1:V162"/>
  <sheetViews>
    <sheetView tabSelected="1" topLeftCell="A79" workbookViewId="0">
      <selection activeCell="G103" sqref="G103"/>
    </sheetView>
  </sheetViews>
  <sheetFormatPr defaultRowHeight="14.4" x14ac:dyDescent="0.3"/>
  <cols>
    <col min="1" max="1" width="18.88671875" bestFit="1" customWidth="1"/>
    <col min="4" max="4" width="26.109375" bestFit="1" customWidth="1"/>
    <col min="9" max="9" width="15.33203125" bestFit="1" customWidth="1"/>
  </cols>
  <sheetData>
    <row r="1" spans="1:22" x14ac:dyDescent="0.3">
      <c r="E1" s="21" t="s">
        <v>58</v>
      </c>
      <c r="G1" s="16" t="s">
        <v>59</v>
      </c>
      <c r="I1" s="16" t="s">
        <v>60</v>
      </c>
      <c r="K1" s="21" t="s">
        <v>61</v>
      </c>
      <c r="M1" s="16" t="s">
        <v>62</v>
      </c>
      <c r="O1" s="16" t="s">
        <v>63</v>
      </c>
      <c r="Q1" s="21" t="s">
        <v>64</v>
      </c>
      <c r="S1" s="16" t="s">
        <v>65</v>
      </c>
      <c r="U1" s="16" t="s">
        <v>66</v>
      </c>
    </row>
    <row r="2" spans="1:22" x14ac:dyDescent="0.3">
      <c r="A2" s="16" t="s">
        <v>67</v>
      </c>
      <c r="B2" s="16" t="s">
        <v>68</v>
      </c>
      <c r="C2" s="16" t="s">
        <v>69</v>
      </c>
      <c r="D2" s="16" t="s">
        <v>70</v>
      </c>
      <c r="E2" s="16" t="s">
        <v>71</v>
      </c>
      <c r="F2" s="16" t="s">
        <v>22</v>
      </c>
      <c r="G2" s="16" t="s">
        <v>71</v>
      </c>
      <c r="H2" s="16" t="s">
        <v>22</v>
      </c>
      <c r="I2" s="16" t="s">
        <v>71</v>
      </c>
      <c r="J2" s="16" t="s">
        <v>22</v>
      </c>
      <c r="K2" s="16" t="s">
        <v>71</v>
      </c>
      <c r="L2" s="16" t="s">
        <v>22</v>
      </c>
      <c r="M2" s="16" t="s">
        <v>71</v>
      </c>
      <c r="N2" s="16" t="s">
        <v>22</v>
      </c>
      <c r="O2" s="16" t="s">
        <v>71</v>
      </c>
      <c r="P2" s="16" t="s">
        <v>22</v>
      </c>
      <c r="Q2" s="16" t="s">
        <v>71</v>
      </c>
      <c r="R2" s="16" t="s">
        <v>22</v>
      </c>
      <c r="S2" s="16" t="s">
        <v>71</v>
      </c>
      <c r="T2" s="16" t="s">
        <v>22</v>
      </c>
      <c r="U2" s="16" t="s">
        <v>71</v>
      </c>
      <c r="V2" s="16" t="s">
        <v>22</v>
      </c>
    </row>
    <row r="3" spans="1:22" ht="16.2" x14ac:dyDescent="0.3">
      <c r="A3" s="34" t="s">
        <v>72</v>
      </c>
      <c r="B3" s="24">
        <v>33</v>
      </c>
      <c r="C3" s="24">
        <v>280</v>
      </c>
      <c r="D3" t="s">
        <v>73</v>
      </c>
      <c r="E3" s="29">
        <v>2.1085100342847198</v>
      </c>
      <c r="F3" s="29">
        <v>6.6706730171115405E-2</v>
      </c>
      <c r="G3" s="30">
        <f t="shared" ref="G3" si="0">(75241+B3)/45793</f>
        <v>1.643788351931518</v>
      </c>
      <c r="H3" s="30">
        <f>STDEV(E3:F3)</f>
        <v>1.4437729621878284</v>
      </c>
      <c r="I3" s="31" t="s">
        <v>74</v>
      </c>
      <c r="J3" s="31" t="s">
        <v>74</v>
      </c>
      <c r="K3" s="29" t="s">
        <v>74</v>
      </c>
      <c r="L3" s="29" t="s">
        <v>74</v>
      </c>
      <c r="M3" s="30">
        <f>(75241+H3)/45793</f>
        <v>1.6430992460193083</v>
      </c>
      <c r="N3" s="30">
        <v>0</v>
      </c>
      <c r="O3" s="31" t="s">
        <v>74</v>
      </c>
      <c r="P3" s="31" t="s">
        <v>74</v>
      </c>
      <c r="Q3" s="29" t="s">
        <v>74</v>
      </c>
      <c r="R3" s="29" t="s">
        <v>74</v>
      </c>
      <c r="S3" s="30">
        <f>(75241+N3)/45793</f>
        <v>1.6430677177734587</v>
      </c>
      <c r="T3" s="30">
        <v>0.02</v>
      </c>
      <c r="U3" s="31" t="s">
        <v>74</v>
      </c>
      <c r="V3" s="31" t="s">
        <v>74</v>
      </c>
    </row>
    <row r="4" spans="1:22" ht="16.2" x14ac:dyDescent="0.3">
      <c r="A4" s="34" t="s">
        <v>75</v>
      </c>
      <c r="B4" s="24">
        <v>52</v>
      </c>
      <c r="C4" s="24">
        <v>254</v>
      </c>
      <c r="D4" t="s">
        <v>76</v>
      </c>
      <c r="E4" s="29">
        <v>0.80550221048630699</v>
      </c>
      <c r="F4" s="29">
        <v>1.5835604663792885E-2</v>
      </c>
      <c r="G4" s="30">
        <v>0.81855258156794497</v>
      </c>
      <c r="H4" s="30">
        <v>4.0420044954700947E-3</v>
      </c>
      <c r="I4" s="31">
        <v>0.78402998659705136</v>
      </c>
      <c r="J4" s="31">
        <v>3.6883733060151178E-3</v>
      </c>
      <c r="K4" s="29">
        <v>0.78217207785712861</v>
      </c>
      <c r="L4" s="29">
        <v>2.1217871367325314E-5</v>
      </c>
      <c r="M4" s="30">
        <v>1.2818470063413951</v>
      </c>
      <c r="N4" s="30">
        <v>0</v>
      </c>
      <c r="O4" s="31">
        <v>0.79097901538338433</v>
      </c>
      <c r="P4" s="31">
        <v>0</v>
      </c>
      <c r="Q4" s="29">
        <v>0.8028816339594711</v>
      </c>
      <c r="R4" s="29">
        <v>7.6808694349615588E-3</v>
      </c>
      <c r="S4" s="30">
        <v>1.2102537558262818</v>
      </c>
      <c r="T4" s="30">
        <v>1.9021821680782064E-2</v>
      </c>
      <c r="U4" s="31">
        <v>0.81766738682510154</v>
      </c>
      <c r="V4" s="31">
        <v>6.2840262366145126E-3</v>
      </c>
    </row>
    <row r="5" spans="1:22" ht="16.2" x14ac:dyDescent="0.3">
      <c r="A5" s="34" t="s">
        <v>77</v>
      </c>
      <c r="B5" s="24">
        <v>30</v>
      </c>
      <c r="C5" s="24">
        <v>327</v>
      </c>
      <c r="D5" t="s">
        <v>78</v>
      </c>
      <c r="E5" s="29">
        <v>11.582513535510811</v>
      </c>
      <c r="F5" s="29">
        <v>1.8729234074742279E-2</v>
      </c>
      <c r="G5" s="30">
        <v>11.579063307264942</v>
      </c>
      <c r="H5" s="30">
        <v>1.263629019070018E-3</v>
      </c>
      <c r="I5" s="31">
        <v>11.640946247213277</v>
      </c>
      <c r="J5" s="31">
        <v>0</v>
      </c>
      <c r="K5" s="29" t="s">
        <v>74</v>
      </c>
      <c r="L5" s="29" t="s">
        <v>74</v>
      </c>
      <c r="M5" s="30">
        <v>11.739605081566934</v>
      </c>
      <c r="N5" s="30">
        <v>0</v>
      </c>
      <c r="O5" s="31" t="s">
        <v>74</v>
      </c>
      <c r="P5" s="31" t="s">
        <v>74</v>
      </c>
      <c r="Q5" s="29" t="s">
        <v>74</v>
      </c>
      <c r="R5" s="29" t="s">
        <v>74</v>
      </c>
      <c r="S5" s="30">
        <v>11.747691001096996</v>
      </c>
      <c r="T5" s="30">
        <v>2.5973206372186582E-2</v>
      </c>
      <c r="U5" s="31" t="s">
        <v>74</v>
      </c>
      <c r="V5" s="31" t="s">
        <v>74</v>
      </c>
    </row>
    <row r="6" spans="1:22" ht="16.2" x14ac:dyDescent="0.3">
      <c r="A6" s="34" t="s">
        <v>54</v>
      </c>
      <c r="B6" s="24">
        <v>57</v>
      </c>
      <c r="C6" s="24">
        <v>365</v>
      </c>
      <c r="D6" t="s">
        <v>79</v>
      </c>
      <c r="E6" s="29">
        <v>4.1558242115737904</v>
      </c>
      <c r="F6" s="29">
        <v>5.8388812018145102E-3</v>
      </c>
      <c r="G6" s="30">
        <v>4.138644366197183</v>
      </c>
      <c r="H6" s="30">
        <v>0</v>
      </c>
      <c r="I6" s="31" t="s">
        <v>74</v>
      </c>
      <c r="J6" s="31" t="s">
        <v>74</v>
      </c>
      <c r="K6" s="29">
        <v>4.2179366962645437</v>
      </c>
      <c r="L6" s="29">
        <v>0</v>
      </c>
      <c r="M6" s="30">
        <v>4.1672917942437229</v>
      </c>
      <c r="N6" s="30">
        <v>0</v>
      </c>
      <c r="O6" s="31" t="s">
        <v>74</v>
      </c>
      <c r="P6" s="31" t="s">
        <v>74</v>
      </c>
      <c r="Q6" s="29" t="s">
        <v>74</v>
      </c>
      <c r="R6" s="29" t="s">
        <v>74</v>
      </c>
      <c r="S6" s="30">
        <v>4.1290760869565215</v>
      </c>
      <c r="T6" s="30">
        <v>7.2596981802390765E-3</v>
      </c>
      <c r="U6" s="31" t="s">
        <v>74</v>
      </c>
      <c r="V6" s="31" t="s">
        <v>74</v>
      </c>
    </row>
    <row r="7" spans="1:22" ht="16.2" x14ac:dyDescent="0.3">
      <c r="A7" s="34" t="s">
        <v>101</v>
      </c>
      <c r="B7" s="24">
        <v>4.8</v>
      </c>
      <c r="C7" s="24">
        <v>276</v>
      </c>
      <c r="D7" t="s">
        <v>80</v>
      </c>
      <c r="E7" s="29">
        <v>22.359771292209572</v>
      </c>
      <c r="F7" s="29">
        <v>0.36258765669294846</v>
      </c>
      <c r="G7" s="30">
        <v>25.157033345300192</v>
      </c>
      <c r="H7" s="30">
        <v>1.1701091856270267</v>
      </c>
      <c r="I7" s="31">
        <v>22.342417587058897</v>
      </c>
      <c r="J7" s="31">
        <v>1.3418647702195079</v>
      </c>
      <c r="K7" s="29">
        <v>22.894088019766436</v>
      </c>
      <c r="L7" s="29">
        <v>2.0719081344293806E-2</v>
      </c>
      <c r="M7" s="30">
        <v>27.396833357970984</v>
      </c>
      <c r="N7" s="30">
        <v>5.006499085350173</v>
      </c>
      <c r="O7" s="31">
        <v>22.741415538614238</v>
      </c>
      <c r="P7" s="31">
        <v>2.0345839226671534</v>
      </c>
      <c r="Q7" s="29">
        <v>25.594730006546577</v>
      </c>
      <c r="R7" s="29">
        <v>3.5395582608316833</v>
      </c>
      <c r="S7" s="30">
        <v>22.675279285367345</v>
      </c>
      <c r="T7" s="30">
        <v>2.7744903162303703E-2</v>
      </c>
      <c r="U7" s="31">
        <v>21.909630857601421</v>
      </c>
      <c r="V7" s="31">
        <v>0.77546108378366874</v>
      </c>
    </row>
    <row r="8" spans="1:22" ht="16.2" x14ac:dyDescent="0.3">
      <c r="A8" s="34" t="s">
        <v>81</v>
      </c>
      <c r="B8" s="24">
        <v>43</v>
      </c>
      <c r="C8" s="24">
        <v>325</v>
      </c>
      <c r="D8" t="s">
        <v>82</v>
      </c>
      <c r="E8" s="29">
        <v>19.574520935099482</v>
      </c>
      <c r="F8" s="29">
        <v>2.4548357055196638E-3</v>
      </c>
      <c r="G8" s="30">
        <v>19.641734266281361</v>
      </c>
      <c r="H8" s="30">
        <v>2.3683978285625632E-2</v>
      </c>
      <c r="I8" s="31">
        <v>19.884909516754437</v>
      </c>
      <c r="J8" s="31">
        <v>0.41791330501630392</v>
      </c>
      <c r="K8" s="29">
        <v>22.103553319348894</v>
      </c>
      <c r="L8" s="29">
        <v>0</v>
      </c>
      <c r="M8" s="30">
        <v>19.834201248820367</v>
      </c>
      <c r="N8" s="30">
        <v>0.37905429305248689</v>
      </c>
      <c r="O8" s="31" t="s">
        <v>74</v>
      </c>
      <c r="P8" s="31"/>
      <c r="Q8" s="29" t="s">
        <v>74</v>
      </c>
      <c r="R8" s="29" t="s">
        <v>74</v>
      </c>
      <c r="S8" s="30">
        <v>19.921445091510076</v>
      </c>
      <c r="T8" s="30">
        <v>0.24935252992422216</v>
      </c>
      <c r="U8" s="31" t="s">
        <v>74</v>
      </c>
      <c r="V8" s="31" t="s">
        <v>74</v>
      </c>
    </row>
    <row r="9" spans="1:22" ht="16.2" x14ac:dyDescent="0.3">
      <c r="A9" s="34" t="s">
        <v>83</v>
      </c>
      <c r="B9" s="24">
        <v>5.8</v>
      </c>
      <c r="C9" s="24">
        <v>271</v>
      </c>
      <c r="D9" t="s">
        <v>84</v>
      </c>
      <c r="E9" s="29">
        <v>10.385510891985712</v>
      </c>
      <c r="F9" s="29">
        <v>0</v>
      </c>
      <c r="G9" s="30">
        <v>10.455269909946169</v>
      </c>
      <c r="H9" s="30">
        <v>0</v>
      </c>
      <c r="I9" s="31">
        <v>10.477501635055592</v>
      </c>
      <c r="J9" s="31">
        <v>0.1971873465873637</v>
      </c>
      <c r="K9" s="29">
        <v>13.861327162046587</v>
      </c>
      <c r="L9" s="29">
        <v>0</v>
      </c>
      <c r="M9" s="30">
        <v>10.220435679428485</v>
      </c>
      <c r="N9" s="30">
        <v>3.826352336088161E-2</v>
      </c>
      <c r="O9" s="31" t="s">
        <v>74</v>
      </c>
      <c r="P9" s="31" t="s">
        <v>74</v>
      </c>
      <c r="Q9" s="29">
        <v>10.393731448407708</v>
      </c>
      <c r="R9" s="29">
        <v>0.36294140083401094</v>
      </c>
      <c r="S9" s="30">
        <v>10.406037128339287</v>
      </c>
      <c r="T9" s="30">
        <v>0.1578067958617255</v>
      </c>
      <c r="U9" s="31">
        <v>12.63740001006188</v>
      </c>
      <c r="V9" s="31">
        <v>0</v>
      </c>
    </row>
    <row r="12" spans="1:22" x14ac:dyDescent="0.3">
      <c r="A12" s="16" t="s">
        <v>91</v>
      </c>
      <c r="B12" s="7" t="s">
        <v>85</v>
      </c>
      <c r="C12" t="s">
        <v>86</v>
      </c>
    </row>
    <row r="13" spans="1:22" x14ac:dyDescent="0.3">
      <c r="A13" t="s">
        <v>70</v>
      </c>
    </row>
    <row r="14" spans="1:22" x14ac:dyDescent="0.3">
      <c r="A14" t="s">
        <v>71</v>
      </c>
      <c r="B14" t="s">
        <v>87</v>
      </c>
      <c r="C14" t="s">
        <v>88</v>
      </c>
      <c r="D14" t="s">
        <v>92</v>
      </c>
      <c r="E14" t="s">
        <v>22</v>
      </c>
    </row>
    <row r="15" spans="1:22" x14ac:dyDescent="0.3">
      <c r="A15">
        <v>100</v>
      </c>
      <c r="B15">
        <v>4387011</v>
      </c>
      <c r="C15">
        <v>4588627</v>
      </c>
      <c r="D15">
        <f>AVERAGE(B15:C15)</f>
        <v>4487819</v>
      </c>
      <c r="E15">
        <f>STDEV(B15:C15)</f>
        <v>142564.04079570697</v>
      </c>
    </row>
    <row r="16" spans="1:22" x14ac:dyDescent="0.3">
      <c r="A16">
        <v>50</v>
      </c>
      <c r="B16">
        <v>2263230</v>
      </c>
      <c r="C16">
        <v>2263230</v>
      </c>
      <c r="D16">
        <f t="shared" ref="D16:D17" si="1">AVERAGE(B16:C16)</f>
        <v>2263230</v>
      </c>
      <c r="E16">
        <f t="shared" ref="E16:E17" si="2">STDEV(B16:C16)</f>
        <v>0</v>
      </c>
    </row>
    <row r="17" spans="1:10" x14ac:dyDescent="0.3">
      <c r="A17">
        <v>25</v>
      </c>
      <c r="B17">
        <v>1037054</v>
      </c>
      <c r="C17">
        <v>1037054</v>
      </c>
      <c r="D17">
        <f t="shared" si="1"/>
        <v>1037054</v>
      </c>
      <c r="E17">
        <f t="shared" si="2"/>
        <v>0</v>
      </c>
    </row>
    <row r="21" spans="1:10" x14ac:dyDescent="0.3">
      <c r="A21" s="32" t="s">
        <v>93</v>
      </c>
      <c r="B21" s="32" t="s">
        <v>87</v>
      </c>
      <c r="C21" s="32" t="s">
        <v>88</v>
      </c>
      <c r="D21" s="32" t="s">
        <v>51</v>
      </c>
      <c r="E21" s="32" t="s">
        <v>22</v>
      </c>
      <c r="G21" s="32" t="s">
        <v>89</v>
      </c>
      <c r="H21" s="32" t="s">
        <v>90</v>
      </c>
      <c r="I21" s="32" t="s">
        <v>94</v>
      </c>
      <c r="J21" s="32" t="s">
        <v>22</v>
      </c>
    </row>
    <row r="22" spans="1:10" x14ac:dyDescent="0.3">
      <c r="A22" s="29" t="s">
        <v>58</v>
      </c>
      <c r="B22">
        <v>19154</v>
      </c>
      <c r="C22">
        <v>23474</v>
      </c>
      <c r="D22">
        <f>AVERAGE(B22:C22)</f>
        <v>21314</v>
      </c>
      <c r="E22">
        <f>STDEV(B22:C22)</f>
        <v>3054.7012947258854</v>
      </c>
      <c r="G22">
        <f t="shared" ref="G22:I23" si="3">(75241+B22)/45793</f>
        <v>2.0613412530299389</v>
      </c>
      <c r="H22">
        <f t="shared" si="3"/>
        <v>2.1556788155394928</v>
      </c>
      <c r="I22" s="33">
        <f t="shared" si="3"/>
        <v>2.1085100342847158</v>
      </c>
      <c r="J22" s="33">
        <f>STDEV(G22:H22)</f>
        <v>6.6706730171115405E-2</v>
      </c>
    </row>
    <row r="23" spans="1:10" x14ac:dyDescent="0.3">
      <c r="A23" s="30" t="s">
        <v>59</v>
      </c>
      <c r="B23">
        <v>43032</v>
      </c>
      <c r="C23">
        <v>50262</v>
      </c>
      <c r="D23">
        <f>AVERAGE(B23:C23)</f>
        <v>46647</v>
      </c>
      <c r="E23">
        <f>STDEV(B23:C23)</f>
        <v>5112.3820279787387</v>
      </c>
      <c r="G23">
        <f t="shared" si="3"/>
        <v>2.582774659882515</v>
      </c>
      <c r="H23">
        <f t="shared" si="3"/>
        <v>2.7406590526936432</v>
      </c>
      <c r="I23" s="33">
        <f t="shared" si="3"/>
        <v>2.6617168562880789</v>
      </c>
      <c r="J23" s="33">
        <f>STDEV(G23:H23)</f>
        <v>0.11164112480026935</v>
      </c>
    </row>
    <row r="24" spans="1:10" x14ac:dyDescent="0.3">
      <c r="A24" s="31" t="s">
        <v>60</v>
      </c>
      <c r="B24" t="s">
        <v>74</v>
      </c>
      <c r="C24" t="s">
        <v>74</v>
      </c>
      <c r="D24" t="s">
        <v>74</v>
      </c>
      <c r="E24" t="s">
        <v>74</v>
      </c>
      <c r="G24" t="s">
        <v>74</v>
      </c>
      <c r="H24" t="s">
        <v>74</v>
      </c>
      <c r="I24" s="33" t="s">
        <v>74</v>
      </c>
      <c r="J24" s="33" t="s">
        <v>74</v>
      </c>
    </row>
    <row r="25" spans="1:10" x14ac:dyDescent="0.3">
      <c r="A25" s="29" t="s">
        <v>61</v>
      </c>
      <c r="B25" t="s">
        <v>74</v>
      </c>
      <c r="C25" t="s">
        <v>74</v>
      </c>
      <c r="D25" t="s">
        <v>74</v>
      </c>
      <c r="E25" t="s">
        <v>74</v>
      </c>
      <c r="G25" t="s">
        <v>74</v>
      </c>
      <c r="H25" t="s">
        <v>74</v>
      </c>
      <c r="I25" s="33" t="s">
        <v>74</v>
      </c>
      <c r="J25" s="33" t="s">
        <v>74</v>
      </c>
    </row>
    <row r="26" spans="1:10" x14ac:dyDescent="0.3">
      <c r="A26" s="30" t="s">
        <v>62</v>
      </c>
      <c r="B26">
        <v>66004</v>
      </c>
      <c r="C26">
        <v>66004</v>
      </c>
      <c r="D26">
        <v>66004</v>
      </c>
      <c r="E26">
        <v>0</v>
      </c>
      <c r="G26" t="s">
        <v>74</v>
      </c>
      <c r="H26" t="s">
        <v>74</v>
      </c>
      <c r="I26" s="33">
        <f>(75241+D26)/45793</f>
        <v>3.0844233834865591</v>
      </c>
      <c r="J26" s="33">
        <v>0</v>
      </c>
    </row>
    <row r="27" spans="1:10" x14ac:dyDescent="0.3">
      <c r="A27" s="31" t="s">
        <v>63</v>
      </c>
      <c r="B27" t="s">
        <v>74</v>
      </c>
      <c r="C27" t="s">
        <v>74</v>
      </c>
      <c r="D27" t="s">
        <v>74</v>
      </c>
      <c r="E27" t="s">
        <v>74</v>
      </c>
      <c r="G27" t="s">
        <v>74</v>
      </c>
      <c r="H27" t="s">
        <v>74</v>
      </c>
      <c r="I27" s="33" t="s">
        <v>74</v>
      </c>
      <c r="J27" s="33" t="s">
        <v>74</v>
      </c>
    </row>
    <row r="28" spans="1:10" x14ac:dyDescent="0.3">
      <c r="A28" s="29" t="s">
        <v>64</v>
      </c>
      <c r="B28" t="s">
        <v>74</v>
      </c>
      <c r="C28" t="s">
        <v>74</v>
      </c>
      <c r="D28" t="s">
        <v>74</v>
      </c>
      <c r="E28" t="s">
        <v>74</v>
      </c>
      <c r="G28" t="s">
        <v>74</v>
      </c>
      <c r="H28" t="s">
        <v>74</v>
      </c>
      <c r="I28" s="33" t="s">
        <v>74</v>
      </c>
      <c r="J28" s="33" t="s">
        <v>74</v>
      </c>
    </row>
    <row r="29" spans="1:10" x14ac:dyDescent="0.3">
      <c r="A29" s="30" t="s">
        <v>65</v>
      </c>
      <c r="B29">
        <v>52736</v>
      </c>
      <c r="C29">
        <v>51341</v>
      </c>
      <c r="D29">
        <f>AVERAGE(B29:C29)</f>
        <v>52038.5</v>
      </c>
      <c r="E29">
        <f>STDEV(B29:C29)</f>
        <v>986.4139597552338</v>
      </c>
      <c r="G29">
        <f>(75241+B29)/45793</f>
        <v>2.7946847771493459</v>
      </c>
      <c r="H29">
        <f>(75241+C29)/45793</f>
        <v>2.7642216059223026</v>
      </c>
      <c r="I29" s="33">
        <f>(75241+D29)/45793</f>
        <v>2.7794531915358243</v>
      </c>
      <c r="J29" s="33">
        <f>STDEV(G29:H29)</f>
        <v>2.1540714951089265E-2</v>
      </c>
    </row>
    <row r="30" spans="1:10" x14ac:dyDescent="0.3">
      <c r="A30" s="31" t="s">
        <v>66</v>
      </c>
      <c r="B30" t="s">
        <v>74</v>
      </c>
      <c r="C30" t="s">
        <v>74</v>
      </c>
      <c r="D30" t="s">
        <v>74</v>
      </c>
      <c r="E30" t="s">
        <v>74</v>
      </c>
      <c r="G30" t="s">
        <v>74</v>
      </c>
      <c r="H30" t="s">
        <v>74</v>
      </c>
      <c r="I30" s="33" t="s">
        <v>74</v>
      </c>
      <c r="J30" s="33" t="s">
        <v>74</v>
      </c>
    </row>
    <row r="31" spans="1:10" x14ac:dyDescent="0.3">
      <c r="I31" s="33"/>
      <c r="J31" s="33"/>
    </row>
    <row r="34" spans="1:10" x14ac:dyDescent="0.3">
      <c r="A34" s="16" t="s">
        <v>97</v>
      </c>
      <c r="B34" s="7" t="s">
        <v>95</v>
      </c>
      <c r="C34" t="s">
        <v>96</v>
      </c>
    </row>
    <row r="35" spans="1:10" x14ac:dyDescent="0.3">
      <c r="A35" t="s">
        <v>70</v>
      </c>
    </row>
    <row r="36" spans="1:10" x14ac:dyDescent="0.3">
      <c r="A36" s="32" t="s">
        <v>71</v>
      </c>
      <c r="B36" s="32" t="s">
        <v>87</v>
      </c>
      <c r="C36" s="32" t="s">
        <v>88</v>
      </c>
      <c r="D36" s="32" t="s">
        <v>51</v>
      </c>
      <c r="E36" s="32" t="s">
        <v>22</v>
      </c>
    </row>
    <row r="37" spans="1:10" x14ac:dyDescent="0.3">
      <c r="A37">
        <v>100</v>
      </c>
      <c r="B37">
        <v>19686412</v>
      </c>
      <c r="C37">
        <v>19686412</v>
      </c>
      <c r="D37">
        <f>AVERAGE(B37:C37)</f>
        <v>19686412</v>
      </c>
      <c r="E37">
        <f>STDEV(B37:C37)</f>
        <v>0</v>
      </c>
    </row>
    <row r="38" spans="1:10" x14ac:dyDescent="0.3">
      <c r="A38">
        <v>50</v>
      </c>
      <c r="B38">
        <v>10296081</v>
      </c>
      <c r="C38">
        <v>10316610</v>
      </c>
      <c r="D38">
        <f t="shared" ref="D38" si="4">AVERAGE(B38:C38)</f>
        <v>10306345.5</v>
      </c>
      <c r="E38">
        <f t="shared" ref="E38:E39" si="5">STDEV(B38:C38)</f>
        <v>14516.195110978633</v>
      </c>
    </row>
    <row r="39" spans="1:10" x14ac:dyDescent="0.3">
      <c r="A39">
        <v>25</v>
      </c>
      <c r="B39">
        <v>6535298</v>
      </c>
      <c r="C39">
        <v>2535298</v>
      </c>
      <c r="D39">
        <f>AVERAGE(B39:C39)</f>
        <v>4535298</v>
      </c>
      <c r="E39">
        <f t="shared" si="5"/>
        <v>2828427.1247461899</v>
      </c>
    </row>
    <row r="43" spans="1:10" x14ac:dyDescent="0.3">
      <c r="A43" s="32" t="s">
        <v>93</v>
      </c>
      <c r="B43" s="32" t="s">
        <v>87</v>
      </c>
      <c r="C43" s="32" t="s">
        <v>88</v>
      </c>
      <c r="D43" s="32" t="s">
        <v>51</v>
      </c>
      <c r="E43" s="32" t="s">
        <v>22</v>
      </c>
      <c r="G43" s="32" t="s">
        <v>89</v>
      </c>
      <c r="H43" s="32" t="s">
        <v>90</v>
      </c>
      <c r="I43" s="32" t="s">
        <v>94</v>
      </c>
      <c r="J43" s="32" t="s">
        <v>22</v>
      </c>
    </row>
    <row r="44" spans="1:10" x14ac:dyDescent="0.3">
      <c r="A44" s="29" t="s">
        <v>58</v>
      </c>
      <c r="B44">
        <v>4091</v>
      </c>
      <c r="C44">
        <v>8569</v>
      </c>
      <c r="D44">
        <f t="shared" ref="D44:D52" si="6">AVERAGE(B44:C44)</f>
        <v>6330</v>
      </c>
      <c r="E44">
        <f t="shared" ref="E44:E52" si="7">STDEV(B44:C44)</f>
        <v>3166.4241661533597</v>
      </c>
      <c r="G44">
        <f>(B44+154735)/199956</f>
        <v>0.79430474704434972</v>
      </c>
      <c r="H44">
        <f>(C44+154735)/199956</f>
        <v>0.81669967392826426</v>
      </c>
      <c r="I44">
        <f>(D44+154735)/199956</f>
        <v>0.80550221048630699</v>
      </c>
      <c r="J44">
        <f>STDEV(G44:H44)</f>
        <v>1.5835604663792885E-2</v>
      </c>
    </row>
    <row r="45" spans="1:10" x14ac:dyDescent="0.3">
      <c r="A45" s="30" t="s">
        <v>59</v>
      </c>
      <c r="B45">
        <v>9511</v>
      </c>
      <c r="C45">
        <v>8368</v>
      </c>
      <c r="D45">
        <f t="shared" si="6"/>
        <v>8939.5</v>
      </c>
      <c r="E45">
        <f t="shared" si="7"/>
        <v>808.22305089622387</v>
      </c>
      <c r="G45">
        <f t="shared" ref="G45:I52" si="8">(B45+154735)/199956</f>
        <v>0.82141071035627833</v>
      </c>
      <c r="H45">
        <f t="shared" si="8"/>
        <v>0.8156944527796115</v>
      </c>
      <c r="I45">
        <f t="shared" si="8"/>
        <v>0.81855258156794497</v>
      </c>
      <c r="J45">
        <f t="shared" ref="J45:J52" si="9">STDEV(G45:H45)</f>
        <v>4.0420044954700947E-3</v>
      </c>
    </row>
    <row r="46" spans="1:10" x14ac:dyDescent="0.3">
      <c r="A46" s="31" t="s">
        <v>60</v>
      </c>
      <c r="B46">
        <v>2558</v>
      </c>
      <c r="C46">
        <v>1515</v>
      </c>
      <c r="D46">
        <f t="shared" si="6"/>
        <v>2036.5</v>
      </c>
      <c r="E46">
        <f t="shared" si="7"/>
        <v>737.51237277756911</v>
      </c>
      <c r="G46">
        <f t="shared" si="8"/>
        <v>0.7866380603732821</v>
      </c>
      <c r="H46">
        <f t="shared" si="8"/>
        <v>0.78142191282082063</v>
      </c>
      <c r="I46">
        <f t="shared" si="8"/>
        <v>0.78402998659705136</v>
      </c>
      <c r="J46">
        <f t="shared" si="9"/>
        <v>3.6883733060151178E-3</v>
      </c>
    </row>
    <row r="47" spans="1:10" x14ac:dyDescent="0.3">
      <c r="A47" s="29" t="s">
        <v>61</v>
      </c>
      <c r="B47">
        <v>1662</v>
      </c>
      <c r="C47">
        <v>1668</v>
      </c>
      <c r="D47">
        <f t="shared" si="6"/>
        <v>1665</v>
      </c>
      <c r="E47">
        <f t="shared" si="7"/>
        <v>4.2426406871192848</v>
      </c>
      <c r="G47">
        <f t="shared" si="8"/>
        <v>0.78215707455640238</v>
      </c>
      <c r="H47">
        <f t="shared" si="8"/>
        <v>0.78218708115785474</v>
      </c>
      <c r="I47">
        <f t="shared" si="8"/>
        <v>0.78217207785712861</v>
      </c>
      <c r="J47">
        <f t="shared" si="9"/>
        <v>2.1217871367325314E-5</v>
      </c>
    </row>
    <row r="48" spans="1:10" x14ac:dyDescent="0.3">
      <c r="A48" s="30" t="s">
        <v>62</v>
      </c>
      <c r="B48">
        <v>101578</v>
      </c>
      <c r="C48">
        <v>101578</v>
      </c>
      <c r="D48">
        <f t="shared" si="6"/>
        <v>101578</v>
      </c>
      <c r="E48">
        <f t="shared" si="7"/>
        <v>0</v>
      </c>
      <c r="G48">
        <f t="shared" si="8"/>
        <v>1.2818470063413951</v>
      </c>
      <c r="H48">
        <f t="shared" si="8"/>
        <v>1.2818470063413951</v>
      </c>
      <c r="I48">
        <f t="shared" si="8"/>
        <v>1.2818470063413951</v>
      </c>
      <c r="J48">
        <f t="shared" si="9"/>
        <v>0</v>
      </c>
    </row>
    <row r="49" spans="1:10" x14ac:dyDescent="0.3">
      <c r="A49" s="31" t="s">
        <v>63</v>
      </c>
      <c r="B49">
        <v>3426</v>
      </c>
      <c r="C49">
        <v>3426</v>
      </c>
      <c r="D49">
        <f t="shared" si="6"/>
        <v>3426</v>
      </c>
      <c r="E49">
        <f t="shared" si="7"/>
        <v>0</v>
      </c>
      <c r="G49">
        <f t="shared" si="8"/>
        <v>0.79097901538338433</v>
      </c>
      <c r="H49">
        <f t="shared" si="8"/>
        <v>0.79097901538338433</v>
      </c>
      <c r="I49">
        <f t="shared" si="8"/>
        <v>0.79097901538338433</v>
      </c>
      <c r="J49">
        <f t="shared" si="9"/>
        <v>0</v>
      </c>
    </row>
    <row r="50" spans="1:10" x14ac:dyDescent="0.3">
      <c r="A50" s="29" t="s">
        <v>64</v>
      </c>
      <c r="B50">
        <v>6892</v>
      </c>
      <c r="C50">
        <v>4720</v>
      </c>
      <c r="D50">
        <f t="shared" si="6"/>
        <v>5806</v>
      </c>
      <c r="E50">
        <f t="shared" si="7"/>
        <v>1535.8359287371811</v>
      </c>
      <c r="G50">
        <f t="shared" si="8"/>
        <v>0.8083128288223409</v>
      </c>
      <c r="H50">
        <f t="shared" si="8"/>
        <v>0.79745043909660129</v>
      </c>
      <c r="I50">
        <f t="shared" si="8"/>
        <v>0.8028816339594711</v>
      </c>
      <c r="J50">
        <f t="shared" si="9"/>
        <v>7.6808694349615588E-3</v>
      </c>
    </row>
    <row r="51" spans="1:10" x14ac:dyDescent="0.3">
      <c r="A51" s="30" t="s">
        <v>65</v>
      </c>
      <c r="B51">
        <v>84573</v>
      </c>
      <c r="C51">
        <v>89952</v>
      </c>
      <c r="D51">
        <f t="shared" si="6"/>
        <v>87262.5</v>
      </c>
      <c r="E51">
        <f t="shared" si="7"/>
        <v>3803.5273760024393</v>
      </c>
      <c r="G51">
        <f t="shared" si="8"/>
        <v>1.1968032967252795</v>
      </c>
      <c r="H51">
        <f t="shared" si="8"/>
        <v>1.2237042149272841</v>
      </c>
      <c r="I51">
        <f t="shared" si="8"/>
        <v>1.2102537558262818</v>
      </c>
      <c r="J51">
        <f t="shared" si="9"/>
        <v>1.9021821680782064E-2</v>
      </c>
    </row>
    <row r="52" spans="1:10" x14ac:dyDescent="0.3">
      <c r="A52" s="31" t="s">
        <v>66</v>
      </c>
      <c r="B52">
        <v>9651</v>
      </c>
      <c r="C52">
        <v>7874</v>
      </c>
      <c r="D52">
        <f t="shared" si="6"/>
        <v>8762.5</v>
      </c>
      <c r="E52">
        <f t="shared" si="7"/>
        <v>1256.528750168495</v>
      </c>
      <c r="G52">
        <f t="shared" si="8"/>
        <v>0.82211086439016579</v>
      </c>
      <c r="H52">
        <f t="shared" si="8"/>
        <v>0.81322390926003718</v>
      </c>
      <c r="I52">
        <f t="shared" si="8"/>
        <v>0.81766738682510154</v>
      </c>
      <c r="J52">
        <f t="shared" si="9"/>
        <v>6.2840262366145126E-3</v>
      </c>
    </row>
    <row r="56" spans="1:10" x14ac:dyDescent="0.3">
      <c r="A56" s="16" t="s">
        <v>100</v>
      </c>
      <c r="B56" s="7" t="s">
        <v>98</v>
      </c>
      <c r="C56" t="s">
        <v>99</v>
      </c>
    </row>
    <row r="57" spans="1:10" x14ac:dyDescent="0.3">
      <c r="A57" t="s">
        <v>70</v>
      </c>
    </row>
    <row r="58" spans="1:10" x14ac:dyDescent="0.3">
      <c r="A58" s="32" t="s">
        <v>71</v>
      </c>
      <c r="B58" s="32" t="s">
        <v>87</v>
      </c>
      <c r="C58" s="32" t="s">
        <v>88</v>
      </c>
      <c r="D58" s="32" t="s">
        <v>51</v>
      </c>
      <c r="E58" s="32" t="s">
        <v>22</v>
      </c>
    </row>
    <row r="59" spans="1:10" x14ac:dyDescent="0.3">
      <c r="A59">
        <v>100</v>
      </c>
      <c r="B59">
        <v>4500909</v>
      </c>
      <c r="C59">
        <v>4985808</v>
      </c>
      <c r="D59">
        <f>AVERAGE(B59:C59)</f>
        <v>4743358.5</v>
      </c>
      <c r="E59">
        <f>STDEV(B59:C59)</f>
        <v>342875.3710905757</v>
      </c>
    </row>
    <row r="60" spans="1:10" x14ac:dyDescent="0.3">
      <c r="A60">
        <v>50</v>
      </c>
      <c r="B60">
        <v>2841807</v>
      </c>
      <c r="C60">
        <v>3041807</v>
      </c>
      <c r="D60">
        <f t="shared" ref="D60:D61" si="10">AVERAGE(B60:C60)</f>
        <v>2941807</v>
      </c>
      <c r="E60">
        <f t="shared" ref="E60:E61" si="11">STDEV(B60:C60)</f>
        <v>141421.35623730952</v>
      </c>
    </row>
    <row r="61" spans="1:10" x14ac:dyDescent="0.3">
      <c r="A61">
        <v>25</v>
      </c>
      <c r="B61">
        <v>248389</v>
      </c>
      <c r="C61">
        <v>248389</v>
      </c>
      <c r="D61">
        <f t="shared" si="10"/>
        <v>248389</v>
      </c>
      <c r="E61">
        <f t="shared" si="11"/>
        <v>0</v>
      </c>
    </row>
    <row r="65" spans="1:10" x14ac:dyDescent="0.3">
      <c r="A65" s="32" t="s">
        <v>93</v>
      </c>
      <c r="B65" s="32" t="s">
        <v>87</v>
      </c>
      <c r="C65" s="32" t="s">
        <v>88</v>
      </c>
      <c r="D65" s="32" t="s">
        <v>51</v>
      </c>
      <c r="E65" s="32" t="s">
        <v>22</v>
      </c>
      <c r="G65" s="32" t="s">
        <v>89</v>
      </c>
      <c r="H65" s="32" t="s">
        <v>90</v>
      </c>
      <c r="I65" s="32" t="s">
        <v>94</v>
      </c>
      <c r="J65" s="32" t="s">
        <v>22</v>
      </c>
    </row>
    <row r="66" spans="1:10" x14ac:dyDescent="0.3">
      <c r="A66" s="29" t="s">
        <v>58</v>
      </c>
      <c r="B66">
        <v>1485</v>
      </c>
      <c r="C66">
        <v>2982</v>
      </c>
      <c r="D66">
        <f>AVERAGE(B66:C66)</f>
        <v>2233.5</v>
      </c>
      <c r="E66">
        <f>STDEV(B66:C66)</f>
        <v>1058.5388514362617</v>
      </c>
      <c r="G66">
        <f>(B66+652387)/56518</f>
        <v>11.569269967090131</v>
      </c>
      <c r="H66">
        <f t="shared" ref="H66:I73" si="12">(C66+652387)/56518</f>
        <v>11.595757103931492</v>
      </c>
      <c r="I66">
        <f t="shared" si="12"/>
        <v>11.582513535510811</v>
      </c>
      <c r="J66">
        <f>STDEV(G66:H66)</f>
        <v>1.8729234074742279E-2</v>
      </c>
    </row>
    <row r="67" spans="1:10" x14ac:dyDescent="0.3">
      <c r="A67" s="30" t="s">
        <v>59</v>
      </c>
      <c r="B67">
        <v>2089</v>
      </c>
      <c r="C67">
        <v>1988</v>
      </c>
      <c r="D67">
        <f>AVERAGE(B67:C67)</f>
        <v>2038.5</v>
      </c>
      <c r="E67">
        <f>STDEV(B67:C67)</f>
        <v>71.417784899841294</v>
      </c>
      <c r="G67">
        <f t="shared" ref="G67:G73" si="13">(B67+652387)/56518</f>
        <v>11.579956827913231</v>
      </c>
      <c r="H67">
        <f t="shared" si="12"/>
        <v>11.578169786616654</v>
      </c>
      <c r="I67">
        <f t="shared" si="12"/>
        <v>11.579063307264942</v>
      </c>
      <c r="J67">
        <f t="shared" ref="J67:J70" si="14">STDEV(G67:H67)</f>
        <v>1.263629019070018E-3</v>
      </c>
    </row>
    <row r="68" spans="1:10" x14ac:dyDescent="0.3">
      <c r="A68" s="31" t="s">
        <v>60</v>
      </c>
      <c r="B68">
        <v>5536</v>
      </c>
      <c r="C68">
        <v>5536</v>
      </c>
      <c r="D68">
        <f>AVERAGE(B68:C68)</f>
        <v>5536</v>
      </c>
      <c r="E68">
        <f>STDEV(B68:C68)</f>
        <v>0</v>
      </c>
      <c r="G68">
        <f t="shared" si="13"/>
        <v>11.640946247213277</v>
      </c>
      <c r="H68">
        <f t="shared" si="12"/>
        <v>11.640946247213277</v>
      </c>
      <c r="I68">
        <f t="shared" si="12"/>
        <v>11.640946247213277</v>
      </c>
      <c r="J68">
        <f t="shared" si="14"/>
        <v>0</v>
      </c>
    </row>
    <row r="69" spans="1:10" x14ac:dyDescent="0.3">
      <c r="A69" s="29" t="s">
        <v>61</v>
      </c>
      <c r="B69" t="s">
        <v>74</v>
      </c>
      <c r="C69" t="s">
        <v>74</v>
      </c>
      <c r="D69" t="s">
        <v>74</v>
      </c>
      <c r="E69" t="s">
        <v>74</v>
      </c>
      <c r="G69" t="s">
        <v>74</v>
      </c>
      <c r="H69" t="s">
        <v>74</v>
      </c>
      <c r="I69" t="s">
        <v>74</v>
      </c>
      <c r="J69" t="s">
        <v>74</v>
      </c>
    </row>
    <row r="70" spans="1:10" x14ac:dyDescent="0.3">
      <c r="A70" s="30" t="s">
        <v>62</v>
      </c>
      <c r="B70">
        <v>11112</v>
      </c>
      <c r="C70">
        <v>11112</v>
      </c>
      <c r="D70">
        <f>AVERAGE(B70:C70)</f>
        <v>11112</v>
      </c>
      <c r="E70">
        <f>STDEV(B70:C70)</f>
        <v>0</v>
      </c>
      <c r="G70">
        <f t="shared" si="13"/>
        <v>11.739605081566934</v>
      </c>
      <c r="H70">
        <f t="shared" si="12"/>
        <v>11.739605081566934</v>
      </c>
      <c r="I70">
        <f t="shared" si="12"/>
        <v>11.739605081566934</v>
      </c>
      <c r="J70">
        <f t="shared" si="14"/>
        <v>0</v>
      </c>
    </row>
    <row r="71" spans="1:10" x14ac:dyDescent="0.3">
      <c r="A71" s="31" t="s">
        <v>63</v>
      </c>
      <c r="B71" t="s">
        <v>74</v>
      </c>
      <c r="C71" t="s">
        <v>74</v>
      </c>
      <c r="D71" t="s">
        <v>74</v>
      </c>
      <c r="E71" t="s">
        <v>74</v>
      </c>
      <c r="G71" t="s">
        <v>74</v>
      </c>
      <c r="H71" t="s">
        <v>74</v>
      </c>
      <c r="I71" t="s">
        <v>74</v>
      </c>
      <c r="J71" t="s">
        <v>74</v>
      </c>
    </row>
    <row r="72" spans="1:10" x14ac:dyDescent="0.3">
      <c r="A72" s="29" t="s">
        <v>64</v>
      </c>
      <c r="B72" t="s">
        <v>74</v>
      </c>
      <c r="C72" t="s">
        <v>74</v>
      </c>
      <c r="D72" t="s">
        <v>74</v>
      </c>
      <c r="E72" t="s">
        <v>74</v>
      </c>
      <c r="G72" t="s">
        <v>74</v>
      </c>
      <c r="H72" t="s">
        <v>74</v>
      </c>
      <c r="I72" t="s">
        <v>74</v>
      </c>
      <c r="J72" t="s">
        <v>74</v>
      </c>
    </row>
    <row r="73" spans="1:10" x14ac:dyDescent="0.3">
      <c r="A73" s="30" t="s">
        <v>65</v>
      </c>
      <c r="B73">
        <v>10531</v>
      </c>
      <c r="C73">
        <v>12607</v>
      </c>
      <c r="D73">
        <f>AVERAGE(B73:C73)</f>
        <v>11569</v>
      </c>
      <c r="E73">
        <f>STDEV(B73:C73)</f>
        <v>1467.9536777432727</v>
      </c>
      <c r="G73">
        <f t="shared" si="13"/>
        <v>11.729325170742065</v>
      </c>
      <c r="H73">
        <f t="shared" si="12"/>
        <v>11.766056831451927</v>
      </c>
      <c r="I73">
        <f t="shared" si="12"/>
        <v>11.747691001096996</v>
      </c>
      <c r="J73">
        <f t="shared" ref="J73" si="15">STDEV(G73:H73)</f>
        <v>2.5973206372186582E-2</v>
      </c>
    </row>
    <row r="74" spans="1:10" x14ac:dyDescent="0.3">
      <c r="A74" s="31" t="s">
        <v>66</v>
      </c>
      <c r="B74" t="s">
        <v>74</v>
      </c>
      <c r="C74" t="s">
        <v>74</v>
      </c>
      <c r="D74" t="s">
        <v>74</v>
      </c>
      <c r="E74" t="s">
        <v>74</v>
      </c>
      <c r="G74" t="s">
        <v>74</v>
      </c>
      <c r="H74" t="s">
        <v>74</v>
      </c>
      <c r="I74" t="s">
        <v>74</v>
      </c>
      <c r="J74" t="s">
        <v>74</v>
      </c>
    </row>
    <row r="78" spans="1:10" x14ac:dyDescent="0.3">
      <c r="A78" s="16" t="s">
        <v>104</v>
      </c>
      <c r="B78" s="7" t="s">
        <v>102</v>
      </c>
      <c r="C78" t="s">
        <v>103</v>
      </c>
    </row>
    <row r="79" spans="1:10" x14ac:dyDescent="0.3">
      <c r="A79" t="s">
        <v>70</v>
      </c>
    </row>
    <row r="80" spans="1:10" x14ac:dyDescent="0.3">
      <c r="A80" s="32" t="s">
        <v>71</v>
      </c>
      <c r="B80" s="32" t="s">
        <v>87</v>
      </c>
      <c r="C80" s="32" t="s">
        <v>88</v>
      </c>
      <c r="D80" s="32" t="s">
        <v>51</v>
      </c>
      <c r="E80" s="32" t="s">
        <v>22</v>
      </c>
    </row>
    <row r="81" spans="1:10" x14ac:dyDescent="0.3">
      <c r="A81">
        <v>100</v>
      </c>
      <c r="B81">
        <v>10337566</v>
      </c>
      <c r="C81">
        <v>10337566</v>
      </c>
      <c r="D81">
        <f>AVERAGE(B81:C81)</f>
        <v>10337566</v>
      </c>
      <c r="E81">
        <f>STDEV(B81:C81)</f>
        <v>0</v>
      </c>
    </row>
    <row r="82" spans="1:10" x14ac:dyDescent="0.3">
      <c r="A82">
        <v>50</v>
      </c>
      <c r="B82">
        <v>3791248</v>
      </c>
      <c r="C82">
        <v>3889645</v>
      </c>
      <c r="D82">
        <f t="shared" ref="D82:D83" si="16">AVERAGE(B82:C82)</f>
        <v>3840446.5</v>
      </c>
      <c r="E82">
        <f t="shared" ref="E82:E83" si="17">STDEV(B82:C82)</f>
        <v>69577.18594841272</v>
      </c>
    </row>
    <row r="83" spans="1:10" x14ac:dyDescent="0.3">
      <c r="A83">
        <v>25</v>
      </c>
      <c r="B83">
        <v>2817022</v>
      </c>
      <c r="C83">
        <v>2817022</v>
      </c>
      <c r="D83">
        <f t="shared" si="16"/>
        <v>2817022</v>
      </c>
      <c r="E83">
        <f t="shared" si="17"/>
        <v>0</v>
      </c>
    </row>
    <row r="87" spans="1:10" x14ac:dyDescent="0.3">
      <c r="A87" s="32" t="s">
        <v>93</v>
      </c>
      <c r="B87" s="32" t="s">
        <v>87</v>
      </c>
      <c r="C87" s="32" t="s">
        <v>88</v>
      </c>
      <c r="D87" s="32" t="s">
        <v>51</v>
      </c>
      <c r="E87" s="32" t="s">
        <v>22</v>
      </c>
      <c r="G87" s="32" t="s">
        <v>89</v>
      </c>
      <c r="H87" s="32" t="s">
        <v>90</v>
      </c>
      <c r="I87" s="32" t="s">
        <v>94</v>
      </c>
      <c r="J87" s="32" t="s">
        <v>22</v>
      </c>
    </row>
    <row r="88" spans="1:10" x14ac:dyDescent="0.3">
      <c r="A88" s="29" t="s">
        <v>58</v>
      </c>
      <c r="B88">
        <v>3227</v>
      </c>
      <c r="C88">
        <v>2364</v>
      </c>
      <c r="D88">
        <f>AVERAGE(B88:C88)</f>
        <v>2795.5</v>
      </c>
      <c r="E88">
        <f>STDEV(B88:C88)</f>
        <v>610.23315216399055</v>
      </c>
      <c r="G88">
        <f>(B88+431538)/104512</f>
        <v>4.1599529240661361</v>
      </c>
      <c r="H88">
        <f t="shared" ref="H88:I89" si="18">(C88+431538)/104512</f>
        <v>4.1516954990814448</v>
      </c>
      <c r="I88">
        <f t="shared" si="18"/>
        <v>4.1558242115737904</v>
      </c>
      <c r="J88">
        <f>STDEV(G88:H88)</f>
        <v>5.8388812018145102E-3</v>
      </c>
    </row>
    <row r="89" spans="1:10" x14ac:dyDescent="0.3">
      <c r="A89" s="30" t="s">
        <v>59</v>
      </c>
      <c r="B89">
        <v>1000</v>
      </c>
      <c r="C89">
        <v>1000</v>
      </c>
      <c r="D89">
        <f>AVERAGE(B89:C89)</f>
        <v>1000</v>
      </c>
      <c r="E89">
        <f>STDEV(B89:C89)</f>
        <v>0</v>
      </c>
      <c r="G89">
        <f>(B89+431538)/104512</f>
        <v>4.138644366197183</v>
      </c>
      <c r="H89">
        <f t="shared" si="18"/>
        <v>4.138644366197183</v>
      </c>
      <c r="I89">
        <f t="shared" si="18"/>
        <v>4.138644366197183</v>
      </c>
      <c r="J89">
        <f t="shared" ref="J89:J95" si="19">STDEV(G89:H89)</f>
        <v>0</v>
      </c>
    </row>
    <row r="90" spans="1:10" x14ac:dyDescent="0.3">
      <c r="A90" s="31" t="s">
        <v>60</v>
      </c>
      <c r="B90" t="s">
        <v>74</v>
      </c>
      <c r="C90" t="s">
        <v>74</v>
      </c>
      <c r="D90" t="s">
        <v>74</v>
      </c>
      <c r="E90" t="s">
        <v>74</v>
      </c>
      <c r="G90" t="s">
        <v>74</v>
      </c>
      <c r="H90" t="s">
        <v>74</v>
      </c>
      <c r="I90" t="s">
        <v>74</v>
      </c>
      <c r="J90" t="s">
        <v>74</v>
      </c>
    </row>
    <row r="91" spans="1:10" x14ac:dyDescent="0.3">
      <c r="A91" s="29" t="s">
        <v>61</v>
      </c>
      <c r="B91">
        <v>9287</v>
      </c>
      <c r="C91">
        <v>9287</v>
      </c>
      <c r="D91">
        <v>9287</v>
      </c>
      <c r="E91">
        <v>0</v>
      </c>
      <c r="G91">
        <f t="shared" ref="G91:I92" si="20">(B91+431538)/104512</f>
        <v>4.2179366962645437</v>
      </c>
      <c r="H91">
        <f t="shared" si="20"/>
        <v>4.2179366962645437</v>
      </c>
      <c r="I91">
        <f t="shared" si="20"/>
        <v>4.2179366962645437</v>
      </c>
      <c r="J91">
        <f t="shared" si="19"/>
        <v>0</v>
      </c>
    </row>
    <row r="92" spans="1:10" x14ac:dyDescent="0.3">
      <c r="A92" s="30" t="s">
        <v>62</v>
      </c>
      <c r="B92">
        <v>3994</v>
      </c>
      <c r="C92">
        <v>3994</v>
      </c>
      <c r="D92">
        <v>3994</v>
      </c>
      <c r="E92">
        <v>0</v>
      </c>
      <c r="G92">
        <f t="shared" si="20"/>
        <v>4.1672917942437229</v>
      </c>
      <c r="H92">
        <f t="shared" si="20"/>
        <v>4.1672917942437229</v>
      </c>
      <c r="I92">
        <f t="shared" si="20"/>
        <v>4.1672917942437229</v>
      </c>
      <c r="J92">
        <f t="shared" si="19"/>
        <v>0</v>
      </c>
    </row>
    <row r="93" spans="1:10" x14ac:dyDescent="0.3">
      <c r="A93" s="31" t="s">
        <v>63</v>
      </c>
      <c r="B93" t="s">
        <v>74</v>
      </c>
      <c r="C93" t="s">
        <v>74</v>
      </c>
      <c r="D93" t="s">
        <v>74</v>
      </c>
      <c r="E93" t="s">
        <v>74</v>
      </c>
      <c r="G93" t="s">
        <v>74</v>
      </c>
      <c r="H93" t="s">
        <v>74</v>
      </c>
      <c r="I93" t="s">
        <v>74</v>
      </c>
      <c r="J93" t="s">
        <v>74</v>
      </c>
    </row>
    <row r="94" spans="1:10" x14ac:dyDescent="0.3">
      <c r="A94" s="29" t="s">
        <v>64</v>
      </c>
      <c r="B94" t="s">
        <v>74</v>
      </c>
      <c r="C94" t="s">
        <v>74</v>
      </c>
      <c r="D94" t="s">
        <v>74</v>
      </c>
      <c r="E94" t="s">
        <v>74</v>
      </c>
      <c r="G94" t="s">
        <v>74</v>
      </c>
      <c r="H94" t="s">
        <v>74</v>
      </c>
      <c r="I94" t="s">
        <v>74</v>
      </c>
      <c r="J94" t="s">
        <v>74</v>
      </c>
    </row>
    <row r="95" spans="1:10" x14ac:dyDescent="0.3">
      <c r="A95" s="30" t="s">
        <v>65</v>
      </c>
      <c r="B95">
        <v>4297</v>
      </c>
      <c r="C95">
        <v>3224</v>
      </c>
      <c r="E95">
        <f>STDEV(B95:C95)</f>
        <v>758.72557621316548</v>
      </c>
      <c r="G95">
        <f>(B95+431538)/104512</f>
        <v>4.1701909828536436</v>
      </c>
      <c r="H95">
        <f t="shared" ref="H95:I95" si="21">(C95+431538)/104512</f>
        <v>4.1599242192284143</v>
      </c>
      <c r="I95">
        <f t="shared" si="21"/>
        <v>4.1290760869565215</v>
      </c>
      <c r="J95">
        <f t="shared" si="19"/>
        <v>7.2596981802390765E-3</v>
      </c>
    </row>
    <row r="96" spans="1:10" x14ac:dyDescent="0.3">
      <c r="A96" s="31" t="s">
        <v>66</v>
      </c>
      <c r="B96" t="s">
        <v>74</v>
      </c>
      <c r="C96" t="s">
        <v>74</v>
      </c>
      <c r="D96" t="s">
        <v>74</v>
      </c>
      <c r="E96" t="s">
        <v>74</v>
      </c>
      <c r="G96" t="s">
        <v>74</v>
      </c>
      <c r="H96" t="s">
        <v>74</v>
      </c>
      <c r="I96" t="s">
        <v>74</v>
      </c>
      <c r="J96" t="s">
        <v>74</v>
      </c>
    </row>
    <row r="100" spans="1:10" x14ac:dyDescent="0.3">
      <c r="A100" s="16" t="s">
        <v>107</v>
      </c>
      <c r="B100" s="7" t="s">
        <v>105</v>
      </c>
      <c r="C100" t="s">
        <v>106</v>
      </c>
    </row>
    <row r="101" spans="1:10" x14ac:dyDescent="0.3">
      <c r="A101" t="s">
        <v>70</v>
      </c>
    </row>
    <row r="102" spans="1:10" x14ac:dyDescent="0.3">
      <c r="A102" s="32" t="s">
        <v>71</v>
      </c>
      <c r="B102" s="32" t="s">
        <v>87</v>
      </c>
      <c r="C102" s="32" t="s">
        <v>88</v>
      </c>
      <c r="D102" s="32" t="s">
        <v>51</v>
      </c>
      <c r="E102" s="32" t="s">
        <v>22</v>
      </c>
    </row>
    <row r="103" spans="1:10" x14ac:dyDescent="0.3">
      <c r="A103">
        <v>100</v>
      </c>
      <c r="B103">
        <v>7177064</v>
      </c>
      <c r="C103">
        <v>7177064</v>
      </c>
      <c r="D103">
        <f>AVERAGE(B103:C103)</f>
        <v>7177064</v>
      </c>
      <c r="E103">
        <f>STDEV(B103:C103)</f>
        <v>0</v>
      </c>
    </row>
    <row r="104" spans="1:10" x14ac:dyDescent="0.3">
      <c r="A104">
        <v>50</v>
      </c>
      <c r="B104">
        <v>2072700</v>
      </c>
      <c r="C104">
        <v>2072700</v>
      </c>
      <c r="D104">
        <f t="shared" ref="D104:D105" si="22">AVERAGE(B104:C104)</f>
        <v>2072700</v>
      </c>
      <c r="E104">
        <f t="shared" ref="E104:E105" si="23">STDEV(B104:C104)</f>
        <v>0</v>
      </c>
    </row>
    <row r="105" spans="1:10" x14ac:dyDescent="0.3">
      <c r="A105">
        <v>25</v>
      </c>
      <c r="B105">
        <v>166366</v>
      </c>
      <c r="C105">
        <v>166366</v>
      </c>
      <c r="D105">
        <f t="shared" si="22"/>
        <v>166366</v>
      </c>
      <c r="E105">
        <f t="shared" si="23"/>
        <v>0</v>
      </c>
    </row>
    <row r="109" spans="1:10" x14ac:dyDescent="0.3">
      <c r="A109" s="32" t="s">
        <v>93</v>
      </c>
      <c r="B109" s="32" t="s">
        <v>87</v>
      </c>
      <c r="C109" s="32" t="s">
        <v>88</v>
      </c>
      <c r="D109" s="32" t="s">
        <v>51</v>
      </c>
      <c r="E109" s="32" t="s">
        <v>22</v>
      </c>
      <c r="G109" s="32" t="s">
        <v>89</v>
      </c>
      <c r="H109" s="32" t="s">
        <v>90</v>
      </c>
      <c r="I109" s="32" t="s">
        <v>94</v>
      </c>
      <c r="J109" s="32" t="s">
        <v>22</v>
      </c>
    </row>
    <row r="110" spans="1:10" x14ac:dyDescent="0.3">
      <c r="A110" s="29" t="s">
        <v>58</v>
      </c>
      <c r="B110">
        <v>93323</v>
      </c>
      <c r="C110">
        <v>141886</v>
      </c>
      <c r="D110">
        <f t="shared" ref="D110:D118" si="24">AVERAGE(B110:C110)</f>
        <v>117604.5</v>
      </c>
      <c r="E110">
        <f t="shared" ref="E110:E118" si="25">STDEV(B110:C110)</f>
        <v>34339.226614762309</v>
      </c>
      <c r="G110">
        <f>(B110+2000000)/94706</f>
        <v>22.10338310138745</v>
      </c>
      <c r="H110">
        <f>(C110+2000000)/94706</f>
        <v>22.616159483031698</v>
      </c>
      <c r="I110">
        <f>AVERAGE(G110:H110)</f>
        <v>22.359771292209572</v>
      </c>
      <c r="J110">
        <f>STDEV(G110:H110)</f>
        <v>0.36258765669294846</v>
      </c>
    </row>
    <row r="111" spans="1:10" x14ac:dyDescent="0.3">
      <c r="A111" s="30" t="s">
        <v>59</v>
      </c>
      <c r="B111">
        <v>460881</v>
      </c>
      <c r="C111">
        <v>304163</v>
      </c>
      <c r="D111">
        <f t="shared" si="24"/>
        <v>382522</v>
      </c>
      <c r="E111">
        <f t="shared" si="25"/>
        <v>110816.36053399336</v>
      </c>
      <c r="G111">
        <f t="shared" ref="G111:H118" si="26">(B111+2000000)/94706</f>
        <v>25.984425485185731</v>
      </c>
      <c r="H111">
        <f t="shared" si="26"/>
        <v>24.329641205414653</v>
      </c>
      <c r="I111">
        <f t="shared" ref="I111:I118" si="27">AVERAGE(G111:H111)</f>
        <v>25.157033345300192</v>
      </c>
      <c r="J111">
        <f t="shared" ref="J111:J118" si="28">STDEV(G111:H111)</f>
        <v>1.1701091856270267</v>
      </c>
    </row>
    <row r="112" spans="1:10" x14ac:dyDescent="0.3">
      <c r="A112" s="31" t="s">
        <v>60</v>
      </c>
      <c r="B112">
        <v>26100</v>
      </c>
      <c r="C112">
        <v>205822</v>
      </c>
      <c r="D112">
        <f t="shared" si="24"/>
        <v>115961</v>
      </c>
      <c r="E112">
        <f t="shared" si="25"/>
        <v>127082.6449284087</v>
      </c>
      <c r="G112">
        <f t="shared" si="26"/>
        <v>21.393575908601356</v>
      </c>
      <c r="H112">
        <f t="shared" si="26"/>
        <v>23.291259265516441</v>
      </c>
      <c r="I112">
        <f t="shared" si="27"/>
        <v>22.342417587058897</v>
      </c>
      <c r="J112">
        <f t="shared" si="28"/>
        <v>1.3418647702195079</v>
      </c>
    </row>
    <row r="113" spans="1:10" x14ac:dyDescent="0.3">
      <c r="A113" s="29" t="s">
        <v>61</v>
      </c>
      <c r="B113">
        <v>166820</v>
      </c>
      <c r="C113">
        <v>169595</v>
      </c>
      <c r="D113">
        <f t="shared" si="24"/>
        <v>168207.5</v>
      </c>
      <c r="E113">
        <f t="shared" si="25"/>
        <v>1962.2213177926694</v>
      </c>
      <c r="G113">
        <f t="shared" si="26"/>
        <v>22.879437416847928</v>
      </c>
      <c r="H113">
        <f t="shared" si="26"/>
        <v>22.90873862268494</v>
      </c>
      <c r="I113">
        <f t="shared" si="27"/>
        <v>22.894088019766436</v>
      </c>
      <c r="J113">
        <f t="shared" si="28"/>
        <v>2.0719081344293806E-2</v>
      </c>
    </row>
    <row r="114" spans="1:10" x14ac:dyDescent="0.3">
      <c r="A114" s="30" t="s">
        <v>62</v>
      </c>
      <c r="B114">
        <v>259373</v>
      </c>
      <c r="C114">
        <v>929916</v>
      </c>
      <c r="D114">
        <f t="shared" si="24"/>
        <v>594644.5</v>
      </c>
      <c r="E114">
        <f t="shared" si="25"/>
        <v>474145.50237717113</v>
      </c>
      <c r="G114">
        <f t="shared" si="26"/>
        <v>23.856703904715648</v>
      </c>
      <c r="H114">
        <f t="shared" si="26"/>
        <v>30.936962811226323</v>
      </c>
      <c r="I114">
        <f t="shared" si="27"/>
        <v>27.396833357970984</v>
      </c>
      <c r="J114">
        <f t="shared" si="28"/>
        <v>5.006499085350173</v>
      </c>
    </row>
    <row r="115" spans="1:10" x14ac:dyDescent="0.3">
      <c r="A115" s="31" t="s">
        <v>63</v>
      </c>
      <c r="B115">
        <v>289999</v>
      </c>
      <c r="C115">
        <v>17498</v>
      </c>
      <c r="D115">
        <f t="shared" si="24"/>
        <v>153748.5</v>
      </c>
      <c r="E115">
        <f t="shared" si="25"/>
        <v>192687.30498011538</v>
      </c>
      <c r="G115">
        <f t="shared" si="26"/>
        <v>24.180083627225308</v>
      </c>
      <c r="H115">
        <f t="shared" si="26"/>
        <v>21.302747450003167</v>
      </c>
      <c r="I115">
        <f t="shared" si="27"/>
        <v>22.741415538614238</v>
      </c>
      <c r="J115">
        <f t="shared" si="28"/>
        <v>2.0345839226671534</v>
      </c>
    </row>
    <row r="116" spans="1:10" x14ac:dyDescent="0.3">
      <c r="A116" s="29" t="s">
        <v>64</v>
      </c>
      <c r="B116">
        <v>186940</v>
      </c>
      <c r="C116">
        <v>661009</v>
      </c>
      <c r="D116">
        <f t="shared" si="24"/>
        <v>423974.5</v>
      </c>
      <c r="E116">
        <f t="shared" si="25"/>
        <v>335217.40465032542</v>
      </c>
      <c r="G116">
        <f t="shared" si="26"/>
        <v>23.091884357907631</v>
      </c>
      <c r="H116">
        <f t="shared" si="26"/>
        <v>28.097575655185523</v>
      </c>
      <c r="I116">
        <f t="shared" si="27"/>
        <v>25.594730006546577</v>
      </c>
      <c r="J116">
        <f t="shared" si="28"/>
        <v>3.5395582608316833</v>
      </c>
    </row>
    <row r="117" spans="1:10" x14ac:dyDescent="0.3">
      <c r="A117" s="30" t="s">
        <v>65</v>
      </c>
      <c r="B117">
        <v>149343</v>
      </c>
      <c r="C117">
        <v>145627</v>
      </c>
      <c r="D117">
        <f t="shared" si="24"/>
        <v>147485</v>
      </c>
      <c r="E117">
        <f t="shared" si="25"/>
        <v>2627.6087988892104</v>
      </c>
      <c r="G117">
        <f t="shared" si="26"/>
        <v>22.694897894536776</v>
      </c>
      <c r="H117">
        <f t="shared" si="26"/>
        <v>22.655660676197918</v>
      </c>
      <c r="I117">
        <f t="shared" si="27"/>
        <v>22.675279285367345</v>
      </c>
      <c r="J117">
        <f t="shared" si="28"/>
        <v>2.7744903162303703E-2</v>
      </c>
    </row>
    <row r="118" spans="1:10" x14ac:dyDescent="0.3">
      <c r="A118" s="31" t="s">
        <v>66</v>
      </c>
      <c r="B118">
        <v>23043</v>
      </c>
      <c r="C118">
        <v>126904</v>
      </c>
      <c r="D118">
        <f t="shared" si="24"/>
        <v>74973.5</v>
      </c>
      <c r="E118">
        <f t="shared" si="25"/>
        <v>73440.817400816013</v>
      </c>
      <c r="G118">
        <f t="shared" si="26"/>
        <v>21.361297066711717</v>
      </c>
      <c r="H118">
        <f t="shared" si="26"/>
        <v>22.457964648491121</v>
      </c>
      <c r="I118">
        <f t="shared" si="27"/>
        <v>21.909630857601421</v>
      </c>
      <c r="J118">
        <f t="shared" si="28"/>
        <v>0.77546108378366874</v>
      </c>
    </row>
    <row r="122" spans="1:10" x14ac:dyDescent="0.3">
      <c r="A122" s="16" t="s">
        <v>110</v>
      </c>
      <c r="B122" s="7" t="s">
        <v>108</v>
      </c>
      <c r="C122" t="s">
        <v>109</v>
      </c>
    </row>
    <row r="123" spans="1:10" x14ac:dyDescent="0.3">
      <c r="A123" t="s">
        <v>70</v>
      </c>
    </row>
    <row r="124" spans="1:10" x14ac:dyDescent="0.3">
      <c r="A124" s="32" t="s">
        <v>71</v>
      </c>
      <c r="B124" s="32" t="s">
        <v>87</v>
      </c>
      <c r="C124" s="32" t="s">
        <v>88</v>
      </c>
      <c r="D124" s="32" t="s">
        <v>51</v>
      </c>
      <c r="E124" s="32" t="s">
        <v>22</v>
      </c>
    </row>
    <row r="125" spans="1:10" x14ac:dyDescent="0.3">
      <c r="A125">
        <v>100</v>
      </c>
      <c r="B125">
        <v>15314535</v>
      </c>
      <c r="C125">
        <v>16980899</v>
      </c>
      <c r="D125">
        <f>AVERAGE(B125:C125)</f>
        <v>16147717</v>
      </c>
      <c r="E125">
        <f>STDEV(B125:C125)</f>
        <v>1178297.2843251401</v>
      </c>
    </row>
    <row r="126" spans="1:10" x14ac:dyDescent="0.3">
      <c r="A126">
        <v>50</v>
      </c>
      <c r="B126">
        <v>7017038</v>
      </c>
      <c r="C126">
        <v>7017038</v>
      </c>
      <c r="D126">
        <f t="shared" ref="D126:D127" si="29">AVERAGE(B126:C126)</f>
        <v>7017038</v>
      </c>
      <c r="E126">
        <f t="shared" ref="E126:E127" si="30">STDEV(B126:C126)</f>
        <v>0</v>
      </c>
    </row>
    <row r="127" spans="1:10" x14ac:dyDescent="0.3">
      <c r="A127">
        <v>25</v>
      </c>
      <c r="B127">
        <v>535468</v>
      </c>
      <c r="C127">
        <v>535468</v>
      </c>
      <c r="D127">
        <f t="shared" si="29"/>
        <v>535468</v>
      </c>
      <c r="E127">
        <f t="shared" si="30"/>
        <v>0</v>
      </c>
    </row>
    <row r="131" spans="1:10" x14ac:dyDescent="0.3">
      <c r="A131" s="32" t="s">
        <v>93</v>
      </c>
      <c r="B131" s="32" t="s">
        <v>87</v>
      </c>
      <c r="C131" s="32" t="s">
        <v>88</v>
      </c>
      <c r="D131" s="32" t="s">
        <v>51</v>
      </c>
      <c r="E131" s="32" t="s">
        <v>22</v>
      </c>
      <c r="G131" s="32" t="s">
        <v>89</v>
      </c>
      <c r="H131" s="32" t="s">
        <v>90</v>
      </c>
      <c r="I131" s="32" t="s">
        <v>94</v>
      </c>
      <c r="J131" s="32" t="s">
        <v>22</v>
      </c>
    </row>
    <row r="132" spans="1:10" x14ac:dyDescent="0.3">
      <c r="A132" s="29" t="s">
        <v>58</v>
      </c>
      <c r="B132">
        <v>2889</v>
      </c>
      <c r="C132">
        <v>3599</v>
      </c>
      <c r="D132">
        <f>AVERAGE(B132:C132)</f>
        <v>3244</v>
      </c>
      <c r="E132">
        <f>STDEV(B132:C132)</f>
        <v>502.04581464244876</v>
      </c>
      <c r="G132">
        <f>(B132+4000000)/204513</f>
        <v>19.572785104125408</v>
      </c>
      <c r="H132">
        <f t="shared" ref="H132:I139" si="31">(C132+4000000)/204513</f>
        <v>19.576256766073552</v>
      </c>
      <c r="I132">
        <f t="shared" si="31"/>
        <v>19.574520935099482</v>
      </c>
      <c r="J132">
        <f>STDEV(G132:H132)</f>
        <v>2.4548357055196638E-3</v>
      </c>
    </row>
    <row r="133" spans="1:10" x14ac:dyDescent="0.3">
      <c r="A133" s="30" t="s">
        <v>59</v>
      </c>
      <c r="B133">
        <v>20415</v>
      </c>
      <c r="C133">
        <v>13565</v>
      </c>
      <c r="D133">
        <f>AVERAGE(B133:C133)</f>
        <v>16990</v>
      </c>
      <c r="E133">
        <f>STDEV(B133:C133)</f>
        <v>4843.6814511278508</v>
      </c>
      <c r="G133">
        <f t="shared" ref="G133:G139" si="32">(B133+4000000)/204513</f>
        <v>19.658481367932602</v>
      </c>
      <c r="H133">
        <f t="shared" si="31"/>
        <v>19.62498716463012</v>
      </c>
      <c r="I133">
        <f t="shared" si="31"/>
        <v>19.641734266281361</v>
      </c>
      <c r="J133">
        <f t="shared" ref="J133:J136" si="33">STDEV(G133:H133)</f>
        <v>2.3683978285625632E-2</v>
      </c>
    </row>
    <row r="134" spans="1:10" x14ac:dyDescent="0.3">
      <c r="A134" s="31" t="s">
        <v>60</v>
      </c>
      <c r="B134">
        <v>6287</v>
      </c>
      <c r="C134">
        <v>127158</v>
      </c>
      <c r="D134">
        <f>AVERAGE(B134:C134)</f>
        <v>66722.5</v>
      </c>
      <c r="E134">
        <f>STDEV(B134:C134)</f>
        <v>85468.703748799191</v>
      </c>
      <c r="G134">
        <f t="shared" si="32"/>
        <v>19.589400184829326</v>
      </c>
      <c r="H134">
        <f t="shared" si="31"/>
        <v>20.180418848679547</v>
      </c>
      <c r="I134">
        <f t="shared" si="31"/>
        <v>19.884909516754437</v>
      </c>
      <c r="J134">
        <f t="shared" si="33"/>
        <v>0.41791330501630392</v>
      </c>
    </row>
    <row r="135" spans="1:10" x14ac:dyDescent="0.3">
      <c r="A135" s="29" t="s">
        <v>61</v>
      </c>
      <c r="B135">
        <v>520464</v>
      </c>
      <c r="C135">
        <v>520464</v>
      </c>
      <c r="D135">
        <f>AVERAGE(B135:C135)</f>
        <v>520464</v>
      </c>
      <c r="E135">
        <f>STDEV(B135:C135)</f>
        <v>0</v>
      </c>
      <c r="G135">
        <f t="shared" si="32"/>
        <v>22.103553319348894</v>
      </c>
      <c r="H135">
        <f t="shared" si="31"/>
        <v>22.103553319348894</v>
      </c>
      <c r="I135">
        <f t="shared" si="31"/>
        <v>22.103553319348894</v>
      </c>
      <c r="J135">
        <f t="shared" si="33"/>
        <v>0</v>
      </c>
    </row>
    <row r="136" spans="1:10" x14ac:dyDescent="0.3">
      <c r="A136" s="30" t="s">
        <v>62</v>
      </c>
      <c r="B136">
        <v>1536</v>
      </c>
      <c r="C136">
        <v>111168</v>
      </c>
      <c r="D136">
        <f>AVERAGE(B136:C136)</f>
        <v>56352</v>
      </c>
      <c r="E136">
        <f>STDEV(B136:C136)</f>
        <v>77521.530635043571</v>
      </c>
      <c r="G136">
        <f t="shared" si="32"/>
        <v>19.566169387765083</v>
      </c>
      <c r="H136">
        <f t="shared" si="31"/>
        <v>20.102233109875655</v>
      </c>
      <c r="I136">
        <f t="shared" si="31"/>
        <v>19.834201248820367</v>
      </c>
      <c r="J136">
        <f t="shared" si="33"/>
        <v>0.37905429305248689</v>
      </c>
    </row>
    <row r="137" spans="1:10" x14ac:dyDescent="0.3">
      <c r="A137" s="31" t="s">
        <v>63</v>
      </c>
      <c r="B137" t="s">
        <v>74</v>
      </c>
      <c r="C137" t="s">
        <v>74</v>
      </c>
      <c r="D137" t="s">
        <v>74</v>
      </c>
      <c r="E137" t="s">
        <v>74</v>
      </c>
      <c r="G137" t="s">
        <v>74</v>
      </c>
      <c r="H137" t="s">
        <v>74</v>
      </c>
      <c r="I137" t="s">
        <v>74</v>
      </c>
      <c r="J137" t="s">
        <v>74</v>
      </c>
    </row>
    <row r="138" spans="1:10" x14ac:dyDescent="0.3">
      <c r="A138" s="29" t="s">
        <v>64</v>
      </c>
      <c r="B138" t="s">
        <v>74</v>
      </c>
      <c r="C138" t="s">
        <v>74</v>
      </c>
      <c r="D138" t="s">
        <v>74</v>
      </c>
      <c r="E138" t="s">
        <v>74</v>
      </c>
      <c r="G138" t="s">
        <v>74</v>
      </c>
      <c r="H138" t="s">
        <v>74</v>
      </c>
      <c r="I138" t="s">
        <v>74</v>
      </c>
      <c r="J138" t="s">
        <v>74</v>
      </c>
    </row>
    <row r="139" spans="1:10" x14ac:dyDescent="0.3">
      <c r="A139" s="30" t="s">
        <v>65</v>
      </c>
      <c r="B139">
        <v>38135</v>
      </c>
      <c r="C139">
        <v>110254</v>
      </c>
      <c r="D139">
        <f>AVERAGE(B139:C139)</f>
        <v>74194.5</v>
      </c>
      <c r="E139">
        <f>STDEV(B139:C139)</f>
        <v>50995.833952392619</v>
      </c>
      <c r="G139">
        <f t="shared" si="32"/>
        <v>19.745126226694637</v>
      </c>
      <c r="H139">
        <f t="shared" si="31"/>
        <v>20.097763956325515</v>
      </c>
      <c r="I139">
        <f t="shared" si="31"/>
        <v>19.921445091510076</v>
      </c>
      <c r="J139">
        <f t="shared" ref="J139" si="34">STDEV(G139:H139)</f>
        <v>0.24935252992422216</v>
      </c>
    </row>
    <row r="140" spans="1:10" x14ac:dyDescent="0.3">
      <c r="A140" s="31" t="s">
        <v>66</v>
      </c>
      <c r="B140" t="s">
        <v>74</v>
      </c>
      <c r="C140" t="s">
        <v>74</v>
      </c>
      <c r="D140" t="s">
        <v>74</v>
      </c>
      <c r="E140" t="s">
        <v>74</v>
      </c>
      <c r="G140" t="s">
        <v>74</v>
      </c>
      <c r="H140" t="s">
        <v>74</v>
      </c>
      <c r="I140" t="s">
        <v>74</v>
      </c>
      <c r="J140" t="s">
        <v>74</v>
      </c>
    </row>
    <row r="144" spans="1:10" x14ac:dyDescent="0.3">
      <c r="A144" s="16" t="s">
        <v>113</v>
      </c>
      <c r="B144" s="7" t="s">
        <v>111</v>
      </c>
      <c r="C144" t="s">
        <v>112</v>
      </c>
    </row>
    <row r="145" spans="1:10" x14ac:dyDescent="0.3">
      <c r="A145" t="s">
        <v>70</v>
      </c>
    </row>
    <row r="146" spans="1:10" x14ac:dyDescent="0.3">
      <c r="A146" s="32" t="s">
        <v>71</v>
      </c>
      <c r="B146" s="32" t="s">
        <v>87</v>
      </c>
      <c r="C146" s="32" t="s">
        <v>88</v>
      </c>
      <c r="D146" s="32" t="s">
        <v>51</v>
      </c>
      <c r="E146" s="32" t="s">
        <v>22</v>
      </c>
    </row>
    <row r="147" spans="1:10" x14ac:dyDescent="0.3">
      <c r="A147">
        <v>100</v>
      </c>
      <c r="B147">
        <v>8494892</v>
      </c>
      <c r="C147">
        <v>8494892</v>
      </c>
      <c r="D147">
        <f>AVERAGE(B147:C147)</f>
        <v>8494892</v>
      </c>
      <c r="E147">
        <f>STDEV(B147:C147)</f>
        <v>0</v>
      </c>
    </row>
    <row r="148" spans="1:10" x14ac:dyDescent="0.3">
      <c r="A148">
        <v>50</v>
      </c>
      <c r="B148">
        <v>3478772</v>
      </c>
      <c r="C148">
        <v>3478772</v>
      </c>
      <c r="D148">
        <f t="shared" ref="D148:D149" si="35">AVERAGE(B148:C148)</f>
        <v>3478772</v>
      </c>
      <c r="E148">
        <f t="shared" ref="E148:E149" si="36">STDEV(B148:C148)</f>
        <v>0</v>
      </c>
    </row>
    <row r="149" spans="1:10" x14ac:dyDescent="0.3">
      <c r="A149">
        <v>25</v>
      </c>
      <c r="B149">
        <v>1052756</v>
      </c>
      <c r="C149">
        <v>1052756</v>
      </c>
      <c r="D149">
        <f t="shared" si="35"/>
        <v>1052756</v>
      </c>
      <c r="E149">
        <f t="shared" si="36"/>
        <v>0</v>
      </c>
    </row>
    <row r="153" spans="1:10" x14ac:dyDescent="0.3">
      <c r="A153" s="32" t="s">
        <v>93</v>
      </c>
      <c r="B153" s="32" t="s">
        <v>87</v>
      </c>
      <c r="C153" s="32" t="s">
        <v>88</v>
      </c>
      <c r="D153" s="32" t="s">
        <v>51</v>
      </c>
      <c r="E153" s="32" t="s">
        <v>22</v>
      </c>
      <c r="G153" s="32" t="s">
        <v>89</v>
      </c>
      <c r="H153" s="32" t="s">
        <v>90</v>
      </c>
      <c r="I153" s="32" t="s">
        <v>94</v>
      </c>
      <c r="J153" s="32" t="s">
        <v>22</v>
      </c>
    </row>
    <row r="154" spans="1:10" x14ac:dyDescent="0.3">
      <c r="A154" s="29" t="s">
        <v>58</v>
      </c>
      <c r="B154">
        <v>32164</v>
      </c>
      <c r="C154">
        <v>32164</v>
      </c>
      <c r="D154">
        <f>AVERAGE(B154:C154)</f>
        <v>32164</v>
      </c>
      <c r="E154">
        <f>STDEV(B154:C154)</f>
        <v>0</v>
      </c>
      <c r="G154">
        <f>(B154+1000000)/99385</f>
        <v>10.385510891985712</v>
      </c>
      <c r="H154">
        <f>(C154+1000000)/99385</f>
        <v>10.385510891985712</v>
      </c>
      <c r="I154">
        <f>(D154+1000000)/99385</f>
        <v>10.385510891985712</v>
      </c>
      <c r="J154">
        <f>STDEV(G154:H154)</f>
        <v>0</v>
      </c>
    </row>
    <row r="155" spans="1:10" x14ac:dyDescent="0.3">
      <c r="A155" s="30" t="s">
        <v>59</v>
      </c>
      <c r="B155">
        <v>39097</v>
      </c>
      <c r="C155">
        <v>39097</v>
      </c>
      <c r="D155">
        <f>AVERAGE(B155:C155)</f>
        <v>39097</v>
      </c>
      <c r="E155">
        <f>STDEV(B155:C155)</f>
        <v>0</v>
      </c>
      <c r="G155">
        <f t="shared" ref="G155:I162" si="37">(B155+1000000)/99385</f>
        <v>10.455269909946169</v>
      </c>
      <c r="H155">
        <f t="shared" si="37"/>
        <v>10.455269909946169</v>
      </c>
      <c r="I155">
        <f t="shared" si="37"/>
        <v>10.455269909946169</v>
      </c>
      <c r="J155">
        <f t="shared" ref="J155:J162" si="38">STDEV(G155:H155)</f>
        <v>0</v>
      </c>
    </row>
    <row r="156" spans="1:10" x14ac:dyDescent="0.3">
      <c r="A156" s="31" t="s">
        <v>60</v>
      </c>
      <c r="B156">
        <v>55164</v>
      </c>
      <c r="C156">
        <v>27449</v>
      </c>
      <c r="D156">
        <f>AVERAGE(B156:C156)</f>
        <v>41306.5</v>
      </c>
      <c r="E156">
        <f>STDEV(B156:C156)</f>
        <v>19597.464440585165</v>
      </c>
      <c r="G156">
        <f t="shared" si="37"/>
        <v>10.616934144991699</v>
      </c>
      <c r="H156">
        <f t="shared" si="37"/>
        <v>10.338069125119485</v>
      </c>
      <c r="I156">
        <f t="shared" si="37"/>
        <v>10.477501635055592</v>
      </c>
      <c r="J156">
        <f t="shared" si="38"/>
        <v>0.1971873465873637</v>
      </c>
    </row>
    <row r="157" spans="1:10" x14ac:dyDescent="0.3">
      <c r="A157" s="29" t="s">
        <v>61</v>
      </c>
      <c r="B157">
        <v>377608</v>
      </c>
      <c r="C157">
        <v>377608</v>
      </c>
      <c r="D157">
        <f t="shared" ref="D157:D162" si="39">AVERAGE(B157:C157)</f>
        <v>377608</v>
      </c>
      <c r="E157">
        <f t="shared" ref="E157:E162" si="40">STDEV(B157:C157)</f>
        <v>0</v>
      </c>
      <c r="G157">
        <f t="shared" si="37"/>
        <v>13.861327162046587</v>
      </c>
      <c r="H157">
        <f t="shared" si="37"/>
        <v>13.861327162046587</v>
      </c>
      <c r="I157">
        <f t="shared" si="37"/>
        <v>13.861327162046587</v>
      </c>
      <c r="J157">
        <f t="shared" si="38"/>
        <v>0</v>
      </c>
    </row>
    <row r="158" spans="1:10" x14ac:dyDescent="0.3">
      <c r="A158" s="30" t="s">
        <v>62</v>
      </c>
      <c r="B158">
        <v>18447</v>
      </c>
      <c r="C158">
        <v>13069</v>
      </c>
      <c r="D158">
        <f t="shared" si="39"/>
        <v>15758</v>
      </c>
      <c r="E158">
        <f t="shared" si="40"/>
        <v>3802.8202692212526</v>
      </c>
      <c r="G158">
        <f t="shared" si="37"/>
        <v>10.247492076269054</v>
      </c>
      <c r="H158">
        <f t="shared" si="37"/>
        <v>10.193379282587916</v>
      </c>
      <c r="I158">
        <f t="shared" si="37"/>
        <v>10.220435679428485</v>
      </c>
      <c r="J158">
        <f t="shared" si="38"/>
        <v>3.826352336088161E-2</v>
      </c>
    </row>
    <row r="159" spans="1:10" x14ac:dyDescent="0.3">
      <c r="A159" s="31" t="s">
        <v>63</v>
      </c>
      <c r="B159" t="s">
        <v>74</v>
      </c>
      <c r="C159" t="s">
        <v>74</v>
      </c>
      <c r="D159" t="s">
        <v>74</v>
      </c>
      <c r="E159" t="s">
        <v>74</v>
      </c>
      <c r="G159" t="s">
        <v>74</v>
      </c>
      <c r="H159" t="s">
        <v>74</v>
      </c>
      <c r="I159" t="s">
        <v>74</v>
      </c>
      <c r="J159" t="s">
        <v>74</v>
      </c>
    </row>
    <row r="160" spans="1:10" x14ac:dyDescent="0.3">
      <c r="A160" s="29" t="s">
        <v>64</v>
      </c>
      <c r="B160">
        <v>7475</v>
      </c>
      <c r="C160">
        <v>58487</v>
      </c>
      <c r="D160">
        <f t="shared" si="39"/>
        <v>32981</v>
      </c>
      <c r="E160">
        <f t="shared" si="40"/>
        <v>36070.931121888163</v>
      </c>
      <c r="G160">
        <f t="shared" si="37"/>
        <v>10.137093122704634</v>
      </c>
      <c r="H160">
        <f t="shared" si="37"/>
        <v>10.650369774110782</v>
      </c>
      <c r="I160">
        <f t="shared" si="37"/>
        <v>10.393731448407708</v>
      </c>
      <c r="J160">
        <f t="shared" si="38"/>
        <v>0.36294140083401094</v>
      </c>
    </row>
    <row r="161" spans="1:10" x14ac:dyDescent="0.3">
      <c r="A161" s="30" t="s">
        <v>65</v>
      </c>
      <c r="B161">
        <v>45294</v>
      </c>
      <c r="C161">
        <v>23114</v>
      </c>
      <c r="D161">
        <f t="shared" si="39"/>
        <v>34204</v>
      </c>
      <c r="E161">
        <f t="shared" si="40"/>
        <v>15683.628406717624</v>
      </c>
      <c r="G161">
        <f t="shared" si="37"/>
        <v>10.517623383810434</v>
      </c>
      <c r="H161">
        <f t="shared" si="37"/>
        <v>10.29445087286814</v>
      </c>
      <c r="I161">
        <f t="shared" si="37"/>
        <v>10.406037128339287</v>
      </c>
      <c r="J161">
        <f t="shared" si="38"/>
        <v>0.1578067958617255</v>
      </c>
    </row>
    <row r="162" spans="1:10" x14ac:dyDescent="0.3">
      <c r="A162" s="31" t="s">
        <v>66</v>
      </c>
      <c r="B162">
        <v>255968</v>
      </c>
      <c r="C162">
        <v>255968</v>
      </c>
      <c r="D162">
        <f t="shared" si="39"/>
        <v>255968</v>
      </c>
      <c r="E162">
        <f t="shared" si="40"/>
        <v>0</v>
      </c>
      <c r="G162">
        <f t="shared" si="37"/>
        <v>12.63740001006188</v>
      </c>
      <c r="H162">
        <f t="shared" si="37"/>
        <v>12.63740001006188</v>
      </c>
      <c r="I162">
        <f t="shared" si="37"/>
        <v>12.63740001006188</v>
      </c>
      <c r="J162">
        <f t="shared" si="38"/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5"/>
  <sheetViews>
    <sheetView topLeftCell="I47" zoomScale="90" zoomScaleNormal="90" workbookViewId="0">
      <selection activeCell="Q62" sqref="Q62:R62"/>
    </sheetView>
  </sheetViews>
  <sheetFormatPr defaultRowHeight="14.4" x14ac:dyDescent="0.3"/>
  <cols>
    <col min="1" max="1" width="40.109375" bestFit="1" customWidth="1"/>
    <col min="2" max="2" width="10.6640625" bestFit="1" customWidth="1"/>
    <col min="7" max="7" width="13.33203125" bestFit="1" customWidth="1"/>
    <col min="9" max="9" width="10.6640625" bestFit="1" customWidth="1"/>
    <col min="10" max="10" width="36.33203125" bestFit="1" customWidth="1"/>
    <col min="13" max="13" width="17.33203125" bestFit="1" customWidth="1"/>
    <col min="15" max="15" width="13.33203125" bestFit="1" customWidth="1"/>
    <col min="20" max="20" width="36.33203125" bestFit="1" customWidth="1"/>
    <col min="21" max="21" width="13.77734375" bestFit="1" customWidth="1"/>
    <col min="24" max="24" width="13.33203125" bestFit="1" customWidth="1"/>
  </cols>
  <sheetData>
    <row r="1" spans="1:25" ht="20.399999999999999" x14ac:dyDescent="0.35">
      <c r="A1" s="4" t="s">
        <v>30</v>
      </c>
      <c r="M1" s="16" t="s">
        <v>31</v>
      </c>
      <c r="V1" s="16" t="s">
        <v>32</v>
      </c>
    </row>
    <row r="2" spans="1:25" ht="18" x14ac:dyDescent="0.35">
      <c r="B2" s="5"/>
      <c r="J2" s="10" t="s">
        <v>38</v>
      </c>
      <c r="T2" s="10" t="s">
        <v>38</v>
      </c>
    </row>
    <row r="3" spans="1:25" ht="18" x14ac:dyDescent="0.35">
      <c r="A3" s="10" t="s">
        <v>38</v>
      </c>
      <c r="T3" s="12" t="s">
        <v>18</v>
      </c>
    </row>
    <row r="4" spans="1:25" ht="15.6" x14ac:dyDescent="0.35">
      <c r="A4" s="1" t="s">
        <v>1</v>
      </c>
      <c r="J4" s="1" t="s">
        <v>33</v>
      </c>
      <c r="K4" s="1" t="s">
        <v>1</v>
      </c>
      <c r="Q4" s="16" t="s">
        <v>114</v>
      </c>
      <c r="R4" s="16" t="s">
        <v>22</v>
      </c>
      <c r="U4" s="1" t="s">
        <v>1</v>
      </c>
    </row>
    <row r="5" spans="1:25" x14ac:dyDescent="0.3">
      <c r="A5" t="s">
        <v>0</v>
      </c>
      <c r="B5" t="s">
        <v>8</v>
      </c>
      <c r="C5" t="s">
        <v>2</v>
      </c>
      <c r="D5" t="s">
        <v>3</v>
      </c>
      <c r="E5" t="s">
        <v>4</v>
      </c>
      <c r="F5" t="s">
        <v>5</v>
      </c>
      <c r="G5" t="s">
        <v>51</v>
      </c>
      <c r="H5" t="s">
        <v>22</v>
      </c>
      <c r="K5" t="s">
        <v>2</v>
      </c>
      <c r="L5" t="s">
        <v>3</v>
      </c>
      <c r="M5" t="s">
        <v>4</v>
      </c>
      <c r="N5" t="s">
        <v>5</v>
      </c>
      <c r="O5" t="s">
        <v>51</v>
      </c>
      <c r="P5" t="s">
        <v>22</v>
      </c>
      <c r="Q5" s="17">
        <v>2.5219999999999998</v>
      </c>
      <c r="R5">
        <v>0.4</v>
      </c>
      <c r="T5" s="1"/>
      <c r="U5" s="26" t="s">
        <v>3</v>
      </c>
      <c r="V5" s="26" t="s">
        <v>4</v>
      </c>
      <c r="W5" s="26" t="s">
        <v>5</v>
      </c>
      <c r="X5" s="26" t="s">
        <v>51</v>
      </c>
      <c r="Y5" t="s">
        <v>22</v>
      </c>
    </row>
    <row r="6" spans="1:25" x14ac:dyDescent="0.3">
      <c r="A6">
        <v>1</v>
      </c>
      <c r="B6">
        <v>33.299999999999997</v>
      </c>
      <c r="C6">
        <v>0.40500000000000003</v>
      </c>
      <c r="D6">
        <v>2.5999999999999999E-2</v>
      </c>
      <c r="E6">
        <v>2.7E-2</v>
      </c>
      <c r="F6">
        <v>2.1999999999999999E-2</v>
      </c>
      <c r="G6">
        <f>AVERAGE(D6:F6)</f>
        <v>2.4999999999999998E-2</v>
      </c>
      <c r="H6">
        <f>STDEV(D6:F6)</f>
        <v>2.6457513110645912E-3</v>
      </c>
      <c r="K6">
        <v>0.40500000000000003</v>
      </c>
      <c r="L6">
        <f>(K6-D6)/K6*100</f>
        <v>93.58024691358024</v>
      </c>
      <c r="M6">
        <f>(K6-E6)/K6*100</f>
        <v>93.333333333333329</v>
      </c>
      <c r="N6">
        <f>(K6-F6)/K6*100</f>
        <v>94.567901234567898</v>
      </c>
      <c r="O6">
        <f>AVERAGE(L6:N6)</f>
        <v>93.827160493827151</v>
      </c>
      <c r="P6">
        <f>STDEV(L6:N6)</f>
        <v>0.65327192865792516</v>
      </c>
      <c r="U6">
        <f>(-D6+0.3444)/0.0014</f>
        <v>227.42857142857142</v>
      </c>
      <c r="V6">
        <f>(-E6+0.3444)/0.0014</f>
        <v>226.71428571428569</v>
      </c>
      <c r="W6">
        <f>(-F6+0.3444)/0.0014</f>
        <v>230.28571428571425</v>
      </c>
      <c r="X6">
        <f>AVERAGE(U6:W6)</f>
        <v>228.14285714285711</v>
      </c>
      <c r="Y6">
        <f>STDEV(U6:W6)</f>
        <v>1.8898223650461254</v>
      </c>
    </row>
    <row r="7" spans="1:25" x14ac:dyDescent="0.3">
      <c r="A7">
        <v>0.5</v>
      </c>
      <c r="B7">
        <v>16.670000000000002</v>
      </c>
      <c r="C7">
        <v>0.40500000000000003</v>
      </c>
      <c r="D7">
        <v>5.3999999999999999E-2</v>
      </c>
      <c r="E7">
        <v>5.1999999999999998E-2</v>
      </c>
      <c r="F7">
        <v>5.8000000000000003E-2</v>
      </c>
      <c r="G7">
        <f t="shared" ref="G7:G9" si="0">AVERAGE(D7:F7)</f>
        <v>5.4666666666666669E-2</v>
      </c>
      <c r="H7">
        <f t="shared" ref="H7:H9" si="1">STDEV(D7:F7)</f>
        <v>3.0550504633038958E-3</v>
      </c>
      <c r="K7">
        <v>0.40500000000000003</v>
      </c>
      <c r="L7">
        <f>(K7-D7)/K7*100</f>
        <v>86.666666666666671</v>
      </c>
      <c r="M7">
        <f t="shared" ref="M7:M9" si="2">(K7-E7)/K7*100</f>
        <v>87.160493827160508</v>
      </c>
      <c r="N7">
        <f t="shared" ref="N7:N9" si="3">(K7-F7)/K7*100</f>
        <v>85.679012345679013</v>
      </c>
      <c r="O7">
        <f t="shared" ref="O7:O9" si="4">AVERAGE(L7:N7)</f>
        <v>86.502057613168745</v>
      </c>
      <c r="P7">
        <f t="shared" ref="P7:P9" si="5">STDEV(L7:N7)</f>
        <v>0.75433344772936284</v>
      </c>
      <c r="U7">
        <f t="shared" ref="U7:U9" si="6">(-D7+0.3444)/0.0014</f>
        <v>207.42857142857142</v>
      </c>
      <c r="V7">
        <f>(-E7+0.3444)/0.0014</f>
        <v>208.85714285714286</v>
      </c>
      <c r="W7">
        <f>(-F7+0.3444)/0.0014</f>
        <v>204.57142857142856</v>
      </c>
      <c r="X7">
        <f t="shared" ref="X7:X9" si="7">AVERAGE(U7:W7)</f>
        <v>206.95238095238096</v>
      </c>
      <c r="Y7">
        <f t="shared" ref="Y7:Y9" si="8">STDEV(U7:W7)</f>
        <v>2.1821789023599329</v>
      </c>
    </row>
    <row r="8" spans="1:25" x14ac:dyDescent="0.3">
      <c r="A8">
        <v>0.1</v>
      </c>
      <c r="B8">
        <v>3.33</v>
      </c>
      <c r="C8">
        <v>0.40500000000000003</v>
      </c>
      <c r="D8">
        <v>0.13600000000000001</v>
      </c>
      <c r="E8">
        <v>0.14000000000000001</v>
      </c>
      <c r="F8">
        <v>0.13200000000000001</v>
      </c>
      <c r="G8">
        <f t="shared" si="0"/>
        <v>0.13600000000000001</v>
      </c>
      <c r="H8">
        <f t="shared" si="1"/>
        <v>4.0000000000000036E-3</v>
      </c>
      <c r="K8">
        <v>0.40500000000000003</v>
      </c>
      <c r="L8">
        <f t="shared" ref="L8:L9" si="9">(K8-D8)/K8*100</f>
        <v>66.419753086419746</v>
      </c>
      <c r="M8">
        <v>60.122999999999998</v>
      </c>
      <c r="N8">
        <f t="shared" si="3"/>
        <v>67.407407407407405</v>
      </c>
      <c r="O8">
        <f t="shared" si="4"/>
        <v>64.65005349794238</v>
      </c>
      <c r="P8">
        <f t="shared" si="5"/>
        <v>3.9515218959744725</v>
      </c>
      <c r="U8">
        <f t="shared" si="6"/>
        <v>148.85714285714283</v>
      </c>
      <c r="V8">
        <f>(-E8+0.3444)/0.0014</f>
        <v>145.99999999999997</v>
      </c>
      <c r="W8">
        <f>(-F8+0.3444)/0.0014</f>
        <v>151.71428571428569</v>
      </c>
      <c r="X8">
        <f t="shared" si="7"/>
        <v>148.8571428571428</v>
      </c>
      <c r="Y8">
        <f t="shared" si="8"/>
        <v>2.8571428571428612</v>
      </c>
    </row>
    <row r="9" spans="1:25" x14ac:dyDescent="0.3">
      <c r="A9">
        <v>0.05</v>
      </c>
      <c r="B9">
        <v>1.67</v>
      </c>
      <c r="C9">
        <v>0.40500000000000003</v>
      </c>
      <c r="D9">
        <v>0.27400000000000002</v>
      </c>
      <c r="E9">
        <v>0.27900000000000003</v>
      </c>
      <c r="F9">
        <v>0.27500000000000002</v>
      </c>
      <c r="G9">
        <f t="shared" si="0"/>
        <v>0.27600000000000002</v>
      </c>
      <c r="H9">
        <f t="shared" si="1"/>
        <v>2.6457513110645929E-3</v>
      </c>
      <c r="K9">
        <v>0.40500000000000003</v>
      </c>
      <c r="L9">
        <f t="shared" si="9"/>
        <v>32.345679012345677</v>
      </c>
      <c r="M9">
        <f t="shared" si="2"/>
        <v>31.111111111111111</v>
      </c>
      <c r="N9">
        <f t="shared" si="3"/>
        <v>32.098765432098766</v>
      </c>
      <c r="O9">
        <f t="shared" si="4"/>
        <v>31.851851851851848</v>
      </c>
      <c r="P9">
        <f t="shared" si="5"/>
        <v>0.65327192865792316</v>
      </c>
      <c r="U9">
        <f t="shared" si="6"/>
        <v>50.285714285714256</v>
      </c>
      <c r="V9">
        <f>(-E9+0.3444)/0.0014</f>
        <v>46.714285714285687</v>
      </c>
      <c r="W9">
        <f>(-F9+0.3444)/0.0014</f>
        <v>49.571428571428548</v>
      </c>
      <c r="X9">
        <f t="shared" si="7"/>
        <v>48.857142857142833</v>
      </c>
      <c r="Y9">
        <f t="shared" si="8"/>
        <v>1.8898223650461361</v>
      </c>
    </row>
    <row r="11" spans="1:25" ht="15.6" x14ac:dyDescent="0.35">
      <c r="A11" s="2" t="s">
        <v>6</v>
      </c>
      <c r="J11" s="2" t="s">
        <v>34</v>
      </c>
      <c r="K11" s="2" t="s">
        <v>6</v>
      </c>
      <c r="Q11" s="16" t="s">
        <v>114</v>
      </c>
      <c r="R11" s="16" t="s">
        <v>22</v>
      </c>
      <c r="U11" s="2" t="s">
        <v>6</v>
      </c>
    </row>
    <row r="12" spans="1:25" x14ac:dyDescent="0.3">
      <c r="A12" t="s">
        <v>0</v>
      </c>
      <c r="B12" t="s">
        <v>8</v>
      </c>
      <c r="C12" t="s">
        <v>2</v>
      </c>
      <c r="D12" t="s">
        <v>3</v>
      </c>
      <c r="E12" t="s">
        <v>4</v>
      </c>
      <c r="F12" t="s">
        <v>5</v>
      </c>
      <c r="G12" t="s">
        <v>51</v>
      </c>
      <c r="H12" t="s">
        <v>22</v>
      </c>
      <c r="K12" t="s">
        <v>2</v>
      </c>
      <c r="L12" t="s">
        <v>3</v>
      </c>
      <c r="M12" t="s">
        <v>4</v>
      </c>
      <c r="N12" t="s">
        <v>5</v>
      </c>
      <c r="O12" t="s">
        <v>51</v>
      </c>
      <c r="P12" t="s">
        <v>22</v>
      </c>
      <c r="Q12" s="17">
        <v>7.8819999999999997</v>
      </c>
      <c r="R12">
        <v>0.8</v>
      </c>
      <c r="T12" s="2"/>
      <c r="U12" s="26" t="s">
        <v>3</v>
      </c>
      <c r="V12" s="26" t="s">
        <v>4</v>
      </c>
      <c r="W12" s="26" t="s">
        <v>5</v>
      </c>
      <c r="X12" s="26" t="s">
        <v>51</v>
      </c>
      <c r="Y12" t="s">
        <v>22</v>
      </c>
    </row>
    <row r="13" spans="1:25" x14ac:dyDescent="0.3">
      <c r="A13">
        <v>1</v>
      </c>
      <c r="B13">
        <v>33.299999999999997</v>
      </c>
      <c r="C13">
        <v>0.43</v>
      </c>
      <c r="D13">
        <v>3.4000000000000002E-2</v>
      </c>
      <c r="E13">
        <v>3.5999999999999997E-2</v>
      </c>
      <c r="F13">
        <v>3.5999999999999997E-2</v>
      </c>
      <c r="G13">
        <f>AVERAGE(D13:F13)</f>
        <v>3.5333333333333335E-2</v>
      </c>
      <c r="H13">
        <f>STDEV(D13:F13)</f>
        <v>1.1547005383792486E-3</v>
      </c>
      <c r="K13">
        <v>0.43</v>
      </c>
      <c r="L13">
        <f>(K13-D13)/K13*100</f>
        <v>92.093023255813961</v>
      </c>
      <c r="M13">
        <f>(K13-E13)/K13*100</f>
        <v>91.627906976744185</v>
      </c>
      <c r="N13">
        <f>(K13-F13)/K13*100</f>
        <v>91.627906976744185</v>
      </c>
      <c r="O13">
        <f>AVERAGE(L13:N13)</f>
        <v>91.782945736434115</v>
      </c>
      <c r="P13">
        <f>STDEV(L13:N13)</f>
        <v>0.26853500892541193</v>
      </c>
      <c r="U13">
        <f>(-D13+0.3444)/0.0014</f>
        <v>221.71428571428572</v>
      </c>
      <c r="V13">
        <f>(-E13+0.3444)/0.0014</f>
        <v>220.28571428571431</v>
      </c>
      <c r="W13">
        <f>(-F13+0.3444)/0.0014</f>
        <v>220.28571428571431</v>
      </c>
      <c r="X13">
        <f>AVERAGE(U13:W13)</f>
        <v>220.76190476190479</v>
      </c>
      <c r="Y13">
        <f>STDEV(U13:W13)</f>
        <v>0.82478609884231546</v>
      </c>
    </row>
    <row r="14" spans="1:25" x14ac:dyDescent="0.3">
      <c r="A14">
        <v>0.5</v>
      </c>
      <c r="B14">
        <v>16.670000000000002</v>
      </c>
      <c r="C14">
        <v>0.43</v>
      </c>
      <c r="D14">
        <v>0.13800000000000001</v>
      </c>
      <c r="E14">
        <v>0.14599999999999999</v>
      </c>
      <c r="F14">
        <v>0.13600000000000001</v>
      </c>
      <c r="G14">
        <f t="shared" ref="G14:G16" si="10">AVERAGE(D14:F14)</f>
        <v>0.14000000000000001</v>
      </c>
      <c r="H14">
        <f t="shared" ref="H14:H16" si="11">STDEV(D14:F14)</f>
        <v>5.2915026221291702E-3</v>
      </c>
      <c r="K14">
        <v>0.43</v>
      </c>
      <c r="L14">
        <f t="shared" ref="L14:L16" si="12">(K14-D14)/K14*100</f>
        <v>67.906976744186039</v>
      </c>
      <c r="M14">
        <f t="shared" ref="M14:M16" si="13">(K14-E14)/K14*100</f>
        <v>66.046511627906995</v>
      </c>
      <c r="N14">
        <f t="shared" ref="N14:N16" si="14">(K14-F14)/K14*100</f>
        <v>68.372093023255815</v>
      </c>
      <c r="O14">
        <f t="shared" ref="O14:O16" si="15">AVERAGE(L14:N14)</f>
        <v>67.441860465116278</v>
      </c>
      <c r="P14">
        <f t="shared" ref="P14:P16" si="16">STDEV(L14:N14)</f>
        <v>1.2305820051463099</v>
      </c>
      <c r="U14">
        <f t="shared" ref="U14:U15" si="17">(-D14+0.3444)/0.0014</f>
        <v>147.42857142857142</v>
      </c>
      <c r="V14">
        <f>(-E14+0.3444)/0.0014</f>
        <v>141.71428571428572</v>
      </c>
      <c r="W14">
        <f>(-F14+0.3444)/0.0014</f>
        <v>148.85714285714283</v>
      </c>
      <c r="X14">
        <f t="shared" ref="X14:X16" si="18">AVERAGE(U14:W14)</f>
        <v>145.99999999999997</v>
      </c>
      <c r="Y14">
        <f t="shared" ref="Y14:Y15" si="19">STDEV(U14:W14)</f>
        <v>3.7796447300922562</v>
      </c>
    </row>
    <row r="15" spans="1:25" x14ac:dyDescent="0.3">
      <c r="A15">
        <v>0.1</v>
      </c>
      <c r="B15">
        <v>3.33</v>
      </c>
      <c r="C15">
        <v>0.43</v>
      </c>
      <c r="D15">
        <v>0.33</v>
      </c>
      <c r="E15">
        <v>0.33300000000000002</v>
      </c>
      <c r="F15">
        <v>0.33500000000000002</v>
      </c>
      <c r="G15">
        <f t="shared" si="10"/>
        <v>0.33266666666666667</v>
      </c>
      <c r="H15">
        <f t="shared" si="11"/>
        <v>2.5166114784235852E-3</v>
      </c>
      <c r="K15">
        <v>0.43</v>
      </c>
      <c r="L15">
        <v>26</v>
      </c>
      <c r="M15">
        <f t="shared" si="13"/>
        <v>22.558139534883715</v>
      </c>
      <c r="N15">
        <f t="shared" si="14"/>
        <v>22.093023255813947</v>
      </c>
      <c r="O15">
        <f t="shared" si="15"/>
        <v>23.550387596899224</v>
      </c>
      <c r="P15">
        <f t="shared" si="16"/>
        <v>2.1341354179931527</v>
      </c>
      <c r="U15">
        <f t="shared" si="17"/>
        <v>10.285714285714263</v>
      </c>
      <c r="V15">
        <f>(-E15+0.3444)/0.0014</f>
        <v>8.1428571428571193</v>
      </c>
      <c r="W15">
        <f>(-F15+0.3444)/0.0014</f>
        <v>6.7142857142856887</v>
      </c>
      <c r="X15">
        <f t="shared" si="18"/>
        <v>8.3809523809523565</v>
      </c>
      <c r="Y15">
        <f t="shared" si="19"/>
        <v>1.7975796274454297</v>
      </c>
    </row>
    <row r="16" spans="1:25" x14ac:dyDescent="0.3">
      <c r="A16">
        <v>0.05</v>
      </c>
      <c r="B16">
        <v>1.67</v>
      </c>
      <c r="C16">
        <v>0.43</v>
      </c>
      <c r="D16">
        <v>0.36599999999999999</v>
      </c>
      <c r="E16">
        <v>0.36299999999999999</v>
      </c>
      <c r="F16">
        <v>0.36299999999999999</v>
      </c>
      <c r="G16">
        <f t="shared" si="10"/>
        <v>0.36400000000000005</v>
      </c>
      <c r="H16">
        <f t="shared" si="11"/>
        <v>1.7320508075688787E-3</v>
      </c>
      <c r="K16">
        <v>0.43</v>
      </c>
      <c r="L16">
        <f t="shared" si="12"/>
        <v>14.883720930232558</v>
      </c>
      <c r="M16">
        <f t="shared" si="13"/>
        <v>15.58139534883721</v>
      </c>
      <c r="N16">
        <f t="shared" si="14"/>
        <v>15.58139534883721</v>
      </c>
      <c r="O16">
        <f t="shared" si="15"/>
        <v>15.348837209302326</v>
      </c>
      <c r="P16">
        <f t="shared" si="16"/>
        <v>0.40280251338811168</v>
      </c>
      <c r="U16">
        <v>0</v>
      </c>
      <c r="V16">
        <v>0</v>
      </c>
      <c r="W16">
        <v>0</v>
      </c>
      <c r="X16">
        <f t="shared" si="18"/>
        <v>0</v>
      </c>
      <c r="Y16">
        <f>STDEV(U16:W16)</f>
        <v>0</v>
      </c>
    </row>
    <row r="18" spans="1:25" ht="15.6" x14ac:dyDescent="0.35">
      <c r="A18" s="3" t="s">
        <v>29</v>
      </c>
      <c r="J18" s="20" t="s">
        <v>35</v>
      </c>
      <c r="K18" s="3" t="s">
        <v>29</v>
      </c>
      <c r="Q18" s="16" t="s">
        <v>114</v>
      </c>
      <c r="R18" s="16" t="s">
        <v>22</v>
      </c>
      <c r="U18" s="3" t="s">
        <v>29</v>
      </c>
    </row>
    <row r="19" spans="1:25" x14ac:dyDescent="0.3">
      <c r="A19" t="s">
        <v>0</v>
      </c>
      <c r="B19" t="s">
        <v>8</v>
      </c>
      <c r="C19" t="s">
        <v>2</v>
      </c>
      <c r="D19" t="s">
        <v>3</v>
      </c>
      <c r="E19" t="s">
        <v>4</v>
      </c>
      <c r="F19" t="s">
        <v>5</v>
      </c>
      <c r="G19" t="s">
        <v>51</v>
      </c>
      <c r="H19" t="s">
        <v>22</v>
      </c>
      <c r="K19" t="s">
        <v>2</v>
      </c>
      <c r="L19" t="s">
        <v>3</v>
      </c>
      <c r="M19" t="s">
        <v>4</v>
      </c>
      <c r="N19" t="s">
        <v>5</v>
      </c>
      <c r="O19" t="s">
        <v>51</v>
      </c>
      <c r="P19" t="s">
        <v>22</v>
      </c>
      <c r="Q19" s="17">
        <v>3.2330000000000001</v>
      </c>
      <c r="R19">
        <v>0.5</v>
      </c>
      <c r="T19" s="8"/>
      <c r="U19" s="26" t="s">
        <v>3</v>
      </c>
      <c r="V19" s="26" t="s">
        <v>4</v>
      </c>
      <c r="W19" s="26" t="s">
        <v>5</v>
      </c>
      <c r="X19" s="26" t="s">
        <v>51</v>
      </c>
      <c r="Y19" t="s">
        <v>22</v>
      </c>
    </row>
    <row r="20" spans="1:25" x14ac:dyDescent="0.3">
      <c r="A20">
        <v>1</v>
      </c>
      <c r="B20">
        <v>33.299999999999997</v>
      </c>
      <c r="C20">
        <v>0.41199999999999998</v>
      </c>
      <c r="D20">
        <v>3.3000000000000002E-2</v>
      </c>
      <c r="E20">
        <v>3.9E-2</v>
      </c>
      <c r="F20">
        <v>3.2000000000000001E-2</v>
      </c>
      <c r="G20">
        <f>AVERAGE(D20:F20)</f>
        <v>3.4666666666666672E-2</v>
      </c>
      <c r="H20">
        <f>STDEV(D20:F20)</f>
        <v>3.7859388972001817E-3</v>
      </c>
      <c r="K20">
        <v>0.41199999999999998</v>
      </c>
      <c r="L20">
        <f>(K20-D20)/K20*100</f>
        <v>91.990291262135926</v>
      </c>
      <c r="M20">
        <f>(K20-E20)/K20*100</f>
        <v>90.533980582524279</v>
      </c>
      <c r="N20">
        <f>(K20-F20)/K20*100</f>
        <v>92.233009708737868</v>
      </c>
      <c r="O20">
        <f>AVERAGE(L20:N20)</f>
        <v>91.585760517799358</v>
      </c>
      <c r="P20">
        <f>STDEV(L20:N20)</f>
        <v>0.91891720805829458</v>
      </c>
      <c r="U20">
        <f>(-D20+0.3444)/0.0014</f>
        <v>222.42857142857144</v>
      </c>
      <c r="V20">
        <f>(-E20+0.3444)/0.0014</f>
        <v>218.14285714285714</v>
      </c>
      <c r="W20">
        <f>(-F20+0.3444)/0.0014</f>
        <v>223.14285714285714</v>
      </c>
      <c r="X20">
        <f>AVERAGE(U20:W20)</f>
        <v>221.23809523809521</v>
      </c>
      <c r="Y20">
        <f>STDEV(U20:W20)</f>
        <v>2.7042420694287062</v>
      </c>
    </row>
    <row r="21" spans="1:25" x14ac:dyDescent="0.3">
      <c r="A21">
        <v>0.5</v>
      </c>
      <c r="B21">
        <v>16.670000000000002</v>
      </c>
      <c r="C21">
        <v>0.41199999999999998</v>
      </c>
      <c r="D21">
        <v>0.05</v>
      </c>
      <c r="E21">
        <v>5.0999999999999997E-2</v>
      </c>
      <c r="F21">
        <v>5.1999999999999998E-2</v>
      </c>
      <c r="G21">
        <f t="shared" ref="G21:G23" si="20">AVERAGE(D21:F21)</f>
        <v>5.0999999999999997E-2</v>
      </c>
      <c r="H21">
        <f t="shared" ref="H21:H23" si="21">STDEV(D21:F21)</f>
        <v>9.9999999999999742E-4</v>
      </c>
      <c r="K21">
        <v>0.41199999999999998</v>
      </c>
      <c r="L21">
        <f t="shared" ref="L21:L22" si="22">(K21-D21)/K21*100</f>
        <v>87.864077669902912</v>
      </c>
      <c r="M21">
        <f t="shared" ref="M21:M23" si="23">(K21-E21)/K21*100</f>
        <v>87.621359223300971</v>
      </c>
      <c r="N21">
        <f t="shared" ref="N21:N23" si="24">(K21-F21)/K21*100</f>
        <v>87.378640776699029</v>
      </c>
      <c r="O21">
        <f t="shared" ref="O21:O23" si="25">AVERAGE(L21:N21)</f>
        <v>87.621359223300985</v>
      </c>
      <c r="P21">
        <f t="shared" ref="P21:P23" si="26">STDEV(L21:N21)</f>
        <v>0.2427184466019412</v>
      </c>
      <c r="U21">
        <f t="shared" ref="U21:U23" si="27">(-D21+0.3444)/0.0014</f>
        <v>210.28571428571428</v>
      </c>
      <c r="V21">
        <f>(-E21+0.3444)/0.0014</f>
        <v>209.57142857142856</v>
      </c>
      <c r="W21">
        <f>(-F21+0.3444)/0.0014</f>
        <v>208.85714285714286</v>
      </c>
      <c r="X21">
        <f t="shared" ref="X21:X23" si="28">AVERAGE(U21:W21)</f>
        <v>209.57142857142856</v>
      </c>
      <c r="Y21">
        <f t="shared" ref="Y21:Y23" si="29">STDEV(U21:W21)</f>
        <v>0.7142857142857082</v>
      </c>
    </row>
    <row r="22" spans="1:25" x14ac:dyDescent="0.3">
      <c r="A22">
        <v>0.1</v>
      </c>
      <c r="B22">
        <v>3.33</v>
      </c>
      <c r="C22">
        <v>0.41199999999999998</v>
      </c>
      <c r="D22">
        <v>0.20300000000000001</v>
      </c>
      <c r="E22">
        <v>0.20799999999999999</v>
      </c>
      <c r="F22">
        <v>0.21099999999999999</v>
      </c>
      <c r="G22">
        <f t="shared" si="20"/>
        <v>0.20733333333333334</v>
      </c>
      <c r="H22">
        <f t="shared" si="21"/>
        <v>4.0414518843273689E-3</v>
      </c>
      <c r="K22">
        <v>0.41199999999999998</v>
      </c>
      <c r="L22">
        <f t="shared" si="22"/>
        <v>50.728155339805816</v>
      </c>
      <c r="M22">
        <f t="shared" si="23"/>
        <v>49.514563106796118</v>
      </c>
      <c r="N22">
        <f t="shared" si="24"/>
        <v>48.786407766990294</v>
      </c>
      <c r="O22">
        <f t="shared" si="25"/>
        <v>49.676375404530745</v>
      </c>
      <c r="P22">
        <f t="shared" si="26"/>
        <v>0.98093492338042609</v>
      </c>
      <c r="U22">
        <f t="shared" si="27"/>
        <v>100.99999999999999</v>
      </c>
      <c r="V22">
        <f>(-E22+0.3444)/0.0014</f>
        <v>97.428571428571431</v>
      </c>
      <c r="W22">
        <f>(-F22+0.3444)/0.0014</f>
        <v>95.285714285714278</v>
      </c>
      <c r="X22">
        <f t="shared" si="28"/>
        <v>97.904761904761884</v>
      </c>
      <c r="Y22">
        <f t="shared" si="29"/>
        <v>2.8867513459481251</v>
      </c>
    </row>
    <row r="23" spans="1:25" x14ac:dyDescent="0.3">
      <c r="A23">
        <v>0.05</v>
      </c>
      <c r="B23">
        <v>1.67</v>
      </c>
      <c r="C23">
        <v>0.41199999999999998</v>
      </c>
      <c r="D23">
        <v>0.26600000000000001</v>
      </c>
      <c r="E23">
        <v>0.27800000000000002</v>
      </c>
      <c r="F23">
        <v>0.27900000000000003</v>
      </c>
      <c r="G23">
        <f t="shared" si="20"/>
        <v>0.27433333333333337</v>
      </c>
      <c r="H23">
        <f t="shared" si="21"/>
        <v>7.234178138070241E-3</v>
      </c>
      <c r="K23">
        <v>0.41199999999999998</v>
      </c>
      <c r="L23">
        <v>33.43</v>
      </c>
      <c r="M23">
        <f t="shared" si="23"/>
        <v>32.524271844660184</v>
      </c>
      <c r="N23">
        <f t="shared" si="24"/>
        <v>32.281553398058243</v>
      </c>
      <c r="O23">
        <f t="shared" si="25"/>
        <v>32.74527508090614</v>
      </c>
      <c r="P23">
        <f t="shared" si="26"/>
        <v>0.60528028400178546</v>
      </c>
      <c r="U23">
        <f t="shared" si="27"/>
        <v>55.999999999999979</v>
      </c>
      <c r="V23">
        <f>(-E23+0.3444)/0.0014</f>
        <v>47.428571428571402</v>
      </c>
      <c r="W23">
        <f>(-F23+0.3444)/0.0014</f>
        <v>46.714285714285687</v>
      </c>
      <c r="X23">
        <f t="shared" si="28"/>
        <v>50.04761904761903</v>
      </c>
      <c r="Y23">
        <f t="shared" si="29"/>
        <v>5.1672700986216</v>
      </c>
    </row>
    <row r="25" spans="1:25" ht="18" x14ac:dyDescent="0.35">
      <c r="A25" s="10" t="s">
        <v>39</v>
      </c>
      <c r="J25" s="10" t="s">
        <v>39</v>
      </c>
      <c r="T25" s="10" t="s">
        <v>39</v>
      </c>
    </row>
    <row r="26" spans="1:25" ht="15.6" x14ac:dyDescent="0.35">
      <c r="A26" s="1" t="s">
        <v>1</v>
      </c>
      <c r="J26" s="1" t="s">
        <v>33</v>
      </c>
      <c r="K26" s="1" t="s">
        <v>1</v>
      </c>
      <c r="Q26" s="16" t="s">
        <v>114</v>
      </c>
      <c r="R26" s="16" t="s">
        <v>22</v>
      </c>
      <c r="T26" s="12" t="s">
        <v>18</v>
      </c>
      <c r="U26" s="1" t="s">
        <v>1</v>
      </c>
      <c r="V26" s="1"/>
      <c r="W26" s="1"/>
      <c r="X26" s="1"/>
      <c r="Y26" s="1"/>
    </row>
    <row r="27" spans="1:25" x14ac:dyDescent="0.3">
      <c r="A27" t="s">
        <v>0</v>
      </c>
      <c r="B27" t="s">
        <v>8</v>
      </c>
      <c r="C27" t="s">
        <v>2</v>
      </c>
      <c r="D27" t="s">
        <v>3</v>
      </c>
      <c r="E27" t="s">
        <v>4</v>
      </c>
      <c r="F27" t="s">
        <v>5</v>
      </c>
      <c r="G27" t="s">
        <v>51</v>
      </c>
      <c r="H27" t="s">
        <v>22</v>
      </c>
      <c r="K27" t="s">
        <v>2</v>
      </c>
      <c r="L27" t="s">
        <v>3</v>
      </c>
      <c r="M27" t="s">
        <v>4</v>
      </c>
      <c r="N27" t="s">
        <v>5</v>
      </c>
      <c r="O27" t="s">
        <v>51</v>
      </c>
      <c r="P27" t="s">
        <v>22</v>
      </c>
      <c r="Q27">
        <v>18.2</v>
      </c>
      <c r="R27">
        <v>1.3</v>
      </c>
      <c r="T27" s="1"/>
      <c r="U27" s="26" t="s">
        <v>3</v>
      </c>
      <c r="V27" s="26" t="s">
        <v>4</v>
      </c>
      <c r="W27" s="26" t="s">
        <v>5</v>
      </c>
      <c r="X27" s="26" t="s">
        <v>51</v>
      </c>
      <c r="Y27" t="s">
        <v>22</v>
      </c>
    </row>
    <row r="28" spans="1:25" x14ac:dyDescent="0.3">
      <c r="A28">
        <v>1</v>
      </c>
      <c r="B28">
        <v>33.299999999999997</v>
      </c>
      <c r="C28">
        <v>0.42699999999999999</v>
      </c>
      <c r="D28">
        <v>0.16800000000000001</v>
      </c>
      <c r="E28">
        <v>0.17699999999999999</v>
      </c>
      <c r="F28">
        <v>0.16500000000000001</v>
      </c>
      <c r="G28">
        <f>AVERAGE(D28:F28)</f>
        <v>0.17</v>
      </c>
      <c r="H28">
        <f>STDEV(D28:F28)</f>
        <v>6.2449979983983887E-3</v>
      </c>
      <c r="K28">
        <v>0.42699999999999999</v>
      </c>
      <c r="L28">
        <f>(K28-D28)/K28*100</f>
        <v>60.655737704918032</v>
      </c>
      <c r="M28">
        <f>(K28-E28)/K28*100</f>
        <v>58.548009367681495</v>
      </c>
      <c r="N28">
        <f>(K28-F28)/K28*100</f>
        <v>61.358313817330213</v>
      </c>
      <c r="O28">
        <f>AVERAGE(L28:N28)</f>
        <v>60.187353629976577</v>
      </c>
      <c r="P28">
        <f>STDEV(L28:N28)</f>
        <v>1.4625288052455296</v>
      </c>
      <c r="U28">
        <f>(-D28+0.3444)/0.0014</f>
        <v>125.99999999999999</v>
      </c>
      <c r="V28">
        <f>(-E28+0.3444)/0.0014</f>
        <v>119.57142857142857</v>
      </c>
      <c r="W28">
        <f>(-F28+0.3444)/0.0014</f>
        <v>128.14285714285714</v>
      </c>
      <c r="X28">
        <f>AVERAGE(U28:W28)</f>
        <v>124.57142857142856</v>
      </c>
      <c r="Y28">
        <f>STDEV(U28:W28)</f>
        <v>4.4607128559988531</v>
      </c>
    </row>
    <row r="29" spans="1:25" x14ac:dyDescent="0.3">
      <c r="A29">
        <v>0.5</v>
      </c>
      <c r="B29">
        <v>16.670000000000002</v>
      </c>
      <c r="C29">
        <v>0.42699999999999999</v>
      </c>
      <c r="D29">
        <v>0.217</v>
      </c>
      <c r="E29">
        <v>0.22900000000000001</v>
      </c>
      <c r="F29">
        <v>0.23300000000000001</v>
      </c>
      <c r="G29">
        <f t="shared" ref="G29:G31" si="30">AVERAGE(D29:F29)</f>
        <v>0.22633333333333336</v>
      </c>
      <c r="H29">
        <f t="shared" ref="H29:H31" si="31">STDEV(D29:F29)</f>
        <v>8.326663997864539E-3</v>
      </c>
      <c r="K29">
        <v>0.42699999999999999</v>
      </c>
      <c r="L29">
        <f t="shared" ref="L29:L31" si="32">(K29-D29)/K29*100</f>
        <v>49.180327868852459</v>
      </c>
      <c r="M29">
        <f t="shared" ref="M29:M30" si="33">(K29-E29)/K29*100</f>
        <v>46.37002341920374</v>
      </c>
      <c r="N29">
        <f t="shared" ref="N29:N31" si="34">(K29-F29)/K29*100</f>
        <v>45.433255269320838</v>
      </c>
      <c r="O29">
        <f t="shared" ref="O29:O31" si="35">AVERAGE(L29:N29)</f>
        <v>46.99453551912567</v>
      </c>
      <c r="P29">
        <f t="shared" ref="P29:P31" si="36">STDEV(L29:N29)</f>
        <v>1.9500384069940382</v>
      </c>
      <c r="U29">
        <f t="shared" ref="U29:U30" si="37">(-D29+0.3444)/0.0014</f>
        <v>90.999999999999986</v>
      </c>
      <c r="V29">
        <f>(-E29+0.3444)/0.0014</f>
        <v>82.428571428571416</v>
      </c>
      <c r="W29">
        <f>(-F29+0.3444)/0.0014</f>
        <v>79.571428571428555</v>
      </c>
      <c r="X29">
        <f t="shared" ref="X29:X31" si="38">AVERAGE(U29:W29)</f>
        <v>84.333333333333314</v>
      </c>
      <c r="Y29">
        <f t="shared" ref="Y29:Y31" si="39">STDEV(U29:W29)</f>
        <v>5.9476171413318086</v>
      </c>
    </row>
    <row r="30" spans="1:25" x14ac:dyDescent="0.3">
      <c r="A30">
        <v>0.1</v>
      </c>
      <c r="B30">
        <v>3.33</v>
      </c>
      <c r="C30">
        <v>0.42699999999999999</v>
      </c>
      <c r="D30">
        <v>0.34</v>
      </c>
      <c r="E30">
        <v>0.34300000000000003</v>
      </c>
      <c r="F30">
        <v>0.34599999999999997</v>
      </c>
      <c r="G30">
        <f t="shared" si="30"/>
        <v>0.34299999999999997</v>
      </c>
      <c r="H30">
        <f t="shared" si="31"/>
        <v>2.9999999999999749E-3</v>
      </c>
      <c r="K30">
        <v>0.42699999999999999</v>
      </c>
      <c r="L30">
        <f t="shared" si="32"/>
        <v>20.374707259953155</v>
      </c>
      <c r="M30">
        <f t="shared" si="33"/>
        <v>19.672131147540973</v>
      </c>
      <c r="N30">
        <f t="shared" si="34"/>
        <v>18.96955503512881</v>
      </c>
      <c r="O30">
        <f t="shared" si="35"/>
        <v>19.672131147540981</v>
      </c>
      <c r="P30">
        <f t="shared" si="36"/>
        <v>0.70257611241217255</v>
      </c>
      <c r="U30">
        <f t="shared" si="37"/>
        <v>3.1428571428571139</v>
      </c>
      <c r="V30">
        <f>(-E30+0.3444)/0.0014</f>
        <v>0.99999999999996914</v>
      </c>
      <c r="W30">
        <v>0</v>
      </c>
      <c r="X30">
        <f t="shared" si="38"/>
        <v>1.3809523809523609</v>
      </c>
      <c r="Y30">
        <f t="shared" si="39"/>
        <v>1.6056871714368799</v>
      </c>
    </row>
    <row r="31" spans="1:25" x14ac:dyDescent="0.3">
      <c r="A31">
        <v>0.05</v>
      </c>
      <c r="B31">
        <v>1.67</v>
      </c>
      <c r="C31">
        <v>0.42699999999999999</v>
      </c>
      <c r="D31">
        <v>0.376</v>
      </c>
      <c r="E31">
        <v>0.37</v>
      </c>
      <c r="F31">
        <v>0.374</v>
      </c>
      <c r="G31">
        <f t="shared" si="30"/>
        <v>0.37333333333333335</v>
      </c>
      <c r="H31">
        <f t="shared" si="31"/>
        <v>3.0550504633038958E-3</v>
      </c>
      <c r="K31">
        <v>0.42699999999999999</v>
      </c>
      <c r="L31">
        <f t="shared" si="32"/>
        <v>11.943793911007024</v>
      </c>
      <c r="M31">
        <v>12.99</v>
      </c>
      <c r="N31">
        <f t="shared" si="34"/>
        <v>12.412177985948476</v>
      </c>
      <c r="O31">
        <f t="shared" si="35"/>
        <v>12.448657298985166</v>
      </c>
      <c r="P31">
        <f t="shared" si="36"/>
        <v>0.52405615192574206</v>
      </c>
      <c r="U31">
        <v>0</v>
      </c>
      <c r="V31">
        <v>0</v>
      </c>
      <c r="W31">
        <v>0</v>
      </c>
      <c r="X31">
        <f t="shared" si="38"/>
        <v>0</v>
      </c>
      <c r="Y31">
        <f t="shared" si="39"/>
        <v>0</v>
      </c>
    </row>
    <row r="33" spans="1:25" ht="15.6" x14ac:dyDescent="0.35">
      <c r="A33" s="2" t="s">
        <v>6</v>
      </c>
      <c r="J33" s="2" t="s">
        <v>34</v>
      </c>
      <c r="K33" s="2" t="s">
        <v>6</v>
      </c>
      <c r="Q33" s="16" t="s">
        <v>114</v>
      </c>
      <c r="R33" s="16" t="s">
        <v>22</v>
      </c>
      <c r="U33" s="2" t="s">
        <v>6</v>
      </c>
    </row>
    <row r="34" spans="1:25" x14ac:dyDescent="0.3">
      <c r="A34" t="s">
        <v>0</v>
      </c>
      <c r="B34" t="s">
        <v>8</v>
      </c>
      <c r="C34" t="s">
        <v>2</v>
      </c>
      <c r="D34" t="s">
        <v>3</v>
      </c>
      <c r="E34" t="s">
        <v>4</v>
      </c>
      <c r="F34" t="s">
        <v>5</v>
      </c>
      <c r="G34" t="s">
        <v>51</v>
      </c>
      <c r="H34" t="s">
        <v>22</v>
      </c>
      <c r="K34" t="s">
        <v>2</v>
      </c>
      <c r="L34" t="s">
        <v>3</v>
      </c>
      <c r="M34" t="s">
        <v>4</v>
      </c>
      <c r="N34" t="s">
        <v>5</v>
      </c>
      <c r="O34" t="s">
        <v>51</v>
      </c>
      <c r="P34" t="s">
        <v>22</v>
      </c>
      <c r="Q34">
        <v>10.88</v>
      </c>
      <c r="R34">
        <v>1</v>
      </c>
      <c r="T34" s="13" t="s">
        <v>19</v>
      </c>
      <c r="U34" s="26" t="s">
        <v>3</v>
      </c>
      <c r="V34" s="26" t="s">
        <v>4</v>
      </c>
      <c r="W34" s="26" t="s">
        <v>5</v>
      </c>
      <c r="X34" s="26" t="s">
        <v>51</v>
      </c>
      <c r="Y34" t="s">
        <v>22</v>
      </c>
    </row>
    <row r="35" spans="1:25" x14ac:dyDescent="0.3">
      <c r="A35">
        <v>1</v>
      </c>
      <c r="B35">
        <v>33.299999999999997</v>
      </c>
      <c r="C35">
        <v>0.42699999999999999</v>
      </c>
      <c r="D35">
        <v>0.1</v>
      </c>
      <c r="E35">
        <v>0.10100000000000001</v>
      </c>
      <c r="F35">
        <v>0.104</v>
      </c>
      <c r="G35">
        <f>AVERAGE(D35:F35)</f>
        <v>0.10166666666666667</v>
      </c>
      <c r="H35">
        <f>STDEV(D35:F35)</f>
        <v>2.081665999466127E-3</v>
      </c>
      <c r="K35">
        <v>0.42699999999999999</v>
      </c>
      <c r="L35">
        <v>79.13</v>
      </c>
      <c r="M35">
        <f>(K35-E35)/K35*100</f>
        <v>76.346604215456665</v>
      </c>
      <c r="N35">
        <f>(K35-F35)/K35*100</f>
        <v>75.644028103044505</v>
      </c>
      <c r="O35">
        <f>AVERAGE(L35:N35)</f>
        <v>77.040210772833731</v>
      </c>
      <c r="P35">
        <f>STDEV(L35:N35)</f>
        <v>1.8435882292199102</v>
      </c>
      <c r="U35">
        <f>(-D35+0.3444)/0.0014</f>
        <v>174.57142857142856</v>
      </c>
      <c r="V35">
        <f>(-E35+0.3444)/0.0014</f>
        <v>173.85714285714283</v>
      </c>
      <c r="W35">
        <f>(-F35+0.3444)/0.0014</f>
        <v>171.71428571428572</v>
      </c>
      <c r="X35">
        <f>AVERAGE(U35:W35)</f>
        <v>173.38095238095238</v>
      </c>
      <c r="Y35">
        <f>STDEV(U35:W35)</f>
        <v>1.4869042853329371</v>
      </c>
    </row>
    <row r="36" spans="1:25" x14ac:dyDescent="0.3">
      <c r="A36">
        <v>0.5</v>
      </c>
      <c r="B36">
        <v>16.670000000000002</v>
      </c>
      <c r="C36">
        <v>0.42699999999999999</v>
      </c>
      <c r="D36">
        <v>0.222</v>
      </c>
      <c r="E36">
        <v>0.22700000000000001</v>
      </c>
      <c r="F36">
        <v>0.22700000000000001</v>
      </c>
      <c r="G36">
        <f t="shared" ref="G36:G38" si="40">AVERAGE(D36:F36)</f>
        <v>0.22533333333333336</v>
      </c>
      <c r="H36">
        <f t="shared" ref="H36:H38" si="41">STDEV(D36:F36)</f>
        <v>2.8867513459481312E-3</v>
      </c>
      <c r="K36">
        <v>0.42699999999999999</v>
      </c>
      <c r="L36">
        <f t="shared" ref="L36:L38" si="42">(K36-D36)/K36*100</f>
        <v>48.00936768149883</v>
      </c>
      <c r="M36">
        <f t="shared" ref="M36:M38" si="43">(K36-E36)/K36*100</f>
        <v>46.838407494145194</v>
      </c>
      <c r="N36">
        <f t="shared" ref="N36:N38" si="44">(K36-F36)/K36*100</f>
        <v>46.838407494145194</v>
      </c>
      <c r="O36">
        <f t="shared" ref="O36:O38" si="45">AVERAGE(L36:N36)</f>
        <v>47.228727556596404</v>
      </c>
      <c r="P36">
        <f t="shared" ref="P36:P38" si="46">STDEV(L36:N36)</f>
        <v>0.67605417937895618</v>
      </c>
      <c r="U36">
        <f t="shared" ref="U36:U37" si="47">(-D36+0.3444)/0.0014</f>
        <v>87.428571428571416</v>
      </c>
      <c r="V36">
        <f>(-E36+0.3444)/0.0014</f>
        <v>83.857142857142847</v>
      </c>
      <c r="W36">
        <f>(-F36+0.3444)/0.0014</f>
        <v>83.857142857142847</v>
      </c>
      <c r="X36">
        <f t="shared" ref="X36:X38" si="48">AVERAGE(U36:W36)</f>
        <v>85.047619047619037</v>
      </c>
      <c r="Y36">
        <f t="shared" ref="Y36:Y38" si="49">STDEV(U36:W36)</f>
        <v>2.061965247105805</v>
      </c>
    </row>
    <row r="37" spans="1:25" x14ac:dyDescent="0.3">
      <c r="A37">
        <v>0.1</v>
      </c>
      <c r="B37">
        <v>3.33</v>
      </c>
      <c r="C37">
        <v>0.42699999999999999</v>
      </c>
      <c r="D37">
        <v>0.26300000000000001</v>
      </c>
      <c r="E37">
        <v>0.25600000000000001</v>
      </c>
      <c r="F37">
        <v>0.25600000000000001</v>
      </c>
      <c r="G37">
        <f t="shared" si="40"/>
        <v>0.25833333333333336</v>
      </c>
      <c r="H37">
        <f t="shared" si="41"/>
        <v>4.0414518843273836E-3</v>
      </c>
      <c r="K37">
        <v>0.42699999999999999</v>
      </c>
      <c r="L37">
        <f t="shared" si="42"/>
        <v>38.40749414519906</v>
      </c>
      <c r="M37">
        <f t="shared" si="43"/>
        <v>40.046838407494143</v>
      </c>
      <c r="N37">
        <f t="shared" si="44"/>
        <v>40.046838407494143</v>
      </c>
      <c r="O37">
        <f t="shared" si="45"/>
        <v>39.500390320062451</v>
      </c>
      <c r="P37">
        <f t="shared" si="46"/>
        <v>0.94647585113053456</v>
      </c>
      <c r="U37">
        <f t="shared" si="47"/>
        <v>58.142857142857125</v>
      </c>
      <c r="V37">
        <f>(-E37+0.3444)/0.0014</f>
        <v>63.142857142857132</v>
      </c>
      <c r="W37">
        <f>(-F37+0.3444)/0.0014</f>
        <v>63.142857142857132</v>
      </c>
      <c r="X37">
        <f t="shared" si="48"/>
        <v>61.47619047619046</v>
      </c>
      <c r="Y37">
        <f t="shared" si="49"/>
        <v>2.8867513459481331</v>
      </c>
    </row>
    <row r="38" spans="1:25" x14ac:dyDescent="0.3">
      <c r="A38">
        <v>0.05</v>
      </c>
      <c r="B38">
        <v>1.67</v>
      </c>
      <c r="C38">
        <v>0.42699999999999999</v>
      </c>
      <c r="D38">
        <v>0.376</v>
      </c>
      <c r="E38">
        <v>0.36299999999999999</v>
      </c>
      <c r="F38">
        <v>0.374</v>
      </c>
      <c r="G38">
        <f t="shared" si="40"/>
        <v>0.371</v>
      </c>
      <c r="H38">
        <f t="shared" si="41"/>
        <v>7.0000000000000062E-3</v>
      </c>
      <c r="K38">
        <v>0.42699999999999999</v>
      </c>
      <c r="L38">
        <f t="shared" si="42"/>
        <v>11.943793911007024</v>
      </c>
      <c r="M38">
        <f t="shared" si="43"/>
        <v>14.988290398126464</v>
      </c>
      <c r="N38">
        <f t="shared" si="44"/>
        <v>12.412177985948476</v>
      </c>
      <c r="O38">
        <f t="shared" si="45"/>
        <v>13.114754098360654</v>
      </c>
      <c r="P38">
        <f t="shared" si="46"/>
        <v>1.6393442622950938</v>
      </c>
      <c r="U38">
        <v>0</v>
      </c>
      <c r="V38">
        <v>0</v>
      </c>
      <c r="W38">
        <v>0</v>
      </c>
      <c r="X38">
        <f t="shared" si="48"/>
        <v>0</v>
      </c>
      <c r="Y38">
        <f t="shared" si="49"/>
        <v>0</v>
      </c>
    </row>
    <row r="40" spans="1:25" ht="15.6" x14ac:dyDescent="0.35">
      <c r="A40" s="3" t="s">
        <v>29</v>
      </c>
      <c r="B40" s="3"/>
      <c r="J40" s="20" t="s">
        <v>36</v>
      </c>
      <c r="K40" s="3" t="s">
        <v>29</v>
      </c>
      <c r="Q40" s="16" t="s">
        <v>114</v>
      </c>
      <c r="R40" s="16" t="s">
        <v>22</v>
      </c>
      <c r="U40" s="3" t="s">
        <v>29</v>
      </c>
    </row>
    <row r="41" spans="1:25" x14ac:dyDescent="0.3">
      <c r="A41" t="s">
        <v>0</v>
      </c>
      <c r="B41" t="s">
        <v>8</v>
      </c>
      <c r="C41" t="s">
        <v>2</v>
      </c>
      <c r="D41" t="s">
        <v>3</v>
      </c>
      <c r="E41" t="s">
        <v>4</v>
      </c>
      <c r="F41" t="s">
        <v>5</v>
      </c>
      <c r="G41" t="s">
        <v>51</v>
      </c>
      <c r="H41" t="s">
        <v>22</v>
      </c>
      <c r="K41" t="s">
        <v>2</v>
      </c>
      <c r="L41" t="s">
        <v>3</v>
      </c>
      <c r="M41" t="s">
        <v>4</v>
      </c>
      <c r="N41" t="s">
        <v>5</v>
      </c>
      <c r="O41" t="s">
        <v>51</v>
      </c>
      <c r="P41" t="s">
        <v>22</v>
      </c>
      <c r="Q41">
        <v>4.1500000000000004</v>
      </c>
      <c r="R41">
        <v>0.6</v>
      </c>
      <c r="T41" s="8"/>
      <c r="U41" s="26" t="s">
        <v>3</v>
      </c>
      <c r="V41" s="26" t="s">
        <v>4</v>
      </c>
      <c r="W41" s="26" t="s">
        <v>5</v>
      </c>
      <c r="X41" s="26" t="s">
        <v>51</v>
      </c>
      <c r="Y41" t="s">
        <v>22</v>
      </c>
    </row>
    <row r="42" spans="1:25" x14ac:dyDescent="0.3">
      <c r="A42">
        <v>1</v>
      </c>
      <c r="B42">
        <v>33.299999999999997</v>
      </c>
      <c r="C42">
        <v>0.41499999999999998</v>
      </c>
      <c r="D42">
        <v>0.04</v>
      </c>
      <c r="E42">
        <v>3.6999999999999998E-2</v>
      </c>
      <c r="F42">
        <v>0.04</v>
      </c>
      <c r="G42">
        <f>AVERAGE(D42:F42)</f>
        <v>3.9E-2</v>
      </c>
      <c r="H42">
        <f>STDEV(D42:F42)</f>
        <v>1.7320508075688791E-3</v>
      </c>
      <c r="K42">
        <v>0.41499999999999998</v>
      </c>
      <c r="L42">
        <f>(K42-D42)/K42*100</f>
        <v>90.361445783132538</v>
      </c>
      <c r="M42">
        <f>(K42-E42)/K42*100</f>
        <v>91.084337349397586</v>
      </c>
      <c r="N42">
        <f>(K42-F42)/K42*100</f>
        <v>90.361445783132538</v>
      </c>
      <c r="O42">
        <f>AVERAGE(L42:N42)</f>
        <v>90.602409638554221</v>
      </c>
      <c r="P42">
        <f>STDEV(L42:N42)</f>
        <v>0.41736164037803558</v>
      </c>
      <c r="U42">
        <f>(-D42+0.3444)/0.0014</f>
        <v>217.42857142857144</v>
      </c>
      <c r="V42">
        <f>(-E42+0.3444)/0.0014</f>
        <v>219.57142857142858</v>
      </c>
      <c r="W42">
        <f>(-F42+0.3444)/0.0014</f>
        <v>217.42857142857144</v>
      </c>
      <c r="X42">
        <f>AVERAGE(U42:W42)</f>
        <v>218.14285714285714</v>
      </c>
      <c r="Y42">
        <f>STDEV(U42:W42)</f>
        <v>1.2371791482634815</v>
      </c>
    </row>
    <row r="43" spans="1:25" x14ac:dyDescent="0.3">
      <c r="A43">
        <v>0.5</v>
      </c>
      <c r="B43">
        <v>16.670000000000002</v>
      </c>
      <c r="C43">
        <v>0.41499999999999998</v>
      </c>
      <c r="D43">
        <v>5.6000000000000001E-2</v>
      </c>
      <c r="E43">
        <v>4.5999999999999999E-2</v>
      </c>
      <c r="F43">
        <v>0.05</v>
      </c>
      <c r="G43">
        <f t="shared" ref="G43:G45" si="50">AVERAGE(D43:F43)</f>
        <v>5.0666666666666672E-2</v>
      </c>
      <c r="H43">
        <f t="shared" ref="H43:H45" si="51">STDEV(D43:F43)</f>
        <v>5.033222956847167E-3</v>
      </c>
      <c r="K43">
        <v>0.41499999999999998</v>
      </c>
      <c r="L43">
        <f t="shared" ref="L43:L45" si="52">(K43-D43)/K43*100</f>
        <v>86.506024096385545</v>
      </c>
      <c r="M43">
        <f t="shared" ref="M43:M45" si="53">(K43-E43)/K43*100</f>
        <v>88.915662650602414</v>
      </c>
      <c r="N43">
        <f t="shared" ref="N43:N45" si="54">(K43-F43)/K43*100</f>
        <v>87.951807228915669</v>
      </c>
      <c r="O43">
        <f t="shared" ref="O43:O45" si="55">AVERAGE(L43:N43)</f>
        <v>87.791164658634557</v>
      </c>
      <c r="P43">
        <f t="shared" ref="P43:P45" si="56">STDEV(L43:N43)</f>
        <v>1.2128248088788363</v>
      </c>
      <c r="U43">
        <f t="shared" ref="U43:U45" si="57">(-D43+0.3444)/0.0014</f>
        <v>206</v>
      </c>
      <c r="V43">
        <f>(-E43+0.3444)/0.0014</f>
        <v>213.14285714285714</v>
      </c>
      <c r="W43">
        <f>(-F43+0.3444)/0.0014</f>
        <v>210.28571428571428</v>
      </c>
      <c r="X43">
        <f t="shared" ref="X43:X45" si="58">AVERAGE(U43:W43)</f>
        <v>209.80952380952377</v>
      </c>
      <c r="Y43">
        <f t="shared" ref="Y43:Y45" si="59">STDEV(U43:W43)</f>
        <v>3.5951592548908309</v>
      </c>
    </row>
    <row r="44" spans="1:25" x14ac:dyDescent="0.3">
      <c r="A44">
        <v>0.1</v>
      </c>
      <c r="B44">
        <v>3.33</v>
      </c>
      <c r="C44">
        <v>0.41499999999999998</v>
      </c>
      <c r="D44">
        <v>0.23599999999999999</v>
      </c>
      <c r="E44">
        <v>0.23100000000000001</v>
      </c>
      <c r="F44">
        <v>0.23400000000000001</v>
      </c>
      <c r="G44">
        <f t="shared" si="50"/>
        <v>0.23366666666666666</v>
      </c>
      <c r="H44">
        <f t="shared" si="51"/>
        <v>2.5166114784235727E-3</v>
      </c>
      <c r="K44">
        <v>0.41499999999999998</v>
      </c>
      <c r="L44">
        <v>43.49</v>
      </c>
      <c r="M44">
        <f t="shared" si="53"/>
        <v>44.337349397590359</v>
      </c>
      <c r="N44">
        <f t="shared" si="54"/>
        <v>43.614457831325296</v>
      </c>
      <c r="O44">
        <f t="shared" si="55"/>
        <v>43.813935742971886</v>
      </c>
      <c r="P44">
        <f t="shared" si="56"/>
        <v>0.45754106736483052</v>
      </c>
      <c r="U44">
        <f t="shared" si="57"/>
        <v>77.428571428571431</v>
      </c>
      <c r="V44">
        <f>(-E44+0.3444)/0.0014</f>
        <v>80.999999999999986</v>
      </c>
      <c r="W44">
        <f>(-F44+0.3444)/0.0014</f>
        <v>78.857142857142833</v>
      </c>
      <c r="X44">
        <f t="shared" si="58"/>
        <v>79.095238095238088</v>
      </c>
      <c r="Y44">
        <f t="shared" si="59"/>
        <v>1.7975796274454099</v>
      </c>
    </row>
    <row r="45" spans="1:25" x14ac:dyDescent="0.3">
      <c r="A45">
        <v>0.05</v>
      </c>
      <c r="B45">
        <v>1.67</v>
      </c>
      <c r="C45">
        <v>0.41499999999999998</v>
      </c>
      <c r="D45">
        <v>0.33600000000000002</v>
      </c>
      <c r="E45">
        <v>0.316</v>
      </c>
      <c r="F45">
        <v>0.31</v>
      </c>
      <c r="G45">
        <f t="shared" si="50"/>
        <v>0.32066666666666666</v>
      </c>
      <c r="H45">
        <f t="shared" si="51"/>
        <v>1.3613718571108104E-2</v>
      </c>
      <c r="K45">
        <v>0.41499999999999998</v>
      </c>
      <c r="L45">
        <f t="shared" si="52"/>
        <v>19.036144578313245</v>
      </c>
      <c r="M45">
        <f t="shared" si="53"/>
        <v>23.855421686746983</v>
      </c>
      <c r="N45">
        <f t="shared" si="54"/>
        <v>25.301204819277107</v>
      </c>
      <c r="O45">
        <f t="shared" si="55"/>
        <v>22.730923694779111</v>
      </c>
      <c r="P45">
        <f t="shared" si="56"/>
        <v>3.2804141135200156</v>
      </c>
      <c r="U45">
        <f t="shared" si="57"/>
        <v>5.9999999999999734</v>
      </c>
      <c r="V45">
        <f>(-E45+0.3444)/0.0014</f>
        <v>20.28571428571427</v>
      </c>
      <c r="W45">
        <f>(-F45+0.3444)/0.0014</f>
        <v>24.571428571428562</v>
      </c>
      <c r="X45">
        <f t="shared" si="58"/>
        <v>16.952380952380935</v>
      </c>
      <c r="Y45">
        <f t="shared" si="59"/>
        <v>9.7240846936486474</v>
      </c>
    </row>
    <row r="47" spans="1:25" ht="18" x14ac:dyDescent="0.35">
      <c r="A47" s="10" t="s">
        <v>40</v>
      </c>
      <c r="J47" s="10" t="s">
        <v>40</v>
      </c>
      <c r="T47" s="10" t="s">
        <v>40</v>
      </c>
    </row>
    <row r="48" spans="1:25" ht="15.6" x14ac:dyDescent="0.35">
      <c r="A48" s="2" t="s">
        <v>6</v>
      </c>
      <c r="J48" s="2" t="s">
        <v>34</v>
      </c>
      <c r="K48" s="2" t="s">
        <v>6</v>
      </c>
      <c r="T48" s="13" t="s">
        <v>19</v>
      </c>
      <c r="U48" s="2" t="s">
        <v>6</v>
      </c>
    </row>
    <row r="49" spans="1:25" ht="15.6" x14ac:dyDescent="0.35">
      <c r="A49" t="s">
        <v>0</v>
      </c>
      <c r="B49" t="s">
        <v>8</v>
      </c>
      <c r="C49" t="s">
        <v>2</v>
      </c>
      <c r="D49" t="s">
        <v>3</v>
      </c>
      <c r="E49" t="s">
        <v>4</v>
      </c>
      <c r="F49" t="s">
        <v>5</v>
      </c>
      <c r="G49" t="s">
        <v>51</v>
      </c>
      <c r="H49" t="s">
        <v>22</v>
      </c>
      <c r="K49" t="s">
        <v>2</v>
      </c>
      <c r="L49" t="s">
        <v>3</v>
      </c>
      <c r="M49" t="s">
        <v>4</v>
      </c>
      <c r="N49" t="s">
        <v>5</v>
      </c>
      <c r="O49" t="s">
        <v>51</v>
      </c>
      <c r="P49" t="s">
        <v>22</v>
      </c>
      <c r="Q49" s="16" t="s">
        <v>114</v>
      </c>
      <c r="R49" s="16" t="s">
        <v>22</v>
      </c>
      <c r="U49" s="26" t="s">
        <v>3</v>
      </c>
      <c r="V49" s="26" t="s">
        <v>4</v>
      </c>
      <c r="W49" s="26" t="s">
        <v>5</v>
      </c>
      <c r="X49" s="26" t="s">
        <v>51</v>
      </c>
      <c r="Y49" t="s">
        <v>22</v>
      </c>
    </row>
    <row r="50" spans="1:25" x14ac:dyDescent="0.3">
      <c r="A50">
        <v>1</v>
      </c>
      <c r="B50">
        <f>(A50*0.1)/3*1000</f>
        <v>33.333333333333336</v>
      </c>
      <c r="C50">
        <v>0.4</v>
      </c>
      <c r="D50">
        <v>0.217</v>
      </c>
      <c r="E50">
        <v>0.217</v>
      </c>
      <c r="F50">
        <v>0.217</v>
      </c>
      <c r="G50">
        <f>AVERAGE(D50:F50)</f>
        <v>0.217</v>
      </c>
      <c r="H50">
        <f>STDEV(D50:F50)</f>
        <v>0</v>
      </c>
      <c r="K50">
        <v>0.4</v>
      </c>
      <c r="L50">
        <f>(C50-D50)/C50*100</f>
        <v>45.75</v>
      </c>
      <c r="M50">
        <f>(C50-E50)/C50*100</f>
        <v>45.75</v>
      </c>
      <c r="N50">
        <f>(C50-F50)/C50*100</f>
        <v>45.75</v>
      </c>
      <c r="O50">
        <f>AVERAGE(L50:N50)</f>
        <v>45.75</v>
      </c>
      <c r="P50">
        <f>STDEV(L50:N50)</f>
        <v>0</v>
      </c>
      <c r="Q50" s="17">
        <v>39.65</v>
      </c>
      <c r="R50">
        <v>1.6</v>
      </c>
      <c r="U50">
        <f>(-D50+0.3444)/0.0014</f>
        <v>90.999999999999986</v>
      </c>
      <c r="V50">
        <f>(-E50+0.3444)/0.0014</f>
        <v>90.999999999999986</v>
      </c>
      <c r="W50">
        <f>(-F50+0.3444)/0.0014</f>
        <v>90.999999999999986</v>
      </c>
      <c r="X50">
        <f>AVERAGE(U50:W50)</f>
        <v>90.999999999999986</v>
      </c>
      <c r="Y50">
        <f>STDEV(U50:W50)</f>
        <v>0</v>
      </c>
    </row>
    <row r="51" spans="1:25" x14ac:dyDescent="0.3">
      <c r="A51">
        <v>0.5</v>
      </c>
      <c r="B51">
        <f t="shared" ref="B51:B53" si="60">(A51*0.1)/3*1000</f>
        <v>16.666666666666668</v>
      </c>
      <c r="C51">
        <v>0.4</v>
      </c>
      <c r="D51">
        <v>0.29099999999999998</v>
      </c>
      <c r="E51">
        <v>0.29099999999999998</v>
      </c>
      <c r="F51">
        <v>0.29399999999999998</v>
      </c>
      <c r="G51">
        <f t="shared" ref="G51:G53" si="61">AVERAGE(D51:F51)</f>
        <v>0.29199999999999998</v>
      </c>
      <c r="H51">
        <f t="shared" ref="H51:H53" si="62">STDEV(D51:F51)</f>
        <v>1.7320508075688789E-3</v>
      </c>
      <c r="K51">
        <v>0.4</v>
      </c>
      <c r="L51">
        <f>(C51-D51)/C51*100</f>
        <v>27.250000000000007</v>
      </c>
      <c r="M51">
        <f>(C51-E51)/C51*100</f>
        <v>27.250000000000007</v>
      </c>
      <c r="N51">
        <f>(C51-F51)/C51*100</f>
        <v>26.500000000000007</v>
      </c>
      <c r="O51">
        <f t="shared" ref="O51:O53" si="63">AVERAGE(L51:N51)</f>
        <v>27.000000000000011</v>
      </c>
      <c r="P51">
        <f t="shared" ref="P51:P53" si="64">STDEV(L51:N51)</f>
        <v>0.4330127018922193</v>
      </c>
      <c r="U51">
        <f t="shared" ref="U51:U52" si="65">(-D51+0.3444)/0.0014</f>
        <v>38.142857142857146</v>
      </c>
      <c r="V51">
        <f>(-E51+0.3444)/0.0014</f>
        <v>38.142857142857146</v>
      </c>
      <c r="W51">
        <f>(-F51+0.3444)/0.0014</f>
        <v>36</v>
      </c>
      <c r="X51">
        <f t="shared" ref="X51:X53" si="66">AVERAGE(U51:W51)</f>
        <v>37.428571428571431</v>
      </c>
      <c r="Y51">
        <f t="shared" ref="Y51:Y53" si="67">STDEV(U51:W51)</f>
        <v>1.2371791482634855</v>
      </c>
    </row>
    <row r="52" spans="1:25" x14ac:dyDescent="0.3">
      <c r="A52">
        <v>0.1</v>
      </c>
      <c r="B52">
        <f t="shared" si="60"/>
        <v>3.3333333333333339</v>
      </c>
      <c r="C52">
        <v>0.4</v>
      </c>
      <c r="D52">
        <v>0.34399999999999997</v>
      </c>
      <c r="E52">
        <v>0.34399999999999997</v>
      </c>
      <c r="F52">
        <v>0.36699999999999999</v>
      </c>
      <c r="G52">
        <f t="shared" si="61"/>
        <v>0.35166666666666663</v>
      </c>
      <c r="H52">
        <f t="shared" si="62"/>
        <v>1.3279056191361405E-2</v>
      </c>
      <c r="K52">
        <v>0.4</v>
      </c>
      <c r="L52">
        <f>(C52-D52)/C52*100</f>
        <v>14.000000000000012</v>
      </c>
      <c r="M52">
        <f>(C52-E52)/C52*100</f>
        <v>14.000000000000012</v>
      </c>
      <c r="N52">
        <v>13</v>
      </c>
      <c r="O52">
        <f t="shared" si="63"/>
        <v>13.666666666666677</v>
      </c>
      <c r="P52">
        <f t="shared" si="64"/>
        <v>0.57735026918963295</v>
      </c>
      <c r="U52">
        <f t="shared" si="65"/>
        <v>0.28571428571429391</v>
      </c>
      <c r="V52">
        <f>(-E52+0.3444)/0.0014</f>
        <v>0.28571428571429391</v>
      </c>
      <c r="W52">
        <v>0</v>
      </c>
      <c r="X52">
        <f t="shared" si="66"/>
        <v>0.19047619047619593</v>
      </c>
      <c r="Y52">
        <f t="shared" si="67"/>
        <v>0.16495721976846925</v>
      </c>
    </row>
    <row r="53" spans="1:25" x14ac:dyDescent="0.3">
      <c r="A53">
        <v>0.05</v>
      </c>
      <c r="B53">
        <f t="shared" si="60"/>
        <v>1.666666666666667</v>
      </c>
      <c r="C53">
        <v>0.4</v>
      </c>
      <c r="D53">
        <v>0.373</v>
      </c>
      <c r="E53">
        <v>0.373</v>
      </c>
      <c r="F53">
        <v>0.377</v>
      </c>
      <c r="G53">
        <f t="shared" si="61"/>
        <v>0.37433333333333335</v>
      </c>
      <c r="H53">
        <f t="shared" si="62"/>
        <v>2.3094010767585054E-3</v>
      </c>
      <c r="K53">
        <v>0.4</v>
      </c>
      <c r="L53">
        <f>(C53-D53)/C53*100</f>
        <v>6.7500000000000062</v>
      </c>
      <c r="M53">
        <f>(C53-E53)/C53*100</f>
        <v>6.7500000000000062</v>
      </c>
      <c r="N53">
        <f>(C53-F53)/C53*100</f>
        <v>5.7500000000000053</v>
      </c>
      <c r="O53">
        <f t="shared" si="63"/>
        <v>6.4166666666666723</v>
      </c>
      <c r="P53">
        <f t="shared" si="64"/>
        <v>0.57735026918962629</v>
      </c>
      <c r="U53">
        <v>0</v>
      </c>
      <c r="V53">
        <v>0</v>
      </c>
      <c r="W53">
        <v>0</v>
      </c>
      <c r="X53">
        <f t="shared" si="66"/>
        <v>0</v>
      </c>
      <c r="Y53">
        <f t="shared" si="67"/>
        <v>0</v>
      </c>
    </row>
    <row r="55" spans="1:25" ht="15.6" x14ac:dyDescent="0.35">
      <c r="A55" s="1" t="s">
        <v>1</v>
      </c>
      <c r="J55" s="1" t="s">
        <v>33</v>
      </c>
      <c r="K55" s="1" t="s">
        <v>1</v>
      </c>
      <c r="Q55" s="16" t="s">
        <v>114</v>
      </c>
      <c r="R55" s="16" t="s">
        <v>22</v>
      </c>
      <c r="T55" s="12"/>
      <c r="U55" s="1" t="s">
        <v>1</v>
      </c>
      <c r="V55" s="1"/>
      <c r="W55" s="1"/>
      <c r="X55" s="1"/>
      <c r="Y55" s="1"/>
    </row>
    <row r="56" spans="1:25" x14ac:dyDescent="0.3">
      <c r="A56" t="s">
        <v>0</v>
      </c>
      <c r="B56" t="s">
        <v>8</v>
      </c>
      <c r="C56" t="s">
        <v>2</v>
      </c>
      <c r="D56" t="s">
        <v>3</v>
      </c>
      <c r="E56" t="s">
        <v>4</v>
      </c>
      <c r="F56" t="s">
        <v>5</v>
      </c>
      <c r="G56" t="s">
        <v>51</v>
      </c>
      <c r="H56" t="s">
        <v>22</v>
      </c>
      <c r="K56" t="s">
        <v>2</v>
      </c>
      <c r="L56" t="s">
        <v>3</v>
      </c>
      <c r="M56" t="s">
        <v>4</v>
      </c>
      <c r="N56" t="s">
        <v>5</v>
      </c>
      <c r="O56" t="s">
        <v>51</v>
      </c>
      <c r="P56" t="s">
        <v>22</v>
      </c>
      <c r="Q56">
        <v>35.130000000000003</v>
      </c>
      <c r="R56">
        <v>1.5</v>
      </c>
      <c r="T56" s="1"/>
      <c r="U56" s="26" t="s">
        <v>3</v>
      </c>
      <c r="V56" s="26" t="s">
        <v>4</v>
      </c>
      <c r="W56" s="26" t="s">
        <v>5</v>
      </c>
      <c r="X56" s="26" t="s">
        <v>51</v>
      </c>
      <c r="Y56" t="s">
        <v>22</v>
      </c>
    </row>
    <row r="57" spans="1:25" x14ac:dyDescent="0.3">
      <c r="A57">
        <v>1</v>
      </c>
      <c r="B57">
        <v>33.299999999999997</v>
      </c>
      <c r="C57">
        <v>0.4</v>
      </c>
      <c r="D57">
        <v>0.21199999999999999</v>
      </c>
      <c r="E57">
        <v>0.217</v>
      </c>
      <c r="F57">
        <v>0.217</v>
      </c>
      <c r="G57">
        <f>AVERAGE(D57:F57)</f>
        <v>0.21533333333333335</v>
      </c>
      <c r="H57">
        <f>STDEV(D57:F57)</f>
        <v>2.8867513459481312E-3</v>
      </c>
      <c r="K57">
        <v>0.4</v>
      </c>
      <c r="L57">
        <f>(C57-D57)/C57*100</f>
        <v>47</v>
      </c>
      <c r="M57">
        <f>(C57-E57)/C57*100</f>
        <v>45.75</v>
      </c>
      <c r="N57">
        <f>(C57-F57)/C57*100</f>
        <v>45.75</v>
      </c>
      <c r="O57">
        <f>AVERAGE(L57:N57)</f>
        <v>46.166666666666664</v>
      </c>
      <c r="P57">
        <f>STDEV(L57:N57)</f>
        <v>0.72168783648703227</v>
      </c>
      <c r="U57">
        <f>(-D57+0.3444)/0.0014</f>
        <v>94.571428571428569</v>
      </c>
      <c r="V57">
        <f>(-E57+0.3444)/0.0014</f>
        <v>90.999999999999986</v>
      </c>
      <c r="W57">
        <f>(-F57+0.3444)/0.0014</f>
        <v>90.999999999999986</v>
      </c>
      <c r="X57">
        <f>AVERAGE(U57:W57)</f>
        <v>92.19047619047619</v>
      </c>
      <c r="Y57">
        <f>STDEV(U57:W57)</f>
        <v>2.0619652471058134</v>
      </c>
    </row>
    <row r="58" spans="1:25" x14ac:dyDescent="0.3">
      <c r="A58">
        <v>0.5</v>
      </c>
      <c r="B58">
        <v>16.670000000000002</v>
      </c>
      <c r="C58">
        <v>0.4</v>
      </c>
      <c r="D58">
        <v>0.27</v>
      </c>
      <c r="E58">
        <v>0.27</v>
      </c>
      <c r="F58">
        <v>0.27100000000000002</v>
      </c>
      <c r="G58">
        <f t="shared" ref="G58:G60" si="68">AVERAGE(D58:F58)</f>
        <v>0.27033333333333337</v>
      </c>
      <c r="H58">
        <f t="shared" ref="H58:H60" si="69">STDEV(D58:F58)</f>
        <v>5.7735026918962634E-4</v>
      </c>
      <c r="K58">
        <v>0.4</v>
      </c>
      <c r="L58">
        <f t="shared" ref="L58:L60" si="70">(C58-D58)/C58*100</f>
        <v>32.5</v>
      </c>
      <c r="M58">
        <f t="shared" ref="M58:M60" si="71">(C58-E58)/C58*100</f>
        <v>32.5</v>
      </c>
      <c r="N58">
        <f t="shared" ref="N58:N60" si="72">(C58-F58)/C58*100</f>
        <v>32.25</v>
      </c>
      <c r="O58">
        <f t="shared" ref="O58:O60" si="73">AVERAGE(L58:N58)</f>
        <v>32.416666666666664</v>
      </c>
      <c r="P58">
        <f t="shared" ref="P58:P60" si="74">STDEV(L58:N58)</f>
        <v>0.14433756729740646</v>
      </c>
      <c r="U58">
        <f t="shared" ref="U58:U59" si="75">(-D58+0.3444)/0.0014</f>
        <v>53.142857142857117</v>
      </c>
      <c r="V58">
        <f>(-E58+0.3444)/0.0014</f>
        <v>53.142857142857117</v>
      </c>
      <c r="W58">
        <f>(-F58+0.3444)/0.0014</f>
        <v>52.428571428571402</v>
      </c>
      <c r="X58">
        <f t="shared" ref="X58:X60" si="76">AVERAGE(U58:W58)</f>
        <v>52.904761904761877</v>
      </c>
      <c r="Y58">
        <f t="shared" ref="Y58:Y60" si="77">STDEV(U58:W58)</f>
        <v>0.41239304942116184</v>
      </c>
    </row>
    <row r="59" spans="1:25" x14ac:dyDescent="0.3">
      <c r="A59">
        <v>0.1</v>
      </c>
      <c r="B59">
        <v>3.33</v>
      </c>
      <c r="C59">
        <v>0.4</v>
      </c>
      <c r="D59">
        <v>0.33600000000000002</v>
      </c>
      <c r="E59">
        <v>0.33100000000000002</v>
      </c>
      <c r="F59">
        <v>0.33600000000000002</v>
      </c>
      <c r="G59">
        <f t="shared" si="68"/>
        <v>0.33433333333333337</v>
      </c>
      <c r="H59">
        <f t="shared" si="69"/>
        <v>2.8867513459481312E-3</v>
      </c>
      <c r="K59">
        <v>0.4</v>
      </c>
      <c r="L59">
        <f t="shared" si="70"/>
        <v>16</v>
      </c>
      <c r="M59">
        <f t="shared" si="71"/>
        <v>17.25</v>
      </c>
      <c r="N59">
        <f t="shared" si="72"/>
        <v>16</v>
      </c>
      <c r="O59">
        <f t="shared" si="73"/>
        <v>16.416666666666668</v>
      </c>
      <c r="P59">
        <f t="shared" si="74"/>
        <v>0.72168783648703216</v>
      </c>
      <c r="U59">
        <f t="shared" si="75"/>
        <v>5.9999999999999734</v>
      </c>
      <c r="V59">
        <f>(-E59+0.3444)/0.0014</f>
        <v>9.5714285714285481</v>
      </c>
      <c r="W59">
        <f>(-F59+0.3444)/0.0014</f>
        <v>5.9999999999999734</v>
      </c>
      <c r="X59">
        <f t="shared" si="76"/>
        <v>7.1904761904761649</v>
      </c>
      <c r="Y59">
        <f t="shared" si="77"/>
        <v>2.0619652471058099</v>
      </c>
    </row>
    <row r="60" spans="1:25" x14ac:dyDescent="0.3">
      <c r="A60">
        <v>0.05</v>
      </c>
      <c r="B60">
        <v>1.67</v>
      </c>
      <c r="C60">
        <v>0.4</v>
      </c>
      <c r="D60">
        <v>0.38800000000000001</v>
      </c>
      <c r="E60">
        <v>0.38600000000000001</v>
      </c>
      <c r="F60">
        <v>0.38300000000000001</v>
      </c>
      <c r="G60">
        <f t="shared" si="68"/>
        <v>0.38566666666666666</v>
      </c>
      <c r="H60">
        <f t="shared" si="69"/>
        <v>2.5166114784235852E-3</v>
      </c>
      <c r="K60">
        <v>0.4</v>
      </c>
      <c r="L60">
        <f t="shared" si="70"/>
        <v>3.0000000000000027</v>
      </c>
      <c r="M60">
        <f t="shared" si="71"/>
        <v>3.5000000000000031</v>
      </c>
      <c r="N60">
        <f t="shared" si="72"/>
        <v>4.2500000000000036</v>
      </c>
      <c r="O60">
        <f t="shared" si="73"/>
        <v>3.5833333333333361</v>
      </c>
      <c r="P60">
        <f t="shared" si="74"/>
        <v>0.62915286960589767</v>
      </c>
      <c r="U60">
        <v>0</v>
      </c>
      <c r="V60">
        <v>0</v>
      </c>
      <c r="W60">
        <v>0</v>
      </c>
      <c r="X60">
        <f t="shared" si="76"/>
        <v>0</v>
      </c>
      <c r="Y60">
        <f t="shared" si="77"/>
        <v>0</v>
      </c>
    </row>
    <row r="62" spans="1:25" ht="15.6" x14ac:dyDescent="0.35">
      <c r="A62" s="3" t="s">
        <v>29</v>
      </c>
      <c r="B62" s="3"/>
      <c r="J62" s="20" t="s">
        <v>36</v>
      </c>
      <c r="K62" s="3" t="s">
        <v>29</v>
      </c>
      <c r="Q62" s="16" t="s">
        <v>114</v>
      </c>
      <c r="R62" s="16" t="s">
        <v>22</v>
      </c>
      <c r="U62" s="3" t="s">
        <v>29</v>
      </c>
    </row>
    <row r="63" spans="1:25" x14ac:dyDescent="0.3">
      <c r="A63" t="s">
        <v>0</v>
      </c>
      <c r="B63" t="s">
        <v>8</v>
      </c>
      <c r="C63" t="s">
        <v>2</v>
      </c>
      <c r="D63" t="s">
        <v>3</v>
      </c>
      <c r="E63" t="s">
        <v>4</v>
      </c>
      <c r="F63" t="s">
        <v>5</v>
      </c>
      <c r="G63" t="s">
        <v>51</v>
      </c>
      <c r="H63" t="s">
        <v>22</v>
      </c>
      <c r="K63" t="s">
        <v>2</v>
      </c>
      <c r="L63" t="s">
        <v>3</v>
      </c>
      <c r="M63" t="s">
        <v>4</v>
      </c>
      <c r="N63" t="s">
        <v>5</v>
      </c>
      <c r="O63" t="s">
        <v>51</v>
      </c>
      <c r="P63" t="s">
        <v>22</v>
      </c>
      <c r="Q63">
        <v>21.49</v>
      </c>
      <c r="R63">
        <v>1.2</v>
      </c>
      <c r="T63" s="8"/>
      <c r="U63" s="26" t="s">
        <v>3</v>
      </c>
      <c r="V63" s="26" t="s">
        <v>4</v>
      </c>
      <c r="W63" s="26" t="s">
        <v>5</v>
      </c>
      <c r="X63" s="26" t="s">
        <v>51</v>
      </c>
      <c r="Y63" t="s">
        <v>22</v>
      </c>
    </row>
    <row r="64" spans="1:25" x14ac:dyDescent="0.3">
      <c r="A64">
        <v>1</v>
      </c>
      <c r="B64">
        <v>33.299999999999997</v>
      </c>
      <c r="C64">
        <v>0.4</v>
      </c>
      <c r="D64">
        <v>0.14899999999999999</v>
      </c>
      <c r="E64">
        <v>0.13900000000000001</v>
      </c>
      <c r="F64">
        <v>0.14599999999999999</v>
      </c>
      <c r="G64">
        <f>AVERAGE(D64:F64)</f>
        <v>0.14466666666666669</v>
      </c>
      <c r="H64">
        <f>STDEV(D64:F64)</f>
        <v>5.1316014394468734E-3</v>
      </c>
      <c r="K64">
        <v>0.4</v>
      </c>
      <c r="L64">
        <f>(C64-D64)/C64*100</f>
        <v>62.749999999999993</v>
      </c>
      <c r="M64">
        <f>(C64-E64)/C64*100</f>
        <v>65.25</v>
      </c>
      <c r="N64">
        <f>(C64-F64)/C64*100</f>
        <v>63.5</v>
      </c>
      <c r="O64">
        <f>AVERAGE(L64:N64)</f>
        <v>63.833333333333336</v>
      </c>
      <c r="P64">
        <f>STDEV(L64:N64)</f>
        <v>1.2829003598617239</v>
      </c>
      <c r="U64">
        <f>(-D64+0.3444)/0.0014</f>
        <v>139.57142857142856</v>
      </c>
      <c r="V64">
        <f>(-E64+0.3444)/0.0014</f>
        <v>146.71428571428569</v>
      </c>
      <c r="W64">
        <f>(-F64+0.3444)/0.0014</f>
        <v>141.71428571428572</v>
      </c>
      <c r="X64">
        <f>AVERAGE(U64:W64)</f>
        <v>142.66666666666666</v>
      </c>
      <c r="Y64">
        <f>STDEV(U64:W64)</f>
        <v>3.665429599604912</v>
      </c>
    </row>
    <row r="65" spans="1:25" x14ac:dyDescent="0.3">
      <c r="A65">
        <v>0.5</v>
      </c>
      <c r="B65">
        <v>16.670000000000002</v>
      </c>
      <c r="C65">
        <v>0.4</v>
      </c>
      <c r="D65">
        <v>0.23200000000000001</v>
      </c>
      <c r="E65">
        <v>0.24</v>
      </c>
      <c r="F65">
        <v>0.24099999999999999</v>
      </c>
      <c r="G65">
        <f t="shared" ref="G65:G67" si="78">AVERAGE(D65:F65)</f>
        <v>0.23766666666666666</v>
      </c>
      <c r="H65">
        <f t="shared" ref="H65:H67" si="79">STDEV(D65:F65)</f>
        <v>4.9328828623162362E-3</v>
      </c>
      <c r="K65">
        <v>0.4</v>
      </c>
      <c r="L65">
        <f t="shared" ref="L65:L67" si="80">(C65-D65)/C65*100</f>
        <v>42</v>
      </c>
      <c r="M65">
        <f t="shared" ref="M65:M67" si="81">(C65-E65)/C65*100</f>
        <v>40.000000000000007</v>
      </c>
      <c r="N65">
        <f t="shared" ref="N65:N67" si="82">(C65-F65)/C65*100</f>
        <v>39.750000000000007</v>
      </c>
      <c r="O65">
        <f t="shared" ref="O65:O67" si="83">AVERAGE(L65:N65)</f>
        <v>40.583333333333336</v>
      </c>
      <c r="P65">
        <f t="shared" ref="P65:P67" si="84">STDEV(L65:N65)</f>
        <v>1.2332207155790578</v>
      </c>
      <c r="U65">
        <f t="shared" ref="U65:U66" si="85">(-D65+0.3444)/0.0014</f>
        <v>80.285714285714263</v>
      </c>
      <c r="V65">
        <f>(-E65+0.3444)/0.0014</f>
        <v>74.571428571428569</v>
      </c>
      <c r="W65">
        <f>(-F65+0.3444)/0.0014</f>
        <v>73.857142857142847</v>
      </c>
      <c r="X65">
        <f t="shared" ref="X65:X67" si="86">AVERAGE(U65:W65)</f>
        <v>76.238095238095227</v>
      </c>
      <c r="Y65">
        <f t="shared" ref="Y65:Y67" si="87">STDEV(U65:W65)</f>
        <v>3.5234877587973106</v>
      </c>
    </row>
    <row r="66" spans="1:25" x14ac:dyDescent="0.3">
      <c r="A66">
        <v>0.1</v>
      </c>
      <c r="B66">
        <v>3.33</v>
      </c>
      <c r="C66">
        <v>0.4</v>
      </c>
      <c r="D66">
        <v>0.34399999999999997</v>
      </c>
      <c r="E66">
        <v>0.34399999999999997</v>
      </c>
      <c r="F66">
        <v>0.34599999999999997</v>
      </c>
      <c r="G66">
        <f t="shared" si="78"/>
        <v>0.34466666666666662</v>
      </c>
      <c r="H66">
        <f t="shared" si="79"/>
        <v>1.1547005383792527E-3</v>
      </c>
      <c r="K66">
        <v>0.4</v>
      </c>
      <c r="L66">
        <f t="shared" si="80"/>
        <v>14.000000000000012</v>
      </c>
      <c r="M66">
        <f t="shared" si="81"/>
        <v>14.000000000000012</v>
      </c>
      <c r="N66">
        <f t="shared" si="82"/>
        <v>13.500000000000012</v>
      </c>
      <c r="O66">
        <f t="shared" si="83"/>
        <v>13.833333333333345</v>
      </c>
      <c r="P66">
        <f t="shared" si="84"/>
        <v>0.28867513459481292</v>
      </c>
      <c r="U66">
        <f t="shared" si="85"/>
        <v>0.28571428571429391</v>
      </c>
      <c r="V66">
        <f>(-E66+0.3444)/0.0014</f>
        <v>0.28571428571429391</v>
      </c>
      <c r="W66">
        <v>0</v>
      </c>
      <c r="X66">
        <f t="shared" si="86"/>
        <v>0.19047619047619593</v>
      </c>
      <c r="Y66">
        <f t="shared" si="87"/>
        <v>0.16495721976846925</v>
      </c>
    </row>
    <row r="67" spans="1:25" x14ac:dyDescent="0.3">
      <c r="A67">
        <v>0.05</v>
      </c>
      <c r="B67">
        <v>1.67</v>
      </c>
      <c r="C67">
        <v>0.4</v>
      </c>
      <c r="D67">
        <v>0.372</v>
      </c>
      <c r="E67">
        <v>0.374</v>
      </c>
      <c r="F67">
        <v>0.37</v>
      </c>
      <c r="G67">
        <f t="shared" si="78"/>
        <v>0.37200000000000005</v>
      </c>
      <c r="H67">
        <f t="shared" si="79"/>
        <v>2.0000000000000018E-3</v>
      </c>
      <c r="K67">
        <v>0.4</v>
      </c>
      <c r="L67">
        <f t="shared" si="80"/>
        <v>7.0000000000000062</v>
      </c>
      <c r="M67">
        <f t="shared" si="81"/>
        <v>6.5000000000000053</v>
      </c>
      <c r="N67">
        <f t="shared" si="82"/>
        <v>7.5000000000000071</v>
      </c>
      <c r="O67">
        <f t="shared" si="83"/>
        <v>7.0000000000000062</v>
      </c>
      <c r="P67">
        <f t="shared" si="84"/>
        <v>0.50000000000000089</v>
      </c>
      <c r="U67">
        <v>0</v>
      </c>
      <c r="V67">
        <v>0</v>
      </c>
      <c r="W67">
        <v>0</v>
      </c>
      <c r="X67">
        <f t="shared" si="86"/>
        <v>0</v>
      </c>
      <c r="Y67">
        <f t="shared" si="87"/>
        <v>0</v>
      </c>
    </row>
    <row r="69" spans="1:25" ht="15.6" x14ac:dyDescent="0.35">
      <c r="B69" t="s">
        <v>37</v>
      </c>
      <c r="C69" t="s">
        <v>22</v>
      </c>
    </row>
    <row r="70" spans="1:25" x14ac:dyDescent="0.3">
      <c r="A70" t="s">
        <v>21</v>
      </c>
      <c r="B70">
        <v>0.84</v>
      </c>
      <c r="C70">
        <v>0.3</v>
      </c>
      <c r="U70" t="s">
        <v>21</v>
      </c>
    </row>
    <row r="71" spans="1:25" x14ac:dyDescent="0.3">
      <c r="U71" t="s">
        <v>51</v>
      </c>
      <c r="V71" t="s">
        <v>22</v>
      </c>
    </row>
    <row r="72" spans="1:25" x14ac:dyDescent="0.3">
      <c r="U72">
        <v>100</v>
      </c>
      <c r="V72">
        <v>0.2</v>
      </c>
    </row>
    <row r="73" spans="1:25" x14ac:dyDescent="0.3">
      <c r="U73">
        <v>99.1</v>
      </c>
      <c r="V73">
        <v>0.1</v>
      </c>
    </row>
    <row r="74" spans="1:25" x14ac:dyDescent="0.3">
      <c r="U74">
        <v>96.7</v>
      </c>
      <c r="V74">
        <v>0.1</v>
      </c>
    </row>
    <row r="75" spans="1:25" x14ac:dyDescent="0.3">
      <c r="U75">
        <v>73.5</v>
      </c>
      <c r="V75">
        <v>0.5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workbookViewId="0">
      <selection activeCell="O19" sqref="O19"/>
    </sheetView>
  </sheetViews>
  <sheetFormatPr defaultRowHeight="14.4" x14ac:dyDescent="0.3"/>
  <cols>
    <col min="1" max="1" width="9.109375" customWidth="1"/>
    <col min="2" max="2" width="9.21875" bestFit="1" customWidth="1"/>
    <col min="6" max="6" width="12" bestFit="1" customWidth="1"/>
    <col min="13" max="13" width="12" bestFit="1" customWidth="1"/>
  </cols>
  <sheetData>
    <row r="1" spans="1:14" x14ac:dyDescent="0.3">
      <c r="A1" s="27" t="s">
        <v>57</v>
      </c>
      <c r="B1" s="9"/>
      <c r="C1" s="9"/>
    </row>
    <row r="2" spans="1:14" x14ac:dyDescent="0.3">
      <c r="J2" s="9"/>
      <c r="K2" s="9"/>
      <c r="L2" s="9"/>
      <c r="M2" s="9"/>
      <c r="N2" s="9"/>
    </row>
    <row r="3" spans="1:14" ht="15.6" x14ac:dyDescent="0.35">
      <c r="A3" s="9"/>
      <c r="I3" s="26" t="s">
        <v>55</v>
      </c>
    </row>
    <row r="4" spans="1:14" x14ac:dyDescent="0.3">
      <c r="A4" s="7" t="s">
        <v>7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51</v>
      </c>
      <c r="G4" t="s">
        <v>22</v>
      </c>
      <c r="I4" s="7" t="s">
        <v>7</v>
      </c>
      <c r="J4" s="26" t="s">
        <v>3</v>
      </c>
      <c r="K4" s="26" t="s">
        <v>4</v>
      </c>
      <c r="L4" s="26" t="s">
        <v>5</v>
      </c>
      <c r="M4" s="26" t="s">
        <v>51</v>
      </c>
      <c r="N4" t="s">
        <v>22</v>
      </c>
    </row>
    <row r="5" spans="1:14" x14ac:dyDescent="0.3">
      <c r="A5">
        <v>250</v>
      </c>
      <c r="B5">
        <v>0.40799999999999997</v>
      </c>
      <c r="C5">
        <v>1.0999999999999999E-2</v>
      </c>
      <c r="D5">
        <v>1.0999999999999999E-2</v>
      </c>
      <c r="E5">
        <v>1.0999999999999999E-2</v>
      </c>
      <c r="F5">
        <f>AVERAGE(C5:E5)</f>
        <v>1.1000000000000001E-2</v>
      </c>
      <c r="G5">
        <f>STDEV(C5:E5)</f>
        <v>2.1245936804851847E-18</v>
      </c>
      <c r="I5">
        <v>250</v>
      </c>
      <c r="J5">
        <f t="shared" ref="J5:J12" si="0">(B5-C5)/B5*100</f>
        <v>97.303921568627445</v>
      </c>
      <c r="K5">
        <f t="shared" ref="K5:K12" si="1">(B5-D5)/B5*100</f>
        <v>97.303921568627445</v>
      </c>
      <c r="L5">
        <f t="shared" ref="L5:L12" si="2">(B5-E5)/B5*100</f>
        <v>97.303921568627445</v>
      </c>
      <c r="M5">
        <f>AVERAGE(J5:L5)</f>
        <v>97.303921568627445</v>
      </c>
      <c r="N5">
        <f>STDEV(J5:L5)</f>
        <v>0</v>
      </c>
    </row>
    <row r="6" spans="1:14" x14ac:dyDescent="0.3">
      <c r="A6">
        <v>125</v>
      </c>
      <c r="B6">
        <v>0.40799999999999997</v>
      </c>
      <c r="C6">
        <v>0.158</v>
      </c>
      <c r="D6">
        <v>0.158</v>
      </c>
      <c r="E6">
        <v>0.154</v>
      </c>
      <c r="F6">
        <f t="shared" ref="F6:F12" si="3">AVERAGE(C6:E6)</f>
        <v>0.15666666666666665</v>
      </c>
      <c r="G6">
        <f t="shared" ref="G6:G12" si="4">STDEV(C6:E6)</f>
        <v>2.3094010767585054E-3</v>
      </c>
      <c r="I6">
        <v>125</v>
      </c>
      <c r="J6">
        <f t="shared" si="0"/>
        <v>61.274509803921561</v>
      </c>
      <c r="K6">
        <f t="shared" si="1"/>
        <v>61.274509803921561</v>
      </c>
      <c r="L6">
        <f t="shared" si="2"/>
        <v>62.254901960784316</v>
      </c>
      <c r="M6">
        <f t="shared" ref="M6:M12" si="5">AVERAGE(J6:L6)</f>
        <v>61.601307189542474</v>
      </c>
      <c r="N6">
        <f t="shared" ref="N6:N12" si="6">STDEV(J6:L6)</f>
        <v>0.56602967567610996</v>
      </c>
    </row>
    <row r="7" spans="1:14" x14ac:dyDescent="0.3">
      <c r="A7">
        <v>50</v>
      </c>
      <c r="B7">
        <v>0.40799999999999997</v>
      </c>
      <c r="C7">
        <v>0.26900000000000002</v>
      </c>
      <c r="D7">
        <v>0.26200000000000001</v>
      </c>
      <c r="E7">
        <v>0.26700000000000002</v>
      </c>
      <c r="F7">
        <f t="shared" si="3"/>
        <v>0.26600000000000001</v>
      </c>
      <c r="G7">
        <f t="shared" si="4"/>
        <v>3.6055512754639926E-3</v>
      </c>
      <c r="I7">
        <v>50</v>
      </c>
      <c r="J7">
        <f t="shared" si="0"/>
        <v>34.068627450980379</v>
      </c>
      <c r="K7">
        <f t="shared" si="1"/>
        <v>35.784313725490193</v>
      </c>
      <c r="L7">
        <f t="shared" si="2"/>
        <v>34.558823529411761</v>
      </c>
      <c r="M7">
        <f t="shared" si="5"/>
        <v>34.803921568627452</v>
      </c>
      <c r="N7">
        <f t="shared" si="6"/>
        <v>0.88371354790784473</v>
      </c>
    </row>
    <row r="8" spans="1:14" x14ac:dyDescent="0.3">
      <c r="A8">
        <v>25</v>
      </c>
      <c r="B8">
        <v>0.40799999999999997</v>
      </c>
      <c r="C8">
        <v>0.30599999999999999</v>
      </c>
      <c r="D8">
        <v>0.30599999999999999</v>
      </c>
      <c r="E8">
        <v>0.30499999999999999</v>
      </c>
      <c r="F8">
        <f t="shared" si="3"/>
        <v>0.3056666666666667</v>
      </c>
      <c r="G8">
        <f t="shared" si="4"/>
        <v>5.7735026918962634E-4</v>
      </c>
      <c r="I8">
        <v>25</v>
      </c>
      <c r="J8">
        <f t="shared" si="0"/>
        <v>24.999999999999996</v>
      </c>
      <c r="K8">
        <f t="shared" si="1"/>
        <v>24.999999999999996</v>
      </c>
      <c r="L8">
        <f t="shared" si="2"/>
        <v>25.245098039215684</v>
      </c>
      <c r="M8">
        <f t="shared" si="5"/>
        <v>25.081699346405227</v>
      </c>
      <c r="N8">
        <f t="shared" si="6"/>
        <v>0.14150741891902646</v>
      </c>
    </row>
    <row r="9" spans="1:14" x14ac:dyDescent="0.3">
      <c r="A9">
        <v>10</v>
      </c>
      <c r="B9">
        <v>0.40799999999999997</v>
      </c>
      <c r="C9">
        <v>0.32500000000000001</v>
      </c>
      <c r="D9">
        <v>0.32500000000000001</v>
      </c>
      <c r="E9">
        <v>0.32300000000000001</v>
      </c>
      <c r="F9">
        <f t="shared" si="3"/>
        <v>0.32433333333333336</v>
      </c>
      <c r="G9">
        <f t="shared" si="4"/>
        <v>1.1547005383792527E-3</v>
      </c>
      <c r="I9">
        <v>10</v>
      </c>
      <c r="J9">
        <f t="shared" si="0"/>
        <v>20.343137254901951</v>
      </c>
      <c r="K9">
        <f t="shared" si="1"/>
        <v>20.343137254901951</v>
      </c>
      <c r="L9">
        <f t="shared" si="2"/>
        <v>20.833333333333325</v>
      </c>
      <c r="M9">
        <f t="shared" si="5"/>
        <v>20.506535947712408</v>
      </c>
      <c r="N9">
        <f t="shared" si="6"/>
        <v>0.28301483783805292</v>
      </c>
    </row>
    <row r="10" spans="1:14" x14ac:dyDescent="0.3">
      <c r="A10">
        <v>1</v>
      </c>
      <c r="B10">
        <v>0.4</v>
      </c>
      <c r="C10">
        <v>0.34</v>
      </c>
      <c r="D10">
        <v>0.33700000000000002</v>
      </c>
      <c r="E10">
        <v>0.34</v>
      </c>
      <c r="F10">
        <f t="shared" si="3"/>
        <v>0.33900000000000002</v>
      </c>
      <c r="G10">
        <f t="shared" si="4"/>
        <v>1.7320508075688791E-3</v>
      </c>
      <c r="I10">
        <v>1</v>
      </c>
      <c r="J10">
        <f t="shared" si="0"/>
        <v>15</v>
      </c>
      <c r="K10">
        <f t="shared" si="1"/>
        <v>15.75</v>
      </c>
      <c r="L10">
        <f t="shared" si="2"/>
        <v>15</v>
      </c>
      <c r="M10">
        <f t="shared" si="5"/>
        <v>15.25</v>
      </c>
      <c r="N10">
        <f t="shared" si="6"/>
        <v>0.4330127018922193</v>
      </c>
    </row>
    <row r="11" spans="1:14" x14ac:dyDescent="0.3">
      <c r="A11">
        <v>0.1</v>
      </c>
      <c r="B11">
        <v>0.39400000000000002</v>
      </c>
      <c r="C11">
        <v>0.34499999999999997</v>
      </c>
      <c r="D11">
        <v>0.34599999999999997</v>
      </c>
      <c r="E11">
        <v>0.34499999999999997</v>
      </c>
      <c r="F11">
        <f t="shared" si="3"/>
        <v>0.34533333333333333</v>
      </c>
      <c r="G11">
        <f t="shared" si="4"/>
        <v>5.7735026918962634E-4</v>
      </c>
      <c r="I11">
        <v>0.1</v>
      </c>
      <c r="J11">
        <f t="shared" si="0"/>
        <v>12.436548223350265</v>
      </c>
      <c r="K11">
        <f t="shared" si="1"/>
        <v>12.182741116751279</v>
      </c>
      <c r="L11">
        <f t="shared" si="2"/>
        <v>12.436548223350265</v>
      </c>
      <c r="M11">
        <f t="shared" si="5"/>
        <v>12.351945854483937</v>
      </c>
      <c r="N11">
        <f t="shared" si="6"/>
        <v>0.14653560131716445</v>
      </c>
    </row>
    <row r="12" spans="1:14" x14ac:dyDescent="0.3">
      <c r="A12">
        <v>0.01</v>
      </c>
      <c r="B12">
        <v>0.39400000000000002</v>
      </c>
      <c r="C12">
        <v>0.372</v>
      </c>
      <c r="D12">
        <v>0.375</v>
      </c>
      <c r="E12">
        <v>0.37</v>
      </c>
      <c r="F12">
        <f t="shared" si="3"/>
        <v>0.37233333333333335</v>
      </c>
      <c r="G12">
        <f t="shared" si="4"/>
        <v>2.5166114784235852E-3</v>
      </c>
      <c r="I12">
        <v>0.01</v>
      </c>
      <c r="J12">
        <f t="shared" si="0"/>
        <v>5.5837563451776697</v>
      </c>
      <c r="K12">
        <f t="shared" si="1"/>
        <v>4.8223350253807151</v>
      </c>
      <c r="L12">
        <f t="shared" si="2"/>
        <v>6.0913705583756395</v>
      </c>
      <c r="M12">
        <f t="shared" si="5"/>
        <v>5.4991539763113417</v>
      </c>
      <c r="N12">
        <f t="shared" si="6"/>
        <v>0.63873387777248325</v>
      </c>
    </row>
    <row r="16" spans="1:14" x14ac:dyDescent="0.3">
      <c r="A16" t="s">
        <v>14</v>
      </c>
      <c r="B16" t="s">
        <v>56</v>
      </c>
    </row>
    <row r="18" spans="1:2" x14ac:dyDescent="0.3">
      <c r="A18">
        <v>250</v>
      </c>
      <c r="B18">
        <v>1.0999999999999999E-2</v>
      </c>
    </row>
    <row r="19" spans="1:2" x14ac:dyDescent="0.3">
      <c r="A19">
        <v>125</v>
      </c>
      <c r="B19" s="11">
        <v>0.157</v>
      </c>
    </row>
    <row r="20" spans="1:2" x14ac:dyDescent="0.3">
      <c r="A20">
        <v>50</v>
      </c>
      <c r="B20">
        <v>0.26600000000000001</v>
      </c>
    </row>
    <row r="21" spans="1:2" x14ac:dyDescent="0.3">
      <c r="A21">
        <v>25</v>
      </c>
      <c r="B21">
        <v>0.30599999999999999</v>
      </c>
    </row>
    <row r="22" spans="1:2" x14ac:dyDescent="0.3">
      <c r="A22">
        <v>10</v>
      </c>
      <c r="B22">
        <v>0.32400000000000001</v>
      </c>
    </row>
    <row r="23" spans="1:2" x14ac:dyDescent="0.3">
      <c r="A23">
        <v>1</v>
      </c>
      <c r="B23">
        <v>0.33900000000000002</v>
      </c>
    </row>
    <row r="24" spans="1:2" x14ac:dyDescent="0.3">
      <c r="A24">
        <v>0.1</v>
      </c>
      <c r="B24">
        <v>0.34599999999999997</v>
      </c>
    </row>
    <row r="25" spans="1:2" x14ac:dyDescent="0.3">
      <c r="A25">
        <v>0.01</v>
      </c>
      <c r="B25">
        <v>0.372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4"/>
  <sheetViews>
    <sheetView topLeftCell="H44" workbookViewId="0">
      <selection activeCell="S72" sqref="S72"/>
    </sheetView>
  </sheetViews>
  <sheetFormatPr defaultRowHeight="14.4" x14ac:dyDescent="0.3"/>
  <cols>
    <col min="1" max="1" width="35.44140625" bestFit="1" customWidth="1"/>
    <col min="7" max="7" width="10.6640625" bestFit="1" customWidth="1"/>
    <col min="10" max="10" width="27.44140625" bestFit="1" customWidth="1"/>
    <col min="11" max="11" width="10.44140625" bestFit="1" customWidth="1"/>
    <col min="12" max="12" width="17.5546875" bestFit="1" customWidth="1"/>
    <col min="15" max="15" width="12" bestFit="1" customWidth="1"/>
    <col min="20" max="20" width="36.33203125" bestFit="1" customWidth="1"/>
    <col min="24" max="24" width="12.6640625" bestFit="1" customWidth="1"/>
  </cols>
  <sheetData>
    <row r="1" spans="1:42" ht="23.4" x14ac:dyDescent="0.4">
      <c r="A1" s="15" t="s">
        <v>42</v>
      </c>
      <c r="B1" s="10"/>
      <c r="C1" s="10"/>
      <c r="L1" s="16" t="s">
        <v>43</v>
      </c>
      <c r="W1" t="s">
        <v>32</v>
      </c>
      <c r="AP1">
        <f>(A6*0.03)/3*1000</f>
        <v>10</v>
      </c>
    </row>
    <row r="2" spans="1:42" x14ac:dyDescent="0.3">
      <c r="AP2">
        <f>(A7*0.03)/3*1000</f>
        <v>5</v>
      </c>
    </row>
    <row r="3" spans="1:42" ht="18" x14ac:dyDescent="0.35">
      <c r="A3" s="10" t="s">
        <v>38</v>
      </c>
      <c r="G3" s="5"/>
      <c r="J3" s="10" t="s">
        <v>38</v>
      </c>
      <c r="T3" s="10" t="s">
        <v>38</v>
      </c>
      <c r="AP3">
        <f>(A8*0.03)/3*1000</f>
        <v>1</v>
      </c>
    </row>
    <row r="4" spans="1:42" ht="15.6" x14ac:dyDescent="0.35">
      <c r="A4" s="2" t="s">
        <v>6</v>
      </c>
      <c r="J4" s="2" t="s">
        <v>44</v>
      </c>
      <c r="K4" s="2" t="s">
        <v>6</v>
      </c>
      <c r="Q4" s="16" t="s">
        <v>114</v>
      </c>
      <c r="R4" s="16" t="s">
        <v>22</v>
      </c>
      <c r="S4" s="16"/>
      <c r="U4" s="13" t="s">
        <v>19</v>
      </c>
      <c r="V4" s="2" t="s">
        <v>6</v>
      </c>
      <c r="AP4">
        <f>(A9*0.03)/3*1000</f>
        <v>0.5</v>
      </c>
    </row>
    <row r="5" spans="1:42" x14ac:dyDescent="0.3">
      <c r="A5" t="s">
        <v>0</v>
      </c>
      <c r="B5" t="s">
        <v>8</v>
      </c>
      <c r="C5" t="s">
        <v>2</v>
      </c>
      <c r="D5" t="s">
        <v>3</v>
      </c>
      <c r="E5" t="s">
        <v>4</v>
      </c>
      <c r="F5" t="s">
        <v>5</v>
      </c>
      <c r="G5" t="s">
        <v>51</v>
      </c>
      <c r="H5" t="s">
        <v>22</v>
      </c>
      <c r="J5" t="s">
        <v>7</v>
      </c>
      <c r="K5" t="s">
        <v>2</v>
      </c>
      <c r="L5" t="s">
        <v>3</v>
      </c>
      <c r="M5" t="s">
        <v>4</v>
      </c>
      <c r="N5" t="s">
        <v>5</v>
      </c>
      <c r="O5" t="s">
        <v>51</v>
      </c>
      <c r="P5" t="s">
        <v>22</v>
      </c>
      <c r="Q5" s="35">
        <v>24.4</v>
      </c>
      <c r="R5" s="26">
        <v>1.4</v>
      </c>
      <c r="S5" s="2"/>
      <c r="T5" t="s">
        <v>7</v>
      </c>
      <c r="U5" s="26" t="s">
        <v>3</v>
      </c>
      <c r="V5" s="26" t="s">
        <v>4</v>
      </c>
      <c r="W5" s="26" t="s">
        <v>5</v>
      </c>
      <c r="X5" s="26" t="s">
        <v>51</v>
      </c>
      <c r="Y5" t="s">
        <v>22</v>
      </c>
    </row>
    <row r="6" spans="1:42" x14ac:dyDescent="0.3">
      <c r="A6">
        <v>1</v>
      </c>
      <c r="B6">
        <f>(A6*0.03)/3*1000</f>
        <v>10</v>
      </c>
      <c r="C6">
        <v>0.71599999999999997</v>
      </c>
      <c r="D6">
        <v>0.50600000000000001</v>
      </c>
      <c r="E6">
        <v>0.5</v>
      </c>
      <c r="F6">
        <v>0.50700000000000001</v>
      </c>
      <c r="G6">
        <f>AVERAGE(D6:F6)</f>
        <v>0.5043333333333333</v>
      </c>
      <c r="H6">
        <f>STDEV(D6:F6)</f>
        <v>3.7859388972001857E-3</v>
      </c>
      <c r="J6">
        <v>10</v>
      </c>
      <c r="K6">
        <v>0.71599999999999997</v>
      </c>
      <c r="L6">
        <f>(K6-D6)/K6*100</f>
        <v>29.32960893854748</v>
      </c>
      <c r="M6">
        <v>30.33</v>
      </c>
      <c r="N6">
        <f>(K6-F6)/K6*100</f>
        <v>29.18994413407821</v>
      </c>
      <c r="O6">
        <f>AVERAGE(L6:N6)</f>
        <v>29.616517690875231</v>
      </c>
      <c r="P6">
        <f>STDEV(L6:N6)</f>
        <v>0.62182740248188551</v>
      </c>
      <c r="T6">
        <v>10</v>
      </c>
      <c r="U6">
        <f>(-D6+0.704)/0.0933</f>
        <v>2.1221864951768485</v>
      </c>
      <c r="V6">
        <f>(-E6+0.704)/0.0933</f>
        <v>2.1864951768488745</v>
      </c>
      <c r="W6">
        <f>(-F6+0.704)/0.0933</f>
        <v>2.1114683815648441</v>
      </c>
      <c r="X6">
        <f>AVERAGE(U6:W6)</f>
        <v>2.1400500178635222</v>
      </c>
      <c r="Y6">
        <f>STDEV(U6:W6)</f>
        <v>4.0578123228297978E-2</v>
      </c>
    </row>
    <row r="7" spans="1:42" x14ac:dyDescent="0.3">
      <c r="A7">
        <v>0.5</v>
      </c>
      <c r="B7">
        <f t="shared" ref="B7:B9" si="0">(A7*0.03)/3*1000</f>
        <v>5</v>
      </c>
      <c r="C7">
        <v>0.71599999999999997</v>
      </c>
      <c r="D7">
        <v>0.60499999999999998</v>
      </c>
      <c r="E7">
        <v>0.60299999999999998</v>
      </c>
      <c r="F7">
        <v>0.60599999999999998</v>
      </c>
      <c r="G7">
        <f t="shared" ref="G7:G9" si="1">AVERAGE(D7:F7)</f>
        <v>0.60466666666666669</v>
      </c>
      <c r="H7">
        <f t="shared" ref="H7:H9" si="2">STDEV(D7:F7)</f>
        <v>1.5275252316519479E-3</v>
      </c>
      <c r="J7">
        <v>5</v>
      </c>
      <c r="K7">
        <v>0.71599999999999997</v>
      </c>
      <c r="L7">
        <f>(K7-D7)/K7*100</f>
        <v>15.502793296089385</v>
      </c>
      <c r="M7">
        <f>(K8-E7)/K8*100</f>
        <v>15.782122905027931</v>
      </c>
      <c r="N7">
        <f t="shared" ref="N7:N9" si="3">(K7-F7)/K7*100</f>
        <v>15.36312849162011</v>
      </c>
      <c r="O7">
        <f t="shared" ref="O7:O9" si="4">AVERAGE(L7:N7)</f>
        <v>15.549348230912477</v>
      </c>
      <c r="P7">
        <f t="shared" ref="P7:P9" si="5">STDEV(L7:N7)</f>
        <v>0.21334151280055116</v>
      </c>
      <c r="T7">
        <v>5</v>
      </c>
      <c r="U7">
        <f>(-D7+0.704)/0.0933</f>
        <v>1.0610932475884243</v>
      </c>
      <c r="V7">
        <f>(-E7+0.704)/0.0933</f>
        <v>1.0825294748124328</v>
      </c>
      <c r="W7">
        <f>(-F7+0.704)/0.0933</f>
        <v>1.05037513397642</v>
      </c>
      <c r="X7">
        <f t="shared" ref="X7:X9" si="6">AVERAGE(U7:W7)</f>
        <v>1.0646659521257591</v>
      </c>
      <c r="Y7">
        <f t="shared" ref="Y7:Y9" si="7">STDEV(U7:W7)</f>
        <v>1.6372188978048683E-2</v>
      </c>
    </row>
    <row r="8" spans="1:42" x14ac:dyDescent="0.3">
      <c r="A8">
        <v>0.1</v>
      </c>
      <c r="B8">
        <f t="shared" si="0"/>
        <v>1</v>
      </c>
      <c r="C8">
        <v>0.71599999999999997</v>
      </c>
      <c r="D8">
        <v>0.66900000000000004</v>
      </c>
      <c r="E8">
        <v>0.66200000000000003</v>
      </c>
      <c r="F8">
        <v>0.66600000000000004</v>
      </c>
      <c r="G8">
        <f t="shared" si="1"/>
        <v>0.66566666666666663</v>
      </c>
      <c r="H8">
        <f t="shared" si="2"/>
        <v>3.5118845842842493E-3</v>
      </c>
      <c r="J8">
        <v>1</v>
      </c>
      <c r="K8">
        <v>0.71599999999999997</v>
      </c>
      <c r="L8">
        <f>(K8-D8)/K8*100</f>
        <v>6.5642458100558558</v>
      </c>
      <c r="M8">
        <f>(K8-E8)/K8*100</f>
        <v>7.5418994413407745</v>
      </c>
      <c r="N8">
        <f t="shared" si="3"/>
        <v>6.9832402234636781</v>
      </c>
      <c r="O8">
        <f t="shared" si="4"/>
        <v>7.0297951582867695</v>
      </c>
      <c r="P8">
        <f t="shared" si="5"/>
        <v>0.49048667378271721</v>
      </c>
      <c r="T8">
        <v>1</v>
      </c>
      <c r="U8">
        <f>(-D8+0.704)/0.0933</f>
        <v>0.37513397642014923</v>
      </c>
      <c r="V8">
        <f>(-E8+0.704)/0.0933</f>
        <v>0.45016077170417929</v>
      </c>
      <c r="W8">
        <f>(-F8+0.704)/0.0933</f>
        <v>0.4072883172561621</v>
      </c>
      <c r="X8">
        <f t="shared" si="6"/>
        <v>0.41086102179349687</v>
      </c>
      <c r="Y8">
        <f t="shared" si="7"/>
        <v>3.7640777966605019E-2</v>
      </c>
    </row>
    <row r="9" spans="1:42" x14ac:dyDescent="0.3">
      <c r="A9">
        <v>0.05</v>
      </c>
      <c r="B9">
        <f t="shared" si="0"/>
        <v>0.5</v>
      </c>
      <c r="C9">
        <v>0.71599999999999997</v>
      </c>
      <c r="D9">
        <v>0.70899999999999996</v>
      </c>
      <c r="E9">
        <v>0.71599999999999997</v>
      </c>
      <c r="F9">
        <v>0.71599999999999997</v>
      </c>
      <c r="G9">
        <f t="shared" si="1"/>
        <v>0.71366666666666667</v>
      </c>
      <c r="H9">
        <f t="shared" si="2"/>
        <v>4.0414518843273836E-3</v>
      </c>
      <c r="J9">
        <v>0.5</v>
      </c>
      <c r="K9">
        <v>0.71599999999999997</v>
      </c>
      <c r="L9">
        <f>(K9-D9)/K9*100</f>
        <v>0.97765363128491711</v>
      </c>
      <c r="M9">
        <f>(K9-E9)/K9*100</f>
        <v>0</v>
      </c>
      <c r="N9">
        <f t="shared" si="3"/>
        <v>0</v>
      </c>
      <c r="O9">
        <f t="shared" si="4"/>
        <v>0.32588454376163906</v>
      </c>
      <c r="P9">
        <f t="shared" si="5"/>
        <v>0.5644485871965621</v>
      </c>
      <c r="T9">
        <v>0.5</v>
      </c>
      <c r="U9">
        <f>(-D9+0.704)/0.0933</f>
        <v>-5.3590568060021486E-2</v>
      </c>
      <c r="V9">
        <f>(-E9+0.704)/0.0933</f>
        <v>-0.12861736334405158</v>
      </c>
      <c r="W9">
        <f>(-F9+0.704)/0.0933</f>
        <v>-0.12861736334405158</v>
      </c>
      <c r="X9">
        <f t="shared" si="6"/>
        <v>-0.10360843158270822</v>
      </c>
      <c r="Y9">
        <f t="shared" si="7"/>
        <v>4.3316740453669712E-2</v>
      </c>
    </row>
    <row r="11" spans="1:42" ht="15.6" x14ac:dyDescent="0.35">
      <c r="A11" s="1" t="s">
        <v>1</v>
      </c>
      <c r="J11" s="1" t="s">
        <v>45</v>
      </c>
      <c r="K11" s="1" t="s">
        <v>1</v>
      </c>
      <c r="Q11" s="16" t="s">
        <v>114</v>
      </c>
      <c r="R11" s="16" t="s">
        <v>22</v>
      </c>
      <c r="V11" s="1" t="s">
        <v>1</v>
      </c>
    </row>
    <row r="12" spans="1:42" x14ac:dyDescent="0.3">
      <c r="A12" t="s">
        <v>0</v>
      </c>
      <c r="B12" t="s">
        <v>8</v>
      </c>
      <c r="C12" t="s">
        <v>2</v>
      </c>
      <c r="D12" t="s">
        <v>3</v>
      </c>
      <c r="E12" t="s">
        <v>4</v>
      </c>
      <c r="F12" t="s">
        <v>5</v>
      </c>
      <c r="G12" t="s">
        <v>51</v>
      </c>
      <c r="H12" t="s">
        <v>22</v>
      </c>
      <c r="J12" t="s">
        <v>7</v>
      </c>
      <c r="K12" t="s">
        <v>2</v>
      </c>
      <c r="L12" t="s">
        <v>3</v>
      </c>
      <c r="M12" t="s">
        <v>4</v>
      </c>
      <c r="N12" t="s">
        <v>5</v>
      </c>
      <c r="O12" t="s">
        <v>51</v>
      </c>
      <c r="P12" t="s">
        <v>22</v>
      </c>
      <c r="Q12">
        <v>6.8</v>
      </c>
      <c r="R12" s="26">
        <v>0.8</v>
      </c>
      <c r="S12" s="1"/>
      <c r="T12" t="s">
        <v>7</v>
      </c>
      <c r="U12" s="26" t="s">
        <v>3</v>
      </c>
      <c r="V12" s="26" t="s">
        <v>4</v>
      </c>
      <c r="W12" s="26" t="s">
        <v>5</v>
      </c>
      <c r="X12" s="26" t="s">
        <v>51</v>
      </c>
      <c r="Y12" t="s">
        <v>22</v>
      </c>
    </row>
    <row r="13" spans="1:42" x14ac:dyDescent="0.3">
      <c r="A13">
        <v>1</v>
      </c>
      <c r="B13">
        <f>(A13*0.03)/3*1000</f>
        <v>10</v>
      </c>
      <c r="C13">
        <v>0.71599999999999997</v>
      </c>
      <c r="D13">
        <v>0.19400000000000001</v>
      </c>
      <c r="E13">
        <v>0.19600000000000001</v>
      </c>
      <c r="F13">
        <v>0.19600000000000001</v>
      </c>
      <c r="G13">
        <f>AVERAGE(D13:F13)</f>
        <v>0.19533333333333336</v>
      </c>
      <c r="H13">
        <f>STDEV(D13:F13)</f>
        <v>1.1547005383792527E-3</v>
      </c>
      <c r="J13">
        <v>10</v>
      </c>
      <c r="K13">
        <v>0.71599999999999997</v>
      </c>
      <c r="L13">
        <f>(K13-D13)/K13*100</f>
        <v>72.905027932960891</v>
      </c>
      <c r="M13">
        <f>(K13-E13)/K13*100</f>
        <v>72.625698324022352</v>
      </c>
      <c r="N13">
        <f>(K13-F13)/K13*100</f>
        <v>72.625698324022352</v>
      </c>
      <c r="O13">
        <f>AVERAGE(L13:N13)</f>
        <v>72.718808193668536</v>
      </c>
      <c r="P13">
        <f>STDEV(L13:N13)</f>
        <v>0.16127102491329856</v>
      </c>
      <c r="T13">
        <v>10</v>
      </c>
      <c r="U13">
        <f>(-D13+0.704)/0.0933</f>
        <v>5.4662379421221869</v>
      </c>
      <c r="V13">
        <f>(-E13+0.704)/0.0933</f>
        <v>5.444801714898178</v>
      </c>
      <c r="W13">
        <f>(-F13+0.704)/0.0933</f>
        <v>5.444801714898178</v>
      </c>
      <c r="X13">
        <f>AVERAGE(U13:W13)</f>
        <v>5.4519471239728476</v>
      </c>
      <c r="Y13">
        <f>STDEV(U13:W13)</f>
        <v>1.2376211558191554E-2</v>
      </c>
    </row>
    <row r="14" spans="1:42" x14ac:dyDescent="0.3">
      <c r="A14">
        <v>0.5</v>
      </c>
      <c r="B14">
        <f t="shared" ref="B14:B16" si="8">(A14*0.03)/3*1000</f>
        <v>5</v>
      </c>
      <c r="C14">
        <v>0.72199999999999998</v>
      </c>
      <c r="D14">
        <v>0.503</v>
      </c>
      <c r="E14">
        <v>0.496</v>
      </c>
      <c r="F14">
        <v>0.49099999999999999</v>
      </c>
      <c r="G14">
        <f t="shared" ref="G14:G16" si="9">AVERAGE(D14:F14)</f>
        <v>0.49666666666666665</v>
      </c>
      <c r="H14">
        <f t="shared" ref="H14:H16" si="10">STDEV(D14:F14)</f>
        <v>6.0277137733417132E-3</v>
      </c>
      <c r="J14">
        <v>5</v>
      </c>
      <c r="K14">
        <v>0.72199999999999998</v>
      </c>
      <c r="L14">
        <f t="shared" ref="L14:L16" si="11">(K14-D14)/K14*100</f>
        <v>30.332409972299168</v>
      </c>
      <c r="M14">
        <f t="shared" ref="M14:M16" si="12">(K14-E14)/K14*100</f>
        <v>31.301939058171747</v>
      </c>
      <c r="N14">
        <f t="shared" ref="N14:N16" si="13">(K14-F14)/K14*100</f>
        <v>31.994459833795013</v>
      </c>
      <c r="O14">
        <f t="shared" ref="O14:O16" si="14">AVERAGE(L14:N14)</f>
        <v>31.209602954755308</v>
      </c>
      <c r="P14">
        <f t="shared" ref="P14:P16" si="15">STDEV(L14:N14)</f>
        <v>0.83486340350993216</v>
      </c>
      <c r="T14">
        <v>5</v>
      </c>
      <c r="U14">
        <f t="shared" ref="U14:U16" si="16">(-D14+0.704)/0.0933</f>
        <v>2.1543408360128615</v>
      </c>
      <c r="V14">
        <f>(-E14+0.704)/0.0933</f>
        <v>2.2293676312968915</v>
      </c>
      <c r="W14">
        <f>(-F14+0.704)/0.0933</f>
        <v>2.282958199356913</v>
      </c>
      <c r="X14">
        <f t="shared" ref="X14:X16" si="17">AVERAGE(U14:W14)</f>
        <v>2.2222222222222219</v>
      </c>
      <c r="Y14">
        <f t="shared" ref="Y14:Y16" si="18">STDEV(U14:W14)</f>
        <v>6.4605721043319506E-2</v>
      </c>
    </row>
    <row r="15" spans="1:42" x14ac:dyDescent="0.3">
      <c r="A15">
        <v>0.1</v>
      </c>
      <c r="B15">
        <f t="shared" si="8"/>
        <v>1</v>
      </c>
      <c r="C15">
        <v>0.72199999999999998</v>
      </c>
      <c r="D15">
        <v>0.65</v>
      </c>
      <c r="E15">
        <v>0.65200000000000002</v>
      </c>
      <c r="F15">
        <v>0.65200000000000002</v>
      </c>
      <c r="G15">
        <f t="shared" si="9"/>
        <v>0.65133333333333343</v>
      </c>
      <c r="H15">
        <f t="shared" si="10"/>
        <v>1.1547005383792527E-3</v>
      </c>
      <c r="J15">
        <v>1</v>
      </c>
      <c r="K15">
        <v>0.72199999999999998</v>
      </c>
      <c r="L15">
        <f t="shared" si="11"/>
        <v>9.9722991689750629</v>
      </c>
      <c r="M15">
        <f t="shared" si="12"/>
        <v>9.6952908587257554</v>
      </c>
      <c r="N15">
        <f t="shared" si="13"/>
        <v>9.6952908587257554</v>
      </c>
      <c r="O15">
        <f t="shared" si="14"/>
        <v>9.7876269621421912</v>
      </c>
      <c r="P15">
        <f t="shared" si="15"/>
        <v>0.15993082249020105</v>
      </c>
      <c r="T15">
        <v>1</v>
      </c>
      <c r="U15">
        <f t="shared" si="16"/>
        <v>0.57877813504823084</v>
      </c>
      <c r="V15">
        <f>(-E15+0.704)/0.0933</f>
        <v>0.55734190782422233</v>
      </c>
      <c r="W15">
        <f>(-F15+0.704)/0.0933</f>
        <v>0.55734190782422233</v>
      </c>
      <c r="X15">
        <f t="shared" si="17"/>
        <v>0.56448731689889187</v>
      </c>
      <c r="Y15">
        <f t="shared" si="18"/>
        <v>1.2376211558191297E-2</v>
      </c>
    </row>
    <row r="16" spans="1:42" x14ac:dyDescent="0.3">
      <c r="A16">
        <v>0.05</v>
      </c>
      <c r="B16">
        <f t="shared" si="8"/>
        <v>0.5</v>
      </c>
      <c r="C16">
        <v>0.72199999999999998</v>
      </c>
      <c r="D16">
        <v>0.68</v>
      </c>
      <c r="E16">
        <v>0.67700000000000005</v>
      </c>
      <c r="F16">
        <v>0.67800000000000005</v>
      </c>
      <c r="G16">
        <f t="shared" si="9"/>
        <v>0.67833333333333334</v>
      </c>
      <c r="H16">
        <f t="shared" si="10"/>
        <v>1.5275252316519479E-3</v>
      </c>
      <c r="J16">
        <v>0.5</v>
      </c>
      <c r="K16">
        <v>0.72199999999999998</v>
      </c>
      <c r="L16">
        <f t="shared" si="11"/>
        <v>5.8171745152354477</v>
      </c>
      <c r="M16">
        <f t="shared" si="12"/>
        <v>6.232686980609409</v>
      </c>
      <c r="N16">
        <f t="shared" si="13"/>
        <v>6.0941828254847552</v>
      </c>
      <c r="O16">
        <f t="shared" si="14"/>
        <v>6.0480147737765373</v>
      </c>
      <c r="P16">
        <f t="shared" si="15"/>
        <v>0.21156859164154387</v>
      </c>
      <c r="T16">
        <v>0.5</v>
      </c>
      <c r="U16">
        <f t="shared" si="16"/>
        <v>0.25723472668810193</v>
      </c>
      <c r="V16">
        <f>(-E16+0.704)/0.0933</f>
        <v>0.28938906752411486</v>
      </c>
      <c r="W16">
        <f>(-F16+0.704)/0.0933</f>
        <v>0.27867095391211055</v>
      </c>
      <c r="X16">
        <f t="shared" si="17"/>
        <v>0.27509824937477578</v>
      </c>
      <c r="Y16">
        <f t="shared" si="18"/>
        <v>1.6372188978048766E-2</v>
      </c>
    </row>
    <row r="18" spans="1:25" ht="15.6" x14ac:dyDescent="0.35">
      <c r="A18" s="8" t="s">
        <v>9</v>
      </c>
      <c r="J18" s="8" t="s">
        <v>46</v>
      </c>
      <c r="K18" s="8" t="s">
        <v>9</v>
      </c>
      <c r="Q18" s="16" t="s">
        <v>114</v>
      </c>
      <c r="R18" s="16" t="s">
        <v>22</v>
      </c>
      <c r="V18" s="8" t="s">
        <v>9</v>
      </c>
    </row>
    <row r="19" spans="1:25" x14ac:dyDescent="0.3">
      <c r="A19" t="s">
        <v>0</v>
      </c>
      <c r="B19" t="s">
        <v>8</v>
      </c>
      <c r="C19" t="s">
        <v>2</v>
      </c>
      <c r="D19" t="s">
        <v>3</v>
      </c>
      <c r="E19" t="s">
        <v>4</v>
      </c>
      <c r="F19" t="s">
        <v>5</v>
      </c>
      <c r="G19" t="s">
        <v>51</v>
      </c>
      <c r="H19" t="s">
        <v>22</v>
      </c>
      <c r="J19" t="s">
        <v>7</v>
      </c>
      <c r="K19" t="s">
        <v>2</v>
      </c>
      <c r="L19" t="s">
        <v>3</v>
      </c>
      <c r="M19" t="s">
        <v>4</v>
      </c>
      <c r="N19" t="s">
        <v>5</v>
      </c>
      <c r="O19" t="s">
        <v>51</v>
      </c>
      <c r="P19" t="s">
        <v>22</v>
      </c>
      <c r="Q19">
        <v>3.8</v>
      </c>
      <c r="R19" s="26">
        <v>0.6</v>
      </c>
      <c r="S19" s="8"/>
      <c r="T19" t="s">
        <v>7</v>
      </c>
      <c r="U19" s="26" t="s">
        <v>3</v>
      </c>
      <c r="V19" s="26" t="s">
        <v>4</v>
      </c>
      <c r="W19" s="26" t="s">
        <v>5</v>
      </c>
      <c r="X19" s="26" t="s">
        <v>51</v>
      </c>
      <c r="Y19" t="s">
        <v>22</v>
      </c>
    </row>
    <row r="20" spans="1:25" x14ac:dyDescent="0.3">
      <c r="A20">
        <v>1</v>
      </c>
      <c r="B20">
        <f>(A20*0.03)/3*1000</f>
        <v>10</v>
      </c>
      <c r="C20">
        <v>0.72299999999999998</v>
      </c>
      <c r="D20">
        <v>7.8E-2</v>
      </c>
      <c r="E20">
        <v>8.3000000000000004E-2</v>
      </c>
      <c r="F20">
        <v>8.3000000000000004E-2</v>
      </c>
      <c r="G20">
        <f>AVERAGE(D20:F20)</f>
        <v>8.1333333333333327E-2</v>
      </c>
      <c r="H20">
        <f>STDEV(D20:F20)</f>
        <v>2.8867513459481312E-3</v>
      </c>
      <c r="J20">
        <v>10</v>
      </c>
      <c r="K20">
        <v>0.72299999999999998</v>
      </c>
      <c r="L20">
        <v>90.77</v>
      </c>
      <c r="M20">
        <f>(K20-E20)/K20*100</f>
        <v>88.520055325034591</v>
      </c>
      <c r="N20">
        <f>(K20-F20)/K20*100</f>
        <v>88.520055325034591</v>
      </c>
      <c r="O20">
        <f>AVERAGE(L20:N20)</f>
        <v>89.270036883356397</v>
      </c>
      <c r="P20">
        <f>STDEV(L20:N20)</f>
        <v>1.2990061637530419</v>
      </c>
      <c r="T20">
        <v>10</v>
      </c>
      <c r="U20">
        <f>(-D20+0.704)/0.0933</f>
        <v>6.709539121114684</v>
      </c>
      <c r="V20">
        <f>(-E20+0.704)/0.0933</f>
        <v>6.6559485530546629</v>
      </c>
      <c r="W20">
        <f>(-F20+0.704)/0.0933</f>
        <v>6.6559485530546629</v>
      </c>
      <c r="X20">
        <f>AVERAGE(U20:W20)</f>
        <v>6.6738120757413375</v>
      </c>
      <c r="Y20">
        <f>STDEV(U20:W20)</f>
        <v>3.094052889547811E-2</v>
      </c>
    </row>
    <row r="21" spans="1:25" x14ac:dyDescent="0.3">
      <c r="A21">
        <v>0.5</v>
      </c>
      <c r="B21">
        <f t="shared" ref="B21:B23" si="19">(A21*0.03)/3*1000</f>
        <v>5</v>
      </c>
      <c r="C21">
        <v>0.72299999999999998</v>
      </c>
      <c r="D21">
        <v>0.35499999999999998</v>
      </c>
      <c r="E21">
        <v>0.35599999999999998</v>
      </c>
      <c r="F21">
        <v>0.35799999999999998</v>
      </c>
      <c r="G21">
        <f t="shared" ref="G21:G23" si="20">AVERAGE(D21:F21)</f>
        <v>0.35633333333333334</v>
      </c>
      <c r="H21">
        <f t="shared" ref="H21:H23" si="21">STDEV(D21:F21)</f>
        <v>1.5275252316519479E-3</v>
      </c>
      <c r="J21">
        <v>5</v>
      </c>
      <c r="K21">
        <v>0.72299999999999998</v>
      </c>
      <c r="L21">
        <f t="shared" ref="L21:L23" si="22">(K21-D21)/K21*100</f>
        <v>50.899031811894879</v>
      </c>
      <c r="M21">
        <f t="shared" ref="M21:M23" si="23">(K21-E21)/K21*100</f>
        <v>50.760719225449513</v>
      </c>
      <c r="N21">
        <f t="shared" ref="N21:N23" si="24">(K21-F21)/K21*100</f>
        <v>50.484094052558781</v>
      </c>
      <c r="O21">
        <f t="shared" ref="O21:O23" si="25">AVERAGE(L21:N21)</f>
        <v>50.714615029967725</v>
      </c>
      <c r="P21">
        <f t="shared" ref="P21:P23" si="26">STDEV(L21:N21)</f>
        <v>0.21127596565033765</v>
      </c>
      <c r="T21">
        <v>5</v>
      </c>
      <c r="U21">
        <f t="shared" ref="U21:U23" si="27">(-D21+0.704)/0.0933</f>
        <v>3.740621650589496</v>
      </c>
      <c r="V21">
        <f>(-E21+0.704)/0.0933</f>
        <v>3.729903536977492</v>
      </c>
      <c r="W21">
        <f>(-F21+0.704)/0.0933</f>
        <v>3.7084673097534835</v>
      </c>
      <c r="X21">
        <f t="shared" ref="X21:X23" si="28">AVERAGE(U21:W21)</f>
        <v>3.7263308324401572</v>
      </c>
      <c r="Y21">
        <f t="shared" ref="Y21:Y23" si="29">STDEV(U21:W21)</f>
        <v>1.6372188978048582E-2</v>
      </c>
    </row>
    <row r="22" spans="1:25" x14ac:dyDescent="0.3">
      <c r="A22">
        <v>0.1</v>
      </c>
      <c r="B22">
        <f t="shared" si="19"/>
        <v>1</v>
      </c>
      <c r="C22">
        <v>0.72299999999999998</v>
      </c>
      <c r="D22">
        <v>0.61199999999999999</v>
      </c>
      <c r="E22">
        <v>0.61499999999999999</v>
      </c>
      <c r="F22">
        <v>0.61499999999999999</v>
      </c>
      <c r="G22">
        <f t="shared" si="20"/>
        <v>0.61399999999999999</v>
      </c>
      <c r="H22">
        <f t="shared" si="21"/>
        <v>1.7320508075688791E-3</v>
      </c>
      <c r="J22">
        <v>1</v>
      </c>
      <c r="K22">
        <v>0.72299999999999998</v>
      </c>
      <c r="L22">
        <f t="shared" si="22"/>
        <v>15.352697095435683</v>
      </c>
      <c r="M22">
        <f t="shared" si="23"/>
        <v>14.937759336099585</v>
      </c>
      <c r="N22">
        <f t="shared" si="24"/>
        <v>14.937759336099585</v>
      </c>
      <c r="O22">
        <f t="shared" si="25"/>
        <v>15.07607192254495</v>
      </c>
      <c r="P22">
        <f t="shared" si="26"/>
        <v>0.23956442704963637</v>
      </c>
      <c r="T22">
        <v>1</v>
      </c>
      <c r="U22">
        <f t="shared" si="27"/>
        <v>0.98606645230439416</v>
      </c>
      <c r="V22">
        <f>(-E22+0.704)/0.0933</f>
        <v>0.95391211146838129</v>
      </c>
      <c r="W22">
        <f>(-F22+0.704)/0.0933</f>
        <v>0.95391211146838129</v>
      </c>
      <c r="X22">
        <f t="shared" si="28"/>
        <v>0.96463022508038565</v>
      </c>
      <c r="Y22">
        <f t="shared" si="29"/>
        <v>1.8564317337287008E-2</v>
      </c>
    </row>
    <row r="23" spans="1:25" x14ac:dyDescent="0.3">
      <c r="A23">
        <v>0.05</v>
      </c>
      <c r="B23">
        <f t="shared" si="19"/>
        <v>0.5</v>
      </c>
      <c r="C23">
        <v>0.72299999999999998</v>
      </c>
      <c r="D23">
        <v>0.69499999999999995</v>
      </c>
      <c r="E23">
        <v>0.69799999999999995</v>
      </c>
      <c r="F23">
        <v>0.69399999999999995</v>
      </c>
      <c r="G23">
        <f t="shared" si="20"/>
        <v>0.69566666666666654</v>
      </c>
      <c r="H23">
        <f t="shared" si="21"/>
        <v>2.0816659994661348E-3</v>
      </c>
      <c r="J23">
        <v>0.5</v>
      </c>
      <c r="K23">
        <v>0.72299999999999998</v>
      </c>
      <c r="L23">
        <f t="shared" si="22"/>
        <v>3.8727524204702664</v>
      </c>
      <c r="M23">
        <f t="shared" si="23"/>
        <v>3.457814661134166</v>
      </c>
      <c r="N23">
        <f t="shared" si="24"/>
        <v>4.0110650069156328</v>
      </c>
      <c r="O23">
        <f t="shared" si="25"/>
        <v>3.7805440295066881</v>
      </c>
      <c r="P23">
        <f t="shared" si="26"/>
        <v>0.28792060850154022</v>
      </c>
      <c r="T23">
        <v>0.5</v>
      </c>
      <c r="U23">
        <f t="shared" si="27"/>
        <v>9.6463022508038676E-2</v>
      </c>
      <c r="V23">
        <f>(-E23+0.704)/0.0933</f>
        <v>6.4308681672025789E-2</v>
      </c>
      <c r="W23">
        <f>(-F23+0.704)/0.0933</f>
        <v>0.10718113612004297</v>
      </c>
      <c r="X23">
        <f t="shared" si="28"/>
        <v>8.931761343336915E-2</v>
      </c>
      <c r="Y23">
        <f t="shared" si="29"/>
        <v>2.2311532684524418E-2</v>
      </c>
    </row>
    <row r="25" spans="1:25" ht="18" x14ac:dyDescent="0.35">
      <c r="A25" s="10" t="s">
        <v>39</v>
      </c>
      <c r="J25" s="10" t="s">
        <v>39</v>
      </c>
      <c r="T25" s="10" t="s">
        <v>39</v>
      </c>
    </row>
    <row r="26" spans="1:25" ht="15.6" x14ac:dyDescent="0.35">
      <c r="A26" s="2" t="s">
        <v>6</v>
      </c>
      <c r="J26" s="2" t="s">
        <v>44</v>
      </c>
      <c r="K26" s="2" t="s">
        <v>6</v>
      </c>
      <c r="Q26" s="16" t="s">
        <v>114</v>
      </c>
      <c r="R26" s="16" t="s">
        <v>22</v>
      </c>
      <c r="T26" t="s">
        <v>7</v>
      </c>
      <c r="U26" s="13" t="s">
        <v>19</v>
      </c>
      <c r="V26" s="2" t="s">
        <v>6</v>
      </c>
    </row>
    <row r="27" spans="1:25" x14ac:dyDescent="0.3">
      <c r="A27" t="s">
        <v>0</v>
      </c>
      <c r="B27" t="s">
        <v>8</v>
      </c>
      <c r="C27" t="s">
        <v>2</v>
      </c>
      <c r="D27" t="s">
        <v>3</v>
      </c>
      <c r="E27" t="s">
        <v>4</v>
      </c>
      <c r="F27" t="s">
        <v>5</v>
      </c>
      <c r="G27" t="s">
        <v>51</v>
      </c>
      <c r="H27" t="s">
        <v>22</v>
      </c>
      <c r="J27" t="s">
        <v>7</v>
      </c>
      <c r="K27" t="s">
        <v>2</v>
      </c>
      <c r="L27" t="s">
        <v>3</v>
      </c>
      <c r="M27" t="s">
        <v>4</v>
      </c>
      <c r="N27" t="s">
        <v>5</v>
      </c>
      <c r="O27" t="s">
        <v>51</v>
      </c>
      <c r="P27" t="s">
        <v>22</v>
      </c>
      <c r="Q27">
        <v>40.700000000000003</v>
      </c>
      <c r="R27" s="26">
        <v>1.6</v>
      </c>
      <c r="S27" s="2"/>
      <c r="T27">
        <v>10</v>
      </c>
      <c r="U27" s="26" t="s">
        <v>3</v>
      </c>
      <c r="V27" s="26" t="s">
        <v>4</v>
      </c>
      <c r="W27" s="26" t="s">
        <v>5</v>
      </c>
      <c r="X27" s="26" t="s">
        <v>51</v>
      </c>
      <c r="Y27" t="s">
        <v>22</v>
      </c>
    </row>
    <row r="28" spans="1:25" x14ac:dyDescent="0.3">
      <c r="A28">
        <v>1</v>
      </c>
      <c r="B28">
        <f>(A28*0.03)/3*1000</f>
        <v>10</v>
      </c>
      <c r="C28">
        <v>0.72299999999999998</v>
      </c>
      <c r="D28">
        <v>0.60599999999999998</v>
      </c>
      <c r="E28">
        <v>0.60199999999999998</v>
      </c>
      <c r="F28">
        <v>0.60299999999999998</v>
      </c>
      <c r="G28">
        <f>AVERAGE(D28:F28)</f>
        <v>0.60366666666666668</v>
      </c>
      <c r="H28">
        <f>STDEV(D28:F28)</f>
        <v>2.0816659994661348E-3</v>
      </c>
      <c r="J28">
        <v>10</v>
      </c>
      <c r="K28">
        <v>0.72299999999999998</v>
      </c>
      <c r="L28">
        <f>(K28-D28)/K28*100</f>
        <v>16.182572614107883</v>
      </c>
      <c r="M28">
        <f>(K28-E28)/K28*100</f>
        <v>16.735822959889347</v>
      </c>
      <c r="N28">
        <f>(K28-F28)/K28*100</f>
        <v>16.597510373443981</v>
      </c>
      <c r="O28">
        <f>AVERAGE(L28:N28)</f>
        <v>16.505301982480404</v>
      </c>
      <c r="P28">
        <f>STDEV(L28:N28)</f>
        <v>0.28792060850153878</v>
      </c>
      <c r="T28">
        <v>5</v>
      </c>
      <c r="U28">
        <f>(-D28+0.704)/0.0933</f>
        <v>1.05037513397642</v>
      </c>
      <c r="V28">
        <f>(-E28+0.704)/0.0933</f>
        <v>1.0932475884244373</v>
      </c>
      <c r="W28">
        <f>(-F28+0.704)/0.0933</f>
        <v>1.0825294748124328</v>
      </c>
      <c r="X28">
        <f>AVERAGE(U28:W28)</f>
        <v>1.0753840657377634</v>
      </c>
      <c r="Y28">
        <f>STDEV(U28:W28)</f>
        <v>2.2311532684524488E-2</v>
      </c>
    </row>
    <row r="29" spans="1:25" x14ac:dyDescent="0.3">
      <c r="A29">
        <v>0.5</v>
      </c>
      <c r="B29">
        <f t="shared" ref="B29:B31" si="30">(A29*0.03)/3*1000</f>
        <v>5</v>
      </c>
      <c r="C29">
        <v>0.72299999999999998</v>
      </c>
      <c r="D29">
        <v>0.61199999999999999</v>
      </c>
      <c r="E29">
        <v>0.61099999999999999</v>
      </c>
      <c r="F29">
        <v>0.61299999999999999</v>
      </c>
      <c r="G29">
        <f t="shared" ref="G29:G31" si="31">AVERAGE(D29:F29)</f>
        <v>0.61199999999999999</v>
      </c>
      <c r="H29">
        <f t="shared" ref="H29:H31" si="32">STDEV(D29:F29)</f>
        <v>1.0000000000000009E-3</v>
      </c>
      <c r="J29">
        <v>5</v>
      </c>
      <c r="K29">
        <v>0.72299999999999998</v>
      </c>
      <c r="L29">
        <f t="shared" ref="L29:L31" si="33">(K29-D29)/K29*100</f>
        <v>15.352697095435683</v>
      </c>
      <c r="M29">
        <f t="shared" ref="M29:M30" si="34">(K29-E29)/K29*100</f>
        <v>15.491009681881049</v>
      </c>
      <c r="N29">
        <f t="shared" ref="N29:N31" si="35">(K29-F29)/K29*100</f>
        <v>15.214384508990317</v>
      </c>
      <c r="O29">
        <f t="shared" ref="O29:O31" si="36">AVERAGE(L29:N29)</f>
        <v>15.352697095435682</v>
      </c>
      <c r="P29">
        <f t="shared" ref="P29:P31" si="37">STDEV(L29:N29)</f>
        <v>0.13831258644536604</v>
      </c>
      <c r="T29">
        <v>1</v>
      </c>
      <c r="U29">
        <f t="shared" ref="U29:U31" si="38">(-D29+0.704)/0.0933</f>
        <v>0.98606645230439416</v>
      </c>
      <c r="V29">
        <f>(-E29+0.704)/0.0933</f>
        <v>0.99678456591639852</v>
      </c>
      <c r="W29">
        <f>(-F29+0.704)/0.0933</f>
        <v>0.9753483386923899</v>
      </c>
      <c r="X29">
        <f t="shared" ref="X29:X31" si="39">AVERAGE(U29:W29)</f>
        <v>0.98606645230439416</v>
      </c>
      <c r="Y29">
        <f t="shared" ref="Y29:Y31" si="40">STDEV(U29:W29)</f>
        <v>1.071811361200431E-2</v>
      </c>
    </row>
    <row r="30" spans="1:25" x14ac:dyDescent="0.3">
      <c r="A30">
        <v>0.1</v>
      </c>
      <c r="B30">
        <f t="shared" si="30"/>
        <v>1</v>
      </c>
      <c r="C30">
        <v>0.72299999999999998</v>
      </c>
      <c r="D30">
        <v>0.68600000000000005</v>
      </c>
      <c r="E30">
        <v>0.69</v>
      </c>
      <c r="F30">
        <v>0.68700000000000006</v>
      </c>
      <c r="G30">
        <f t="shared" si="31"/>
        <v>0.68766666666666654</v>
      </c>
      <c r="H30">
        <f t="shared" si="32"/>
        <v>2.0816659994660723E-3</v>
      </c>
      <c r="J30">
        <v>1</v>
      </c>
      <c r="K30">
        <v>0.72299999999999998</v>
      </c>
      <c r="L30">
        <f t="shared" si="33"/>
        <v>5.1175656984785514</v>
      </c>
      <c r="M30">
        <f t="shared" si="34"/>
        <v>4.5643153526970996</v>
      </c>
      <c r="N30">
        <f t="shared" si="35"/>
        <v>4.9792531120331844</v>
      </c>
      <c r="O30">
        <f t="shared" si="36"/>
        <v>4.8870447210696115</v>
      </c>
      <c r="P30">
        <f t="shared" si="37"/>
        <v>0.28792060850153167</v>
      </c>
      <c r="T30">
        <v>0.5</v>
      </c>
      <c r="U30">
        <f t="shared" si="38"/>
        <v>0.19292604501607616</v>
      </c>
      <c r="V30">
        <f>(-E30+0.704)/0.0933</f>
        <v>0.15005359056806017</v>
      </c>
      <c r="W30">
        <f>(-F30+0.704)/0.0933</f>
        <v>0.18220793140407188</v>
      </c>
      <c r="X30">
        <f t="shared" si="39"/>
        <v>0.17506252232940275</v>
      </c>
      <c r="Y30">
        <f t="shared" si="40"/>
        <v>2.2311532684523717E-2</v>
      </c>
    </row>
    <row r="31" spans="1:25" x14ac:dyDescent="0.3">
      <c r="A31">
        <v>0.05</v>
      </c>
      <c r="B31">
        <f t="shared" si="30"/>
        <v>0.5</v>
      </c>
      <c r="C31">
        <v>0.72299999999999998</v>
      </c>
      <c r="D31">
        <v>0.70199999999999996</v>
      </c>
      <c r="E31">
        <v>0.69399999999999995</v>
      </c>
      <c r="F31">
        <v>0.69799999999999995</v>
      </c>
      <c r="G31">
        <f t="shared" si="31"/>
        <v>0.69799999999999995</v>
      </c>
      <c r="H31">
        <f t="shared" si="32"/>
        <v>4.0000000000000036E-3</v>
      </c>
      <c r="J31">
        <v>0.5</v>
      </c>
      <c r="K31">
        <v>0.72299999999999998</v>
      </c>
      <c r="L31">
        <f t="shared" si="33"/>
        <v>2.9045643153526997</v>
      </c>
      <c r="M31">
        <v>3.0110000000000001</v>
      </c>
      <c r="N31">
        <f t="shared" si="35"/>
        <v>3.457814661134166</v>
      </c>
      <c r="O31">
        <f t="shared" si="36"/>
        <v>3.1244596588289553</v>
      </c>
      <c r="P31">
        <f t="shared" si="37"/>
        <v>0.29355801285779137</v>
      </c>
      <c r="U31">
        <f t="shared" si="38"/>
        <v>2.1436227224008595E-2</v>
      </c>
      <c r="V31">
        <f>(-E31+0.704)/0.0933</f>
        <v>0.10718113612004297</v>
      </c>
      <c r="W31">
        <f>(-F31+0.704)/0.0933</f>
        <v>6.4308681672025789E-2</v>
      </c>
      <c r="X31">
        <f t="shared" si="39"/>
        <v>6.4308681672025789E-2</v>
      </c>
      <c r="Y31">
        <f t="shared" si="40"/>
        <v>4.287245444801719E-2</v>
      </c>
    </row>
    <row r="33" spans="1:25" ht="15.6" x14ac:dyDescent="0.35">
      <c r="A33" s="1" t="s">
        <v>1</v>
      </c>
      <c r="J33" s="1" t="s">
        <v>45</v>
      </c>
      <c r="K33" s="1" t="s">
        <v>1</v>
      </c>
      <c r="Q33" s="16" t="s">
        <v>114</v>
      </c>
      <c r="R33" s="16" t="s">
        <v>22</v>
      </c>
      <c r="V33" s="1" t="s">
        <v>1</v>
      </c>
    </row>
    <row r="34" spans="1:25" x14ac:dyDescent="0.3">
      <c r="A34" t="s">
        <v>0</v>
      </c>
      <c r="B34" t="s">
        <v>8</v>
      </c>
      <c r="C34" t="s">
        <v>2</v>
      </c>
      <c r="D34" t="s">
        <v>3</v>
      </c>
      <c r="E34" t="s">
        <v>4</v>
      </c>
      <c r="F34" t="s">
        <v>5</v>
      </c>
      <c r="G34" t="s">
        <v>51</v>
      </c>
      <c r="H34" t="s">
        <v>22</v>
      </c>
      <c r="J34" t="s">
        <v>7</v>
      </c>
      <c r="K34" t="s">
        <v>2</v>
      </c>
      <c r="L34" t="s">
        <v>3</v>
      </c>
      <c r="M34" t="s">
        <v>4</v>
      </c>
      <c r="N34" t="s">
        <v>5</v>
      </c>
      <c r="O34" t="s">
        <v>51</v>
      </c>
      <c r="P34" t="s">
        <v>22</v>
      </c>
      <c r="Q34">
        <v>47.1</v>
      </c>
      <c r="R34" s="26">
        <v>1.7</v>
      </c>
      <c r="S34" s="1"/>
      <c r="T34" t="s">
        <v>7</v>
      </c>
      <c r="U34" s="26" t="s">
        <v>3</v>
      </c>
      <c r="V34" s="26" t="s">
        <v>4</v>
      </c>
      <c r="W34" s="26" t="s">
        <v>5</v>
      </c>
      <c r="X34" s="26" t="s">
        <v>51</v>
      </c>
      <c r="Y34" t="s">
        <v>22</v>
      </c>
    </row>
    <row r="35" spans="1:25" x14ac:dyDescent="0.3">
      <c r="A35">
        <v>1</v>
      </c>
      <c r="B35">
        <f>(A35*0.03)/3*1000</f>
        <v>10</v>
      </c>
      <c r="C35">
        <v>0.72099999999999997</v>
      </c>
      <c r="D35">
        <v>0.60899999999999999</v>
      </c>
      <c r="E35">
        <v>0.60899999999999999</v>
      </c>
      <c r="F35">
        <v>0.60799999999999998</v>
      </c>
      <c r="G35">
        <f>AVERAGE(D35:F35)</f>
        <v>0.60866666666666669</v>
      </c>
      <c r="H35">
        <f>STDEV(D35:F35)</f>
        <v>5.7735026918962634E-4</v>
      </c>
      <c r="J35">
        <v>10</v>
      </c>
      <c r="K35">
        <v>0.72099999999999997</v>
      </c>
      <c r="L35">
        <f>(K35-D35)/K35*100</f>
        <v>15.53398058252427</v>
      </c>
      <c r="M35">
        <f>(K35-E35)/K35*100</f>
        <v>15.53398058252427</v>
      </c>
      <c r="N35">
        <f>(K35-F35)/K35*100</f>
        <v>15.67267683772538</v>
      </c>
      <c r="O35">
        <f>AVERAGE(L35:N35)</f>
        <v>15.580212667591306</v>
      </c>
      <c r="P35">
        <f>STDEV(L35:N35)</f>
        <v>8.00763202759536E-2</v>
      </c>
      <c r="T35">
        <v>10</v>
      </c>
      <c r="U35">
        <f>(-D35+0.704)/0.0933</f>
        <v>1.018220793140407</v>
      </c>
      <c r="V35">
        <f>(-E35+0.704)/0.0933</f>
        <v>1.018220793140407</v>
      </c>
      <c r="W35">
        <f>(-F35+0.704)/0.0933</f>
        <v>1.0289389067524113</v>
      </c>
      <c r="X35">
        <f>AVERAGE(U35:W35)</f>
        <v>1.0217934976777416</v>
      </c>
      <c r="Y35">
        <f>STDEV(U35:W35)</f>
        <v>6.1881057790956484E-3</v>
      </c>
    </row>
    <row r="36" spans="1:25" x14ac:dyDescent="0.3">
      <c r="A36">
        <v>0.5</v>
      </c>
      <c r="B36">
        <f t="shared" ref="B36:B38" si="41">(A36*0.03)/3*1000</f>
        <v>5</v>
      </c>
      <c r="C36">
        <v>0.72899999999999998</v>
      </c>
      <c r="D36">
        <v>0.63300000000000001</v>
      </c>
      <c r="E36">
        <v>0.63400000000000001</v>
      </c>
      <c r="F36">
        <v>0.63400000000000001</v>
      </c>
      <c r="G36">
        <f t="shared" ref="G36:G38" si="42">AVERAGE(D36:F36)</f>
        <v>0.6336666666666666</v>
      </c>
      <c r="H36">
        <f t="shared" ref="H36:H38" si="43">STDEV(D36:F36)</f>
        <v>5.7735026918962634E-4</v>
      </c>
      <c r="J36">
        <v>5</v>
      </c>
      <c r="K36">
        <v>0.72899999999999998</v>
      </c>
      <c r="L36">
        <f t="shared" ref="L36:L38" si="44">(K36-D36)/K36*100</f>
        <v>13.168724279835386</v>
      </c>
      <c r="M36">
        <f t="shared" ref="M36:M38" si="45">(K36-E36)/K36*100</f>
        <v>13.031550068587103</v>
      </c>
      <c r="N36">
        <f t="shared" ref="N36:N38" si="46">(K36-F36)/K36*100</f>
        <v>13.031550068587103</v>
      </c>
      <c r="O36">
        <f t="shared" ref="O36:O38" si="47">AVERAGE(L36:N36)</f>
        <v>13.077274805669864</v>
      </c>
      <c r="P36">
        <f t="shared" ref="P36:P38" si="48">STDEV(L36:N36)</f>
        <v>7.9197567790070644E-2</v>
      </c>
      <c r="T36">
        <v>5</v>
      </c>
      <c r="U36">
        <f t="shared" ref="U36:U38" si="49">(-D36+0.704)/0.0933</f>
        <v>0.76098606645230393</v>
      </c>
      <c r="V36">
        <f>(-E36+0.704)/0.0933</f>
        <v>0.75026795284029968</v>
      </c>
      <c r="W36">
        <f>(-F36+0.704)/0.0933</f>
        <v>0.75026795284029968</v>
      </c>
      <c r="X36">
        <f t="shared" ref="X36:X38" si="50">AVERAGE(U36:W36)</f>
        <v>0.75384065737763439</v>
      </c>
      <c r="Y36">
        <f t="shared" ref="Y36:Y38" si="51">STDEV(U36:W36)</f>
        <v>6.1881057790956484E-3</v>
      </c>
    </row>
    <row r="37" spans="1:25" x14ac:dyDescent="0.3">
      <c r="A37">
        <v>0.1</v>
      </c>
      <c r="B37">
        <f t="shared" si="41"/>
        <v>1</v>
      </c>
      <c r="C37">
        <v>0.72899999999999998</v>
      </c>
      <c r="D37">
        <v>0.71199999999999997</v>
      </c>
      <c r="E37">
        <v>0.72299999999999998</v>
      </c>
      <c r="F37">
        <v>0.72699999999999998</v>
      </c>
      <c r="G37">
        <f t="shared" si="42"/>
        <v>0.72066666666666668</v>
      </c>
      <c r="H37">
        <f t="shared" si="43"/>
        <v>7.7674534651540356E-3</v>
      </c>
      <c r="J37">
        <v>1</v>
      </c>
      <c r="K37">
        <v>0.72899999999999998</v>
      </c>
      <c r="L37">
        <v>1.33</v>
      </c>
      <c r="M37">
        <v>0.82299999999999995</v>
      </c>
      <c r="N37">
        <f>(K37-F37)/K37*100</f>
        <v>0.27434842249657088</v>
      </c>
      <c r="O37">
        <f t="shared" si="47"/>
        <v>0.8091161408321903</v>
      </c>
      <c r="P37">
        <f t="shared" si="48"/>
        <v>0.52796272068244876</v>
      </c>
      <c r="T37">
        <v>1</v>
      </c>
      <c r="U37">
        <f t="shared" si="49"/>
        <v>-8.574490889603438E-2</v>
      </c>
      <c r="V37">
        <f>(-E37+0.704)/0.0933</f>
        <v>-0.20364415862808166</v>
      </c>
      <c r="W37">
        <f>(-F37+0.704)/0.0933</f>
        <v>-0.24651661307609884</v>
      </c>
      <c r="X37">
        <f t="shared" si="50"/>
        <v>-0.1786352268667383</v>
      </c>
      <c r="Y37">
        <f t="shared" si="51"/>
        <v>8.3252448715477281E-2</v>
      </c>
    </row>
    <row r="38" spans="1:25" x14ac:dyDescent="0.3">
      <c r="A38">
        <v>0.05</v>
      </c>
      <c r="B38">
        <f t="shared" si="41"/>
        <v>0.5</v>
      </c>
      <c r="C38">
        <v>0.72899999999999998</v>
      </c>
      <c r="D38">
        <v>0.71599999999999997</v>
      </c>
      <c r="E38">
        <v>0.71899999999999997</v>
      </c>
      <c r="F38">
        <v>0.71899999999999997</v>
      </c>
      <c r="G38">
        <f t="shared" si="42"/>
        <v>0.71799999999999997</v>
      </c>
      <c r="H38">
        <f t="shared" si="43"/>
        <v>1.7320508075688791E-3</v>
      </c>
      <c r="J38">
        <v>0.5</v>
      </c>
      <c r="K38">
        <v>0.72899999999999998</v>
      </c>
      <c r="L38">
        <f t="shared" si="44"/>
        <v>1.7832647462277109</v>
      </c>
      <c r="M38">
        <f t="shared" si="45"/>
        <v>1.3717421124828546</v>
      </c>
      <c r="N38">
        <f t="shared" si="46"/>
        <v>1.3717421124828546</v>
      </c>
      <c r="O38">
        <f t="shared" si="47"/>
        <v>1.50891632373114</v>
      </c>
      <c r="P38">
        <f t="shared" si="48"/>
        <v>0.23759270337021596</v>
      </c>
      <c r="T38">
        <v>0.5</v>
      </c>
      <c r="U38">
        <f t="shared" si="49"/>
        <v>-0.12861736334405158</v>
      </c>
      <c r="V38">
        <f>(-E38+0.704)/0.0933</f>
        <v>-0.16077170418006445</v>
      </c>
      <c r="W38">
        <f>(-F38+0.704)/0.0933</f>
        <v>-0.16077170418006445</v>
      </c>
      <c r="X38">
        <f t="shared" si="50"/>
        <v>-0.15005359056806014</v>
      </c>
      <c r="Y38">
        <f t="shared" si="51"/>
        <v>1.8564317337287042E-2</v>
      </c>
    </row>
    <row r="40" spans="1:25" ht="15.6" x14ac:dyDescent="0.35">
      <c r="A40" s="8" t="s">
        <v>9</v>
      </c>
      <c r="J40" s="8" t="s">
        <v>46</v>
      </c>
      <c r="K40" s="8" t="s">
        <v>9</v>
      </c>
      <c r="Q40" s="16" t="s">
        <v>114</v>
      </c>
      <c r="R40" s="16" t="s">
        <v>22</v>
      </c>
      <c r="V40" s="8" t="s">
        <v>9</v>
      </c>
    </row>
    <row r="41" spans="1:25" x14ac:dyDescent="0.3">
      <c r="A41" t="s">
        <v>0</v>
      </c>
      <c r="B41" t="s">
        <v>8</v>
      </c>
      <c r="C41" t="s">
        <v>2</v>
      </c>
      <c r="D41" t="s">
        <v>3</v>
      </c>
      <c r="E41" t="s">
        <v>4</v>
      </c>
      <c r="F41" t="s">
        <v>5</v>
      </c>
      <c r="G41" t="s">
        <v>51</v>
      </c>
      <c r="H41" t="s">
        <v>22</v>
      </c>
      <c r="J41" t="s">
        <v>7</v>
      </c>
      <c r="K41" t="s">
        <v>2</v>
      </c>
      <c r="L41" t="s">
        <v>3</v>
      </c>
      <c r="M41" t="s">
        <v>4</v>
      </c>
      <c r="N41" t="s">
        <v>5</v>
      </c>
      <c r="O41" t="s">
        <v>51</v>
      </c>
      <c r="P41" t="s">
        <v>22</v>
      </c>
      <c r="Q41">
        <v>12.3</v>
      </c>
      <c r="R41" s="26">
        <v>1.1000000000000001</v>
      </c>
      <c r="S41" s="8"/>
      <c r="T41" t="s">
        <v>7</v>
      </c>
      <c r="U41" s="26" t="s">
        <v>3</v>
      </c>
      <c r="V41" s="26" t="s">
        <v>4</v>
      </c>
      <c r="W41" s="26" t="s">
        <v>5</v>
      </c>
      <c r="X41" s="26" t="s">
        <v>51</v>
      </c>
      <c r="Y41" t="s">
        <v>22</v>
      </c>
    </row>
    <row r="42" spans="1:25" x14ac:dyDescent="0.3">
      <c r="A42">
        <v>1</v>
      </c>
      <c r="B42">
        <f>(A42*0.03)/3*1000</f>
        <v>10</v>
      </c>
      <c r="C42">
        <v>0.72099999999999997</v>
      </c>
      <c r="D42">
        <v>0.39</v>
      </c>
      <c r="E42">
        <v>0.39100000000000001</v>
      </c>
      <c r="F42">
        <v>0.39100000000000001</v>
      </c>
      <c r="G42">
        <f>AVERAGE(D42:F42)</f>
        <v>0.39066666666666672</v>
      </c>
      <c r="H42">
        <f>STDEV(D42:F42)</f>
        <v>5.7735026918962634E-4</v>
      </c>
      <c r="J42">
        <v>10</v>
      </c>
      <c r="K42">
        <v>0.72099999999999997</v>
      </c>
      <c r="L42">
        <f>(K42-D42)/K42*100</f>
        <v>45.908460471567267</v>
      </c>
      <c r="M42">
        <f>(K42-E42)/K42*100</f>
        <v>45.769764216366156</v>
      </c>
      <c r="N42">
        <f>(K42-F42)/K42*100</f>
        <v>45.769764216366156</v>
      </c>
      <c r="O42">
        <f>AVERAGE(L42:N42)</f>
        <v>45.815996301433188</v>
      </c>
      <c r="P42">
        <f>STDEV(L42:N42)</f>
        <v>8.0076320275954641E-2</v>
      </c>
      <c r="T42">
        <v>10</v>
      </c>
      <c r="U42">
        <f>(-D42+0.704)/0.0933</f>
        <v>3.365487674169346</v>
      </c>
      <c r="V42">
        <f>(-E42+0.704)/0.0933</f>
        <v>3.3547695605573415</v>
      </c>
      <c r="W42">
        <f>(-F42+0.704)/0.0933</f>
        <v>3.3547695605573415</v>
      </c>
      <c r="X42">
        <f>AVERAGE(U42:W42)</f>
        <v>3.3583422650946768</v>
      </c>
      <c r="Y42">
        <f>STDEV(U42:W42)</f>
        <v>6.1881057790957768E-3</v>
      </c>
    </row>
    <row r="43" spans="1:25" x14ac:dyDescent="0.3">
      <c r="A43">
        <v>0.5</v>
      </c>
      <c r="B43">
        <f t="shared" ref="B43:B45" si="52">(A43*0.03)/3*1000</f>
        <v>5</v>
      </c>
      <c r="C43">
        <v>0.72099999999999997</v>
      </c>
      <c r="D43">
        <v>0.50800000000000001</v>
      </c>
      <c r="E43">
        <v>0.51</v>
      </c>
      <c r="F43">
        <v>0.50800000000000001</v>
      </c>
      <c r="G43">
        <f t="shared" ref="G43:G45" si="53">AVERAGE(D43:F43)</f>
        <v>0.50866666666666671</v>
      </c>
      <c r="H43">
        <f t="shared" ref="H43:H45" si="54">STDEV(D43:F43)</f>
        <v>1.1547005383792527E-3</v>
      </c>
      <c r="J43">
        <v>5</v>
      </c>
      <c r="K43">
        <v>0.72099999999999997</v>
      </c>
      <c r="L43">
        <f t="shared" ref="L43:L45" si="55">(K43-D43)/K43*100</f>
        <v>29.542302357836338</v>
      </c>
      <c r="M43">
        <f t="shared" ref="M43:M45" si="56">(K43-E43)/K43*100</f>
        <v>29.264909847434119</v>
      </c>
      <c r="N43">
        <f t="shared" ref="N43:N45" si="57">(K43-F43)/K43*100</f>
        <v>29.542302357836338</v>
      </c>
      <c r="O43">
        <f t="shared" ref="O43:O45" si="58">AVERAGE(L43:N43)</f>
        <v>29.449838187702266</v>
      </c>
      <c r="P43">
        <f t="shared" ref="P43:P44" si="59">STDEV(L43:N43)</f>
        <v>0.1601526405519072</v>
      </c>
      <c r="T43">
        <v>5</v>
      </c>
      <c r="U43">
        <f t="shared" ref="U43:U45" si="60">(-D43+0.704)/0.0933</f>
        <v>2.10075026795284</v>
      </c>
      <c r="V43">
        <f>(-E43+0.704)/0.0933</f>
        <v>2.0793140407288315</v>
      </c>
      <c r="W43">
        <f>(-F43+0.704)/0.0933</f>
        <v>2.10075026795284</v>
      </c>
      <c r="X43">
        <f t="shared" ref="X43:X45" si="61">AVERAGE(U43:W43)</f>
        <v>2.0936048588781708</v>
      </c>
      <c r="Y43">
        <f t="shared" ref="Y43:Y45" si="62">STDEV(U43:W43)</f>
        <v>1.2376211558191297E-2</v>
      </c>
    </row>
    <row r="44" spans="1:25" x14ac:dyDescent="0.3">
      <c r="A44">
        <v>0.1</v>
      </c>
      <c r="B44">
        <f t="shared" si="52"/>
        <v>1</v>
      </c>
      <c r="C44">
        <v>0.72099999999999997</v>
      </c>
      <c r="D44">
        <v>0.69</v>
      </c>
      <c r="E44">
        <v>0.68899999999999995</v>
      </c>
      <c r="F44">
        <v>0.69799999999999995</v>
      </c>
      <c r="G44">
        <f t="shared" si="53"/>
        <v>0.69233333333333336</v>
      </c>
      <c r="H44">
        <f t="shared" si="54"/>
        <v>4.9328828623162518E-3</v>
      </c>
      <c r="J44">
        <v>1</v>
      </c>
      <c r="K44">
        <v>0.72099999999999997</v>
      </c>
      <c r="L44">
        <v>3.4089999999999998</v>
      </c>
      <c r="M44">
        <f t="shared" si="56"/>
        <v>4.4382801664355105</v>
      </c>
      <c r="N44">
        <f t="shared" si="57"/>
        <v>3.1900138696255227</v>
      </c>
      <c r="O44">
        <f t="shared" si="58"/>
        <v>3.679098012020344</v>
      </c>
      <c r="P44">
        <f t="shared" si="59"/>
        <v>0.66652598524809004</v>
      </c>
      <c r="T44">
        <v>1</v>
      </c>
      <c r="U44">
        <f t="shared" si="60"/>
        <v>0.15005359056806017</v>
      </c>
      <c r="V44">
        <f>(-E44+0.704)/0.0933</f>
        <v>0.16077170418006445</v>
      </c>
      <c r="W44">
        <f>(-F44+0.704)/0.0933</f>
        <v>6.4308681672025789E-2</v>
      </c>
      <c r="X44">
        <f t="shared" si="61"/>
        <v>0.12504465880671681</v>
      </c>
      <c r="Y44">
        <f t="shared" si="62"/>
        <v>5.287119895301453E-2</v>
      </c>
    </row>
    <row r="45" spans="1:25" x14ac:dyDescent="0.3">
      <c r="A45">
        <v>0.05</v>
      </c>
      <c r="B45">
        <f t="shared" si="52"/>
        <v>0.5</v>
      </c>
      <c r="C45">
        <v>0.72099999999999997</v>
      </c>
      <c r="D45">
        <v>0.7</v>
      </c>
      <c r="E45">
        <v>0.71</v>
      </c>
      <c r="F45">
        <v>0.70399999999999996</v>
      </c>
      <c r="G45">
        <f t="shared" si="53"/>
        <v>0.70466666666666666</v>
      </c>
      <c r="H45">
        <f t="shared" si="54"/>
        <v>5.0332229568471713E-3</v>
      </c>
      <c r="J45">
        <v>0.5</v>
      </c>
      <c r="K45">
        <v>0.72099999999999997</v>
      </c>
      <c r="L45">
        <f t="shared" si="55"/>
        <v>2.9126213592233037</v>
      </c>
      <c r="M45">
        <f t="shared" si="56"/>
        <v>1.5256588072122066</v>
      </c>
      <c r="N45">
        <f t="shared" si="57"/>
        <v>2.3578363384188648</v>
      </c>
      <c r="O45">
        <f t="shared" si="58"/>
        <v>2.2653721682847916</v>
      </c>
      <c r="P45">
        <f>STDEV(L45:N45)</f>
        <v>0.69808917570695805</v>
      </c>
      <c r="T45">
        <v>0.5</v>
      </c>
      <c r="U45">
        <f t="shared" si="60"/>
        <v>4.287245444801719E-2</v>
      </c>
      <c r="V45">
        <f>(-E45+0.704)/0.0933</f>
        <v>-6.4308681672025789E-2</v>
      </c>
      <c r="W45">
        <f>(-F45+0.704)/0.0933</f>
        <v>0</v>
      </c>
      <c r="X45">
        <f t="shared" si="61"/>
        <v>-7.1454090746695328E-3</v>
      </c>
      <c r="Y45">
        <f t="shared" si="62"/>
        <v>5.3946655486036138E-2</v>
      </c>
    </row>
    <row r="47" spans="1:25" ht="18" x14ac:dyDescent="0.35">
      <c r="A47" s="10" t="s">
        <v>40</v>
      </c>
      <c r="J47" s="10" t="s">
        <v>40</v>
      </c>
      <c r="T47" s="10" t="s">
        <v>40</v>
      </c>
    </row>
    <row r="48" spans="1:25" ht="15.6" x14ac:dyDescent="0.35">
      <c r="A48" s="2" t="s">
        <v>6</v>
      </c>
      <c r="J48" s="2" t="s">
        <v>44</v>
      </c>
      <c r="K48" s="2" t="s">
        <v>6</v>
      </c>
      <c r="Q48" s="16" t="s">
        <v>114</v>
      </c>
      <c r="R48" s="16" t="s">
        <v>22</v>
      </c>
      <c r="U48" s="13" t="s">
        <v>19</v>
      </c>
      <c r="V48" s="2" t="s">
        <v>6</v>
      </c>
      <c r="W48" s="2"/>
      <c r="X48" s="2"/>
      <c r="Y48" s="2"/>
    </row>
    <row r="49" spans="1:25" x14ac:dyDescent="0.3">
      <c r="A49" t="s">
        <v>0</v>
      </c>
      <c r="B49" t="s">
        <v>8</v>
      </c>
      <c r="C49" t="s">
        <v>2</v>
      </c>
      <c r="D49" t="s">
        <v>3</v>
      </c>
      <c r="E49" t="s">
        <v>4</v>
      </c>
      <c r="F49" t="s">
        <v>5</v>
      </c>
      <c r="G49" t="s">
        <v>51</v>
      </c>
      <c r="H49" t="s">
        <v>22</v>
      </c>
      <c r="J49" t="s">
        <v>7</v>
      </c>
      <c r="K49" t="s">
        <v>2</v>
      </c>
      <c r="L49" t="s">
        <v>3</v>
      </c>
      <c r="M49" t="s">
        <v>4</v>
      </c>
      <c r="N49" t="s">
        <v>5</v>
      </c>
      <c r="O49" t="s">
        <v>51</v>
      </c>
      <c r="P49" t="s">
        <v>22</v>
      </c>
      <c r="Q49">
        <v>70.8</v>
      </c>
      <c r="R49" s="26">
        <v>1.8</v>
      </c>
      <c r="S49" s="2"/>
      <c r="T49" t="s">
        <v>7</v>
      </c>
      <c r="U49" s="26" t="s">
        <v>3</v>
      </c>
      <c r="V49" s="26" t="s">
        <v>4</v>
      </c>
      <c r="W49" s="26" t="s">
        <v>5</v>
      </c>
      <c r="X49" s="26" t="s">
        <v>51</v>
      </c>
      <c r="Y49" t="s">
        <v>22</v>
      </c>
    </row>
    <row r="50" spans="1:25" x14ac:dyDescent="0.3">
      <c r="A50">
        <v>1</v>
      </c>
      <c r="B50">
        <f>(A50*0.03)/3*1000</f>
        <v>10</v>
      </c>
      <c r="C50">
        <v>0.72899999999999998</v>
      </c>
      <c r="D50">
        <v>0.64700000000000002</v>
      </c>
      <c r="E50">
        <v>0.64600000000000002</v>
      </c>
      <c r="F50">
        <v>0.63400000000000001</v>
      </c>
      <c r="G50">
        <f>AVERAGE(D50:F50)</f>
        <v>0.64233333333333331</v>
      </c>
      <c r="H50">
        <f>STDEV(D50:F50)</f>
        <v>7.2341781380702418E-3</v>
      </c>
      <c r="J50">
        <v>10</v>
      </c>
      <c r="K50">
        <v>0.72899999999999998</v>
      </c>
      <c r="L50">
        <f>(K50-D50)/K50*100</f>
        <v>11.248285322359392</v>
      </c>
      <c r="M50">
        <f>(K50-E50)/K50*100</f>
        <v>11.385459533607676</v>
      </c>
      <c r="N50">
        <f>(K50-F50)/K50*100</f>
        <v>13.031550068587103</v>
      </c>
      <c r="O50">
        <f>AVERAGE(L50:N50)</f>
        <v>11.888431641518055</v>
      </c>
      <c r="P50">
        <f>STDEV(L50:N50)</f>
        <v>0.99234268011937543</v>
      </c>
      <c r="T50">
        <v>10</v>
      </c>
      <c r="U50">
        <f>(-D50+0.704)/0.0933</f>
        <v>0.61093247588424382</v>
      </c>
      <c r="V50">
        <f>(-E50+0.704)/0.0933</f>
        <v>0.62165058949624807</v>
      </c>
      <c r="W50">
        <f>(-F50+0.704)/0.0933</f>
        <v>0.75026795284029968</v>
      </c>
      <c r="X50">
        <f>AVERAGE(U50:W50)</f>
        <v>0.6609503394069306</v>
      </c>
      <c r="Y50">
        <f>STDEV(U50:W50)</f>
        <v>7.7536743173314493E-2</v>
      </c>
    </row>
    <row r="51" spans="1:25" x14ac:dyDescent="0.3">
      <c r="A51">
        <v>0.5</v>
      </c>
      <c r="B51">
        <f t="shared" ref="B51:B53" si="63">(A51*0.03)/3*1000</f>
        <v>5</v>
      </c>
      <c r="C51">
        <v>0.72899999999999998</v>
      </c>
      <c r="D51">
        <v>0.68100000000000005</v>
      </c>
      <c r="E51">
        <v>0.67600000000000005</v>
      </c>
      <c r="F51">
        <v>0.67600000000000005</v>
      </c>
      <c r="G51">
        <f t="shared" ref="G51:G53" si="64">AVERAGE(D51:F51)</f>
        <v>0.67766666666666675</v>
      </c>
      <c r="H51">
        <f t="shared" ref="H51:H53" si="65">STDEV(D51:F51)</f>
        <v>2.8867513459481316E-3</v>
      </c>
      <c r="J51">
        <v>5</v>
      </c>
      <c r="K51">
        <v>0.72899999999999998</v>
      </c>
      <c r="L51">
        <f t="shared" ref="L51:L53" si="66">(K51-D51)/K51*100</f>
        <v>6.5843621399176859</v>
      </c>
      <c r="M51">
        <f t="shared" ref="M51:M53" si="67">(K51-E51)/K51*100</f>
        <v>7.2702331961591131</v>
      </c>
      <c r="N51">
        <f t="shared" ref="N51:N53" si="68">(K51-F51)/K51*100</f>
        <v>7.2702331961591131</v>
      </c>
      <c r="O51">
        <f t="shared" ref="O51:O53" si="69">AVERAGE(L51:N51)</f>
        <v>7.0416095107453032</v>
      </c>
      <c r="P51">
        <f t="shared" ref="P51:P53" si="70">STDEV(L51:N51)</f>
        <v>0.39598783895036094</v>
      </c>
      <c r="T51">
        <v>5</v>
      </c>
      <c r="U51">
        <f t="shared" ref="U51:U53" si="71">(-D51+0.704)/0.0933</f>
        <v>0.24651661307609765</v>
      </c>
      <c r="V51">
        <f>(-E51+0.704)/0.0933</f>
        <v>0.30010718113611912</v>
      </c>
      <c r="W51">
        <f>(-F51+0.704)/0.0933</f>
        <v>0.30010718113611912</v>
      </c>
      <c r="X51">
        <f t="shared" ref="X51:X53" si="72">AVERAGE(U51:W51)</f>
        <v>0.28224365844944527</v>
      </c>
      <c r="Y51">
        <f t="shared" ref="Y51:Y53" si="73">STDEV(U51:W51)</f>
        <v>3.0940528895478357E-2</v>
      </c>
    </row>
    <row r="52" spans="1:25" x14ac:dyDescent="0.3">
      <c r="A52">
        <v>0.1</v>
      </c>
      <c r="B52">
        <f t="shared" si="63"/>
        <v>1</v>
      </c>
      <c r="C52">
        <v>0.72899999999999998</v>
      </c>
      <c r="D52">
        <v>0.70399999999999996</v>
      </c>
      <c r="E52">
        <v>0.70499999999999996</v>
      </c>
      <c r="F52">
        <v>0.70399999999999996</v>
      </c>
      <c r="G52">
        <f t="shared" si="64"/>
        <v>0.70433333333333314</v>
      </c>
      <c r="H52">
        <f t="shared" si="65"/>
        <v>5.7735026918962634E-4</v>
      </c>
      <c r="J52">
        <v>1</v>
      </c>
      <c r="K52">
        <v>0.72899999999999998</v>
      </c>
      <c r="L52">
        <f t="shared" si="66"/>
        <v>3.429355281207136</v>
      </c>
      <c r="M52">
        <f t="shared" si="67"/>
        <v>3.292181069958851</v>
      </c>
      <c r="N52">
        <f t="shared" si="68"/>
        <v>3.429355281207136</v>
      </c>
      <c r="O52">
        <f t="shared" si="69"/>
        <v>3.3836305441243746</v>
      </c>
      <c r="P52">
        <f t="shared" si="70"/>
        <v>7.9197567790071935E-2</v>
      </c>
      <c r="T52">
        <v>1</v>
      </c>
      <c r="U52">
        <f t="shared" si="71"/>
        <v>0</v>
      </c>
      <c r="V52">
        <f>(-E52+0.704)/0.0933</f>
        <v>-1.0718113612004298E-2</v>
      </c>
      <c r="W52">
        <f>(-F52+0.704)/0.0933</f>
        <v>0</v>
      </c>
      <c r="X52">
        <f t="shared" si="72"/>
        <v>-3.572704537334766E-3</v>
      </c>
      <c r="Y52">
        <f t="shared" si="73"/>
        <v>6.1881057790956736E-3</v>
      </c>
    </row>
    <row r="53" spans="1:25" x14ac:dyDescent="0.3">
      <c r="A53">
        <v>0.05</v>
      </c>
      <c r="B53">
        <f t="shared" si="63"/>
        <v>0.5</v>
      </c>
      <c r="C53">
        <v>0.72899999999999998</v>
      </c>
      <c r="D53">
        <v>0.72299999999999998</v>
      </c>
      <c r="E53">
        <v>0.72699999999999998</v>
      </c>
      <c r="F53">
        <v>0.72699999999999998</v>
      </c>
      <c r="G53">
        <f t="shared" si="64"/>
        <v>0.72566666666666668</v>
      </c>
      <c r="H53">
        <f t="shared" si="65"/>
        <v>2.3094010767585054E-3</v>
      </c>
      <c r="J53">
        <v>0.5</v>
      </c>
      <c r="K53">
        <v>0.72899999999999998</v>
      </c>
      <c r="L53">
        <f t="shared" si="66"/>
        <v>0.82304526748971274</v>
      </c>
      <c r="M53">
        <f t="shared" si="67"/>
        <v>0.27434842249657088</v>
      </c>
      <c r="N53">
        <f t="shared" si="68"/>
        <v>0.27434842249657088</v>
      </c>
      <c r="O53">
        <f t="shared" si="69"/>
        <v>0.45724737082761813</v>
      </c>
      <c r="P53">
        <f t="shared" si="70"/>
        <v>0.31679027116028874</v>
      </c>
      <c r="T53">
        <v>0.5</v>
      </c>
      <c r="U53">
        <f t="shared" si="71"/>
        <v>-0.20364415862808166</v>
      </c>
      <c r="V53">
        <f>(-E53+0.704)/0.0933</f>
        <v>-0.24651661307609884</v>
      </c>
      <c r="W53">
        <f>(-F53+0.704)/0.0933</f>
        <v>-0.24651661307609884</v>
      </c>
      <c r="X53">
        <f t="shared" si="72"/>
        <v>-0.23222579492675979</v>
      </c>
      <c r="Y53">
        <f t="shared" si="73"/>
        <v>2.4752423116382691E-2</v>
      </c>
    </row>
    <row r="55" spans="1:25" ht="15.6" x14ac:dyDescent="0.35">
      <c r="A55" s="1" t="s">
        <v>1</v>
      </c>
      <c r="J55" s="1" t="s">
        <v>45</v>
      </c>
      <c r="K55" s="1" t="s">
        <v>1</v>
      </c>
      <c r="Q55" s="16" t="s">
        <v>114</v>
      </c>
      <c r="R55" s="16" t="s">
        <v>22</v>
      </c>
      <c r="U55" s="12" t="s">
        <v>18</v>
      </c>
      <c r="V55" s="1" t="s">
        <v>1</v>
      </c>
      <c r="W55" s="1"/>
      <c r="X55" s="1"/>
      <c r="Y55" s="1"/>
    </row>
    <row r="56" spans="1:25" x14ac:dyDescent="0.3">
      <c r="A56" t="s">
        <v>0</v>
      </c>
      <c r="B56" t="s">
        <v>8</v>
      </c>
      <c r="C56" t="s">
        <v>2</v>
      </c>
      <c r="D56" t="s">
        <v>3</v>
      </c>
      <c r="E56" t="s">
        <v>4</v>
      </c>
      <c r="F56" t="s">
        <v>5</v>
      </c>
      <c r="G56" t="s">
        <v>51</v>
      </c>
      <c r="H56" t="s">
        <v>22</v>
      </c>
      <c r="J56" t="s">
        <v>7</v>
      </c>
      <c r="K56" t="s">
        <v>2</v>
      </c>
      <c r="L56" t="s">
        <v>3</v>
      </c>
      <c r="M56" t="s">
        <v>4</v>
      </c>
      <c r="N56" t="s">
        <v>5</v>
      </c>
      <c r="O56" t="s">
        <v>51</v>
      </c>
      <c r="P56" t="s">
        <v>22</v>
      </c>
      <c r="Q56">
        <v>38.6</v>
      </c>
      <c r="R56" s="26">
        <v>1.6</v>
      </c>
      <c r="S56" s="1"/>
      <c r="T56" t="s">
        <v>7</v>
      </c>
      <c r="U56" s="26" t="s">
        <v>3</v>
      </c>
      <c r="V56" s="26" t="s">
        <v>4</v>
      </c>
      <c r="W56" s="26" t="s">
        <v>5</v>
      </c>
      <c r="X56" s="26" t="s">
        <v>51</v>
      </c>
      <c r="Y56" t="s">
        <v>22</v>
      </c>
    </row>
    <row r="57" spans="1:25" x14ac:dyDescent="0.3">
      <c r="A57">
        <v>1</v>
      </c>
      <c r="B57">
        <f>(A57*0.03)/3*1000</f>
        <v>10</v>
      </c>
      <c r="C57">
        <v>0.72299999999999998</v>
      </c>
      <c r="D57">
        <v>0.59599999999999997</v>
      </c>
      <c r="E57">
        <v>0.58899999999999997</v>
      </c>
      <c r="F57">
        <v>0.59799999999999998</v>
      </c>
      <c r="G57">
        <f>AVERAGE(D57:F57)</f>
        <v>0.59433333333333327</v>
      </c>
      <c r="H57">
        <f>STDEV(D57:F57)</f>
        <v>4.7258156262526127E-3</v>
      </c>
      <c r="J57">
        <v>10</v>
      </c>
      <c r="K57">
        <v>0.72299999999999998</v>
      </c>
      <c r="L57">
        <f>(K57-D57)/K57*100</f>
        <v>17.565698478561551</v>
      </c>
      <c r="M57">
        <f>(K57-E57)/K57*100</f>
        <v>18.533886583679116</v>
      </c>
      <c r="N57">
        <f>(K57-F57)/K57*100</f>
        <v>17.289073305670815</v>
      </c>
      <c r="O57">
        <f>AVERAGE(L57:N57)</f>
        <v>17.79621945597049</v>
      </c>
      <c r="P57">
        <f>STDEV(L57:N57)</f>
        <v>0.6536397823309289</v>
      </c>
      <c r="T57">
        <v>10</v>
      </c>
      <c r="U57">
        <f>(-D57+0.704)/0.0933</f>
        <v>1.157556270096463</v>
      </c>
      <c r="V57">
        <f>(-E57+0.704)/0.0933</f>
        <v>1.232583065380493</v>
      </c>
      <c r="W57">
        <f>(-F57+0.704)/0.0933</f>
        <v>1.1361200428724543</v>
      </c>
      <c r="X57">
        <f>AVERAGE(U57:W57)</f>
        <v>1.1754197927831367</v>
      </c>
      <c r="Y57">
        <f>STDEV(U57:W57)</f>
        <v>5.0651828791560702E-2</v>
      </c>
    </row>
    <row r="58" spans="1:25" x14ac:dyDescent="0.3">
      <c r="A58">
        <v>0.5</v>
      </c>
      <c r="B58">
        <f t="shared" ref="B58:B60" si="74">(A58*0.03)/3*1000</f>
        <v>5</v>
      </c>
      <c r="C58">
        <v>0.72299999999999998</v>
      </c>
      <c r="D58">
        <v>0.61</v>
      </c>
      <c r="E58">
        <v>0.60799999999999998</v>
      </c>
      <c r="F58">
        <v>0.60799999999999998</v>
      </c>
      <c r="G58">
        <f t="shared" ref="G58:G60" si="75">AVERAGE(D58:F58)</f>
        <v>0.60866666666666669</v>
      </c>
      <c r="H58">
        <f t="shared" ref="H58:H60" si="76">STDEV(D58:F58)</f>
        <v>1.1547005383792527E-3</v>
      </c>
      <c r="J58">
        <v>5</v>
      </c>
      <c r="K58">
        <v>0.72299999999999998</v>
      </c>
      <c r="L58">
        <f>(K58-D58)/K58*100</f>
        <v>15.629322268326417</v>
      </c>
      <c r="M58">
        <f t="shared" ref="M58:M60" si="77">(K58-E58)/K58*100</f>
        <v>15.905947441217149</v>
      </c>
      <c r="N58">
        <f t="shared" ref="N58:N60" si="78">(K58-F58)/K58*100</f>
        <v>15.905947441217149</v>
      </c>
      <c r="O58">
        <f t="shared" ref="O58:O60" si="79">AVERAGE(L58:N58)</f>
        <v>15.813739050253572</v>
      </c>
      <c r="P58">
        <f t="shared" ref="P58:P60" si="80">STDEV(L58:N58)</f>
        <v>0.15970961803309094</v>
      </c>
      <c r="T58">
        <v>5</v>
      </c>
      <c r="U58">
        <f t="shared" ref="U58:U60" si="81">(-D58+0.704)/0.0933</f>
        <v>1.0075026795284028</v>
      </c>
      <c r="V58">
        <f>(-E58+0.704)/0.0933</f>
        <v>1.0289389067524113</v>
      </c>
      <c r="W58">
        <f>(-F58+0.704)/0.0933</f>
        <v>1.0289389067524113</v>
      </c>
      <c r="X58">
        <f t="shared" ref="X58:X60" si="82">AVERAGE(U58:W58)</f>
        <v>1.0217934976777416</v>
      </c>
      <c r="Y58">
        <f t="shared" ref="Y58:Y60" si="83">STDEV(U58:W58)</f>
        <v>1.2376211558191297E-2</v>
      </c>
    </row>
    <row r="59" spans="1:25" x14ac:dyDescent="0.3">
      <c r="A59">
        <v>0.1</v>
      </c>
      <c r="B59">
        <f t="shared" si="74"/>
        <v>1</v>
      </c>
      <c r="C59">
        <v>0.72299999999999998</v>
      </c>
      <c r="D59">
        <v>0.68500000000000005</v>
      </c>
      <c r="E59">
        <v>0.70299999999999996</v>
      </c>
      <c r="F59">
        <v>0.70299999999999996</v>
      </c>
      <c r="G59">
        <f t="shared" si="75"/>
        <v>0.69699999999999995</v>
      </c>
      <c r="H59">
        <f t="shared" si="76"/>
        <v>1.0392304845413208E-2</v>
      </c>
      <c r="J59">
        <v>1</v>
      </c>
      <c r="K59">
        <v>0.72299999999999998</v>
      </c>
      <c r="L59">
        <v>3.2549999999999999</v>
      </c>
      <c r="M59">
        <f t="shared" si="77"/>
        <v>2.7662517289073332</v>
      </c>
      <c r="N59">
        <f t="shared" si="78"/>
        <v>2.7662517289073332</v>
      </c>
      <c r="O59">
        <f t="shared" si="79"/>
        <v>2.9291678192715551</v>
      </c>
      <c r="P59">
        <f t="shared" si="80"/>
        <v>0.28217894588131531</v>
      </c>
      <c r="T59">
        <v>1</v>
      </c>
      <c r="U59">
        <f t="shared" si="81"/>
        <v>0.20364415862808047</v>
      </c>
      <c r="V59">
        <f>(-E59+0.704)/0.0933</f>
        <v>1.0718113612004298E-2</v>
      </c>
      <c r="W59">
        <f>(-F59+0.704)/0.0933</f>
        <v>1.0718113612004298E-2</v>
      </c>
      <c r="X59">
        <f t="shared" si="82"/>
        <v>7.5026795284029696E-2</v>
      </c>
      <c r="Y59">
        <f t="shared" si="83"/>
        <v>0.11138590402372141</v>
      </c>
    </row>
    <row r="60" spans="1:25" x14ac:dyDescent="0.3">
      <c r="A60">
        <v>0.05</v>
      </c>
      <c r="B60">
        <f t="shared" si="74"/>
        <v>0.5</v>
      </c>
      <c r="C60">
        <v>0.72299999999999998</v>
      </c>
      <c r="D60">
        <v>0.71</v>
      </c>
      <c r="E60">
        <v>0.71199999999999997</v>
      </c>
      <c r="F60">
        <v>0.71</v>
      </c>
      <c r="G60">
        <f t="shared" si="75"/>
        <v>0.71066666666666656</v>
      </c>
      <c r="H60">
        <f t="shared" si="76"/>
        <v>1.1547005383792527E-3</v>
      </c>
      <c r="J60">
        <v>0.5</v>
      </c>
      <c r="K60">
        <v>0.72299999999999998</v>
      </c>
      <c r="L60">
        <f t="shared" ref="L60" si="84">(K60-D60)/K60*100</f>
        <v>1.7980636237897665</v>
      </c>
      <c r="M60">
        <f t="shared" si="77"/>
        <v>1.5214384508990331</v>
      </c>
      <c r="N60">
        <f t="shared" si="78"/>
        <v>1.7980636237897665</v>
      </c>
      <c r="O60">
        <f t="shared" si="79"/>
        <v>1.7058552328261889</v>
      </c>
      <c r="P60">
        <f t="shared" si="80"/>
        <v>0.15970961803309169</v>
      </c>
      <c r="T60">
        <v>0.5</v>
      </c>
      <c r="U60">
        <f t="shared" si="81"/>
        <v>-6.4308681672025789E-2</v>
      </c>
      <c r="V60">
        <f>(-E60+0.704)/0.0933</f>
        <v>-8.574490889603438E-2</v>
      </c>
      <c r="W60">
        <f>(-F60+0.704)/0.0933</f>
        <v>-6.4308681672025789E-2</v>
      </c>
      <c r="X60">
        <f t="shared" si="82"/>
        <v>-7.1454090746695328E-2</v>
      </c>
      <c r="Y60">
        <f t="shared" si="83"/>
        <v>1.2376211558191295E-2</v>
      </c>
    </row>
    <row r="62" spans="1:25" ht="15.6" x14ac:dyDescent="0.35">
      <c r="A62" s="8" t="s">
        <v>9</v>
      </c>
      <c r="J62" s="8" t="s">
        <v>46</v>
      </c>
      <c r="K62" s="8" t="s">
        <v>9</v>
      </c>
      <c r="Q62" s="16" t="s">
        <v>114</v>
      </c>
      <c r="R62" s="16" t="s">
        <v>22</v>
      </c>
      <c r="U62" s="14" t="s">
        <v>20</v>
      </c>
      <c r="V62" s="8" t="s">
        <v>9</v>
      </c>
      <c r="W62" s="8"/>
      <c r="X62" s="8"/>
      <c r="Y62" s="8"/>
    </row>
    <row r="63" spans="1:25" x14ac:dyDescent="0.3">
      <c r="A63" t="s">
        <v>0</v>
      </c>
      <c r="B63" t="s">
        <v>8</v>
      </c>
      <c r="C63" t="s">
        <v>2</v>
      </c>
      <c r="D63" t="s">
        <v>3</v>
      </c>
      <c r="E63" t="s">
        <v>4</v>
      </c>
      <c r="F63" t="s">
        <v>5</v>
      </c>
      <c r="G63" t="s">
        <v>51</v>
      </c>
      <c r="H63" t="s">
        <v>22</v>
      </c>
      <c r="J63" t="s">
        <v>7</v>
      </c>
      <c r="K63" t="s">
        <v>2</v>
      </c>
      <c r="L63" t="s">
        <v>3</v>
      </c>
      <c r="M63" t="s">
        <v>4</v>
      </c>
      <c r="N63" t="s">
        <v>5</v>
      </c>
      <c r="O63" t="s">
        <v>51</v>
      </c>
      <c r="P63" t="s">
        <v>22</v>
      </c>
      <c r="Q63">
        <v>12.9</v>
      </c>
      <c r="R63" s="26">
        <v>1.1000000000000001</v>
      </c>
      <c r="S63" s="8"/>
      <c r="T63" t="s">
        <v>7</v>
      </c>
      <c r="U63" s="26" t="s">
        <v>3</v>
      </c>
      <c r="V63" s="26" t="s">
        <v>4</v>
      </c>
      <c r="W63" s="26" t="s">
        <v>5</v>
      </c>
      <c r="X63" s="26" t="s">
        <v>51</v>
      </c>
      <c r="Y63" t="s">
        <v>22</v>
      </c>
    </row>
    <row r="64" spans="1:25" x14ac:dyDescent="0.3">
      <c r="A64">
        <v>1</v>
      </c>
      <c r="B64">
        <f>(A64*0.03)/3*1000</f>
        <v>10</v>
      </c>
      <c r="C64">
        <v>0.71599999999999997</v>
      </c>
      <c r="D64">
        <v>0.39300000000000002</v>
      </c>
      <c r="E64">
        <v>0.39500000000000002</v>
      </c>
      <c r="F64">
        <v>0.39300000000000002</v>
      </c>
      <c r="G64">
        <f>AVERAGE(D64:F64)</f>
        <v>0.39366666666666666</v>
      </c>
      <c r="H64">
        <f>STDEV(D64:F64)</f>
        <v>1.1547005383792527E-3</v>
      </c>
      <c r="J64">
        <v>10</v>
      </c>
      <c r="K64">
        <v>0.71599999999999997</v>
      </c>
      <c r="L64">
        <f>(K64-D64)/K64*100</f>
        <v>45.111731843575413</v>
      </c>
      <c r="M64">
        <f>(K64-E64)/K64*100</f>
        <v>44.832402234636866</v>
      </c>
      <c r="N64">
        <f>(K64-F64)/K64*100</f>
        <v>45.111731843575413</v>
      </c>
      <c r="O64">
        <f>AVERAGE(L64:N64)</f>
        <v>45.018621973929235</v>
      </c>
      <c r="P64">
        <f>STDEV(L64:N64)</f>
        <v>0.16127102491330267</v>
      </c>
      <c r="T64">
        <v>10</v>
      </c>
      <c r="U64">
        <f>(-D64+0.704)/0.0933</f>
        <v>3.333333333333333</v>
      </c>
      <c r="V64">
        <f>(-E64+0.704)/0.0933</f>
        <v>3.3118971061093245</v>
      </c>
      <c r="W64">
        <f>(-F64+0.704)/0.0933</f>
        <v>3.333333333333333</v>
      </c>
      <c r="X64">
        <f>AVERAGE(U64:W64)</f>
        <v>3.3261879242586638</v>
      </c>
      <c r="Y64">
        <f>STDEV(U64:W64)</f>
        <v>1.2376211558191297E-2</v>
      </c>
    </row>
    <row r="65" spans="1:25" x14ac:dyDescent="0.3">
      <c r="A65">
        <v>0.5</v>
      </c>
      <c r="B65">
        <f t="shared" ref="B65:B67" si="85">(A65*0.03)/3*1000</f>
        <v>5</v>
      </c>
      <c r="C65">
        <v>0.71599999999999997</v>
      </c>
      <c r="D65">
        <v>0.51600000000000001</v>
      </c>
      <c r="E65">
        <v>0.51700000000000002</v>
      </c>
      <c r="F65">
        <v>0.51300000000000001</v>
      </c>
      <c r="G65">
        <f t="shared" ref="G65:G67" si="86">AVERAGE(D65:F65)</f>
        <v>0.51533333333333331</v>
      </c>
      <c r="H65">
        <f t="shared" ref="H65:H67" si="87">STDEV(D65:F65)</f>
        <v>2.0816659994661348E-3</v>
      </c>
      <c r="J65">
        <v>5</v>
      </c>
      <c r="K65">
        <v>0.71599999999999997</v>
      </c>
      <c r="L65">
        <f>(K65-D65)/K65*100</f>
        <v>27.932960893854741</v>
      </c>
      <c r="M65">
        <f>(K65-E65)/K65*100</f>
        <v>27.793296089385471</v>
      </c>
      <c r="N65">
        <f>(K65-F65)/K65*100</f>
        <v>28.351955307262568</v>
      </c>
      <c r="O65">
        <f t="shared" ref="O65:O67" si="88">AVERAGE(L65:N65)</f>
        <v>28.026070763500925</v>
      </c>
      <c r="P65">
        <f t="shared" ref="P65:P67" si="89">STDEV(L65:N65)</f>
        <v>0.29073547478577416</v>
      </c>
      <c r="T65">
        <v>5</v>
      </c>
      <c r="U65">
        <f t="shared" ref="U65:U67" si="90">(-D65+0.704)/0.0933</f>
        <v>2.0150053590568056</v>
      </c>
      <c r="V65">
        <f>(-E65+0.704)/0.0933</f>
        <v>2.0042872454448011</v>
      </c>
      <c r="W65">
        <f>(-F65+0.704)/0.0933</f>
        <v>2.0471596998928185</v>
      </c>
      <c r="X65">
        <f t="shared" ref="X65:X67" si="91">AVERAGE(U65:W65)</f>
        <v>2.0221507681314748</v>
      </c>
      <c r="Y65">
        <f t="shared" ref="Y65:Y66" si="92">STDEV(U65:W65)</f>
        <v>2.2311532684524609E-2</v>
      </c>
    </row>
    <row r="66" spans="1:25" x14ac:dyDescent="0.3">
      <c r="A66">
        <v>0.1</v>
      </c>
      <c r="B66">
        <f t="shared" si="85"/>
        <v>1</v>
      </c>
      <c r="C66">
        <v>0.71599999999999997</v>
      </c>
      <c r="D66">
        <v>0.69</v>
      </c>
      <c r="E66">
        <v>0.66900000000000004</v>
      </c>
      <c r="F66">
        <v>0.66900000000000004</v>
      </c>
      <c r="G66">
        <f t="shared" si="86"/>
        <v>0.67600000000000005</v>
      </c>
      <c r="H66">
        <f t="shared" si="87"/>
        <v>1.2124355652982088E-2</v>
      </c>
      <c r="J66">
        <v>1</v>
      </c>
      <c r="K66">
        <v>0.71599999999999997</v>
      </c>
      <c r="L66">
        <f>(K66-D66)/K66*100</f>
        <v>3.6312849162011203</v>
      </c>
      <c r="M66">
        <v>3.56</v>
      </c>
      <c r="N66">
        <v>3.56</v>
      </c>
      <c r="O66">
        <v>3.27</v>
      </c>
      <c r="P66">
        <f t="shared" si="89"/>
        <v>4.1156365557876669E-2</v>
      </c>
      <c r="T66">
        <v>1</v>
      </c>
      <c r="U66">
        <f t="shared" si="90"/>
        <v>0.15005359056806017</v>
      </c>
      <c r="V66">
        <f>(-E66+0.704)/0.0933</f>
        <v>0.37513397642014923</v>
      </c>
      <c r="W66">
        <f>(-F66+0.704)/0.0933</f>
        <v>0.37513397642014923</v>
      </c>
      <c r="X66">
        <f t="shared" si="91"/>
        <v>0.30010718113611951</v>
      </c>
      <c r="Y66">
        <f t="shared" si="92"/>
        <v>0.12995022136100853</v>
      </c>
    </row>
    <row r="67" spans="1:25" x14ac:dyDescent="0.3">
      <c r="A67">
        <v>0.05</v>
      </c>
      <c r="B67">
        <f t="shared" si="85"/>
        <v>0.5</v>
      </c>
      <c r="C67">
        <v>0.71599999999999997</v>
      </c>
      <c r="D67">
        <v>0.69</v>
      </c>
      <c r="E67">
        <v>0.70399999999999996</v>
      </c>
      <c r="F67">
        <v>0.70199999999999996</v>
      </c>
      <c r="G67">
        <f t="shared" si="86"/>
        <v>0.69866666666666666</v>
      </c>
      <c r="H67">
        <f t="shared" si="87"/>
        <v>7.5718777944003713E-3</v>
      </c>
      <c r="J67">
        <v>0.5</v>
      </c>
      <c r="K67">
        <v>0.71599999999999997</v>
      </c>
      <c r="L67">
        <v>2.63</v>
      </c>
      <c r="M67">
        <f>(K67-E67)/K67*100</f>
        <v>1.6759776536312867</v>
      </c>
      <c r="N67">
        <f>(K67-F67)/K67*100</f>
        <v>1.9553072625698342</v>
      </c>
      <c r="O67">
        <f t="shared" si="88"/>
        <v>2.0870949720670402</v>
      </c>
      <c r="P67">
        <f t="shared" si="89"/>
        <v>0.49047493271685905</v>
      </c>
      <c r="T67">
        <v>0.5</v>
      </c>
      <c r="U67">
        <f t="shared" si="90"/>
        <v>0.15005359056806017</v>
      </c>
      <c r="V67">
        <f>(-E67+0.704)/0.0933</f>
        <v>0</v>
      </c>
      <c r="W67">
        <f>(-F67+0.704)/0.0933</f>
        <v>2.1436227224008595E-2</v>
      </c>
      <c r="X67">
        <f t="shared" si="91"/>
        <v>5.7163272597356256E-2</v>
      </c>
      <c r="Y67">
        <f>STDEV(U67:W67)</f>
        <v>8.1156246456595624E-2</v>
      </c>
    </row>
    <row r="70" spans="1:25" x14ac:dyDescent="0.3">
      <c r="J70" t="s">
        <v>21</v>
      </c>
      <c r="K70" t="s">
        <v>51</v>
      </c>
      <c r="L70" t="s">
        <v>22</v>
      </c>
    </row>
    <row r="71" spans="1:25" x14ac:dyDescent="0.3">
      <c r="J71">
        <v>10</v>
      </c>
      <c r="K71">
        <v>99.04</v>
      </c>
      <c r="L71">
        <v>0.41</v>
      </c>
    </row>
    <row r="72" spans="1:25" x14ac:dyDescent="0.3">
      <c r="J72">
        <v>5</v>
      </c>
      <c r="K72">
        <v>84.52</v>
      </c>
      <c r="L72">
        <v>1.66</v>
      </c>
    </row>
    <row r="73" spans="1:25" x14ac:dyDescent="0.3">
      <c r="J73">
        <v>1</v>
      </c>
      <c r="K73">
        <v>18.809999999999999</v>
      </c>
      <c r="L73">
        <v>0.64</v>
      </c>
    </row>
    <row r="74" spans="1:25" x14ac:dyDescent="0.3">
      <c r="J74">
        <v>0.5</v>
      </c>
      <c r="K74">
        <v>10.73</v>
      </c>
      <c r="L74">
        <v>0.21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Water content</vt:lpstr>
      <vt:lpstr>TPC</vt:lpstr>
      <vt:lpstr>Calibration curve gallic acid</vt:lpstr>
      <vt:lpstr>TFC</vt:lpstr>
      <vt:lpstr>Calibration curve Quercetin</vt:lpstr>
      <vt:lpstr>HPLC analysis</vt:lpstr>
      <vt:lpstr>DPPH value</vt:lpstr>
      <vt:lpstr>Calibration curve DPPH-Trolox</vt:lpstr>
      <vt:lpstr>ABTS value</vt:lpstr>
      <vt:lpstr>Calibration curve ABTS-Trolox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</dc:creator>
  <cp:lastModifiedBy>Windows</cp:lastModifiedBy>
  <cp:lastPrinted>2018-03-26T12:53:36Z</cp:lastPrinted>
  <dcterms:created xsi:type="dcterms:W3CDTF">2017-11-17T10:11:16Z</dcterms:created>
  <dcterms:modified xsi:type="dcterms:W3CDTF">2022-01-24T18:11:24Z</dcterms:modified>
</cp:coreProperties>
</file>