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yubanitrodriguez/Dropbox/reporte_contexto/"/>
    </mc:Choice>
  </mc:AlternateContent>
  <xr:revisionPtr revIDLastSave="0" documentId="8_{C56C6D1D-F160-9F4A-A65B-C4F659D732D5}" xr6:coauthVersionLast="47" xr6:coauthVersionMax="47" xr10:uidLastSave="{00000000-0000-0000-0000-000000000000}"/>
  <bookViews>
    <workbookView xWindow="2560" yWindow="1100" windowWidth="23400" windowHeight="23980" activeTab="7" xr2:uid="{71C55809-3B9D-8444-93B0-809F690CEBD3}"/>
  </bookViews>
  <sheets>
    <sheet name="Presonal_data" sheetId="1" r:id="rId1"/>
    <sheet name="Survey" sheetId="2" r:id="rId2"/>
    <sheet name="Relationship emotion Pain" sheetId="6" r:id="rId3"/>
    <sheet name="Pain-context" sheetId="7" r:id="rId4"/>
    <sheet name="Dispositive data" sheetId="10" r:id="rId5"/>
    <sheet name="Interfiere" sheetId="3" r:id="rId6"/>
    <sheet name="Report" sheetId="4" r:id="rId7"/>
    <sheet name="Summarize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3" i="10"/>
  <c r="H80" i="10"/>
  <c r="T79" i="10"/>
  <c r="S79" i="10"/>
  <c r="R79" i="10"/>
  <c r="Q79" i="10"/>
  <c r="P79" i="10"/>
  <c r="O79" i="10"/>
  <c r="N79" i="10"/>
  <c r="M79" i="10"/>
  <c r="L79" i="10"/>
  <c r="K79" i="10"/>
  <c r="J79" i="10"/>
  <c r="T78" i="10"/>
  <c r="S78" i="10"/>
  <c r="R78" i="10"/>
  <c r="Q78" i="10"/>
  <c r="P78" i="10"/>
  <c r="O78" i="10"/>
  <c r="N78" i="10"/>
  <c r="M78" i="10"/>
  <c r="L78" i="10"/>
  <c r="K78" i="10"/>
  <c r="J78" i="10"/>
  <c r="T77" i="10"/>
  <c r="S77" i="10"/>
  <c r="R77" i="10"/>
  <c r="Q77" i="10"/>
  <c r="P77" i="10"/>
  <c r="O77" i="10"/>
  <c r="N77" i="10"/>
  <c r="M77" i="10"/>
  <c r="L77" i="10"/>
  <c r="K77" i="10"/>
  <c r="J77" i="10"/>
  <c r="T76" i="10"/>
  <c r="S76" i="10"/>
  <c r="R76" i="10"/>
  <c r="Q76" i="10"/>
  <c r="P76" i="10"/>
  <c r="O76" i="10"/>
  <c r="N76" i="10"/>
  <c r="M76" i="10"/>
  <c r="L76" i="10"/>
  <c r="K76" i="10"/>
  <c r="J76" i="10"/>
  <c r="T75" i="10"/>
  <c r="S75" i="10"/>
  <c r="R75" i="10"/>
  <c r="Q75" i="10"/>
  <c r="P75" i="10"/>
  <c r="O75" i="10"/>
  <c r="N75" i="10"/>
  <c r="M75" i="10"/>
  <c r="L75" i="10"/>
  <c r="K75" i="10"/>
  <c r="J75" i="10"/>
  <c r="T74" i="10"/>
  <c r="S74" i="10"/>
  <c r="R74" i="10"/>
  <c r="Q74" i="10"/>
  <c r="P74" i="10"/>
  <c r="O74" i="10"/>
  <c r="N74" i="10"/>
  <c r="M74" i="10"/>
  <c r="L74" i="10"/>
  <c r="K74" i="10"/>
  <c r="J74" i="10"/>
  <c r="T73" i="10"/>
  <c r="S73" i="10"/>
  <c r="R73" i="10"/>
  <c r="Q73" i="10"/>
  <c r="P73" i="10"/>
  <c r="O73" i="10"/>
  <c r="N73" i="10"/>
  <c r="M73" i="10"/>
  <c r="L73" i="10"/>
  <c r="K73" i="10"/>
  <c r="J73" i="10"/>
  <c r="T72" i="10"/>
  <c r="S72" i="10"/>
  <c r="R72" i="10"/>
  <c r="Q72" i="10"/>
  <c r="P72" i="10"/>
  <c r="O72" i="10"/>
  <c r="N72" i="10"/>
  <c r="M72" i="10"/>
  <c r="L72" i="10"/>
  <c r="K72" i="10"/>
  <c r="J72" i="10"/>
  <c r="T71" i="10"/>
  <c r="S71" i="10"/>
  <c r="R71" i="10"/>
  <c r="Q71" i="10"/>
  <c r="P71" i="10"/>
  <c r="O71" i="10"/>
  <c r="N71" i="10"/>
  <c r="M71" i="10"/>
  <c r="L71" i="10"/>
  <c r="K71" i="10"/>
  <c r="J71" i="10"/>
  <c r="T70" i="10"/>
  <c r="S70" i="10"/>
  <c r="R70" i="10"/>
  <c r="Q70" i="10"/>
  <c r="P70" i="10"/>
  <c r="O70" i="10"/>
  <c r="N70" i="10"/>
  <c r="M70" i="10"/>
  <c r="L70" i="10"/>
  <c r="K70" i="10"/>
  <c r="J70" i="10"/>
  <c r="T69" i="10"/>
  <c r="S69" i="10"/>
  <c r="R69" i="10"/>
  <c r="Q69" i="10"/>
  <c r="P69" i="10"/>
  <c r="O69" i="10"/>
  <c r="N69" i="10"/>
  <c r="M69" i="10"/>
  <c r="L69" i="10"/>
  <c r="K69" i="10"/>
  <c r="J69" i="10"/>
  <c r="T68" i="10"/>
  <c r="S68" i="10"/>
  <c r="R68" i="10"/>
  <c r="Q68" i="10"/>
  <c r="P68" i="10"/>
  <c r="O68" i="10"/>
  <c r="N68" i="10"/>
  <c r="M68" i="10"/>
  <c r="L68" i="10"/>
  <c r="K68" i="10"/>
  <c r="J68" i="10"/>
  <c r="T67" i="10"/>
  <c r="S67" i="10"/>
  <c r="R67" i="10"/>
  <c r="Q67" i="10"/>
  <c r="P67" i="10"/>
  <c r="O67" i="10"/>
  <c r="N67" i="10"/>
  <c r="M67" i="10"/>
  <c r="L67" i="10"/>
  <c r="K67" i="10"/>
  <c r="J67" i="10"/>
  <c r="T66" i="10"/>
  <c r="S66" i="10"/>
  <c r="R66" i="10"/>
  <c r="Q66" i="10"/>
  <c r="P66" i="10"/>
  <c r="O66" i="10"/>
  <c r="N66" i="10"/>
  <c r="M66" i="10"/>
  <c r="L66" i="10"/>
  <c r="K66" i="10"/>
  <c r="J66" i="10"/>
  <c r="T65" i="10"/>
  <c r="S65" i="10"/>
  <c r="R65" i="10"/>
  <c r="Q65" i="10"/>
  <c r="P65" i="10"/>
  <c r="O65" i="10"/>
  <c r="N65" i="10"/>
  <c r="M65" i="10"/>
  <c r="L65" i="10"/>
  <c r="K65" i="10"/>
  <c r="J65" i="10"/>
  <c r="T64" i="10"/>
  <c r="S64" i="10"/>
  <c r="R64" i="10"/>
  <c r="Q64" i="10"/>
  <c r="P64" i="10"/>
  <c r="O64" i="10"/>
  <c r="N64" i="10"/>
  <c r="M64" i="10"/>
  <c r="L64" i="10"/>
  <c r="K64" i="10"/>
  <c r="J64" i="10"/>
  <c r="T63" i="10"/>
  <c r="S63" i="10"/>
  <c r="R63" i="10"/>
  <c r="Q63" i="10"/>
  <c r="P63" i="10"/>
  <c r="O63" i="10"/>
  <c r="N63" i="10"/>
  <c r="M63" i="10"/>
  <c r="L63" i="10"/>
  <c r="K63" i="10"/>
  <c r="J63" i="10"/>
  <c r="T62" i="10"/>
  <c r="S62" i="10"/>
  <c r="R62" i="10"/>
  <c r="Q62" i="10"/>
  <c r="P62" i="10"/>
  <c r="O62" i="10"/>
  <c r="N62" i="10"/>
  <c r="M62" i="10"/>
  <c r="L62" i="10"/>
  <c r="K62" i="10"/>
  <c r="J62" i="10"/>
  <c r="T61" i="10"/>
  <c r="S61" i="10"/>
  <c r="R61" i="10"/>
  <c r="Q61" i="10"/>
  <c r="P61" i="10"/>
  <c r="O61" i="10"/>
  <c r="N61" i="10"/>
  <c r="M61" i="10"/>
  <c r="L61" i="10"/>
  <c r="K61" i="10"/>
  <c r="J61" i="10"/>
  <c r="T60" i="10"/>
  <c r="S60" i="10"/>
  <c r="R60" i="10"/>
  <c r="Q60" i="10"/>
  <c r="P60" i="10"/>
  <c r="O60" i="10"/>
  <c r="N60" i="10"/>
  <c r="M60" i="10"/>
  <c r="L60" i="10"/>
  <c r="K60" i="10"/>
  <c r="J60" i="10"/>
  <c r="T59" i="10"/>
  <c r="S59" i="10"/>
  <c r="R59" i="10"/>
  <c r="Q59" i="10"/>
  <c r="P59" i="10"/>
  <c r="O59" i="10"/>
  <c r="N59" i="10"/>
  <c r="M59" i="10"/>
  <c r="L59" i="10"/>
  <c r="K59" i="10"/>
  <c r="J59" i="10"/>
  <c r="T58" i="10"/>
  <c r="S58" i="10"/>
  <c r="R58" i="10"/>
  <c r="Q58" i="10"/>
  <c r="P58" i="10"/>
  <c r="O58" i="10"/>
  <c r="N58" i="10"/>
  <c r="M58" i="10"/>
  <c r="L58" i="10"/>
  <c r="K58" i="10"/>
  <c r="J58" i="10"/>
  <c r="T57" i="10"/>
  <c r="S57" i="10"/>
  <c r="R57" i="10"/>
  <c r="Q57" i="10"/>
  <c r="P57" i="10"/>
  <c r="O57" i="10"/>
  <c r="N57" i="10"/>
  <c r="M57" i="10"/>
  <c r="L57" i="10"/>
  <c r="K57" i="10"/>
  <c r="J57" i="10"/>
  <c r="T56" i="10"/>
  <c r="S56" i="10"/>
  <c r="R56" i="10"/>
  <c r="Q56" i="10"/>
  <c r="P56" i="10"/>
  <c r="O56" i="10"/>
  <c r="N56" i="10"/>
  <c r="M56" i="10"/>
  <c r="L56" i="10"/>
  <c r="K56" i="10"/>
  <c r="J56" i="10"/>
  <c r="T55" i="10"/>
  <c r="S55" i="10"/>
  <c r="R55" i="10"/>
  <c r="Q55" i="10"/>
  <c r="P55" i="10"/>
  <c r="O55" i="10"/>
  <c r="N55" i="10"/>
  <c r="M55" i="10"/>
  <c r="L55" i="10"/>
  <c r="K55" i="10"/>
  <c r="J55" i="10"/>
  <c r="T54" i="10"/>
  <c r="S54" i="10"/>
  <c r="R54" i="10"/>
  <c r="Q54" i="10"/>
  <c r="P54" i="10"/>
  <c r="O54" i="10"/>
  <c r="N54" i="10"/>
  <c r="M54" i="10"/>
  <c r="L54" i="10"/>
  <c r="K54" i="10"/>
  <c r="J54" i="10"/>
  <c r="T53" i="10"/>
  <c r="S53" i="10"/>
  <c r="R53" i="10"/>
  <c r="Q53" i="10"/>
  <c r="P53" i="10"/>
  <c r="O53" i="10"/>
  <c r="N53" i="10"/>
  <c r="M53" i="10"/>
  <c r="L53" i="10"/>
  <c r="K53" i="10"/>
  <c r="J53" i="10"/>
  <c r="T52" i="10"/>
  <c r="S52" i="10"/>
  <c r="R52" i="10"/>
  <c r="Q52" i="10"/>
  <c r="P52" i="10"/>
  <c r="O52" i="10"/>
  <c r="N52" i="10"/>
  <c r="M52" i="10"/>
  <c r="L52" i="10"/>
  <c r="K52" i="10"/>
  <c r="J52" i="10"/>
  <c r="T51" i="10"/>
  <c r="S51" i="10"/>
  <c r="R51" i="10"/>
  <c r="Q51" i="10"/>
  <c r="P51" i="10"/>
  <c r="O51" i="10"/>
  <c r="N51" i="10"/>
  <c r="M51" i="10"/>
  <c r="L51" i="10"/>
  <c r="K51" i="10"/>
  <c r="J51" i="10"/>
  <c r="T50" i="10"/>
  <c r="S50" i="10"/>
  <c r="R50" i="10"/>
  <c r="Q50" i="10"/>
  <c r="P50" i="10"/>
  <c r="O50" i="10"/>
  <c r="N50" i="10"/>
  <c r="M50" i="10"/>
  <c r="L50" i="10"/>
  <c r="K50" i="10"/>
  <c r="J50" i="10"/>
  <c r="T49" i="10"/>
  <c r="S49" i="10"/>
  <c r="R49" i="10"/>
  <c r="Q49" i="10"/>
  <c r="P49" i="10"/>
  <c r="O49" i="10"/>
  <c r="N49" i="10"/>
  <c r="M49" i="10"/>
  <c r="L49" i="10"/>
  <c r="K49" i="10"/>
  <c r="J49" i="10"/>
  <c r="T48" i="10"/>
  <c r="S48" i="10"/>
  <c r="R48" i="10"/>
  <c r="Q48" i="10"/>
  <c r="P48" i="10"/>
  <c r="O48" i="10"/>
  <c r="N48" i="10"/>
  <c r="M48" i="10"/>
  <c r="L48" i="10"/>
  <c r="K48" i="10"/>
  <c r="J48" i="10"/>
  <c r="T47" i="10"/>
  <c r="S47" i="10"/>
  <c r="R47" i="10"/>
  <c r="Q47" i="10"/>
  <c r="P47" i="10"/>
  <c r="O47" i="10"/>
  <c r="N47" i="10"/>
  <c r="M47" i="10"/>
  <c r="L47" i="10"/>
  <c r="K47" i="10"/>
  <c r="J47" i="10"/>
  <c r="T46" i="10"/>
  <c r="S46" i="10"/>
  <c r="R46" i="10"/>
  <c r="Q46" i="10"/>
  <c r="P46" i="10"/>
  <c r="O46" i="10"/>
  <c r="N46" i="10"/>
  <c r="M46" i="10"/>
  <c r="L46" i="10"/>
  <c r="K46" i="10"/>
  <c r="J46" i="10"/>
  <c r="T45" i="10"/>
  <c r="S45" i="10"/>
  <c r="R45" i="10"/>
  <c r="Q45" i="10"/>
  <c r="P45" i="10"/>
  <c r="O45" i="10"/>
  <c r="N45" i="10"/>
  <c r="M45" i="10"/>
  <c r="L45" i="10"/>
  <c r="K45" i="10"/>
  <c r="J45" i="10"/>
  <c r="T44" i="10"/>
  <c r="S44" i="10"/>
  <c r="R44" i="10"/>
  <c r="Q44" i="10"/>
  <c r="P44" i="10"/>
  <c r="O44" i="10"/>
  <c r="N44" i="10"/>
  <c r="M44" i="10"/>
  <c r="L44" i="10"/>
  <c r="K44" i="10"/>
  <c r="J44" i="10"/>
  <c r="T43" i="10"/>
  <c r="S43" i="10"/>
  <c r="R43" i="10"/>
  <c r="Q43" i="10"/>
  <c r="P43" i="10"/>
  <c r="O43" i="10"/>
  <c r="N43" i="10"/>
  <c r="M43" i="10"/>
  <c r="L43" i="10"/>
  <c r="K43" i="10"/>
  <c r="J43" i="10"/>
  <c r="T42" i="10"/>
  <c r="S42" i="10"/>
  <c r="R42" i="10"/>
  <c r="Q42" i="10"/>
  <c r="P42" i="10"/>
  <c r="O42" i="10"/>
  <c r="N42" i="10"/>
  <c r="M42" i="10"/>
  <c r="L42" i="10"/>
  <c r="K42" i="10"/>
  <c r="J42" i="10"/>
  <c r="T41" i="10"/>
  <c r="S41" i="10"/>
  <c r="R41" i="10"/>
  <c r="Q41" i="10"/>
  <c r="P41" i="10"/>
  <c r="O41" i="10"/>
  <c r="N41" i="10"/>
  <c r="M41" i="10"/>
  <c r="L41" i="10"/>
  <c r="K41" i="10"/>
  <c r="J41" i="10"/>
  <c r="T40" i="10"/>
  <c r="S40" i="10"/>
  <c r="R40" i="10"/>
  <c r="Q40" i="10"/>
  <c r="P40" i="10"/>
  <c r="O40" i="10"/>
  <c r="N40" i="10"/>
  <c r="M40" i="10"/>
  <c r="L40" i="10"/>
  <c r="K40" i="10"/>
  <c r="J40" i="10"/>
  <c r="T39" i="10"/>
  <c r="S39" i="10"/>
  <c r="R39" i="10"/>
  <c r="Q39" i="10"/>
  <c r="P39" i="10"/>
  <c r="O39" i="10"/>
  <c r="N39" i="10"/>
  <c r="M39" i="10"/>
  <c r="L39" i="10"/>
  <c r="K39" i="10"/>
  <c r="J39" i="10"/>
  <c r="T38" i="10"/>
  <c r="S38" i="10"/>
  <c r="R38" i="10"/>
  <c r="Q38" i="10"/>
  <c r="P38" i="10"/>
  <c r="O38" i="10"/>
  <c r="N38" i="10"/>
  <c r="M38" i="10"/>
  <c r="L38" i="10"/>
  <c r="K38" i="10"/>
  <c r="J38" i="10"/>
  <c r="T37" i="10"/>
  <c r="S37" i="10"/>
  <c r="R37" i="10"/>
  <c r="Q37" i="10"/>
  <c r="P37" i="10"/>
  <c r="O37" i="10"/>
  <c r="N37" i="10"/>
  <c r="M37" i="10"/>
  <c r="L37" i="10"/>
  <c r="K37" i="10"/>
  <c r="J37" i="10"/>
  <c r="T36" i="10"/>
  <c r="S36" i="10"/>
  <c r="R36" i="10"/>
  <c r="Q36" i="10"/>
  <c r="P36" i="10"/>
  <c r="O36" i="10"/>
  <c r="N36" i="10"/>
  <c r="M36" i="10"/>
  <c r="L36" i="10"/>
  <c r="K36" i="10"/>
  <c r="J36" i="10"/>
  <c r="T35" i="10"/>
  <c r="S35" i="10"/>
  <c r="R35" i="10"/>
  <c r="Q35" i="10"/>
  <c r="P35" i="10"/>
  <c r="O35" i="10"/>
  <c r="N35" i="10"/>
  <c r="M35" i="10"/>
  <c r="L35" i="10"/>
  <c r="K35" i="10"/>
  <c r="J35" i="10"/>
  <c r="T34" i="10"/>
  <c r="S34" i="10"/>
  <c r="R34" i="10"/>
  <c r="Q34" i="10"/>
  <c r="P34" i="10"/>
  <c r="O34" i="10"/>
  <c r="N34" i="10"/>
  <c r="M34" i="10"/>
  <c r="L34" i="10"/>
  <c r="K34" i="10"/>
  <c r="J34" i="10"/>
  <c r="T33" i="10"/>
  <c r="S33" i="10"/>
  <c r="R33" i="10"/>
  <c r="Q33" i="10"/>
  <c r="P33" i="10"/>
  <c r="O33" i="10"/>
  <c r="N33" i="10"/>
  <c r="M33" i="10"/>
  <c r="L33" i="10"/>
  <c r="K33" i="10"/>
  <c r="J33" i="10"/>
  <c r="T32" i="10"/>
  <c r="S32" i="10"/>
  <c r="R32" i="10"/>
  <c r="Q32" i="10"/>
  <c r="P32" i="10"/>
  <c r="O32" i="10"/>
  <c r="N32" i="10"/>
  <c r="M32" i="10"/>
  <c r="L32" i="10"/>
  <c r="K32" i="10"/>
  <c r="J32" i="10"/>
  <c r="T31" i="10"/>
  <c r="S31" i="10"/>
  <c r="R31" i="10"/>
  <c r="Q31" i="10"/>
  <c r="P31" i="10"/>
  <c r="O31" i="10"/>
  <c r="N31" i="10"/>
  <c r="M31" i="10"/>
  <c r="L31" i="10"/>
  <c r="K31" i="10"/>
  <c r="J31" i="10"/>
  <c r="T30" i="10"/>
  <c r="S30" i="10"/>
  <c r="R30" i="10"/>
  <c r="Q30" i="10"/>
  <c r="P30" i="10"/>
  <c r="O30" i="10"/>
  <c r="N30" i="10"/>
  <c r="M30" i="10"/>
  <c r="L30" i="10"/>
  <c r="K30" i="10"/>
  <c r="J30" i="10"/>
  <c r="T29" i="10"/>
  <c r="S29" i="10"/>
  <c r="R29" i="10"/>
  <c r="Q29" i="10"/>
  <c r="P29" i="10"/>
  <c r="O29" i="10"/>
  <c r="N29" i="10"/>
  <c r="M29" i="10"/>
  <c r="L29" i="10"/>
  <c r="K29" i="10"/>
  <c r="J29" i="10"/>
  <c r="T28" i="10"/>
  <c r="S28" i="10"/>
  <c r="R28" i="10"/>
  <c r="Q28" i="10"/>
  <c r="P28" i="10"/>
  <c r="O28" i="10"/>
  <c r="N28" i="10"/>
  <c r="M28" i="10"/>
  <c r="L28" i="10"/>
  <c r="K28" i="10"/>
  <c r="J28" i="10"/>
  <c r="T27" i="10"/>
  <c r="S27" i="10"/>
  <c r="R27" i="10"/>
  <c r="Q27" i="10"/>
  <c r="P27" i="10"/>
  <c r="O27" i="10"/>
  <c r="N27" i="10"/>
  <c r="M27" i="10"/>
  <c r="L27" i="10"/>
  <c r="K27" i="10"/>
  <c r="J27" i="10"/>
  <c r="T26" i="10"/>
  <c r="S26" i="10"/>
  <c r="R26" i="10"/>
  <c r="Q26" i="10"/>
  <c r="P26" i="10"/>
  <c r="O26" i="10"/>
  <c r="N26" i="10"/>
  <c r="M26" i="10"/>
  <c r="L26" i="10"/>
  <c r="K26" i="10"/>
  <c r="J26" i="10"/>
  <c r="T25" i="10"/>
  <c r="S25" i="10"/>
  <c r="R25" i="10"/>
  <c r="Q25" i="10"/>
  <c r="P25" i="10"/>
  <c r="O25" i="10"/>
  <c r="N25" i="10"/>
  <c r="M25" i="10"/>
  <c r="L25" i="10"/>
  <c r="K25" i="10"/>
  <c r="J25" i="10"/>
  <c r="T24" i="10"/>
  <c r="S24" i="10"/>
  <c r="R24" i="10"/>
  <c r="Q24" i="10"/>
  <c r="P24" i="10"/>
  <c r="O24" i="10"/>
  <c r="N24" i="10"/>
  <c r="M24" i="10"/>
  <c r="L24" i="10"/>
  <c r="K24" i="10"/>
  <c r="J24" i="10"/>
  <c r="T23" i="10"/>
  <c r="S23" i="10"/>
  <c r="R23" i="10"/>
  <c r="Q23" i="10"/>
  <c r="P23" i="10"/>
  <c r="O23" i="10"/>
  <c r="N23" i="10"/>
  <c r="M23" i="10"/>
  <c r="L23" i="10"/>
  <c r="K23" i="10"/>
  <c r="J23" i="10"/>
  <c r="T22" i="10"/>
  <c r="S22" i="10"/>
  <c r="R22" i="10"/>
  <c r="Q22" i="10"/>
  <c r="P22" i="10"/>
  <c r="O22" i="10"/>
  <c r="N22" i="10"/>
  <c r="M22" i="10"/>
  <c r="L22" i="10"/>
  <c r="K22" i="10"/>
  <c r="J22" i="10"/>
  <c r="T21" i="10"/>
  <c r="S21" i="10"/>
  <c r="R21" i="10"/>
  <c r="Q21" i="10"/>
  <c r="P21" i="10"/>
  <c r="O21" i="10"/>
  <c r="N21" i="10"/>
  <c r="M21" i="10"/>
  <c r="L21" i="10"/>
  <c r="K21" i="10"/>
  <c r="J21" i="10"/>
  <c r="T20" i="10"/>
  <c r="S20" i="10"/>
  <c r="R20" i="10"/>
  <c r="Q20" i="10"/>
  <c r="P20" i="10"/>
  <c r="O20" i="10"/>
  <c r="N20" i="10"/>
  <c r="M20" i="10"/>
  <c r="L20" i="10"/>
  <c r="K20" i="10"/>
  <c r="J20" i="10"/>
  <c r="T19" i="10"/>
  <c r="S19" i="10"/>
  <c r="R19" i="10"/>
  <c r="Q19" i="10"/>
  <c r="P19" i="10"/>
  <c r="O19" i="10"/>
  <c r="N19" i="10"/>
  <c r="M19" i="10"/>
  <c r="L19" i="10"/>
  <c r="K19" i="10"/>
  <c r="J19" i="10"/>
  <c r="T18" i="10"/>
  <c r="S18" i="10"/>
  <c r="R18" i="10"/>
  <c r="Q18" i="10"/>
  <c r="P18" i="10"/>
  <c r="O18" i="10"/>
  <c r="N18" i="10"/>
  <c r="M18" i="10"/>
  <c r="L18" i="10"/>
  <c r="K18" i="10"/>
  <c r="J18" i="10"/>
  <c r="T17" i="10"/>
  <c r="S17" i="10"/>
  <c r="R17" i="10"/>
  <c r="Q17" i="10"/>
  <c r="P17" i="10"/>
  <c r="O17" i="10"/>
  <c r="N17" i="10"/>
  <c r="M17" i="10"/>
  <c r="L17" i="10"/>
  <c r="K17" i="10"/>
  <c r="J17" i="10"/>
  <c r="T16" i="10"/>
  <c r="S16" i="10"/>
  <c r="R16" i="10"/>
  <c r="Q16" i="10"/>
  <c r="P16" i="10"/>
  <c r="O16" i="10"/>
  <c r="N16" i="10"/>
  <c r="M16" i="10"/>
  <c r="L16" i="10"/>
  <c r="K16" i="10"/>
  <c r="J16" i="10"/>
  <c r="T15" i="10"/>
  <c r="S15" i="10"/>
  <c r="R15" i="10"/>
  <c r="Q15" i="10"/>
  <c r="P15" i="10"/>
  <c r="O15" i="10"/>
  <c r="N15" i="10"/>
  <c r="M15" i="10"/>
  <c r="L15" i="10"/>
  <c r="K15" i="10"/>
  <c r="J15" i="10"/>
  <c r="T14" i="10"/>
  <c r="S14" i="10"/>
  <c r="R14" i="10"/>
  <c r="Q14" i="10"/>
  <c r="P14" i="10"/>
  <c r="O14" i="10"/>
  <c r="N14" i="10"/>
  <c r="M14" i="10"/>
  <c r="L14" i="10"/>
  <c r="K14" i="10"/>
  <c r="J14" i="10"/>
  <c r="F14" i="10"/>
  <c r="T13" i="10"/>
  <c r="S13" i="10"/>
  <c r="R13" i="10"/>
  <c r="Q13" i="10"/>
  <c r="P13" i="10"/>
  <c r="O13" i="10"/>
  <c r="N13" i="10"/>
  <c r="M13" i="10"/>
  <c r="L13" i="10"/>
  <c r="K13" i="10"/>
  <c r="J13" i="10"/>
  <c r="G13" i="10"/>
  <c r="T12" i="10"/>
  <c r="S12" i="10"/>
  <c r="R12" i="10"/>
  <c r="Q12" i="10"/>
  <c r="P12" i="10"/>
  <c r="O12" i="10"/>
  <c r="N12" i="10"/>
  <c r="M12" i="10"/>
  <c r="L12" i="10"/>
  <c r="K12" i="10"/>
  <c r="J12" i="10"/>
  <c r="G12" i="10"/>
  <c r="T11" i="10"/>
  <c r="S11" i="10"/>
  <c r="R11" i="10"/>
  <c r="Q11" i="10"/>
  <c r="P11" i="10"/>
  <c r="O11" i="10"/>
  <c r="N11" i="10"/>
  <c r="M11" i="10"/>
  <c r="L11" i="10"/>
  <c r="K11" i="10"/>
  <c r="J11" i="10"/>
  <c r="G11" i="10"/>
  <c r="T10" i="10"/>
  <c r="S10" i="10"/>
  <c r="R10" i="10"/>
  <c r="Q10" i="10"/>
  <c r="P10" i="10"/>
  <c r="O10" i="10"/>
  <c r="N10" i="10"/>
  <c r="M10" i="10"/>
  <c r="L10" i="10"/>
  <c r="K10" i="10"/>
  <c r="J10" i="10"/>
  <c r="G10" i="10"/>
  <c r="T9" i="10"/>
  <c r="S9" i="10"/>
  <c r="R9" i="10"/>
  <c r="Q9" i="10"/>
  <c r="P9" i="10"/>
  <c r="O9" i="10"/>
  <c r="N9" i="10"/>
  <c r="M9" i="10"/>
  <c r="L9" i="10"/>
  <c r="K9" i="10"/>
  <c r="J9" i="10"/>
  <c r="G9" i="10"/>
  <c r="T8" i="10"/>
  <c r="S8" i="10"/>
  <c r="R8" i="10"/>
  <c r="Q8" i="10"/>
  <c r="P8" i="10"/>
  <c r="O8" i="10"/>
  <c r="N8" i="10"/>
  <c r="M8" i="10"/>
  <c r="L8" i="10"/>
  <c r="K8" i="10"/>
  <c r="J8" i="10"/>
  <c r="G8" i="10"/>
  <c r="T7" i="10"/>
  <c r="S7" i="10"/>
  <c r="R7" i="10"/>
  <c r="Q7" i="10"/>
  <c r="P7" i="10"/>
  <c r="O7" i="10"/>
  <c r="N7" i="10"/>
  <c r="M7" i="10"/>
  <c r="L7" i="10"/>
  <c r="K7" i="10"/>
  <c r="J7" i="10"/>
  <c r="G7" i="10"/>
  <c r="T6" i="10"/>
  <c r="S6" i="10"/>
  <c r="R6" i="10"/>
  <c r="Q6" i="10"/>
  <c r="P6" i="10"/>
  <c r="O6" i="10"/>
  <c r="N6" i="10"/>
  <c r="M6" i="10"/>
  <c r="L6" i="10"/>
  <c r="K6" i="10"/>
  <c r="J6" i="10"/>
  <c r="G6" i="10"/>
  <c r="T5" i="10"/>
  <c r="S5" i="10"/>
  <c r="R5" i="10"/>
  <c r="Q5" i="10"/>
  <c r="P5" i="10"/>
  <c r="O5" i="10"/>
  <c r="N5" i="10"/>
  <c r="M5" i="10"/>
  <c r="L5" i="10"/>
  <c r="K5" i="10"/>
  <c r="J5" i="10"/>
  <c r="G5" i="10"/>
  <c r="T4" i="10"/>
  <c r="S4" i="10"/>
  <c r="R4" i="10"/>
  <c r="Q4" i="10"/>
  <c r="P4" i="10"/>
  <c r="O4" i="10"/>
  <c r="N4" i="10"/>
  <c r="M4" i="10"/>
  <c r="L4" i="10"/>
  <c r="K4" i="10"/>
  <c r="J4" i="10"/>
  <c r="G4" i="10"/>
  <c r="AV3" i="10"/>
  <c r="T3" i="10"/>
  <c r="S3" i="10"/>
  <c r="R3" i="10"/>
  <c r="Q3" i="10"/>
  <c r="P3" i="10"/>
  <c r="O3" i="10"/>
  <c r="N3" i="10"/>
  <c r="M3" i="10"/>
  <c r="L3" i="10"/>
  <c r="K3" i="10"/>
  <c r="J3" i="10"/>
  <c r="G3" i="10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5" i="7"/>
  <c r="F4" i="7"/>
  <c r="Q24" i="7"/>
  <c r="R24" i="7" s="1"/>
  <c r="T32" i="7"/>
  <c r="S32" i="7"/>
  <c r="W28" i="7"/>
  <c r="V28" i="7"/>
  <c r="O28" i="7"/>
  <c r="U55" i="10" l="1"/>
  <c r="U10" i="10"/>
  <c r="U19" i="10"/>
  <c r="U39" i="10"/>
  <c r="U20" i="10"/>
  <c r="U72" i="10"/>
  <c r="U24" i="10"/>
  <c r="U76" i="10"/>
  <c r="U43" i="10"/>
  <c r="U51" i="10"/>
  <c r="U59" i="10"/>
  <c r="U71" i="10"/>
  <c r="U75" i="10"/>
  <c r="U21" i="10"/>
  <c r="U14" i="10"/>
  <c r="U18" i="10"/>
  <c r="U27" i="10"/>
  <c r="U63" i="10"/>
  <c r="U67" i="10"/>
  <c r="I80" i="10"/>
  <c r="U13" i="10"/>
  <c r="K80" i="10"/>
  <c r="N80" i="10"/>
  <c r="U17" i="10"/>
  <c r="U79" i="10"/>
  <c r="U37" i="10"/>
  <c r="U66" i="10"/>
  <c r="U7" i="10"/>
  <c r="J80" i="10"/>
  <c r="R80" i="10"/>
  <c r="U41" i="10"/>
  <c r="U53" i="10"/>
  <c r="U62" i="10"/>
  <c r="Q80" i="10"/>
  <c r="U74" i="10"/>
  <c r="U78" i="10"/>
  <c r="U6" i="10"/>
  <c r="U16" i="10"/>
  <c r="U69" i="10"/>
  <c r="U5" i="10"/>
  <c r="U11" i="10"/>
  <c r="U28" i="10"/>
  <c r="U40" i="10"/>
  <c r="U73" i="10"/>
  <c r="U77" i="10"/>
  <c r="G14" i="10"/>
  <c r="U15" i="10"/>
  <c r="U64" i="10"/>
  <c r="U68" i="10"/>
  <c r="U9" i="10"/>
  <c r="U8" i="10"/>
  <c r="U12" i="10"/>
  <c r="U46" i="10"/>
  <c r="L80" i="10"/>
  <c r="U22" i="10"/>
  <c r="U25" i="10"/>
  <c r="U58" i="10"/>
  <c r="U4" i="10"/>
  <c r="M80" i="10"/>
  <c r="U23" i="10"/>
  <c r="U30" i="10"/>
  <c r="U45" i="10"/>
  <c r="U57" i="10"/>
  <c r="O80" i="10"/>
  <c r="U29" i="10"/>
  <c r="U50" i="10"/>
  <c r="P80" i="10"/>
  <c r="U36" i="10"/>
  <c r="U56" i="10"/>
  <c r="S80" i="10"/>
  <c r="U48" i="10"/>
  <c r="T80" i="10"/>
  <c r="U26" i="10"/>
  <c r="U35" i="10"/>
  <c r="U42" i="10"/>
  <c r="U61" i="10"/>
  <c r="U3" i="10"/>
  <c r="U47" i="10"/>
  <c r="U34" i="10"/>
  <c r="U32" i="10"/>
  <c r="U52" i="10"/>
  <c r="U31" i="10"/>
  <c r="U38" i="10"/>
  <c r="U54" i="10"/>
  <c r="U70" i="10"/>
  <c r="U33" i="10"/>
  <c r="U49" i="10"/>
  <c r="U65" i="10"/>
  <c r="U44" i="10"/>
  <c r="U60" i="10"/>
  <c r="R5" i="7"/>
  <c r="R15" i="7"/>
  <c r="R12" i="7"/>
  <c r="R21" i="7"/>
  <c r="R20" i="7"/>
  <c r="R17" i="7"/>
  <c r="R9" i="7"/>
  <c r="R6" i="7"/>
  <c r="R8" i="7"/>
  <c r="R23" i="7"/>
  <c r="R22" i="7"/>
  <c r="R19" i="7"/>
  <c r="R18" i="7"/>
  <c r="R16" i="7"/>
  <c r="R14" i="7"/>
  <c r="R13" i="7"/>
  <c r="R11" i="7"/>
  <c r="R10" i="7"/>
  <c r="R7" i="7"/>
  <c r="W32" i="7"/>
  <c r="V32" i="7"/>
  <c r="W36" i="7" s="1"/>
  <c r="W39" i="7" s="1"/>
  <c r="O32" i="7"/>
  <c r="U80" i="10" l="1"/>
  <c r="AB79" i="10" s="1"/>
  <c r="AM79" i="10" s="1"/>
  <c r="B28" i="1"/>
  <c r="AA69" i="10" l="1"/>
  <c r="AL69" i="10" s="1"/>
  <c r="AD46" i="10"/>
  <c r="AO46" i="10" s="1"/>
  <c r="AE46" i="10"/>
  <c r="AP46" i="10" s="1"/>
  <c r="AF55" i="10"/>
  <c r="AQ55" i="10" s="1"/>
  <c r="AE29" i="10"/>
  <c r="AP29" i="10" s="1"/>
  <c r="X34" i="10"/>
  <c r="AI34" i="10" s="1"/>
  <c r="AF50" i="10"/>
  <c r="AQ50" i="10" s="1"/>
  <c r="AF48" i="10"/>
  <c r="AQ48" i="10" s="1"/>
  <c r="Z34" i="10"/>
  <c r="AK34" i="10" s="1"/>
  <c r="V46" i="10"/>
  <c r="AG46" i="10" s="1"/>
  <c r="AB60" i="10"/>
  <c r="AM60" i="10" s="1"/>
  <c r="AA27" i="10"/>
  <c r="AL27" i="10" s="1"/>
  <c r="AC60" i="10"/>
  <c r="AN60" i="10" s="1"/>
  <c r="AB28" i="10"/>
  <c r="AM28" i="10" s="1"/>
  <c r="Y56" i="10"/>
  <c r="AJ56" i="10" s="1"/>
  <c r="AC35" i="10"/>
  <c r="AN35" i="10" s="1"/>
  <c r="AC46" i="10"/>
  <c r="AN46" i="10" s="1"/>
  <c r="AF17" i="10"/>
  <c r="AQ17" i="10" s="1"/>
  <c r="AF27" i="10"/>
  <c r="AQ27" i="10" s="1"/>
  <c r="AE50" i="10"/>
  <c r="AP50" i="10" s="1"/>
  <c r="AD8" i="10"/>
  <c r="AO8" i="10" s="1"/>
  <c r="AD36" i="10"/>
  <c r="AO36" i="10" s="1"/>
  <c r="AD48" i="10"/>
  <c r="AO48" i="10" s="1"/>
  <c r="AB70" i="10"/>
  <c r="AM70" i="10" s="1"/>
  <c r="AB58" i="10"/>
  <c r="AM58" i="10" s="1"/>
  <c r="AA10" i="10"/>
  <c r="AL10" i="10" s="1"/>
  <c r="AA6" i="10"/>
  <c r="AL6" i="10" s="1"/>
  <c r="AD70" i="10"/>
  <c r="AO70" i="10" s="1"/>
  <c r="AF8" i="10"/>
  <c r="AQ8" i="10" s="1"/>
  <c r="X54" i="10"/>
  <c r="AI54" i="10" s="1"/>
  <c r="X22" i="10"/>
  <c r="AI22" i="10" s="1"/>
  <c r="Y15" i="10"/>
  <c r="AJ15" i="10" s="1"/>
  <c r="V54" i="10"/>
  <c r="AG54" i="10" s="1"/>
  <c r="AA38" i="10"/>
  <c r="AL38" i="10" s="1"/>
  <c r="AF60" i="10"/>
  <c r="AQ60" i="10" s="1"/>
  <c r="W54" i="10"/>
  <c r="AH54" i="10" s="1"/>
  <c r="X46" i="10"/>
  <c r="AI46" i="10" s="1"/>
  <c r="V12" i="10"/>
  <c r="AG12" i="10" s="1"/>
  <c r="AA28" i="10"/>
  <c r="AL28" i="10" s="1"/>
  <c r="AB47" i="10"/>
  <c r="AM47" i="10" s="1"/>
  <c r="AB33" i="10"/>
  <c r="AM33" i="10" s="1"/>
  <c r="V58" i="10"/>
  <c r="AG58" i="10" s="1"/>
  <c r="AD57" i="10"/>
  <c r="AO57" i="10" s="1"/>
  <c r="AA78" i="10"/>
  <c r="AL78" i="10" s="1"/>
  <c r="AF63" i="10"/>
  <c r="AQ63" i="10" s="1"/>
  <c r="W31" i="10"/>
  <c r="AH31" i="10" s="1"/>
  <c r="Z54" i="10"/>
  <c r="AK54" i="10" s="1"/>
  <c r="X6" i="10"/>
  <c r="AI6" i="10" s="1"/>
  <c r="Y42" i="10"/>
  <c r="AJ42" i="10" s="1"/>
  <c r="AA68" i="10"/>
  <c r="AL68" i="10" s="1"/>
  <c r="AA37" i="10"/>
  <c r="AL37" i="10" s="1"/>
  <c r="AB3" i="10"/>
  <c r="AM3" i="10" s="1"/>
  <c r="AA52" i="10"/>
  <c r="AL52" i="10" s="1"/>
  <c r="AB30" i="10"/>
  <c r="AM30" i="10" s="1"/>
  <c r="AF25" i="10"/>
  <c r="AQ25" i="10" s="1"/>
  <c r="AA24" i="10"/>
  <c r="AL24" i="10" s="1"/>
  <c r="X4" i="10"/>
  <c r="AI4" i="10" s="1"/>
  <c r="AA9" i="10"/>
  <c r="AL9" i="10" s="1"/>
  <c r="X42" i="10"/>
  <c r="AI42" i="10" s="1"/>
  <c r="AE48" i="10"/>
  <c r="AP48" i="10" s="1"/>
  <c r="V56" i="10"/>
  <c r="AG56" i="10" s="1"/>
  <c r="AA21" i="10"/>
  <c r="AL21" i="10" s="1"/>
  <c r="Y29" i="10"/>
  <c r="AJ29" i="10" s="1"/>
  <c r="Y38" i="10"/>
  <c r="AJ38" i="10" s="1"/>
  <c r="X33" i="10"/>
  <c r="AI33" i="10" s="1"/>
  <c r="W36" i="10"/>
  <c r="AH36" i="10" s="1"/>
  <c r="W44" i="10"/>
  <c r="AH44" i="10" s="1"/>
  <c r="AA29" i="10"/>
  <c r="AL29" i="10" s="1"/>
  <c r="AF53" i="10"/>
  <c r="AQ53" i="10" s="1"/>
  <c r="AB34" i="10"/>
  <c r="AM34" i="10" s="1"/>
  <c r="AB57" i="10"/>
  <c r="AM57" i="10" s="1"/>
  <c r="AA62" i="10"/>
  <c r="AL62" i="10" s="1"/>
  <c r="AE55" i="10"/>
  <c r="AP55" i="10" s="1"/>
  <c r="AD29" i="10"/>
  <c r="AO29" i="10" s="1"/>
  <c r="X63" i="10"/>
  <c r="AI63" i="10" s="1"/>
  <c r="X61" i="10"/>
  <c r="AI61" i="10" s="1"/>
  <c r="AC33" i="10"/>
  <c r="AN33" i="10" s="1"/>
  <c r="W58" i="10"/>
  <c r="AH58" i="10" s="1"/>
  <c r="AF57" i="10"/>
  <c r="AQ57" i="10" s="1"/>
  <c r="V32" i="10"/>
  <c r="AG32" i="10" s="1"/>
  <c r="AF20" i="10"/>
  <c r="AQ20" i="10" s="1"/>
  <c r="X31" i="10"/>
  <c r="AI31" i="10" s="1"/>
  <c r="AA54" i="10"/>
  <c r="AL54" i="10" s="1"/>
  <c r="AF16" i="10"/>
  <c r="AQ16" i="10" s="1"/>
  <c r="Z42" i="10"/>
  <c r="AK42" i="10" s="1"/>
  <c r="V65" i="10"/>
  <c r="AG65" i="10" s="1"/>
  <c r="AB27" i="10"/>
  <c r="AM27" i="10" s="1"/>
  <c r="AC3" i="10"/>
  <c r="AN3" i="10" s="1"/>
  <c r="AB52" i="10"/>
  <c r="AM52" i="10" s="1"/>
  <c r="AF30" i="10"/>
  <c r="AQ30" i="10" s="1"/>
  <c r="AC25" i="10"/>
  <c r="AN25" i="10" s="1"/>
  <c r="AF45" i="10"/>
  <c r="AQ45" i="10" s="1"/>
  <c r="Y4" i="10"/>
  <c r="AJ4" i="10" s="1"/>
  <c r="AA77" i="10"/>
  <c r="AL77" i="10" s="1"/>
  <c r="AC49" i="10"/>
  <c r="AN49" i="10" s="1"/>
  <c r="W33" i="10"/>
  <c r="AH33" i="10" s="1"/>
  <c r="V22" i="10"/>
  <c r="AG22" i="10" s="1"/>
  <c r="AE8" i="10"/>
  <c r="AP8" i="10" s="1"/>
  <c r="W56" i="10"/>
  <c r="AH56" i="10" s="1"/>
  <c r="AD60" i="10"/>
  <c r="AO60" i="10" s="1"/>
  <c r="AC31" i="10"/>
  <c r="AN31" i="10" s="1"/>
  <c r="AA25" i="10"/>
  <c r="AL25" i="10" s="1"/>
  <c r="Y33" i="10"/>
  <c r="AJ33" i="10" s="1"/>
  <c r="Y22" i="10"/>
  <c r="AJ22" i="10" s="1"/>
  <c r="AB9" i="10"/>
  <c r="AM9" i="10" s="1"/>
  <c r="Z56" i="10"/>
  <c r="AK56" i="10" s="1"/>
  <c r="Y46" i="10"/>
  <c r="AJ46" i="10" s="1"/>
  <c r="AE33" i="10"/>
  <c r="AP33" i="10" s="1"/>
  <c r="W49" i="10"/>
  <c r="AH49" i="10" s="1"/>
  <c r="AB54" i="10"/>
  <c r="AM54" i="10" s="1"/>
  <c r="AA55" i="10"/>
  <c r="AL55" i="10" s="1"/>
  <c r="AA42" i="10"/>
  <c r="AL42" i="10" s="1"/>
  <c r="W65" i="10"/>
  <c r="AH65" i="10" s="1"/>
  <c r="AA17" i="10"/>
  <c r="AL17" i="10" s="1"/>
  <c r="Y3" i="10"/>
  <c r="AJ3" i="10" s="1"/>
  <c r="AC52" i="10"/>
  <c r="AN52" i="10" s="1"/>
  <c r="AC30" i="10"/>
  <c r="AN30" i="10" s="1"/>
  <c r="X50" i="10"/>
  <c r="AI50" i="10" s="1"/>
  <c r="V45" i="10"/>
  <c r="AG45" i="10" s="1"/>
  <c r="Z4" i="10"/>
  <c r="AK4" i="10" s="1"/>
  <c r="Y21" i="10"/>
  <c r="AJ21" i="10" s="1"/>
  <c r="AF56" i="10"/>
  <c r="AQ56" i="10" s="1"/>
  <c r="AD23" i="10"/>
  <c r="AO23" i="10" s="1"/>
  <c r="AE24" i="10"/>
  <c r="AP24" i="10" s="1"/>
  <c r="AA59" i="10"/>
  <c r="AL59" i="10" s="1"/>
  <c r="AF73" i="10"/>
  <c r="AQ73" i="10" s="1"/>
  <c r="AF62" i="10"/>
  <c r="AQ62" i="10" s="1"/>
  <c r="Z58" i="10"/>
  <c r="AK58" i="10" s="1"/>
  <c r="Z38" i="10"/>
  <c r="AK38" i="10" s="1"/>
  <c r="AA34" i="10"/>
  <c r="AL34" i="10" s="1"/>
  <c r="AC47" i="10"/>
  <c r="AN47" i="10" s="1"/>
  <c r="AF5" i="10"/>
  <c r="AQ5" i="10" s="1"/>
  <c r="Y26" i="10"/>
  <c r="AJ26" i="10" s="1"/>
  <c r="AC58" i="10"/>
  <c r="AN58" i="10" s="1"/>
  <c r="Z22" i="10"/>
  <c r="AK22" i="10" s="1"/>
  <c r="V61" i="10"/>
  <c r="AG61" i="10" s="1"/>
  <c r="AB55" i="10"/>
  <c r="AM55" i="10" s="1"/>
  <c r="AD47" i="10"/>
  <c r="AO47" i="10" s="1"/>
  <c r="V47" i="10"/>
  <c r="AG47" i="10" s="1"/>
  <c r="AB13" i="10"/>
  <c r="AM13" i="10" s="1"/>
  <c r="AD3" i="10"/>
  <c r="AO3" i="10" s="1"/>
  <c r="AE52" i="10"/>
  <c r="AP52" i="10" s="1"/>
  <c r="AD30" i="10"/>
  <c r="AO30" i="10" s="1"/>
  <c r="Y50" i="10"/>
  <c r="AJ50" i="10" s="1"/>
  <c r="W45" i="10"/>
  <c r="AH45" i="10" s="1"/>
  <c r="AA4" i="10"/>
  <c r="AL4" i="10" s="1"/>
  <c r="W34" i="10"/>
  <c r="AH34" i="10" s="1"/>
  <c r="AE18" i="10"/>
  <c r="AP18" i="10" s="1"/>
  <c r="AA76" i="10"/>
  <c r="AL76" i="10" s="1"/>
  <c r="AA18" i="10"/>
  <c r="AL18" i="10" s="1"/>
  <c r="Y34" i="10"/>
  <c r="AJ34" i="10" s="1"/>
  <c r="Y31" i="10"/>
  <c r="AJ31" i="10" s="1"/>
  <c r="AE19" i="10"/>
  <c r="AP19" i="10" s="1"/>
  <c r="AF6" i="10"/>
  <c r="AQ6" i="10" s="1"/>
  <c r="AE72" i="10"/>
  <c r="AP72" i="10" s="1"/>
  <c r="AF70" i="10"/>
  <c r="AQ70" i="10" s="1"/>
  <c r="AB20" i="10"/>
  <c r="AM20" i="10" s="1"/>
  <c r="AB38" i="10"/>
  <c r="AM38" i="10" s="1"/>
  <c r="AA26" i="10"/>
  <c r="AL26" i="10" s="1"/>
  <c r="AD58" i="10"/>
  <c r="AO58" i="10" s="1"/>
  <c r="Z44" i="10"/>
  <c r="AK44" i="10" s="1"/>
  <c r="AF19" i="10"/>
  <c r="AQ19" i="10" s="1"/>
  <c r="V8" i="10"/>
  <c r="AG8" i="10" s="1"/>
  <c r="AE21" i="10"/>
  <c r="AP21" i="10" s="1"/>
  <c r="W48" i="10"/>
  <c r="AH48" i="10" s="1"/>
  <c r="AF33" i="10"/>
  <c r="AQ33" i="10" s="1"/>
  <c r="AB12" i="10"/>
  <c r="AM12" i="10" s="1"/>
  <c r="X32" i="10"/>
  <c r="AI32" i="10" s="1"/>
  <c r="X35" i="10"/>
  <c r="AI35" i="10" s="1"/>
  <c r="X49" i="10"/>
  <c r="AI49" i="10" s="1"/>
  <c r="AD54" i="10"/>
  <c r="AO54" i="10" s="1"/>
  <c r="AE16" i="10"/>
  <c r="AP16" i="10" s="1"/>
  <c r="AD42" i="10"/>
  <c r="AO42" i="10" s="1"/>
  <c r="Y65" i="10"/>
  <c r="AJ65" i="10" s="1"/>
  <c r="AA20" i="10"/>
  <c r="AL20" i="10" s="1"/>
  <c r="AE3" i="10"/>
  <c r="AP3" i="10" s="1"/>
  <c r="AF43" i="10"/>
  <c r="AQ43" i="10" s="1"/>
  <c r="AE30" i="10"/>
  <c r="AP30" i="10" s="1"/>
  <c r="Z50" i="10"/>
  <c r="AK50" i="10" s="1"/>
  <c r="X45" i="10"/>
  <c r="AI45" i="10" s="1"/>
  <c r="AB4" i="10"/>
  <c r="AM4" i="10" s="1"/>
  <c r="AC8" i="10"/>
  <c r="AN8" i="10" s="1"/>
  <c r="AF15" i="10"/>
  <c r="AQ15" i="10" s="1"/>
  <c r="AB7" i="10"/>
  <c r="AM7" i="10" s="1"/>
  <c r="AD49" i="10"/>
  <c r="AO49" i="10" s="1"/>
  <c r="AE23" i="10"/>
  <c r="AP23" i="10" s="1"/>
  <c r="X25" i="10"/>
  <c r="AI25" i="10" s="1"/>
  <c r="AF23" i="10"/>
  <c r="AQ23" i="10" s="1"/>
  <c r="AF66" i="10"/>
  <c r="AQ66" i="10" s="1"/>
  <c r="AA58" i="10"/>
  <c r="AL58" i="10" s="1"/>
  <c r="W46" i="10"/>
  <c r="AH46" i="10" s="1"/>
  <c r="Z47" i="10"/>
  <c r="AK47" i="10" s="1"/>
  <c r="AE10" i="10"/>
  <c r="AP10" i="10" s="1"/>
  <c r="AF77" i="10"/>
  <c r="AQ77" i="10" s="1"/>
  <c r="AB6" i="10"/>
  <c r="AM6" i="10" s="1"/>
  <c r="AC57" i="10"/>
  <c r="AN57" i="10" s="1"/>
  <c r="AB42" i="10"/>
  <c r="AM42" i="10" s="1"/>
  <c r="Z36" i="10"/>
  <c r="AK36" i="10" s="1"/>
  <c r="AD34" i="10"/>
  <c r="AO34" i="10" s="1"/>
  <c r="AE26" i="10"/>
  <c r="AP26" i="10" s="1"/>
  <c r="X12" i="10"/>
  <c r="AI12" i="10" s="1"/>
  <c r="Z48" i="10"/>
  <c r="AK48" i="10" s="1"/>
  <c r="AE47" i="10"/>
  <c r="AP47" i="10" s="1"/>
  <c r="Y5" i="10"/>
  <c r="AJ5" i="10" s="1"/>
  <c r="Z61" i="10"/>
  <c r="AK61" i="10" s="1"/>
  <c r="V23" i="10"/>
  <c r="AG23" i="10" s="1"/>
  <c r="V49" i="10"/>
  <c r="AG49" i="10" s="1"/>
  <c r="AC54" i="10"/>
  <c r="AN54" i="10" s="1"/>
  <c r="Y11" i="10"/>
  <c r="AJ11" i="10" s="1"/>
  <c r="X48" i="10"/>
  <c r="AI48" i="10" s="1"/>
  <c r="W47" i="10"/>
  <c r="AH47" i="10" s="1"/>
  <c r="AD26" i="10"/>
  <c r="AO26" i="10" s="1"/>
  <c r="AC12" i="10"/>
  <c r="AN12" i="10" s="1"/>
  <c r="Y57" i="10"/>
  <c r="AJ57" i="10" s="1"/>
  <c r="Y32" i="10"/>
  <c r="AJ32" i="10" s="1"/>
  <c r="Y35" i="10"/>
  <c r="AJ35" i="10" s="1"/>
  <c r="Y49" i="10"/>
  <c r="AJ49" i="10" s="1"/>
  <c r="AE54" i="10"/>
  <c r="AP54" i="10" s="1"/>
  <c r="X11" i="10"/>
  <c r="AI11" i="10" s="1"/>
  <c r="AE42" i="10"/>
  <c r="AP42" i="10" s="1"/>
  <c r="Z65" i="10"/>
  <c r="AK65" i="10" s="1"/>
  <c r="AA51" i="10"/>
  <c r="AL51" i="10" s="1"/>
  <c r="AF3" i="10"/>
  <c r="AQ3" i="10" s="1"/>
  <c r="X18" i="10"/>
  <c r="AI18" i="10" s="1"/>
  <c r="V30" i="10"/>
  <c r="AG30" i="10" s="1"/>
  <c r="AA50" i="10"/>
  <c r="AL50" i="10" s="1"/>
  <c r="Y45" i="10"/>
  <c r="AJ45" i="10" s="1"/>
  <c r="AD4" i="10"/>
  <c r="AO4" i="10" s="1"/>
  <c r="AC23" i="10"/>
  <c r="AN23" i="10" s="1"/>
  <c r="AA40" i="10"/>
  <c r="AL40" i="10" s="1"/>
  <c r="X29" i="10"/>
  <c r="AI29" i="10" s="1"/>
  <c r="AA39" i="10"/>
  <c r="AL39" i="10" s="1"/>
  <c r="AF37" i="10"/>
  <c r="AQ37" i="10" s="1"/>
  <c r="AB17" i="10"/>
  <c r="AM17" i="10" s="1"/>
  <c r="V48" i="10"/>
  <c r="AG48" i="10" s="1"/>
  <c r="Y6" i="10"/>
  <c r="AJ6" i="10" s="1"/>
  <c r="X56" i="10"/>
  <c r="AI56" i="10" s="1"/>
  <c r="AE60" i="10"/>
  <c r="AP60" i="10" s="1"/>
  <c r="AE57" i="10"/>
  <c r="AP57" i="10" s="1"/>
  <c r="AB25" i="10"/>
  <c r="AM25" i="10" s="1"/>
  <c r="Z33" i="10"/>
  <c r="AK33" i="10" s="1"/>
  <c r="AE17" i="10"/>
  <c r="AP17" i="10" s="1"/>
  <c r="AD25" i="10"/>
  <c r="AO25" i="10" s="1"/>
  <c r="Y44" i="10"/>
  <c r="AJ44" i="10" s="1"/>
  <c r="V31" i="10"/>
  <c r="AG31" i="10" s="1"/>
  <c r="AA64" i="10"/>
  <c r="AL64" i="10" s="1"/>
  <c r="AE25" i="10"/>
  <c r="AP25" i="10" s="1"/>
  <c r="W12" i="10"/>
  <c r="AH12" i="10" s="1"/>
  <c r="AA79" i="10"/>
  <c r="AL79" i="10" s="1"/>
  <c r="AF26" i="10"/>
  <c r="AQ26" i="10" s="1"/>
  <c r="AB44" i="10"/>
  <c r="AM44" i="10" s="1"/>
  <c r="X58" i="10"/>
  <c r="AI58" i="10" s="1"/>
  <c r="Z26" i="10"/>
  <c r="AK26" i="10" s="1"/>
  <c r="AC44" i="10"/>
  <c r="AN44" i="10" s="1"/>
  <c r="W32" i="10"/>
  <c r="AH32" i="10" s="1"/>
  <c r="X65" i="10"/>
  <c r="AI65" i="10" s="1"/>
  <c r="V60" i="10"/>
  <c r="AG60" i="10" s="1"/>
  <c r="AD44" i="10"/>
  <c r="AO44" i="10" s="1"/>
  <c r="X23" i="10"/>
  <c r="AI23" i="10" s="1"/>
  <c r="Y8" i="10"/>
  <c r="AJ8" i="10" s="1"/>
  <c r="AB61" i="10"/>
  <c r="AM61" i="10" s="1"/>
  <c r="AE13" i="10"/>
  <c r="AP13" i="10" s="1"/>
  <c r="V26" i="10"/>
  <c r="AG26" i="10" s="1"/>
  <c r="AA48" i="10"/>
  <c r="AL48" i="10" s="1"/>
  <c r="AF44" i="10"/>
  <c r="AQ44" i="10" s="1"/>
  <c r="Y47" i="10"/>
  <c r="AJ47" i="10" s="1"/>
  <c r="Z23" i="10"/>
  <c r="AK23" i="10" s="1"/>
  <c r="AA32" i="10"/>
  <c r="AL32" i="10" s="1"/>
  <c r="Z49" i="10"/>
  <c r="AK49" i="10" s="1"/>
  <c r="AF42" i="10"/>
  <c r="AQ42" i="10" s="1"/>
  <c r="AA63" i="10"/>
  <c r="AL63" i="10" s="1"/>
  <c r="AF18" i="10"/>
  <c r="AQ18" i="10" s="1"/>
  <c r="AA60" i="10"/>
  <c r="AL60" i="10" s="1"/>
  <c r="AA5" i="10"/>
  <c r="AL5" i="10" s="1"/>
  <c r="AA71" i="10"/>
  <c r="AL71" i="10" s="1"/>
  <c r="AC70" i="10"/>
  <c r="AN70" i="10" s="1"/>
  <c r="Y58" i="10"/>
  <c r="AJ58" i="10" s="1"/>
  <c r="W22" i="10"/>
  <c r="AH22" i="10" s="1"/>
  <c r="X66" i="10"/>
  <c r="AI66" i="10" s="1"/>
  <c r="AE70" i="10"/>
  <c r="AP70" i="10" s="1"/>
  <c r="X26" i="10"/>
  <c r="AI26" i="10" s="1"/>
  <c r="X28" i="10"/>
  <c r="AI28" i="10" s="1"/>
  <c r="X36" i="10"/>
  <c r="AI36" i="10" s="1"/>
  <c r="X44" i="10"/>
  <c r="AI44" i="10" s="1"/>
  <c r="AC29" i="10"/>
  <c r="AN29" i="10" s="1"/>
  <c r="AF74" i="10"/>
  <c r="AQ74" i="10" s="1"/>
  <c r="AC34" i="10"/>
  <c r="AN34" i="10" s="1"/>
  <c r="AA33" i="10"/>
  <c r="AL33" i="10" s="1"/>
  <c r="Y7" i="10"/>
  <c r="AJ7" i="10" s="1"/>
  <c r="AA3" i="10"/>
  <c r="AL3" i="10" s="1"/>
  <c r="AD52" i="10"/>
  <c r="AO52" i="10" s="1"/>
  <c r="W61" i="10"/>
  <c r="AH61" i="10" s="1"/>
  <c r="AF34" i="10"/>
  <c r="AQ34" i="10" s="1"/>
  <c r="Y12" i="10"/>
  <c r="AJ12" i="10" s="1"/>
  <c r="V57" i="10"/>
  <c r="AG57" i="10" s="1"/>
  <c r="W8" i="10"/>
  <c r="AH8" i="10" s="1"/>
  <c r="W57" i="10"/>
  <c r="AH57" i="10" s="1"/>
  <c r="AF24" i="10"/>
  <c r="AQ24" i="10" s="1"/>
  <c r="X8" i="10"/>
  <c r="AI8" i="10" s="1"/>
  <c r="X14" i="10"/>
  <c r="AI14" i="10" s="1"/>
  <c r="X10" i="10"/>
  <c r="AI10" i="10" s="1"/>
  <c r="Y48" i="10"/>
  <c r="AJ48" i="10" s="1"/>
  <c r="X47" i="10"/>
  <c r="AI47" i="10" s="1"/>
  <c r="AA15" i="10"/>
  <c r="AL15" i="10" s="1"/>
  <c r="Z8" i="10"/>
  <c r="AK8" i="10" s="1"/>
  <c r="AC61" i="10"/>
  <c r="AN61" i="10" s="1"/>
  <c r="Y14" i="10"/>
  <c r="AJ14" i="10" s="1"/>
  <c r="AF40" i="10"/>
  <c r="AQ40" i="10" s="1"/>
  <c r="AA23" i="10"/>
  <c r="AL23" i="10" s="1"/>
  <c r="AA57" i="10"/>
  <c r="AL57" i="10" s="1"/>
  <c r="AA35" i="10"/>
  <c r="AL35" i="10" s="1"/>
  <c r="AA49" i="10"/>
  <c r="AL49" i="10" s="1"/>
  <c r="Z70" i="10"/>
  <c r="AK70" i="10" s="1"/>
  <c r="X9" i="10"/>
  <c r="AI9" i="10" s="1"/>
  <c r="V42" i="10"/>
  <c r="AG42" i="10" s="1"/>
  <c r="AF65" i="10"/>
  <c r="AQ65" i="10" s="1"/>
  <c r="AF78" i="10"/>
  <c r="AQ78" i="10" s="1"/>
  <c r="V3" i="10"/>
  <c r="AG3" i="10" s="1"/>
  <c r="X7" i="10"/>
  <c r="AI7" i="10" s="1"/>
  <c r="X30" i="10"/>
  <c r="AI30" i="10" s="1"/>
  <c r="AC50" i="10"/>
  <c r="AN50" i="10" s="1"/>
  <c r="AA11" i="10"/>
  <c r="AL11" i="10" s="1"/>
  <c r="AE4" i="10"/>
  <c r="AP4" i="10" s="1"/>
  <c r="AF68" i="10"/>
  <c r="AQ68" i="10" s="1"/>
  <c r="V38" i="10"/>
  <c r="AG38" i="10" s="1"/>
  <c r="X67" i="10"/>
  <c r="AI67" i="10" s="1"/>
  <c r="W38" i="10"/>
  <c r="AH38" i="10" s="1"/>
  <c r="V33" i="10"/>
  <c r="AG33" i="10" s="1"/>
  <c r="AA72" i="10"/>
  <c r="AL72" i="10" s="1"/>
  <c r="V44" i="10"/>
  <c r="AG44" i="10" s="1"/>
  <c r="Z29" i="10"/>
  <c r="AK29" i="10" s="1"/>
  <c r="X20" i="10"/>
  <c r="AI20" i="10" s="1"/>
  <c r="AE62" i="10"/>
  <c r="AP62" i="10" s="1"/>
  <c r="Z31" i="10"/>
  <c r="AK31" i="10" s="1"/>
  <c r="AF59" i="10"/>
  <c r="AQ59" i="10" s="1"/>
  <c r="AF61" i="10"/>
  <c r="AQ61" i="10" s="1"/>
  <c r="AA31" i="10"/>
  <c r="AL31" i="10" s="1"/>
  <c r="Y36" i="10"/>
  <c r="AJ36" i="10" s="1"/>
  <c r="AA47" i="10"/>
  <c r="AL47" i="10" s="1"/>
  <c r="Y54" i="10"/>
  <c r="AJ54" i="10" s="1"/>
  <c r="AF39" i="10"/>
  <c r="AQ39" i="10" s="1"/>
  <c r="AF76" i="10"/>
  <c r="AQ76" i="10" s="1"/>
  <c r="AB26" i="10"/>
  <c r="AM26" i="10" s="1"/>
  <c r="AE34" i="10"/>
  <c r="AP34" i="10" s="1"/>
  <c r="AA44" i="10"/>
  <c r="AL44" i="10" s="1"/>
  <c r="Y61" i="10"/>
  <c r="AJ61" i="10" s="1"/>
  <c r="Z32" i="10"/>
  <c r="AK32" i="10" s="1"/>
  <c r="AA73" i="10"/>
  <c r="AL73" i="10" s="1"/>
  <c r="Z12" i="10"/>
  <c r="AK12" i="10" s="1"/>
  <c r="W35" i="10"/>
  <c r="AH35" i="10" s="1"/>
  <c r="AC42" i="10"/>
  <c r="AN42" i="10" s="1"/>
  <c r="AC26" i="10"/>
  <c r="AN26" i="10" s="1"/>
  <c r="AA61" i="10"/>
  <c r="AL61" i="10" s="1"/>
  <c r="X57" i="10"/>
  <c r="AI57" i="10" s="1"/>
  <c r="W60" i="10"/>
  <c r="AH60" i="10" s="1"/>
  <c r="AE44" i="10"/>
  <c r="AP44" i="10" s="1"/>
  <c r="Y23" i="10"/>
  <c r="AJ23" i="10" s="1"/>
  <c r="X60" i="10"/>
  <c r="AI60" i="10" s="1"/>
  <c r="AD12" i="10"/>
  <c r="AO12" i="10" s="1"/>
  <c r="AA7" i="10"/>
  <c r="AL7" i="10" s="1"/>
  <c r="Z57" i="10"/>
  <c r="AK57" i="10" s="1"/>
  <c r="Z35" i="10"/>
  <c r="AK35" i="10" s="1"/>
  <c r="AF54" i="10"/>
  <c r="AQ54" i="10" s="1"/>
  <c r="AE28" i="10"/>
  <c r="AP28" i="10" s="1"/>
  <c r="AA65" i="10"/>
  <c r="AL65" i="10" s="1"/>
  <c r="W3" i="10"/>
  <c r="AH3" i="10" s="1"/>
  <c r="X27" i="10"/>
  <c r="AI27" i="10" s="1"/>
  <c r="W30" i="10"/>
  <c r="AH30" i="10" s="1"/>
  <c r="AB50" i="10"/>
  <c r="AM50" i="10" s="1"/>
  <c r="AC4" i="10"/>
  <c r="AN4" i="10" s="1"/>
  <c r="Y43" i="10"/>
  <c r="AJ43" i="10" s="1"/>
  <c r="W26" i="10"/>
  <c r="AH26" i="10" s="1"/>
  <c r="Y60" i="10"/>
  <c r="AJ60" i="10" s="1"/>
  <c r="AA8" i="10"/>
  <c r="AL8" i="10" s="1"/>
  <c r="AB48" i="10"/>
  <c r="AM48" i="10" s="1"/>
  <c r="AD61" i="10"/>
  <c r="AO61" i="10" s="1"/>
  <c r="AE12" i="10"/>
  <c r="AP12" i="10" s="1"/>
  <c r="Y28" i="10"/>
  <c r="AJ28" i="10" s="1"/>
  <c r="AE32" i="10"/>
  <c r="AP32" i="10" s="1"/>
  <c r="Y59" i="10"/>
  <c r="AJ59" i="10" s="1"/>
  <c r="V34" i="10"/>
  <c r="AG34" i="10" s="1"/>
  <c r="Z60" i="10"/>
  <c r="AK60" i="10" s="1"/>
  <c r="AB8" i="10"/>
  <c r="AM8" i="10" s="1"/>
  <c r="AC48" i="10"/>
  <c r="AN48" i="10" s="1"/>
  <c r="AE61" i="10"/>
  <c r="AP61" i="10" s="1"/>
  <c r="AF13" i="10"/>
  <c r="AQ13" i="10" s="1"/>
  <c r="AF12" i="10"/>
  <c r="AQ12" i="10" s="1"/>
  <c r="AF64" i="10"/>
  <c r="AQ64" i="10" s="1"/>
  <c r="AF10" i="10"/>
  <c r="AQ10" i="10" s="1"/>
  <c r="AB23" i="10"/>
  <c r="AM23" i="10" s="1"/>
  <c r="AB29" i="10"/>
  <c r="AM29" i="10" s="1"/>
  <c r="AF32" i="10"/>
  <c r="AQ32" i="10" s="1"/>
  <c r="AB35" i="10"/>
  <c r="AM35" i="10" s="1"/>
  <c r="AB49" i="10"/>
  <c r="AM49" i="10" s="1"/>
  <c r="AA70" i="10"/>
  <c r="AL70" i="10" s="1"/>
  <c r="AE56" i="10"/>
  <c r="AP56" i="10" s="1"/>
  <c r="W42" i="10"/>
  <c r="AH42" i="10" s="1"/>
  <c r="AA75" i="10"/>
  <c r="AL75" i="10" s="1"/>
  <c r="X38" i="10"/>
  <c r="AI38" i="10" s="1"/>
  <c r="X3" i="10"/>
  <c r="AI3" i="10" s="1"/>
  <c r="AA19" i="10"/>
  <c r="AL19" i="10" s="1"/>
  <c r="AF41" i="10"/>
  <c r="AQ41" i="10" s="1"/>
  <c r="AD50" i="10"/>
  <c r="AO50" i="10" s="1"/>
  <c r="AF46" i="10"/>
  <c r="AQ46" i="10" s="1"/>
  <c r="AF4" i="10"/>
  <c r="AQ4" i="10" s="1"/>
  <c r="AA67" i="10"/>
  <c r="AL67" i="10" s="1"/>
  <c r="Z3" i="10"/>
  <c r="AK3" i="10" s="1"/>
  <c r="AF52" i="10"/>
  <c r="AQ52" i="10" s="1"/>
  <c r="AA22" i="10"/>
  <c r="AL22" i="10" s="1"/>
  <c r="Y30" i="10"/>
  <c r="AJ30" i="10" s="1"/>
  <c r="V25" i="10"/>
  <c r="AG25" i="10" s="1"/>
  <c r="AA36" i="10"/>
  <c r="AL36" i="10" s="1"/>
  <c r="Z45" i="10"/>
  <c r="AK45" i="10" s="1"/>
  <c r="Z46" i="10"/>
  <c r="AK46" i="10" s="1"/>
  <c r="AD7" i="10"/>
  <c r="AO7" i="10" s="1"/>
  <c r="AC28" i="10"/>
  <c r="AN28" i="10" s="1"/>
  <c r="V19" i="10"/>
  <c r="AG19" i="10" s="1"/>
  <c r="W24" i="10"/>
  <c r="AH24" i="10" s="1"/>
  <c r="AD9" i="10"/>
  <c r="AO9" i="10" s="1"/>
  <c r="Y63" i="10"/>
  <c r="AJ63" i="10" s="1"/>
  <c r="Z67" i="10"/>
  <c r="AK67" i="10" s="1"/>
  <c r="W37" i="10"/>
  <c r="AH37" i="10" s="1"/>
  <c r="Z66" i="10"/>
  <c r="AK66" i="10" s="1"/>
  <c r="X39" i="10"/>
  <c r="AI39" i="10" s="1"/>
  <c r="AE69" i="10"/>
  <c r="AP69" i="10" s="1"/>
  <c r="AB77" i="10"/>
  <c r="AM77" i="10" s="1"/>
  <c r="W40" i="10"/>
  <c r="AH40" i="10" s="1"/>
  <c r="W68" i="10"/>
  <c r="AH68" i="10" s="1"/>
  <c r="V75" i="10"/>
  <c r="AG75" i="10" s="1"/>
  <c r="Z43" i="10"/>
  <c r="AK43" i="10" s="1"/>
  <c r="AE59" i="10"/>
  <c r="AP59" i="10" s="1"/>
  <c r="AC43" i="10"/>
  <c r="AN43" i="10" s="1"/>
  <c r="W16" i="10"/>
  <c r="AH16" i="10" s="1"/>
  <c r="V51" i="10"/>
  <c r="AG51" i="10" s="1"/>
  <c r="AC41" i="10"/>
  <c r="AN41" i="10" s="1"/>
  <c r="Y75" i="10"/>
  <c r="AJ75" i="10" s="1"/>
  <c r="Z14" i="10"/>
  <c r="AK14" i="10" s="1"/>
  <c r="AC7" i="10"/>
  <c r="AN7" i="10" s="1"/>
  <c r="W5" i="10"/>
  <c r="AH5" i="10" s="1"/>
  <c r="W10" i="10"/>
  <c r="AH10" i="10" s="1"/>
  <c r="V24" i="10"/>
  <c r="AG24" i="10" s="1"/>
  <c r="Z15" i="10"/>
  <c r="AK15" i="10" s="1"/>
  <c r="AC9" i="10"/>
  <c r="AN9" i="10" s="1"/>
  <c r="AD51" i="10"/>
  <c r="AO51" i="10" s="1"/>
  <c r="Z76" i="10"/>
  <c r="AK76" i="10" s="1"/>
  <c r="V37" i="10"/>
  <c r="AG37" i="10" s="1"/>
  <c r="Y66" i="10"/>
  <c r="AJ66" i="10" s="1"/>
  <c r="W39" i="10"/>
  <c r="AH39" i="10" s="1"/>
  <c r="AD69" i="10"/>
  <c r="AO69" i="10" s="1"/>
  <c r="Z73" i="10"/>
  <c r="AK73" i="10" s="1"/>
  <c r="V40" i="10"/>
  <c r="AG40" i="10" s="1"/>
  <c r="V64" i="10"/>
  <c r="AG64" i="10" s="1"/>
  <c r="V68" i="10"/>
  <c r="AG68" i="10" s="1"/>
  <c r="Z59" i="10"/>
  <c r="AK59" i="10" s="1"/>
  <c r="Z75" i="10"/>
  <c r="AK75" i="10" s="1"/>
  <c r="Y69" i="10"/>
  <c r="AJ69" i="10" s="1"/>
  <c r="W71" i="10"/>
  <c r="AH71" i="10" s="1"/>
  <c r="X62" i="10"/>
  <c r="AI62" i="10" s="1"/>
  <c r="AF28" i="10"/>
  <c r="AQ28" i="10" s="1"/>
  <c r="AB67" i="10"/>
  <c r="AM67" i="10" s="1"/>
  <c r="AA66" i="10"/>
  <c r="AL66" i="10" s="1"/>
  <c r="V5" i="10"/>
  <c r="AG5" i="10" s="1"/>
  <c r="Z28" i="10"/>
  <c r="AK28" i="10" s="1"/>
  <c r="V10" i="10"/>
  <c r="AG10" i="10" s="1"/>
  <c r="AD55" i="10"/>
  <c r="AO55" i="10" s="1"/>
  <c r="W63" i="10"/>
  <c r="AH63" i="10" s="1"/>
  <c r="Y76" i="10"/>
  <c r="AJ76" i="10" s="1"/>
  <c r="Z79" i="10"/>
  <c r="AK79" i="10" s="1"/>
  <c r="AD62" i="10"/>
  <c r="AO62" i="10" s="1"/>
  <c r="AB78" i="10"/>
  <c r="AM78" i="10" s="1"/>
  <c r="V39" i="10"/>
  <c r="AG39" i="10" s="1"/>
  <c r="AC69" i="10"/>
  <c r="AN69" i="10" s="1"/>
  <c r="Y73" i="10"/>
  <c r="AJ73" i="10" s="1"/>
  <c r="Z77" i="10"/>
  <c r="AK77" i="10" s="1"/>
  <c r="V71" i="10"/>
  <c r="AG71" i="10" s="1"/>
  <c r="X71" i="10"/>
  <c r="AI71" i="10" s="1"/>
  <c r="AE75" i="10"/>
  <c r="AP75" i="10" s="1"/>
  <c r="W43" i="10"/>
  <c r="AH43" i="10" s="1"/>
  <c r="W59" i="10"/>
  <c r="AH59" i="10" s="1"/>
  <c r="AB68" i="10"/>
  <c r="AM68" i="10" s="1"/>
  <c r="AB43" i="10"/>
  <c r="AM43" i="10" s="1"/>
  <c r="AD59" i="10"/>
  <c r="AO59" i="10" s="1"/>
  <c r="AD77" i="10"/>
  <c r="AO77" i="10" s="1"/>
  <c r="AD75" i="10"/>
  <c r="AO75" i="10" s="1"/>
  <c r="AD27" i="10"/>
  <c r="AO27" i="10" s="1"/>
  <c r="Z6" i="10"/>
  <c r="AK6" i="10" s="1"/>
  <c r="AD19" i="10"/>
  <c r="AO19" i="10" s="1"/>
  <c r="Z20" i="10"/>
  <c r="AK20" i="10" s="1"/>
  <c r="AC55" i="10"/>
  <c r="AN55" i="10" s="1"/>
  <c r="V63" i="10"/>
  <c r="AG63" i="10" s="1"/>
  <c r="W67" i="10"/>
  <c r="AH67" i="10" s="1"/>
  <c r="W66" i="10"/>
  <c r="AH66" i="10" s="1"/>
  <c r="AC62" i="10"/>
  <c r="AN62" i="10" s="1"/>
  <c r="AB69" i="10"/>
  <c r="AM69" i="10" s="1"/>
  <c r="X73" i="10"/>
  <c r="AI73" i="10" s="1"/>
  <c r="Y77" i="10"/>
  <c r="AJ77" i="10" s="1"/>
  <c r="AE40" i="10"/>
  <c r="AP40" i="10" s="1"/>
  <c r="AE64" i="10"/>
  <c r="AP64" i="10" s="1"/>
  <c r="AE68" i="10"/>
  <c r="AP68" i="10" s="1"/>
  <c r="AB64" i="10"/>
  <c r="AM64" i="10" s="1"/>
  <c r="AC71" i="10"/>
  <c r="AN71" i="10" s="1"/>
  <c r="V59" i="10"/>
  <c r="AG59" i="10" s="1"/>
  <c r="AC15" i="10"/>
  <c r="AN15" i="10" s="1"/>
  <c r="Z39" i="10"/>
  <c r="AK39" i="10" s="1"/>
  <c r="X75" i="10"/>
  <c r="AI75" i="10" s="1"/>
  <c r="W14" i="10"/>
  <c r="AH14" i="10" s="1"/>
  <c r="AD13" i="10"/>
  <c r="AO13" i="10" s="1"/>
  <c r="Z7" i="10"/>
  <c r="AK7" i="10" s="1"/>
  <c r="AC19" i="10"/>
  <c r="AN19" i="10" s="1"/>
  <c r="Z9" i="10"/>
  <c r="AK9" i="10" s="1"/>
  <c r="W21" i="10"/>
  <c r="AH21" i="10" s="1"/>
  <c r="V67" i="10"/>
  <c r="AG67" i="10" s="1"/>
  <c r="W76" i="10"/>
  <c r="AH76" i="10" s="1"/>
  <c r="AD37" i="10"/>
  <c r="AO37" i="10" s="1"/>
  <c r="V66" i="10"/>
  <c r="AG66" i="10" s="1"/>
  <c r="Z78" i="10"/>
  <c r="AK78" i="10" s="1"/>
  <c r="W73" i="10"/>
  <c r="AH73" i="10" s="1"/>
  <c r="X77" i="10"/>
  <c r="AI77" i="10" s="1"/>
  <c r="AD64" i="10"/>
  <c r="AO64" i="10" s="1"/>
  <c r="AD68" i="10"/>
  <c r="AO68" i="10" s="1"/>
  <c r="AB75" i="10"/>
  <c r="AM75" i="10" s="1"/>
  <c r="AB71" i="10"/>
  <c r="AM71" i="10" s="1"/>
  <c r="AC68" i="10"/>
  <c r="AN68" i="10" s="1"/>
  <c r="AD41" i="10"/>
  <c r="AO41" i="10" s="1"/>
  <c r="V17" i="10"/>
  <c r="AG17" i="10" s="1"/>
  <c r="AD79" i="10"/>
  <c r="AO79" i="10" s="1"/>
  <c r="X53" i="10"/>
  <c r="AI53" i="10" s="1"/>
  <c r="Y74" i="10"/>
  <c r="AJ74" i="10" s="1"/>
  <c r="AB41" i="10"/>
  <c r="AM41" i="10" s="1"/>
  <c r="V14" i="10"/>
  <c r="AG14" i="10" s="1"/>
  <c r="AD18" i="10"/>
  <c r="AO18" i="10" s="1"/>
  <c r="AC13" i="10"/>
  <c r="AN13" i="10" s="1"/>
  <c r="Z27" i="10"/>
  <c r="AK27" i="10" s="1"/>
  <c r="W28" i="10"/>
  <c r="AH28" i="10" s="1"/>
  <c r="AD10" i="10"/>
  <c r="AO10" i="10" s="1"/>
  <c r="Y9" i="10"/>
  <c r="AJ9" i="10" s="1"/>
  <c r="V76" i="10"/>
  <c r="AG76" i="10" s="1"/>
  <c r="AC37" i="10"/>
  <c r="AN37" i="10" s="1"/>
  <c r="AC21" i="10"/>
  <c r="AN21" i="10" s="1"/>
  <c r="X74" i="10"/>
  <c r="AI74" i="10" s="1"/>
  <c r="Y78" i="10"/>
  <c r="AJ78" i="10" s="1"/>
  <c r="Z69" i="10"/>
  <c r="AK69" i="10" s="1"/>
  <c r="W53" i="10"/>
  <c r="AH53" i="10" s="1"/>
  <c r="V73" i="10"/>
  <c r="AG73" i="10" s="1"/>
  <c r="W77" i="10"/>
  <c r="AH77" i="10" s="1"/>
  <c r="AC64" i="10"/>
  <c r="AN64" i="10" s="1"/>
  <c r="W74" i="10"/>
  <c r="AH74" i="10" s="1"/>
  <c r="V77" i="10"/>
  <c r="AG77" i="10" s="1"/>
  <c r="AD43" i="10"/>
  <c r="AO43" i="10" s="1"/>
  <c r="AB66" i="10"/>
  <c r="AM66" i="10" s="1"/>
  <c r="Y40" i="10"/>
  <c r="AJ40" i="10" s="1"/>
  <c r="V62" i="10"/>
  <c r="AG62" i="10" s="1"/>
  <c r="AC18" i="10"/>
  <c r="AN18" i="10" s="1"/>
  <c r="W27" i="10"/>
  <c r="AH27" i="10" s="1"/>
  <c r="AD17" i="10"/>
  <c r="AO17" i="10" s="1"/>
  <c r="W6" i="10"/>
  <c r="AH6" i="10" s="1"/>
  <c r="AC10" i="10"/>
  <c r="AN10" i="10" s="1"/>
  <c r="Z55" i="10"/>
  <c r="AK55" i="10" s="1"/>
  <c r="AD63" i="10"/>
  <c r="AO63" i="10" s="1"/>
  <c r="AE67" i="10"/>
  <c r="AP67" i="10" s="1"/>
  <c r="AB37" i="10"/>
  <c r="AM37" i="10" s="1"/>
  <c r="X78" i="10"/>
  <c r="AI78" i="10" s="1"/>
  <c r="V53" i="10"/>
  <c r="AG53" i="10" s="1"/>
  <c r="Z71" i="10"/>
  <c r="AK71" i="10" s="1"/>
  <c r="Z10" i="10"/>
  <c r="AK10" i="10" s="1"/>
  <c r="AB59" i="10"/>
  <c r="AM59" i="10" s="1"/>
  <c r="AC17" i="10"/>
  <c r="AN17" i="10" s="1"/>
  <c r="V6" i="10"/>
  <c r="AG6" i="10" s="1"/>
  <c r="AD16" i="10"/>
  <c r="AO16" i="10" s="1"/>
  <c r="W11" i="10"/>
  <c r="AH11" i="10" s="1"/>
  <c r="Z24" i="10"/>
  <c r="AK24" i="10" s="1"/>
  <c r="W9" i="10"/>
  <c r="AH9" i="10" s="1"/>
  <c r="AD72" i="10"/>
  <c r="AO72" i="10" s="1"/>
  <c r="AC51" i="10"/>
  <c r="AN51" i="10" s="1"/>
  <c r="Y55" i="10"/>
  <c r="AJ55" i="10" s="1"/>
  <c r="AC63" i="10"/>
  <c r="AN63" i="10" s="1"/>
  <c r="AD67" i="10"/>
  <c r="AO67" i="10" s="1"/>
  <c r="Z37" i="10"/>
  <c r="AK37" i="10" s="1"/>
  <c r="V74" i="10"/>
  <c r="AG74" i="10" s="1"/>
  <c r="W78" i="10"/>
  <c r="AH78" i="10" s="1"/>
  <c r="X69" i="10"/>
  <c r="AI69" i="10" s="1"/>
  <c r="Z41" i="10"/>
  <c r="AK41" i="10" s="1"/>
  <c r="AE73" i="10"/>
  <c r="AP73" i="10" s="1"/>
  <c r="AC59" i="10"/>
  <c r="AN59" i="10" s="1"/>
  <c r="AD71" i="10"/>
  <c r="AO71" i="10" s="1"/>
  <c r="AC75" i="10"/>
  <c r="AN75" i="10" s="1"/>
  <c r="Y53" i="10"/>
  <c r="AJ53" i="10" s="1"/>
  <c r="X19" i="10"/>
  <c r="AI19" i="10" s="1"/>
  <c r="W62" i="10"/>
  <c r="AH62" i="10" s="1"/>
  <c r="AE43" i="10"/>
  <c r="AP43" i="10" s="1"/>
  <c r="AD14" i="10"/>
  <c r="AO14" i="10" s="1"/>
  <c r="Z13" i="10"/>
  <c r="AK13" i="10" s="1"/>
  <c r="AC27" i="10"/>
  <c r="AN27" i="10" s="1"/>
  <c r="AC16" i="10"/>
  <c r="AN16" i="10" s="1"/>
  <c r="V11" i="10"/>
  <c r="AG11" i="10" s="1"/>
  <c r="V28" i="10"/>
  <c r="AG28" i="10" s="1"/>
  <c r="Y24" i="10"/>
  <c r="AJ24" i="10" s="1"/>
  <c r="V9" i="10"/>
  <c r="AG9" i="10" s="1"/>
  <c r="AC72" i="10"/>
  <c r="AN72" i="10" s="1"/>
  <c r="AB51" i="10"/>
  <c r="AM51" i="10" s="1"/>
  <c r="X55" i="10"/>
  <c r="AI55" i="10" s="1"/>
  <c r="AB63" i="10"/>
  <c r="AM63" i="10" s="1"/>
  <c r="AC20" i="10"/>
  <c r="AN20" i="10" s="1"/>
  <c r="Y37" i="10"/>
  <c r="AJ37" i="10" s="1"/>
  <c r="Y79" i="10"/>
  <c r="AJ79" i="10" s="1"/>
  <c r="AE20" i="10"/>
  <c r="AP20" i="10" s="1"/>
  <c r="V78" i="10"/>
  <c r="AG78" i="10" s="1"/>
  <c r="Y41" i="10"/>
  <c r="AJ41" i="10" s="1"/>
  <c r="AE53" i="10"/>
  <c r="AP53" i="10" s="1"/>
  <c r="AD73" i="10"/>
  <c r="AO73" i="10" s="1"/>
  <c r="Z64" i="10"/>
  <c r="AK64" i="10" s="1"/>
  <c r="W75" i="10"/>
  <c r="AH75" i="10" s="1"/>
  <c r="Y71" i="10"/>
  <c r="AJ71" i="10" s="1"/>
  <c r="AE71" i="10"/>
  <c r="AP71" i="10" s="1"/>
  <c r="AD40" i="10"/>
  <c r="AO40" i="10" s="1"/>
  <c r="Y64" i="10"/>
  <c r="AJ64" i="10" s="1"/>
  <c r="V43" i="10"/>
  <c r="AG43" i="10" s="1"/>
  <c r="AE41" i="10"/>
  <c r="AP41" i="10" s="1"/>
  <c r="AC14" i="10"/>
  <c r="AN14" i="10" s="1"/>
  <c r="Z18" i="10"/>
  <c r="AK18" i="10" s="1"/>
  <c r="Y13" i="10"/>
  <c r="AJ13" i="10" s="1"/>
  <c r="W15" i="10"/>
  <c r="AH15" i="10" s="1"/>
  <c r="AB72" i="10"/>
  <c r="AM72" i="10" s="1"/>
  <c r="W55" i="10"/>
  <c r="AH55" i="10" s="1"/>
  <c r="Z21" i="10"/>
  <c r="AK21" i="10" s="1"/>
  <c r="X37" i="10"/>
  <c r="AI37" i="10" s="1"/>
  <c r="X79" i="10"/>
  <c r="AI79" i="10" s="1"/>
  <c r="AB21" i="10"/>
  <c r="AM21" i="10" s="1"/>
  <c r="AB62" i="10"/>
  <c r="AM62" i="10" s="1"/>
  <c r="AE74" i="10"/>
  <c r="AP74" i="10" s="1"/>
  <c r="AE39" i="10"/>
  <c r="AP39" i="10" s="1"/>
  <c r="X41" i="10"/>
  <c r="AI41" i="10" s="1"/>
  <c r="AD53" i="10"/>
  <c r="AO53" i="10" s="1"/>
  <c r="AC73" i="10"/>
  <c r="AN73" i="10" s="1"/>
  <c r="V20" i="10"/>
  <c r="AG20" i="10" s="1"/>
  <c r="Z5" i="10"/>
  <c r="X40" i="10"/>
  <c r="AI40" i="10" s="1"/>
  <c r="Y18" i="10"/>
  <c r="AJ18" i="10" s="1"/>
  <c r="Y27" i="10"/>
  <c r="AJ27" i="10" s="1"/>
  <c r="Z17" i="10"/>
  <c r="AK17" i="10" s="1"/>
  <c r="AD6" i="10"/>
  <c r="AO6" i="10" s="1"/>
  <c r="AD5" i="10"/>
  <c r="AO5" i="10" s="1"/>
  <c r="AB19" i="10"/>
  <c r="AM19" i="10" s="1"/>
  <c r="V15" i="10"/>
  <c r="AG15" i="10" s="1"/>
  <c r="X21" i="10"/>
  <c r="AI21" i="10" s="1"/>
  <c r="Z51" i="10"/>
  <c r="AK51" i="10" s="1"/>
  <c r="V55" i="10"/>
  <c r="AG55" i="10" s="1"/>
  <c r="Z63" i="10"/>
  <c r="AK63" i="10" s="1"/>
  <c r="W79" i="10"/>
  <c r="AH79" i="10" s="1"/>
  <c r="AD21" i="10"/>
  <c r="AO21" i="10" s="1"/>
  <c r="AD74" i="10"/>
  <c r="AO74" i="10" s="1"/>
  <c r="AE78" i="10"/>
  <c r="AP78" i="10" s="1"/>
  <c r="AD39" i="10"/>
  <c r="AO39" i="10" s="1"/>
  <c r="W41" i="10"/>
  <c r="AH41" i="10" s="1"/>
  <c r="AC53" i="10"/>
  <c r="AN53" i="10" s="1"/>
  <c r="AB73" i="10"/>
  <c r="AM73" i="10" s="1"/>
  <c r="AC40" i="10"/>
  <c r="AN40" i="10" s="1"/>
  <c r="X64" i="10"/>
  <c r="AI64" i="10" s="1"/>
  <c r="X43" i="10"/>
  <c r="AI43" i="10" s="1"/>
  <c r="Z68" i="10"/>
  <c r="AK68" i="10" s="1"/>
  <c r="W13" i="10"/>
  <c r="AH13" i="10" s="1"/>
  <c r="Y17" i="10"/>
  <c r="AJ17" i="10" s="1"/>
  <c r="AC6" i="10"/>
  <c r="AN6" i="10" s="1"/>
  <c r="Z16" i="10"/>
  <c r="AK16" i="10" s="1"/>
  <c r="AC5" i="10"/>
  <c r="AN5" i="10" s="1"/>
  <c r="AD11" i="10"/>
  <c r="AO11" i="10" s="1"/>
  <c r="AD24" i="10"/>
  <c r="AO24" i="10" s="1"/>
  <c r="Z72" i="10"/>
  <c r="AK72" i="10" s="1"/>
  <c r="Y51" i="10"/>
  <c r="AJ51" i="10" s="1"/>
  <c r="V79" i="10"/>
  <c r="AG79" i="10" s="1"/>
  <c r="AE66" i="10"/>
  <c r="AP66" i="10" s="1"/>
  <c r="Z62" i="10"/>
  <c r="AK62" i="10" s="1"/>
  <c r="AC74" i="10"/>
  <c r="AN74" i="10" s="1"/>
  <c r="AD78" i="10"/>
  <c r="AO78" i="10" s="1"/>
  <c r="AC39" i="10"/>
  <c r="AN39" i="10" s="1"/>
  <c r="V41" i="10"/>
  <c r="AG41" i="10" s="1"/>
  <c r="AB53" i="10"/>
  <c r="AM53" i="10" s="1"/>
  <c r="AB40" i="10"/>
  <c r="AM40" i="10" s="1"/>
  <c r="W64" i="10"/>
  <c r="AH64" i="10" s="1"/>
  <c r="AF9" i="10"/>
  <c r="AQ9" i="10" s="1"/>
  <c r="AC76" i="10"/>
  <c r="AN76" i="10" s="1"/>
  <c r="AF21" i="10"/>
  <c r="AQ21" i="10" s="1"/>
  <c r="V69" i="10"/>
  <c r="AG69" i="10" s="1"/>
  <c r="AD20" i="10"/>
  <c r="AO20" i="10" s="1"/>
  <c r="W18" i="10"/>
  <c r="AH18" i="10" s="1"/>
  <c r="V13" i="10"/>
  <c r="AG13" i="10" s="1"/>
  <c r="V27" i="10"/>
  <c r="AG27" i="10" s="1"/>
  <c r="X17" i="10"/>
  <c r="AI17" i="10" s="1"/>
  <c r="W7" i="10"/>
  <c r="AH7" i="10" s="1"/>
  <c r="Y16" i="10"/>
  <c r="AJ16" i="10" s="1"/>
  <c r="AB5" i="10"/>
  <c r="AM5" i="10" s="1"/>
  <c r="AC11" i="10"/>
  <c r="AN11" i="10" s="1"/>
  <c r="AB10" i="10"/>
  <c r="AM10" i="10" s="1"/>
  <c r="Z19" i="10"/>
  <c r="AK19" i="10" s="1"/>
  <c r="AC24" i="10"/>
  <c r="AN24" i="10" s="1"/>
  <c r="AE15" i="10"/>
  <c r="AP15" i="10" s="1"/>
  <c r="Y72" i="10"/>
  <c r="AJ72" i="10" s="1"/>
  <c r="X51" i="10"/>
  <c r="AI51" i="10" s="1"/>
  <c r="AE76" i="10"/>
  <c r="AP76" i="10" s="1"/>
  <c r="AD66" i="10"/>
  <c r="AO66" i="10" s="1"/>
  <c r="Y62" i="10"/>
  <c r="AJ62" i="10" s="1"/>
  <c r="AB74" i="10"/>
  <c r="AM74" i="10" s="1"/>
  <c r="AC78" i="10"/>
  <c r="AN78" i="10" s="1"/>
  <c r="AB39" i="10"/>
  <c r="AM39" i="10" s="1"/>
  <c r="Z53" i="10"/>
  <c r="AK53" i="10" s="1"/>
  <c r="W20" i="10"/>
  <c r="AH20" i="10" s="1"/>
  <c r="X59" i="10"/>
  <c r="AI59" i="10" s="1"/>
  <c r="AE77" i="10"/>
  <c r="AP77" i="10" s="1"/>
  <c r="AF7" i="10"/>
  <c r="AQ7" i="10" s="1"/>
  <c r="V18" i="10"/>
  <c r="AG18" i="10" s="1"/>
  <c r="V21" i="10"/>
  <c r="AG21" i="10" s="1"/>
  <c r="W17" i="10"/>
  <c r="AH17" i="10" s="1"/>
  <c r="V7" i="10"/>
  <c r="AG7" i="10" s="1"/>
  <c r="X16" i="10"/>
  <c r="AI16" i="10" s="1"/>
  <c r="AB11" i="10"/>
  <c r="AM11" i="10" s="1"/>
  <c r="Y19" i="10"/>
  <c r="AJ19" i="10" s="1"/>
  <c r="AB24" i="10"/>
  <c r="AM24" i="10" s="1"/>
  <c r="AD15" i="10"/>
  <c r="AO15" i="10" s="1"/>
  <c r="X72" i="10"/>
  <c r="AI72" i="10" s="1"/>
  <c r="W51" i="10"/>
  <c r="AH51" i="10" s="1"/>
  <c r="AC67" i="10"/>
  <c r="AN67" i="10" s="1"/>
  <c r="AD76" i="10"/>
  <c r="AO76" i="10" s="1"/>
  <c r="AE79" i="10"/>
  <c r="AP79" i="10" s="1"/>
  <c r="AC66" i="10"/>
  <c r="AN66" i="10" s="1"/>
  <c r="W69" i="10"/>
  <c r="AH69" i="10" s="1"/>
  <c r="Z40" i="10"/>
  <c r="AK40" i="10" s="1"/>
  <c r="W72" i="10"/>
  <c r="AH72" i="10" s="1"/>
  <c r="Z74" i="10"/>
  <c r="AK74" i="10" s="1"/>
  <c r="Y68" i="10"/>
  <c r="AJ68" i="10" s="1"/>
  <c r="X68" i="10"/>
  <c r="AI68" i="10" s="1"/>
  <c r="Y20" i="10"/>
  <c r="AJ20" i="10" s="1"/>
  <c r="AE7" i="10"/>
  <c r="AP7" i="10" s="1"/>
  <c r="V16" i="10"/>
  <c r="AG16" i="10" s="1"/>
  <c r="X5" i="10"/>
  <c r="AI5" i="10" s="1"/>
  <c r="Z11" i="10"/>
  <c r="AK11" i="10" s="1"/>
  <c r="AD28" i="10"/>
  <c r="AO28" i="10" s="1"/>
  <c r="Y10" i="10"/>
  <c r="AJ10" i="10" s="1"/>
  <c r="W19" i="10"/>
  <c r="AH19" i="10" s="1"/>
  <c r="X24" i="10"/>
  <c r="AI24" i="10" s="1"/>
  <c r="AB15" i="10"/>
  <c r="AM15" i="10" s="1"/>
  <c r="AE9" i="10"/>
  <c r="AP9" i="10" s="1"/>
  <c r="V72" i="10"/>
  <c r="AG72" i="10" s="1"/>
  <c r="AF51" i="10"/>
  <c r="AQ51" i="10" s="1"/>
  <c r="AB76" i="10"/>
  <c r="AM76" i="10" s="1"/>
  <c r="AC79" i="10"/>
  <c r="AN79" i="10" s="1"/>
  <c r="Y39" i="10"/>
  <c r="AJ39" i="10" s="1"/>
  <c r="AF69" i="10"/>
  <c r="AQ69" i="10" s="1"/>
  <c r="AC77" i="10"/>
  <c r="AN77" i="10" s="1"/>
  <c r="V52" i="10"/>
  <c r="AG52" i="10" s="1"/>
  <c r="AB22" i="10"/>
  <c r="AM22" i="10" s="1"/>
  <c r="Z30" i="10"/>
  <c r="AK30" i="10" s="1"/>
  <c r="W25" i="10"/>
  <c r="AH25" i="10" s="1"/>
  <c r="AB36" i="10"/>
  <c r="AM36" i="10" s="1"/>
  <c r="AA45" i="10"/>
  <c r="AL45" i="10" s="1"/>
  <c r="AA46" i="10"/>
  <c r="AL46" i="10" s="1"/>
  <c r="AE51" i="10"/>
  <c r="AP51" i="10" s="1"/>
  <c r="AD35" i="10"/>
  <c r="AO35" i="10" s="1"/>
  <c r="AB31" i="10"/>
  <c r="AM31" i="10" s="1"/>
  <c r="AE49" i="10"/>
  <c r="AP49" i="10" s="1"/>
  <c r="V70" i="10"/>
  <c r="AG70" i="10" s="1"/>
  <c r="AE63" i="10"/>
  <c r="AP63" i="10" s="1"/>
  <c r="AA56" i="10"/>
  <c r="AL56" i="10" s="1"/>
  <c r="AE14" i="10"/>
  <c r="AP14" i="10" s="1"/>
  <c r="AB65" i="10"/>
  <c r="AM65" i="10" s="1"/>
  <c r="AE6" i="10"/>
  <c r="AP6" i="10" s="1"/>
  <c r="AC38" i="10"/>
  <c r="AN38" i="10" s="1"/>
  <c r="AB14" i="10"/>
  <c r="AM14" i="10" s="1"/>
  <c r="W52" i="10"/>
  <c r="AH52" i="10" s="1"/>
  <c r="AC22" i="10"/>
  <c r="AN22" i="10" s="1"/>
  <c r="AA30" i="10"/>
  <c r="AL30" i="10" s="1"/>
  <c r="Y25" i="10"/>
  <c r="AJ25" i="10" s="1"/>
  <c r="AC36" i="10"/>
  <c r="AN36" i="10" s="1"/>
  <c r="AB45" i="10"/>
  <c r="AM45" i="10" s="1"/>
  <c r="AB46" i="10"/>
  <c r="AM46" i="10" s="1"/>
  <c r="X15" i="10"/>
  <c r="AI15" i="10" s="1"/>
  <c r="W23" i="10"/>
  <c r="AH23" i="10" s="1"/>
  <c r="AF29" i="10"/>
  <c r="AQ29" i="10" s="1"/>
  <c r="AB32" i="10"/>
  <c r="AM32" i="10" s="1"/>
  <c r="AE35" i="10"/>
  <c r="AP35" i="10" s="1"/>
  <c r="AD31" i="10"/>
  <c r="AO31" i="10" s="1"/>
  <c r="AF49" i="10"/>
  <c r="AQ49" i="10" s="1"/>
  <c r="W70" i="10"/>
  <c r="AH70" i="10" s="1"/>
  <c r="AF67" i="10"/>
  <c r="AQ67" i="10" s="1"/>
  <c r="AB56" i="10"/>
  <c r="AM56" i="10" s="1"/>
  <c r="AB18" i="10"/>
  <c r="AM18" i="10" s="1"/>
  <c r="AC65" i="10"/>
  <c r="AN65" i="10" s="1"/>
  <c r="AB16" i="10"/>
  <c r="AM16" i="10" s="1"/>
  <c r="AD38" i="10"/>
  <c r="AO38" i="10" s="1"/>
  <c r="X13" i="10"/>
  <c r="AI13" i="10" s="1"/>
  <c r="X52" i="10"/>
  <c r="AI52" i="10" s="1"/>
  <c r="AD22" i="10"/>
  <c r="AO22" i="10" s="1"/>
  <c r="AF71" i="10"/>
  <c r="AQ71" i="10" s="1"/>
  <c r="Z25" i="10"/>
  <c r="AK25" i="10" s="1"/>
  <c r="AE36" i="10"/>
  <c r="AP36" i="10" s="1"/>
  <c r="AC45" i="10"/>
  <c r="AN45" i="10" s="1"/>
  <c r="AA53" i="10"/>
  <c r="AL53" i="10" s="1"/>
  <c r="AF72" i="10"/>
  <c r="AQ72" i="10" s="1"/>
  <c r="AE58" i="10"/>
  <c r="AP58" i="10" s="1"/>
  <c r="X76" i="10"/>
  <c r="AI76" i="10" s="1"/>
  <c r="V29" i="10"/>
  <c r="AG29" i="10" s="1"/>
  <c r="AC32" i="10"/>
  <c r="AN32" i="10" s="1"/>
  <c r="AF35" i="10"/>
  <c r="AQ35" i="10" s="1"/>
  <c r="AE31" i="10"/>
  <c r="AP31" i="10" s="1"/>
  <c r="AA43" i="10"/>
  <c r="AL43" i="10" s="1"/>
  <c r="X70" i="10"/>
  <c r="AI70" i="10" s="1"/>
  <c r="AA74" i="10"/>
  <c r="AL74" i="10" s="1"/>
  <c r="AC56" i="10"/>
  <c r="AN56" i="10" s="1"/>
  <c r="AA13" i="10"/>
  <c r="AL13" i="10" s="1"/>
  <c r="AD65" i="10"/>
  <c r="AO65" i="10" s="1"/>
  <c r="AE5" i="10"/>
  <c r="AP5" i="10" s="1"/>
  <c r="AE38" i="10"/>
  <c r="AP38" i="10" s="1"/>
  <c r="AA16" i="10"/>
  <c r="AL16" i="10" s="1"/>
  <c r="Y52" i="10"/>
  <c r="AJ52" i="10" s="1"/>
  <c r="AE22" i="10"/>
  <c r="AP22" i="10" s="1"/>
  <c r="AF75" i="10"/>
  <c r="AQ75" i="10" s="1"/>
  <c r="V50" i="10"/>
  <c r="AG50" i="10" s="1"/>
  <c r="AF36" i="10"/>
  <c r="AQ36" i="10" s="1"/>
  <c r="AD45" i="10"/>
  <c r="AO45" i="10" s="1"/>
  <c r="V4" i="10"/>
  <c r="AG4" i="10" s="1"/>
  <c r="AA14" i="10"/>
  <c r="AL14" i="10" s="1"/>
  <c r="AA12" i="10"/>
  <c r="AL12" i="10" s="1"/>
  <c r="AF47" i="10"/>
  <c r="AQ47" i="10" s="1"/>
  <c r="AD33" i="10"/>
  <c r="AO33" i="10" s="1"/>
  <c r="AF58" i="10"/>
  <c r="AQ58" i="10" s="1"/>
  <c r="AE37" i="10"/>
  <c r="AP37" i="10" s="1"/>
  <c r="W29" i="10"/>
  <c r="AH29" i="10" s="1"/>
  <c r="AD32" i="10"/>
  <c r="AO32" i="10" s="1"/>
  <c r="V35" i="10"/>
  <c r="AG35" i="10" s="1"/>
  <c r="AF31" i="10"/>
  <c r="AQ31" i="10" s="1"/>
  <c r="AA41" i="10"/>
  <c r="AL41" i="10" s="1"/>
  <c r="Y70" i="10"/>
  <c r="AJ70" i="10" s="1"/>
  <c r="AF14" i="10"/>
  <c r="AQ14" i="10" s="1"/>
  <c r="AD56" i="10"/>
  <c r="AO56" i="10" s="1"/>
  <c r="AE27" i="10"/>
  <c r="AP27" i="10" s="1"/>
  <c r="AE65" i="10"/>
  <c r="AP65" i="10" s="1"/>
  <c r="AF11" i="10"/>
  <c r="AQ11" i="10" s="1"/>
  <c r="AF38" i="10"/>
  <c r="AQ38" i="10" s="1"/>
  <c r="AE11" i="10"/>
  <c r="AP11" i="10" s="1"/>
  <c r="Z52" i="10"/>
  <c r="AK52" i="10" s="1"/>
  <c r="AF22" i="10"/>
  <c r="AQ22" i="10" s="1"/>
  <c r="AF79" i="10"/>
  <c r="AQ79" i="10" s="1"/>
  <c r="W50" i="10"/>
  <c r="AH50" i="10" s="1"/>
  <c r="V36" i="10"/>
  <c r="AG36" i="10" s="1"/>
  <c r="AE45" i="10"/>
  <c r="AP45" i="10" s="1"/>
  <c r="W4" i="10"/>
  <c r="AH4" i="10" s="1"/>
  <c r="Y67" i="10"/>
  <c r="AJ67" i="10" s="1"/>
  <c r="D32" i="2"/>
  <c r="D31" i="2"/>
  <c r="AS3" i="10" l="1"/>
  <c r="F29" i="2"/>
  <c r="F32" i="6" l="1"/>
  <c r="F31" i="6"/>
  <c r="F30" i="6"/>
  <c r="F43" i="2" l="1"/>
  <c r="F40" i="2"/>
  <c r="F39" i="2"/>
  <c r="F35" i="2"/>
  <c r="F36" i="2"/>
  <c r="F34" i="2"/>
  <c r="F32" i="2"/>
  <c r="F30" i="2"/>
  <c r="F31" i="2"/>
  <c r="H213" i="4" l="1"/>
  <c r="J165" i="4"/>
  <c r="K155" i="4"/>
  <c r="K145" i="4"/>
  <c r="G125" i="4"/>
  <c r="I75" i="4"/>
  <c r="K65" i="4"/>
  <c r="H56" i="4"/>
  <c r="B25" i="6" l="1"/>
  <c r="C24" i="6"/>
  <c r="B24" i="6"/>
  <c r="C23" i="6"/>
  <c r="B23" i="6"/>
  <c r="C22" i="6"/>
  <c r="B22" i="6"/>
  <c r="C21" i="6"/>
  <c r="B21" i="6"/>
  <c r="C20" i="6"/>
  <c r="B20" i="6"/>
  <c r="C19" i="6"/>
  <c r="B19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B8" i="6"/>
  <c r="C7" i="6"/>
  <c r="B7" i="6"/>
  <c r="C6" i="6"/>
  <c r="B6" i="6"/>
  <c r="C5" i="6"/>
  <c r="B5" i="6"/>
  <c r="C4" i="6"/>
  <c r="B4" i="6"/>
  <c r="C3" i="6"/>
  <c r="B3" i="6"/>
  <c r="C2" i="6"/>
  <c r="B2" i="6"/>
  <c r="C26" i="5"/>
  <c r="L223" i="4" l="1"/>
  <c r="K203" i="4"/>
  <c r="L135" i="4"/>
  <c r="F46" i="4"/>
  <c r="M26" i="4"/>
  <c r="J16" i="4"/>
  <c r="G6" i="4"/>
  <c r="B32" i="1" l="1"/>
  <c r="M23" i="2"/>
  <c r="L23" i="2"/>
  <c r="M24" i="2"/>
  <c r="L24" i="2"/>
  <c r="D27" i="3"/>
  <c r="J27" i="3"/>
  <c r="F27" i="3"/>
  <c r="G27" i="3"/>
  <c r="H27" i="3"/>
  <c r="I27" i="3"/>
  <c r="E27" i="3"/>
  <c r="L25" i="2"/>
  <c r="F27" i="2"/>
  <c r="B27" i="1"/>
  <c r="M2" i="2" l="1"/>
  <c r="M3" i="2"/>
  <c r="M4" i="2"/>
  <c r="M5" i="2"/>
  <c r="M6" i="2"/>
  <c r="M7" i="2"/>
  <c r="M9" i="2"/>
  <c r="M10" i="2"/>
  <c r="M11" i="2"/>
  <c r="M12" i="2"/>
  <c r="M13" i="2"/>
  <c r="M14" i="2"/>
  <c r="M15" i="2"/>
  <c r="M16" i="2"/>
  <c r="M17" i="2"/>
  <c r="M19" i="2"/>
  <c r="M20" i="2"/>
  <c r="M21" i="2"/>
  <c r="M22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27" i="2" l="1"/>
  <c r="M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Iyubanit Rodriguez</author>
  </authors>
  <commentList>
    <comment ref="F6" authorId="0" shapeId="0" xr:uid="{0FF8C7CA-3628-B64A-84D5-A8A75837537F}">
      <text>
        <r>
          <rPr>
            <b/>
            <sz val="10"/>
            <color rgb="FF000000"/>
            <rFont val="Tahoma"/>
            <family val="2"/>
          </rPr>
          <t>Iyubanit Rodriguez: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por no ver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<sst xmlns="http://schemas.openxmlformats.org/spreadsheetml/2006/main" count="1437" uniqueCount="471">
  <si>
    <t>Participante</t>
  </si>
  <si>
    <t>HD</t>
  </si>
  <si>
    <t>No</t>
  </si>
  <si>
    <t>M</t>
  </si>
  <si>
    <t>Primaria</t>
  </si>
  <si>
    <t>Nursing home</t>
  </si>
  <si>
    <t>11:09-02:09</t>
  </si>
  <si>
    <t>10:30-1:30</t>
  </si>
  <si>
    <t>10:55-01:55</t>
  </si>
  <si>
    <t>Secundario</t>
  </si>
  <si>
    <t>14:25-17:25</t>
  </si>
  <si>
    <t>10:16-1:16</t>
  </si>
  <si>
    <t>18:45-21:45</t>
  </si>
  <si>
    <t>F</t>
  </si>
  <si>
    <t>17:30-20:30</t>
  </si>
  <si>
    <t>16:35-19:35</t>
  </si>
  <si>
    <t>N</t>
  </si>
  <si>
    <t>Comentario</t>
  </si>
  <si>
    <t>SUS</t>
  </si>
  <si>
    <t>10:38-1:38</t>
  </si>
  <si>
    <t>NO</t>
  </si>
  <si>
    <t>11:14-14:14</t>
  </si>
  <si>
    <t>14:56-17:56</t>
  </si>
  <si>
    <t>Tiene celular</t>
  </si>
  <si>
    <t>16:26-19:26</t>
  </si>
  <si>
    <t>22:13-1:13</t>
  </si>
  <si>
    <t>20:00-23:00</t>
  </si>
  <si>
    <t>18:43-21:43</t>
  </si>
  <si>
    <t>D.E</t>
  </si>
  <si>
    <t>15:50-18:50</t>
  </si>
  <si>
    <t>19:35-22:35</t>
  </si>
  <si>
    <t>18:00-21:00</t>
  </si>
  <si>
    <t>20:32-23:32</t>
  </si>
  <si>
    <t>2 = MM</t>
  </si>
  <si>
    <t xml:space="preserve"> </t>
  </si>
  <si>
    <t>10:55-13:55</t>
  </si>
  <si>
    <t>11:35-14:35</t>
  </si>
  <si>
    <t>6 = N</t>
  </si>
  <si>
    <t>10:47-13:47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</si>
  <si>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</si>
  <si>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</si>
  <si>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</si>
  <si>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</si>
  <si>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</si>
  <si>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</si>
  <si>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</si>
  <si>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</si>
  <si>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</si>
  <si>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</si>
  <si>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</si>
  <si>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</si>
  <si>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</si>
  <si>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P15</t>
  </si>
  <si>
    <t>P14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</si>
  <si>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</si>
  <si>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</si>
  <si>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</si>
  <si>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</si>
  <si>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</si>
  <si>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</si>
  <si>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</si>
  <si>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</si>
  <si>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</si>
  <si>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RC</t>
  </si>
  <si>
    <t>69, 77, 81</t>
  </si>
  <si>
    <t>81, 70, 74</t>
  </si>
  <si>
    <t>77, 69, 77</t>
  </si>
  <si>
    <t>97, 95, 93</t>
  </si>
  <si>
    <t>98, 99, 98</t>
  </si>
  <si>
    <t>96, 93, 95</t>
  </si>
  <si>
    <t>92, 92, 92</t>
  </si>
  <si>
    <t>86, 93, 92</t>
  </si>
  <si>
    <t>98, 89, 83</t>
  </si>
  <si>
    <t>76, 72, 68</t>
  </si>
  <si>
    <t>73, 72, 66</t>
  </si>
  <si>
    <t>77, 79, 87</t>
  </si>
  <si>
    <t>81, 75, 75</t>
  </si>
  <si>
    <t>82, 91, 95</t>
  </si>
  <si>
    <t>84, 82, 104</t>
  </si>
  <si>
    <t>87, 85, 78</t>
  </si>
  <si>
    <t>88, 93, 99</t>
  </si>
  <si>
    <t>93, 101, 107</t>
  </si>
  <si>
    <t>gmail</t>
  </si>
  <si>
    <t>87, 90, 94</t>
  </si>
  <si>
    <t>74, 84, 70</t>
  </si>
  <si>
    <t>69, 75, 68</t>
  </si>
  <si>
    <t>65, 75, 83</t>
  </si>
  <si>
    <t>96, 95, 84</t>
  </si>
  <si>
    <t xml:space="preserve">No camina </t>
  </si>
  <si>
    <t>Usa silla de ruedas</t>
  </si>
  <si>
    <t>81, 87, 89</t>
  </si>
  <si>
    <t>95, 88, 81</t>
  </si>
  <si>
    <t>70, 79, 79</t>
  </si>
  <si>
    <t>75, 84, 71</t>
  </si>
  <si>
    <t>67, 73, 76</t>
  </si>
  <si>
    <t>64, 75, 82</t>
  </si>
  <si>
    <t>75, 67, 66</t>
  </si>
  <si>
    <t>78, 69</t>
  </si>
  <si>
    <t>68, 80, 78</t>
  </si>
  <si>
    <t>84, 78, 72</t>
  </si>
  <si>
    <t>96, 98, 96</t>
  </si>
  <si>
    <t>90, 102, 92</t>
  </si>
  <si>
    <t>74, 74, 79</t>
  </si>
  <si>
    <t>75, 75, 82</t>
  </si>
  <si>
    <t>100, 94, 83</t>
  </si>
  <si>
    <t>97, 106, 107</t>
  </si>
  <si>
    <t>107, 95, 106</t>
  </si>
  <si>
    <t>84, 94, 86</t>
  </si>
  <si>
    <t>88, 91, 90</t>
  </si>
  <si>
    <t>84, 75, 82</t>
  </si>
  <si>
    <t>73, 86, 90</t>
  </si>
  <si>
    <t>92, 91, 88</t>
  </si>
  <si>
    <t>86, 86, 93</t>
  </si>
  <si>
    <t>87, 85, 87</t>
  </si>
  <si>
    <t>73, 76, 81</t>
  </si>
  <si>
    <t>82, 88, 84</t>
  </si>
  <si>
    <t>74, 69, 78</t>
  </si>
  <si>
    <t>67, 68, 79</t>
  </si>
  <si>
    <t>Baja, sedentaria</t>
  </si>
  <si>
    <t>88, 99</t>
  </si>
  <si>
    <t>66, 67, 67</t>
  </si>
  <si>
    <t>76, 92, 81</t>
  </si>
  <si>
    <t>89, 74, 86</t>
  </si>
  <si>
    <t>65, 65, 64</t>
  </si>
  <si>
    <t>62, 61, 62</t>
  </si>
  <si>
    <t>63, 73, 88</t>
  </si>
  <si>
    <t>59, 60, 59</t>
  </si>
  <si>
    <t>51, 64, 68</t>
  </si>
  <si>
    <t>59, 60, 56</t>
  </si>
  <si>
    <t>57, 57, 67</t>
  </si>
  <si>
    <t>66, 57, 57</t>
  </si>
  <si>
    <t>Chile</t>
  </si>
  <si>
    <t>Hora de Costa Rica en el reloj</t>
  </si>
  <si>
    <t>0</t>
  </si>
  <si>
    <t>Media</t>
  </si>
  <si>
    <t>Medio</t>
  </si>
  <si>
    <t>Participant</t>
  </si>
  <si>
    <t>Pain Severity</t>
  </si>
  <si>
    <t>Pain Interference</t>
  </si>
  <si>
    <t>Emotional</t>
  </si>
  <si>
    <t>y</t>
  </si>
  <si>
    <t>Pain severity</t>
  </si>
  <si>
    <t>pain interferencia</t>
  </si>
  <si>
    <t>sin datos</t>
  </si>
  <si>
    <t>Low</t>
  </si>
  <si>
    <t>AB</t>
  </si>
  <si>
    <t>Basic</t>
  </si>
  <si>
    <t>17:20-20:20</t>
  </si>
  <si>
    <t>Ansiedad o Depresion</t>
  </si>
  <si>
    <t>Ansiedad y Depresion</t>
  </si>
  <si>
    <t>Sin ansiedad o depresión</t>
  </si>
  <si>
    <t>Doctor</t>
  </si>
  <si>
    <t>Visible</t>
  </si>
  <si>
    <t>visible</t>
  </si>
  <si>
    <t>Nursing</t>
  </si>
  <si>
    <t>0.05</t>
  </si>
  <si>
    <t>Ucal</t>
  </si>
  <si>
    <t>Ua</t>
  </si>
  <si>
    <t>Ub</t>
  </si>
  <si>
    <t>Ra</t>
  </si>
  <si>
    <t>Rb</t>
  </si>
  <si>
    <t>U</t>
  </si>
  <si>
    <t>___</t>
  </si>
  <si>
    <t>Total</t>
  </si>
  <si>
    <t>Total RC-R</t>
  </si>
  <si>
    <t>GL</t>
  </si>
  <si>
    <t>Chi tabular</t>
  </si>
  <si>
    <t>Education</t>
  </si>
  <si>
    <t>Sex</t>
  </si>
  <si>
    <t>Age</t>
  </si>
  <si>
    <t xml:space="preserve">Place </t>
  </si>
  <si>
    <t>Other</t>
  </si>
  <si>
    <t>Where it was use?</t>
  </si>
  <si>
    <t>Comments</t>
  </si>
  <si>
    <t>Activities</t>
  </si>
  <si>
    <t>Date</t>
  </si>
  <si>
    <t>Time</t>
  </si>
  <si>
    <t>average</t>
  </si>
  <si>
    <t>primary</t>
  </si>
  <si>
    <t>high school</t>
  </si>
  <si>
    <t>Technical</t>
  </si>
  <si>
    <t>waist bag</t>
  </si>
  <si>
    <t>shirt pocket</t>
  </si>
  <si>
    <t>on the table</t>
  </si>
  <si>
    <t>Right shoulder and hand mobility problem</t>
  </si>
  <si>
    <t>not sighted</t>
  </si>
  <si>
    <t>New</t>
  </si>
  <si>
    <t>Wheelchair</t>
  </si>
  <si>
    <t>take care of your grandson</t>
  </si>
  <si>
    <t>It has pain, it is active within the NH</t>
  </si>
  <si>
    <t>It is very lively</t>
  </si>
  <si>
    <t>has a wound on his left foot</t>
  </si>
  <si>
    <t>feel pain but very little</t>
  </si>
  <si>
    <t>Problems in a left arm, destruction of the ligaments</t>
  </si>
  <si>
    <t>Home</t>
  </si>
  <si>
    <t>did not report because the pain did not change, not because he was afraid to use the device.</t>
  </si>
  <si>
    <t>Live alone</t>
  </si>
  <si>
    <t>Lives with husband, works</t>
  </si>
  <si>
    <t>do not use the bag because the device could be placed on a table, so he remembered to use it</t>
  </si>
  <si>
    <t>use cane</t>
  </si>
  <si>
    <t>Pain is temporary, it is not chronic</t>
  </si>
  <si>
    <t>can leave home</t>
  </si>
  <si>
    <t>was a little unsteady because of the headache</t>
  </si>
  <si>
    <t>didn't use it because he felt better and he forgot about the pain</t>
  </si>
  <si>
    <t>hardly speaks due to a stroke and mobility problems in his hands. Help</t>
  </si>
  <si>
    <t>Very cheerful and willing to collaborate</t>
  </si>
  <si>
    <t>amyotrophic lateral sclerosis (ALS, Lou Gehrig's or Stephen Hawking's disease) 18 years. He doesn't walk and he doesn't talk, but he communicates with an alphabet board.</t>
  </si>
  <si>
    <t>He lives with his family, spends in a room of the house</t>
  </si>
  <si>
    <t>Her husband and two children died.</t>
  </si>
  <si>
    <t>He has no family and is very religious.</t>
  </si>
  <si>
    <t>He lives with his wife and a son</t>
  </si>
  <si>
    <t>He lives with his wife and a son, he was a seamstress</t>
  </si>
  <si>
    <t>He lives with his wife and two children.</t>
  </si>
  <si>
    <t>He lives with his family, he spends all day at home, he only goes out on errands</t>
  </si>
  <si>
    <t>lives with her husband</t>
  </si>
  <si>
    <t>He lives with his family and helps in the church, in front of the house</t>
  </si>
  <si>
    <t>She lives alone, but she does not leave her house and every day a son takes care of her at night</t>
  </si>
  <si>
    <t>Live with his family</t>
  </si>
  <si>
    <t>Laundry
Water the flowers
eleven
flatten</t>
  </si>
  <si>
    <t>sat down to drink mate (1 hour)
lift walk
wash slab
house trade
Sat down
went to the bathroom</t>
  </si>
  <si>
    <t>She worked as a podiatrist (sitting)
Sitting</t>
  </si>
  <si>
    <t>Sitting Working (count sheets)</t>
  </si>
  <si>
    <t>He was sitting listening to television
went to the bathroom
got up to stretch
went to mass
he was lunch</t>
  </si>
  <si>
    <t>sitting reading
got up to stretch
Around 11:50 he gets up and moves the chair
12:45 moved the chair and went to lunch</t>
  </si>
  <si>
    <t>Sitting speak
2:40 p.m. sat down to watch TV
15:00 sat down to read the newspaper
15:54 I walk around</t>
  </si>
  <si>
    <t>He walked around
sat while reading
He went to bed because of a headache
Lunched</t>
  </si>
  <si>
    <t>Speak
He saw tv
Lunched</t>
  </si>
  <si>
    <t>They bathed him (they took his watch away for a while)
He sat
went to mass
It was lunch</t>
  </si>
  <si>
    <t>Watch television
going to have lunch
Watch TV again</t>
  </si>
  <si>
    <t>He was in the room carrying the wheelchair
I use the cell phone
I went out into the hall</t>
  </si>
  <si>
    <t>Watch TV
went to the bathroom
go up to the second floor
slept</t>
  </si>
  <si>
    <t>He saw tv
made eleven
He gave milk to the raised grandson
washed (washing machine)
neighborhood the house
clean the jardin floor
made food
change to the baby
Eat</t>
  </si>
  <si>
    <t>Eat
watched tv
 wash dishes
He fed the cat and dog
talk with the daughter</t>
  </si>
  <si>
    <t>Kitchen
have lunch
I wash dishes
He sat down to talk to his niece.</t>
  </si>
  <si>
    <t>He sat down to watch television
I went out to see the dog
I'm sorry to talk to the cousin</t>
  </si>
  <si>
    <t>Go to the grocery store
Go to the bathroom
Resting sitting up and in bed
fold the clothes</t>
  </si>
  <si>
    <t>He was talking to the wife and sister-in-law
Played alphabet soup standing up
play pool with the son</t>
  </si>
  <si>
    <t>cooked
ate
I drink water (a lot)
rested sitting
saw the cell phone</t>
  </si>
  <si>
    <t>Bath
cover parakeets
walk in the house
Call-sitting
To eat
sitting watch tv
Dishwashing</t>
  </si>
  <si>
    <t>He went to Healing
I fix the piece
He went to mass and the rosary
Lunched
He rested sitting</t>
  </si>
  <si>
    <t>Sitting talking to people
He went to mass and the rosary
Lunched
rested sitting</t>
  </si>
  <si>
    <t>She spoke with another friend
Went to a meeting outside the NH
Lunched
slept</t>
  </si>
  <si>
    <t>Averege</t>
  </si>
  <si>
    <t>Y</t>
  </si>
  <si>
    <t>So so</t>
  </si>
  <si>
    <t>16 = Y</t>
  </si>
  <si>
    <t>Anxiety</t>
  </si>
  <si>
    <t>Depresion</t>
  </si>
  <si>
    <t>No-primary</t>
  </si>
  <si>
    <t>Primary</t>
  </si>
  <si>
    <t>High school</t>
  </si>
  <si>
    <t>Tecnhic</t>
  </si>
  <si>
    <t>No mobile</t>
  </si>
  <si>
    <t>mobile: see the time</t>
  </si>
  <si>
    <t>mobile: call and receive</t>
  </si>
  <si>
    <t>NR</t>
  </si>
  <si>
    <t>mobile: call and receive whatsapp</t>
  </si>
  <si>
    <t>mobile: call and receive, whatsapp, youtube y facebook</t>
  </si>
  <si>
    <t>mobile: call and receive, whatsapp y facebook</t>
  </si>
  <si>
    <t>mobile: call and receive, whatsapp y youtube</t>
  </si>
  <si>
    <t>pills and yoga</t>
  </si>
  <si>
    <t>pills</t>
  </si>
  <si>
    <t>yes</t>
  </si>
  <si>
    <t>therapy</t>
  </si>
  <si>
    <t>pills and therapy</t>
  </si>
  <si>
    <t>pills, therapy</t>
  </si>
  <si>
    <t>exercises</t>
  </si>
  <si>
    <t>pills and exercises</t>
  </si>
  <si>
    <t>pills and reflexology</t>
  </si>
  <si>
    <t>Spine, hand, feet</t>
  </si>
  <si>
    <t>Knees</t>
  </si>
  <si>
    <t>Sciatica</t>
  </si>
  <si>
    <t>Sciatica, shoulder</t>
  </si>
  <si>
    <t>Tailbone</t>
  </si>
  <si>
    <t>Sciatica, knees</t>
  </si>
  <si>
    <t>Leg</t>
  </si>
  <si>
    <t>Head, belly, leg</t>
  </si>
  <si>
    <t>Head, hand, knee</t>
  </si>
  <si>
    <t>Shoulder</t>
  </si>
  <si>
    <t>knee, neck</t>
  </si>
  <si>
    <t>knee, spine</t>
  </si>
  <si>
    <t>knee, shoulder</t>
  </si>
  <si>
    <t>Arm</t>
  </si>
  <si>
    <t>Neck, wrist</t>
  </si>
  <si>
    <t>Waist</t>
  </si>
  <si>
    <t>Leg, eye</t>
  </si>
  <si>
    <t>Shoulder, back, knee</t>
  </si>
  <si>
    <t>Pain area</t>
  </si>
  <si>
    <t>treatment</t>
  </si>
  <si>
    <t>relieves</t>
  </si>
  <si>
    <t>use the 24 hour treatment</t>
  </si>
  <si>
    <t>Relationship emotion Pain</t>
  </si>
  <si>
    <t>Number</t>
  </si>
  <si>
    <t>Emotional state</t>
  </si>
  <si>
    <t>Average times reported</t>
  </si>
  <si>
    <t>Participant 1</t>
  </si>
  <si>
    <t>Participant 2</t>
  </si>
  <si>
    <t>Participant 3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</si>
  <si>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</si>
  <si>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</si>
  <si>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</si>
  <si>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</si>
  <si>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</si>
  <si>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</si>
  <si>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</si>
  <si>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</si>
  <si>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</si>
  <si>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</si>
  <si>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</si>
  <si>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</si>
  <si>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</si>
  <si>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22</t>
  </si>
  <si>
    <t>Participant 23</t>
  </si>
  <si>
    <t>Participant 24</t>
  </si>
  <si>
    <t>Step</t>
  </si>
  <si>
    <t>Report</t>
  </si>
  <si>
    <t>Heart rate</t>
  </si>
  <si>
    <t>Activity</t>
  </si>
  <si>
    <t>High</t>
  </si>
  <si>
    <t>lower</t>
  </si>
  <si>
    <t>medium</t>
  </si>
  <si>
    <t>Number RC</t>
  </si>
  <si>
    <t>Steps</t>
  </si>
  <si>
    <t>Total Steps-R</t>
  </si>
  <si>
    <t>Number steps-R</t>
  </si>
  <si>
    <t>Range A</t>
  </si>
  <si>
    <t>Range B</t>
  </si>
  <si>
    <t>Significance</t>
  </si>
  <si>
    <t>U table</t>
  </si>
  <si>
    <t>problem with steps</t>
  </si>
  <si>
    <t>was happy</t>
  </si>
  <si>
    <t>Observed Frequencies</t>
  </si>
  <si>
    <t>Number report</t>
  </si>
  <si>
    <t>expected frequency</t>
  </si>
  <si>
    <t>frequency 0</t>
  </si>
  <si>
    <t>frequency 1</t>
  </si>
  <si>
    <t>frequency 2</t>
  </si>
  <si>
    <t>frequency 3</t>
  </si>
  <si>
    <t>frequency 4</t>
  </si>
  <si>
    <t>frequency 5</t>
  </si>
  <si>
    <t>frequency 6</t>
  </si>
  <si>
    <t>frequency 7</t>
  </si>
  <si>
    <t>frequency 8</t>
  </si>
  <si>
    <t>frequency 9</t>
  </si>
  <si>
    <t>frequency 10</t>
  </si>
  <si>
    <t>the null hypothesis is rejected</t>
  </si>
  <si>
    <t xml:space="preserve">Chi squard </t>
  </si>
  <si>
    <t>95% reliability</t>
  </si>
  <si>
    <t>Chi squard  10</t>
  </si>
  <si>
    <t>Chi squard o 9</t>
  </si>
  <si>
    <t>Chi squard  8</t>
  </si>
  <si>
    <t>Chi squard  7</t>
  </si>
  <si>
    <t>Chi squard  6</t>
  </si>
  <si>
    <t>Chi squard  5</t>
  </si>
  <si>
    <t>Chi squard  4</t>
  </si>
  <si>
    <t>Chi squard  3</t>
  </si>
  <si>
    <t>Chi squard 2</t>
  </si>
  <si>
    <t>Chi squard  1</t>
  </si>
  <si>
    <t>Chi squard 0</t>
  </si>
  <si>
    <t>Live for</t>
  </si>
  <si>
    <t>General activity</t>
  </si>
  <si>
    <t>walking ability</t>
  </si>
  <si>
    <t>work</t>
  </si>
  <si>
    <t>relationships with other people</t>
  </si>
  <si>
    <t>Sleep</t>
  </si>
  <si>
    <t>Enjoy life</t>
  </si>
  <si>
    <t>Average</t>
  </si>
  <si>
    <t>Comment</t>
  </si>
  <si>
    <t>No work</t>
  </si>
  <si>
    <t>pain was removed with therapy</t>
  </si>
  <si>
    <t>make job even with pain</t>
  </si>
  <si>
    <t>He doesn't walk, he doesn't work</t>
  </si>
  <si>
    <t>It doesn't work, he says it doesn't interfere but when he got up he was sore</t>
  </si>
  <si>
    <t>Date/time</t>
  </si>
  <si>
    <t>Pain</t>
  </si>
  <si>
    <t>HR</t>
  </si>
  <si>
    <t>climb stairs</t>
  </si>
  <si>
    <t>When report?</t>
  </si>
  <si>
    <t>High, walking</t>
  </si>
  <si>
    <t>did not report more because the pain did not change, it remained</t>
  </si>
  <si>
    <t>Low, always sedentary</t>
  </si>
  <si>
    <t>When he made movement and felt pain, he reported</t>
  </si>
  <si>
    <t>She was in pain, but rested and went down. She reported that she was getting off.</t>
  </si>
  <si>
    <t>loosened it</t>
  </si>
  <si>
    <t>2 up 3 down</t>
  </si>
  <si>
    <t>low</t>
  </si>
  <si>
    <t>when feel pain</t>
  </si>
  <si>
    <t>when pain change</t>
  </si>
  <si>
    <t>Low, sat and walked</t>
  </si>
  <si>
    <t>didn't feel pain, he did it because he wanted to</t>
  </si>
  <si>
    <t>Medium: Sedentary and walked</t>
  </si>
  <si>
    <t>was in no pain, but thought reporting was for the best</t>
  </si>
  <si>
    <t>Every so often, approx. 15 minutes</t>
  </si>
  <si>
    <t>reported that it hurt and that it was going down</t>
  </si>
  <si>
    <t>Reported low and high, but increasing</t>
  </si>
  <si>
    <t>When the pain increased</t>
  </si>
  <si>
    <t>did not report because he felt happy and content, and he forgot the pain</t>
  </si>
  <si>
    <t>When report</t>
  </si>
  <si>
    <t>will use</t>
  </si>
  <si>
    <t>Frecuency</t>
  </si>
  <si>
    <t>benefit</t>
  </si>
  <si>
    <t>knowledge</t>
  </si>
  <si>
    <t>I did not use it because the pain remained</t>
  </si>
  <si>
    <t>When feeling pain from movement, when making me stop</t>
  </si>
  <si>
    <t>Because I had a pain, and it went away, I lowered it so I could rest</t>
  </si>
  <si>
    <t>So that the intensity of pain that one reflects in the step can be seen, I felt high pain because with work I feel pain</t>
  </si>
  <si>
    <t>Because I didn't have a way to express it, I would report it when I felt pain, I have chronic pain</t>
  </si>
  <si>
    <t>Because I'm sorry, ... when I felt pain or sat up</t>
  </si>
  <si>
    <t>Oh, very human, I felt no pain, I did it because I wanted to</t>
  </si>
  <si>
    <t>I felt discomfort that I have had for days in the cervical, head and hip, when I felt as if they passed current</t>
  </si>
  <si>
    <t>He did not report because he felt happy</t>
  </si>
  <si>
    <t>the pain increased</t>
  </si>
  <si>
    <t>his leg ached</t>
  </si>
  <si>
    <t>Needed to see your capacity for pain</t>
  </si>
  <si>
    <t>Because it hurt a lot and he had less</t>
  </si>
  <si>
    <t>When I was in pain, only when I was in pain, I didn't report that I wasn't in pain because I felt fine.</t>
  </si>
  <si>
    <t>When I felt the pain, I'm used to the pain</t>
  </si>
  <si>
    <t>When I moved my arm I felt pain</t>
  </si>
  <si>
    <t>Because he did a little touch, he reported it, even if it was a little</t>
  </si>
  <si>
    <t>because it seems to me very necessary to tell one's pain and see from time to time if they had the same pain</t>
  </si>
  <si>
    <t>Because I felt more pain, when pain increased</t>
  </si>
  <si>
    <t>Because it gave me pain, it's ugly to have pain</t>
  </si>
  <si>
    <t>I had no pain, but I thought it was for the best</t>
  </si>
  <si>
    <t>when it decreased</t>
  </si>
  <si>
    <t>When my knee started to hurt</t>
  </si>
  <si>
    <t>It happens to me and I get pain in my body when I walk, it's not much from 3 to 4 and then 0</t>
  </si>
  <si>
    <t>does not know</t>
  </si>
  <si>
    <t>Every day</t>
  </si>
  <si>
    <t>When I had more pain</t>
  </si>
  <si>
    <t>I must have the habit, I'm forgetful. If I take it seriously, I would use it, if they ask me.</t>
  </si>
  <si>
    <t>Times a day</t>
  </si>
  <si>
    <t>Once a week to see what activity causes pain</t>
  </si>
  <si>
    <t>In the house, outside only if necessary</t>
  </si>
  <si>
    <t xml:space="preserve"> only if necessary</t>
  </si>
  <si>
    <t>Once a day</t>
  </si>
  <si>
    <t>I'm fine, let others use it</t>
  </si>
  <si>
    <t>per week</t>
  </si>
  <si>
    <t>2 per week</t>
  </si>
  <si>
    <t>by body movement</t>
  </si>
  <si>
    <t>depends on the state</t>
  </si>
  <si>
    <t>weeks</t>
  </si>
  <si>
    <t>I'd have him taking time by day</t>
  </si>
  <si>
    <t>If my arm bothers me to pay attention to it, every half hour</t>
  </si>
  <si>
    <t>When you have pain, if it waxes and wanes</t>
  </si>
  <si>
    <t>It is new for me to mark the intensity of the pain with numbers</t>
  </si>
  <si>
    <t>Always if you must or 3 times</t>
  </si>
  <si>
    <t>two weeks a month</t>
  </si>
  <si>
    <t>to communicate to the doctor so that one does not forget</t>
  </si>
  <si>
    <t>I can mark the frequency of pain, at the moment of pain, that is, I can notify the moment of pain</t>
  </si>
  <si>
    <t>to be evaluated, because you have more pain in the area of ​​the body</t>
  </si>
  <si>
    <t>To be able to keep statistics of the pain that one feels day by day, with the dawn that one makes day by day.</t>
  </si>
  <si>
    <t>Facilitates communication with the doctor, lightens the work for him</t>
  </si>
  <si>
    <t>one identifies the intensity of the pain during the day</t>
  </si>
  <si>
    <t>because it is good for health for the old</t>
  </si>
  <si>
    <t>ake advantage of indications that are not known now, it is not known to what extent these pains identify a person</t>
  </si>
  <si>
    <t>It's profitable</t>
  </si>
  <si>
    <t>Because it helps to see wl pain</t>
  </si>
  <si>
    <t>I put my pain</t>
  </si>
  <si>
    <t>One measures the pain, one remembers.</t>
  </si>
  <si>
    <t>because that's how I carry what the body feels</t>
  </si>
  <si>
    <t>useful in treatment and beneficial to tell you when pain is felt</t>
  </si>
  <si>
    <t>I think it's good, measure the amount of pain</t>
  </si>
  <si>
    <t>Aware that I am in pain, I would like an answer</t>
  </si>
  <si>
    <t>Has a tool to tell the doctor this is my pain</t>
  </si>
  <si>
    <t>To know the evolution of the pain that one has</t>
  </si>
  <si>
    <t>If it helps one in the state, more at this age</t>
  </si>
  <si>
    <t>Motivates one to keep track of what one suffers, to know something about myself</t>
  </si>
  <si>
    <t>it's like a watch one knows how to use it, it's the same, it has an idea of ​​pain</t>
  </si>
  <si>
    <t>because one sees the pain that one feels and reports it</t>
  </si>
  <si>
    <t>The situation of my pain is being indicated, it is important for the doctor</t>
  </si>
  <si>
    <t>feel safer, you realize if there is more or less pain. Safe is to say more confident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</si>
</sst>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yyyy\-mm\-dd;@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9" fontId="0" fillId="0" borderId="1" xfId="0" applyNumberFormat="1" applyBorder="1" applyAlignment="1">
      <alignment horizontal="center"/>
    </xf>
    <xf numFmtId="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22" fontId="0" fillId="0" borderId="1" xfId="0" applyNumberFormat="1" applyBorder="1"/>
    <xf numFmtId="22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0" borderId="0" xfId="0" applyFont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2" fontId="0" fillId="0" borderId="0" xfId="0" applyNumberFormat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wrapText="1"/>
    </xf>
    <xf numFmtId="22" fontId="0" fillId="4" borderId="1" xfId="0" quotePrefix="1" applyNumberFormat="1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2" fontId="0" fillId="0" borderId="0" xfId="0" applyNumberFormat="1"/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/>
    <xf numFmtId="0" fontId="0" fillId="0" borderId="11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2" xfId="0" applyFont="1" applyBorder="1"/>
    <xf numFmtId="1" fontId="0" fillId="0" borderId="10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18" fillId="5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2" fontId="0" fillId="0" borderId="2" xfId="0" applyNumberFormat="1" applyBorder="1" applyAlignment="1">
      <alignment horizontal="center"/>
    </xf>
    <xf numFmtId="22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2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8145864023412"/>
          <c:y val="3.92001046084395E-2"/>
          <c:w val="0.67314889888113427"/>
          <c:h val="0.702780148864992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A7-AC41-B17F-28456927F541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EA7-AC41-B17F-28456927F541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EA7-AC41-B17F-28456927F541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EA7-AC41-B17F-28456927F541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FFC000"/>
                </a:solidFill>
                <a:ln w="127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EA7-AC41-B17F-28456927F541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EA7-AC41-B17F-28456927F541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EA7-AC41-B17F-28456927F541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EA7-AC41-B17F-28456927F541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A7-AC41-B17F-28456927F541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EA7-AC41-B17F-28456927F541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EA7-AC41-B17F-28456927F541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FFC000"/>
                </a:solidFill>
                <a:ln w="127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EA7-AC41-B17F-28456927F541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DEA7-AC41-B17F-28456927F54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EA7-AC41-B17F-28456927F541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EA7-AC41-B17F-28456927F54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EA7-AC41-B17F-28456927F541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EA7-AC41-B17F-28456927F541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F219-AE4B-96DD-0D4556D7290F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FFC000"/>
                </a:solidFill>
                <a:ln w="127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EA7-AC41-B17F-28456927F541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EA7-AC41-B17F-28456927F541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FFC000"/>
                </a:solidFill>
                <a:ln w="127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EA7-AC41-B17F-28456927F541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DEA7-AC41-B17F-28456927F541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942092"/>
                </a:solidFill>
                <a:ln w="12700">
                  <a:solidFill>
                    <a:srgbClr val="94209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EA7-AC41-B17F-28456927F541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rgbClr val="FFC000"/>
                </a:solidFill>
                <a:ln w="12700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EA7-AC41-B17F-28456927F54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A1B8E94-E69E-824B-B7D9-097E454AC899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EA7-AC41-B17F-28456927F5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447EB0C-53C5-0C4F-9B2C-A3ED3BF13DF0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EA7-AC41-B17F-28456927F5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AFE6B2-96AD-1C45-9824-FC408D74252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EA7-AC41-B17F-28456927F5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9438F1-1FB2-2B48-A267-55579C51E00A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EA7-AC41-B17F-28456927F5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47DA18D-4E83-8A48-8996-CF63FBBE80E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EA7-AC41-B17F-28456927F5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D7F498-25F8-7C44-9BC4-51B880B85C97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EA7-AC41-B17F-28456927F541}"/>
                </c:ext>
              </c:extLst>
            </c:dLbl>
            <c:dLbl>
              <c:idx val="6"/>
              <c:layout>
                <c:manualLayout>
                  <c:x val="-6.333966682898054E-3"/>
                  <c:y val="-1.8428258196525805E-2"/>
                </c:manualLayout>
              </c:layout>
              <c:tx>
                <c:rich>
                  <a:bodyPr/>
                  <a:lstStyle/>
                  <a:p>
                    <a:fld id="{59165A77-78BD-D748-90D5-45D87D6C8125}" type="CELLRANGE">
                      <a:rPr lang="en-US"/>
                      <a:pPr/>
                      <a:t>[CELLRANGE]</a:t>
                    </a:fld>
                    <a:r>
                      <a:rPr lang="en-US"/>
                      <a:t>, P17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563331105055603E-2"/>
                      <c:h val="3.914679022135572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EA7-AC41-B17F-28456927F541}"/>
                </c:ext>
              </c:extLst>
            </c:dLbl>
            <c:dLbl>
              <c:idx val="7"/>
              <c:layout>
                <c:manualLayout>
                  <c:x val="2.7777771702148651E-3"/>
                  <c:y val="9.4703819397579311E-3"/>
                </c:manualLayout>
              </c:layout>
              <c:tx>
                <c:rich>
                  <a:bodyPr/>
                  <a:lstStyle/>
                  <a:p>
                    <a:fld id="{A2644743-E32F-7F4C-8FCA-31FD21681AB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EA7-AC41-B17F-28456927F5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9A6441D-56F5-FC48-B1ED-63E28C5A85F1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EA7-AC41-B17F-28456927F54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32A0F21-697D-3B41-AAC4-943BA7B7E7C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EA7-AC41-B17F-28456927F54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4AC194B-28E3-CC49-BFAE-02D05788ADF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EA7-AC41-B17F-28456927F541}"/>
                </c:ext>
              </c:extLst>
            </c:dLbl>
            <c:dLbl>
              <c:idx val="11"/>
              <c:layout>
                <c:manualLayout>
                  <c:x val="0"/>
                  <c:y val="-1.4205572909636897E-2"/>
                </c:manualLayout>
              </c:layout>
              <c:tx>
                <c:rich>
                  <a:bodyPr/>
                  <a:lstStyle/>
                  <a:p>
                    <a:fld id="{AC56884E-C032-9D45-840F-C33CB2C607B6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EA7-AC41-B17F-28456927F54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16290D2-CAB6-054E-8F7C-927D83D54C1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EA7-AC41-B17F-28456927F541}"/>
                </c:ext>
              </c:extLst>
            </c:dLbl>
            <c:dLbl>
              <c:idx val="13"/>
              <c:layout>
                <c:manualLayout>
                  <c:x val="-9.5009084623404946E-3"/>
                  <c:y val="-5.3454688102418805E-3"/>
                </c:manualLayout>
              </c:layout>
              <c:tx>
                <c:rich>
                  <a:bodyPr/>
                  <a:lstStyle/>
                  <a:p>
                    <a:fld id="{C72EE413-65E4-2F40-8AA2-1226705D9BC7}" type="CELLRANGE">
                      <a:rPr lang="en-US"/>
                      <a:pPr/>
                      <a:t>[CELLRANGE]</a:t>
                    </a:fld>
                    <a:r>
                      <a:rPr lang="en-US"/>
                      <a:t>, P18</a:t>
                    </a:r>
                  </a:p>
                  <a:p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1857037004649455E-2"/>
                      <c:h val="4.627408196834472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EA7-AC41-B17F-28456927F54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6AE1236-93F5-5A49-9CB5-62699EB77A8E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EA7-AC41-B17F-28456927F54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C92985C-0F12-CF43-BD62-C19D7824961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EA7-AC41-B17F-28456927F5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3852738163182081E-2"/>
                      <c:h val="3.55831443478612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EA7-AC41-B17F-28456927F5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1741388227545001E-2"/>
                      <c:h val="4.27104360948502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F219-AE4B-96DD-0D4556D729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97408C9-648C-FE4E-84EC-236DF8A637D6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EA7-AC41-B17F-28456927F54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93E15A6-AA71-A540-86CE-8390D9B009D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EA7-AC41-B17F-28456927F541}"/>
                </c:ext>
              </c:extLst>
            </c:dLbl>
            <c:dLbl>
              <c:idx val="20"/>
              <c:layout>
                <c:manualLayout>
                  <c:x val="-3.0371851948152562E-2"/>
                  <c:y val="-2.6700686857666991E-2"/>
                </c:manualLayout>
              </c:layout>
              <c:tx>
                <c:rich>
                  <a:bodyPr/>
                  <a:lstStyle/>
                  <a:p>
                    <a:fld id="{247A57B8-5055-CA47-8918-C21059F355F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DEA7-AC41-B17F-28456927F54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AA334B6-BA0C-C04B-B68D-83185F0BF66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EA7-AC41-B17F-28456927F541}"/>
                </c:ext>
              </c:extLst>
            </c:dLbl>
            <c:dLbl>
              <c:idx val="22"/>
              <c:layout>
                <c:manualLayout>
                  <c:x val="5.0925326493557119E-17"/>
                  <c:y val="-1.420557290963681E-2"/>
                </c:manualLayout>
              </c:layout>
              <c:tx>
                <c:rich>
                  <a:bodyPr/>
                  <a:lstStyle/>
                  <a:p>
                    <a:fld id="{45F8C793-F3D1-1D4B-B555-ABF3D7D42389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DEA7-AC41-B17F-28456927F541}"/>
                </c:ext>
              </c:extLst>
            </c:dLbl>
            <c:dLbl>
              <c:idx val="23"/>
              <c:layout>
                <c:manualLayout>
                  <c:x val="-3.2483201883789635E-2"/>
                  <c:y val="-3.3827978604655862E-2"/>
                </c:manualLayout>
              </c:layout>
              <c:tx>
                <c:rich>
                  <a:bodyPr/>
                  <a:lstStyle/>
                  <a:p>
                    <a:fld id="{856017AA-CD73-2540-B0CB-C4ECA01164BA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DEA7-AC41-B17F-28456927F5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'Relationship emotion Pain'!$B$2:$B$25</c:f>
              <c:numCache>
                <c:formatCode>0.00</c:formatCode>
                <c:ptCount val="24"/>
                <c:pt idx="0">
                  <c:v>6</c:v>
                </c:pt>
                <c:pt idx="1">
                  <c:v>2.5</c:v>
                </c:pt>
                <c:pt idx="2">
                  <c:v>6.75</c:v>
                </c:pt>
                <c:pt idx="3">
                  <c:v>4.75</c:v>
                </c:pt>
                <c:pt idx="4">
                  <c:v>7.75</c:v>
                </c:pt>
                <c:pt idx="5">
                  <c:v>0</c:v>
                </c:pt>
                <c:pt idx="6">
                  <c:v>0</c:v>
                </c:pt>
                <c:pt idx="7">
                  <c:v>5.5</c:v>
                </c:pt>
                <c:pt idx="8">
                  <c:v>7.5</c:v>
                </c:pt>
                <c:pt idx="9">
                  <c:v>4.75</c:v>
                </c:pt>
                <c:pt idx="10">
                  <c:v>2.75</c:v>
                </c:pt>
                <c:pt idx="11">
                  <c:v>5</c:v>
                </c:pt>
                <c:pt idx="12">
                  <c:v>2.75</c:v>
                </c:pt>
                <c:pt idx="13">
                  <c:v>3</c:v>
                </c:pt>
                <c:pt idx="14">
                  <c:v>5</c:v>
                </c:pt>
                <c:pt idx="15">
                  <c:v>2.75</c:v>
                </c:pt>
                <c:pt idx="16">
                  <c:v>0</c:v>
                </c:pt>
                <c:pt idx="17">
                  <c:v>3</c:v>
                </c:pt>
                <c:pt idx="18">
                  <c:v>4.25</c:v>
                </c:pt>
                <c:pt idx="19">
                  <c:v>3</c:v>
                </c:pt>
                <c:pt idx="20">
                  <c:v>0.75</c:v>
                </c:pt>
                <c:pt idx="21">
                  <c:v>4.5</c:v>
                </c:pt>
                <c:pt idx="22">
                  <c:v>2.75</c:v>
                </c:pt>
                <c:pt idx="23">
                  <c:v>2.5</c:v>
                </c:pt>
              </c:numCache>
            </c:numRef>
          </c:xVal>
          <c:yVal>
            <c:numRef>
              <c:f>'Relationship emotion Pain'!$C$2:$C$25</c:f>
              <c:numCache>
                <c:formatCode>0.00</c:formatCode>
                <c:ptCount val="24"/>
                <c:pt idx="0">
                  <c:v>4.4285714285714288</c:v>
                </c:pt>
                <c:pt idx="1">
                  <c:v>1.2857142857142858</c:v>
                </c:pt>
                <c:pt idx="2">
                  <c:v>3.2857142857142856</c:v>
                </c:pt>
                <c:pt idx="3">
                  <c:v>5.8571428571428568</c:v>
                </c:pt>
                <c:pt idx="4">
                  <c:v>7.833333333333333</c:v>
                </c:pt>
                <c:pt idx="5">
                  <c:v>0.83333333333333337</c:v>
                </c:pt>
                <c:pt idx="6">
                  <c:v>0</c:v>
                </c:pt>
                <c:pt idx="7">
                  <c:v>5.833333333333333</c:v>
                </c:pt>
                <c:pt idx="8">
                  <c:v>8</c:v>
                </c:pt>
                <c:pt idx="9">
                  <c:v>4</c:v>
                </c:pt>
                <c:pt idx="10">
                  <c:v>5.5</c:v>
                </c:pt>
                <c:pt idx="11">
                  <c:v>6.2</c:v>
                </c:pt>
                <c:pt idx="12">
                  <c:v>3.8571428571428572</c:v>
                </c:pt>
                <c:pt idx="13">
                  <c:v>1.1428571428571428</c:v>
                </c:pt>
                <c:pt idx="14">
                  <c:v>7</c:v>
                </c:pt>
                <c:pt idx="15">
                  <c:v>3.5714285714285716</c:v>
                </c:pt>
                <c:pt idx="16">
                  <c:v>0</c:v>
                </c:pt>
                <c:pt idx="17">
                  <c:v>1.1428571428571428</c:v>
                </c:pt>
                <c:pt idx="18">
                  <c:v>2.8571428571428572</c:v>
                </c:pt>
                <c:pt idx="19">
                  <c:v>2.5714285714285716</c:v>
                </c:pt>
                <c:pt idx="20">
                  <c:v>0.42857142857142855</c:v>
                </c:pt>
                <c:pt idx="21">
                  <c:v>3</c:v>
                </c:pt>
                <c:pt idx="22">
                  <c:v>1.6666666666666667</c:v>
                </c:pt>
                <c:pt idx="23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'Relationship emotion Pain'!$A$2:$A$25</c15:f>
                <c15:dlblRangeCache>
                  <c:ptCount val="24"/>
                  <c:pt idx="0">
                    <c:v>P1</c:v>
                  </c:pt>
                  <c:pt idx="1">
                    <c:v>P2</c:v>
                  </c:pt>
                  <c:pt idx="2">
                    <c:v>P3</c:v>
                  </c:pt>
                  <c:pt idx="3">
                    <c:v>P4</c:v>
                  </c:pt>
                  <c:pt idx="4">
                    <c:v>P5</c:v>
                  </c:pt>
                  <c:pt idx="5">
                    <c:v>P6</c:v>
                  </c:pt>
                  <c:pt idx="6">
                    <c:v>P7</c:v>
                  </c:pt>
                  <c:pt idx="7">
                    <c:v>P8</c:v>
                  </c:pt>
                  <c:pt idx="8">
                    <c:v>P9</c:v>
                  </c:pt>
                  <c:pt idx="9">
                    <c:v>P10</c:v>
                  </c:pt>
                  <c:pt idx="10">
                    <c:v>P11</c:v>
                  </c:pt>
                  <c:pt idx="11">
                    <c:v>P12</c:v>
                  </c:pt>
                  <c:pt idx="12">
                    <c:v>P13</c:v>
                  </c:pt>
                  <c:pt idx="13">
                    <c:v>P14</c:v>
                  </c:pt>
                  <c:pt idx="14">
                    <c:v>P15</c:v>
                  </c:pt>
                  <c:pt idx="15">
                    <c:v>P16</c:v>
                  </c:pt>
                  <c:pt idx="16">
                    <c:v>P17</c:v>
                  </c:pt>
                  <c:pt idx="17">
                    <c:v>P18</c:v>
                  </c:pt>
                  <c:pt idx="18">
                    <c:v>P19</c:v>
                  </c:pt>
                  <c:pt idx="19">
                    <c:v>P20</c:v>
                  </c:pt>
                  <c:pt idx="20">
                    <c:v>P21</c:v>
                  </c:pt>
                  <c:pt idx="21">
                    <c:v>P22</c:v>
                  </c:pt>
                  <c:pt idx="22">
                    <c:v>P23</c:v>
                  </c:pt>
                  <c:pt idx="23">
                    <c:v>P24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EA7-AC41-B17F-28456927F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629935"/>
        <c:axId val="1152958703"/>
      </c:scatterChart>
      <c:valAx>
        <c:axId val="1341629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Pain severity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52958703"/>
        <c:crosses val="autoZero"/>
        <c:crossBetween val="midCat"/>
      </c:valAx>
      <c:valAx>
        <c:axId val="115295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Pain interference</a:t>
                </a:r>
                <a:r>
                  <a:rPr lang="es-MX" baseline="0"/>
                  <a:t> 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41629935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'Pain-context'!$B$181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'Pain-context'!$A$182:$A$200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'Pain-context'!$B$182:$B$200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6-C248-BDFD-B7E5C2642639}"/>
            </c:ext>
          </c:extLst>
        </c:ser>
        <c:ser>
          <c:idx val="2"/>
          <c:order val="2"/>
          <c:tx>
            <c:strRef>
              <c:f>'Pain-context'!$D$181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'Pain-context'!$A$182:$A$200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'Pain-context'!$D$182:$D$200</c:f>
              <c:numCache>
                <c:formatCode>General</c:formatCode>
                <c:ptCount val="19"/>
                <c:pt idx="0">
                  <c:v>87</c:v>
                </c:pt>
                <c:pt idx="1">
                  <c:v>80</c:v>
                </c:pt>
                <c:pt idx="2">
                  <c:v>91</c:v>
                </c:pt>
                <c:pt idx="4">
                  <c:v>105</c:v>
                </c:pt>
                <c:pt idx="5">
                  <c:v>81</c:v>
                </c:pt>
                <c:pt idx="6">
                  <c:v>83</c:v>
                </c:pt>
                <c:pt idx="7">
                  <c:v>87</c:v>
                </c:pt>
                <c:pt idx="8">
                  <c:v>72</c:v>
                </c:pt>
                <c:pt idx="9">
                  <c:v>71</c:v>
                </c:pt>
                <c:pt idx="10">
                  <c:v>81</c:v>
                </c:pt>
                <c:pt idx="11">
                  <c:v>75</c:v>
                </c:pt>
                <c:pt idx="12">
                  <c:v>79</c:v>
                </c:pt>
                <c:pt idx="13">
                  <c:v>79</c:v>
                </c:pt>
                <c:pt idx="14">
                  <c:v>82</c:v>
                </c:pt>
                <c:pt idx="15">
                  <c:v>81</c:v>
                </c:pt>
                <c:pt idx="16">
                  <c:v>83</c:v>
                </c:pt>
                <c:pt idx="17">
                  <c:v>78</c:v>
                </c:pt>
                <c:pt idx="18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6-C248-BDFD-B7E5C2642639}"/>
            </c:ext>
          </c:extLst>
        </c:ser>
        <c:ser>
          <c:idx val="3"/>
          <c:order val="3"/>
          <c:tx>
            <c:strRef>
              <c:f>'Pain-context'!$E$181</c:f>
              <c:strCache>
                <c:ptCount val="1"/>
                <c:pt idx="0">
                  <c:v>Activity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'Pain-context'!$A$182:$A$200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'Pain-context'!$E$182:$E$200</c:f>
              <c:numCache>
                <c:formatCode>General</c:formatCode>
                <c:ptCount val="19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B6-C248-BDFD-B7E5C264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'Pain-context'!$C$181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'Pain-context'!$A$182:$A$200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'Pain-context'!$C$182:$C$200</c:f>
              <c:numCache>
                <c:formatCode>General</c:formatCode>
                <c:ptCount val="19"/>
                <c:pt idx="0">
                  <c:v>7</c:v>
                </c:pt>
                <c:pt idx="5">
                  <c:v>8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6-C248-BDFD-B7E5C264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319504"/>
        <c:axId val="1446776064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6776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45319504"/>
        <c:crosses val="max"/>
        <c:crossBetween val="between"/>
      </c:valAx>
      <c:catAx>
        <c:axId val="144531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6776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'Pain-context'!$B$204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'Pain-context'!$A$205:$A$223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'Pain-context'!$B$205:$B$223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88-354B-9377-CD28581247C5}"/>
            </c:ext>
          </c:extLst>
        </c:ser>
        <c:ser>
          <c:idx val="5"/>
          <c:order val="2"/>
          <c:tx>
            <c:strRef>
              <c:f>'Pain-context'!$D$204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'Pain-context'!$A$205:$A$223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'Pain-context'!$D$205:$D$223</c:f>
              <c:numCache>
                <c:formatCode>General</c:formatCode>
                <c:ptCount val="19"/>
                <c:pt idx="0">
                  <c:v>84</c:v>
                </c:pt>
                <c:pt idx="1">
                  <c:v>73</c:v>
                </c:pt>
                <c:pt idx="2">
                  <c:v>78</c:v>
                </c:pt>
                <c:pt idx="3">
                  <c:v>78</c:v>
                </c:pt>
                <c:pt idx="4">
                  <c:v>64</c:v>
                </c:pt>
                <c:pt idx="5">
                  <c:v>64</c:v>
                </c:pt>
                <c:pt idx="6">
                  <c:v>59</c:v>
                </c:pt>
                <c:pt idx="7">
                  <c:v>57</c:v>
                </c:pt>
                <c:pt idx="8">
                  <c:v>62</c:v>
                </c:pt>
                <c:pt idx="9">
                  <c:v>62</c:v>
                </c:pt>
                <c:pt idx="10">
                  <c:v>63</c:v>
                </c:pt>
                <c:pt idx="11">
                  <c:v>68</c:v>
                </c:pt>
                <c:pt idx="12">
                  <c:v>70</c:v>
                </c:pt>
                <c:pt idx="13">
                  <c:v>67</c:v>
                </c:pt>
                <c:pt idx="14">
                  <c:v>64</c:v>
                </c:pt>
                <c:pt idx="15">
                  <c:v>71</c:v>
                </c:pt>
                <c:pt idx="16">
                  <c:v>67</c:v>
                </c:pt>
                <c:pt idx="17">
                  <c:v>67</c:v>
                </c:pt>
                <c:pt idx="1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088-354B-9377-CD2858124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'Pain-context'!$C$204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'Pain-context'!$A$205:$A$223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'Pain-context'!$C$205:$C$223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5">
                  <c:v>5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88-354B-9377-CD2858124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443104"/>
        <c:axId val="1450605344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50605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27443104"/>
        <c:crosses val="max"/>
        <c:crossBetween val="between"/>
      </c:valAx>
      <c:catAx>
        <c:axId val="142744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60534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'Pain-context'!$B$226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'Pain-context'!$A$227:$A$245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'Pain-context'!$B$227:$B$245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ED43-A05B-17809BAEC77E}"/>
            </c:ext>
          </c:extLst>
        </c:ser>
        <c:ser>
          <c:idx val="5"/>
          <c:order val="2"/>
          <c:tx>
            <c:strRef>
              <c:f>'Pain-context'!$D$226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'Pain-context'!$A$227:$A$245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'Pain-context'!$D$227:$D$245</c:f>
              <c:numCache>
                <c:formatCode>General</c:formatCode>
                <c:ptCount val="19"/>
                <c:pt idx="0">
                  <c:v>78</c:v>
                </c:pt>
                <c:pt idx="1">
                  <c:v>62</c:v>
                </c:pt>
                <c:pt idx="2">
                  <c:v>74</c:v>
                </c:pt>
                <c:pt idx="3">
                  <c:v>70</c:v>
                </c:pt>
                <c:pt idx="4">
                  <c:v>71</c:v>
                </c:pt>
                <c:pt idx="5">
                  <c:v>83</c:v>
                </c:pt>
                <c:pt idx="6">
                  <c:v>68</c:v>
                </c:pt>
                <c:pt idx="7">
                  <c:v>69</c:v>
                </c:pt>
                <c:pt idx="8">
                  <c:v>70</c:v>
                </c:pt>
                <c:pt idx="9">
                  <c:v>70</c:v>
                </c:pt>
                <c:pt idx="10">
                  <c:v>69</c:v>
                </c:pt>
                <c:pt idx="11">
                  <c:v>80</c:v>
                </c:pt>
                <c:pt idx="12">
                  <c:v>69</c:v>
                </c:pt>
                <c:pt idx="13">
                  <c:v>75</c:v>
                </c:pt>
                <c:pt idx="14">
                  <c:v>77</c:v>
                </c:pt>
                <c:pt idx="15">
                  <c:v>70</c:v>
                </c:pt>
                <c:pt idx="16">
                  <c:v>72</c:v>
                </c:pt>
                <c:pt idx="17">
                  <c:v>84</c:v>
                </c:pt>
                <c:pt idx="18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ED43-A05B-17809BAE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'Pain-context'!$C$226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'Pain-context'!$A$227:$A$245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'Pain-context'!$C$227:$C$245</c:f>
              <c:numCache>
                <c:formatCode>General</c:formatCode>
                <c:ptCount val="19"/>
                <c:pt idx="0">
                  <c:v>5</c:v>
                </c:pt>
                <c:pt idx="7">
                  <c:v>5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9-ED43-A05B-17809BAE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690160"/>
        <c:axId val="1450950912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50950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50690160"/>
        <c:crosses val="max"/>
        <c:crossBetween val="between"/>
      </c:valAx>
      <c:catAx>
        <c:axId val="145069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95091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'Pain-context'!$B$249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'Pain-context'!$A$250:$A$268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'Pain-context'!$B$250:$B$268</c:f>
              <c:numCache>
                <c:formatCode>General</c:formatCode>
                <c:ptCount val="19"/>
                <c:pt idx="2">
                  <c:v>40</c:v>
                </c:pt>
                <c:pt idx="6">
                  <c:v>80</c:v>
                </c:pt>
                <c:pt idx="16">
                  <c:v>12</c:v>
                </c:pt>
                <c:pt idx="1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1-0946-8B06-C25AADDBA7D4}"/>
            </c:ext>
          </c:extLst>
        </c:ser>
        <c:ser>
          <c:idx val="5"/>
          <c:order val="2"/>
          <c:tx>
            <c:strRef>
              <c:f>'Pain-context'!$D$249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'Pain-context'!$A$250:$A$268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'Pain-context'!$D$250:$D$268</c:f>
              <c:numCache>
                <c:formatCode>General</c:formatCode>
                <c:ptCount val="19"/>
                <c:pt idx="0">
                  <c:v>96</c:v>
                </c:pt>
                <c:pt idx="1">
                  <c:v>84</c:v>
                </c:pt>
                <c:pt idx="2">
                  <c:v>76</c:v>
                </c:pt>
                <c:pt idx="3">
                  <c:v>73</c:v>
                </c:pt>
                <c:pt idx="4">
                  <c:v>74</c:v>
                </c:pt>
                <c:pt idx="5">
                  <c:v>72</c:v>
                </c:pt>
                <c:pt idx="6">
                  <c:v>95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95</c:v>
                </c:pt>
                <c:pt idx="18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1-0946-8B06-C25AADDBA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'Pain-context'!$C$249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'Pain-context'!$A$250:$A$268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'Pain-context'!$C$250:$C$268</c:f>
              <c:numCache>
                <c:formatCode>General</c:formatCode>
                <c:ptCount val="19"/>
                <c:pt idx="1">
                  <c:v>6</c:v>
                </c:pt>
                <c:pt idx="6">
                  <c:v>2</c:v>
                </c:pt>
                <c:pt idx="13">
                  <c:v>3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1-0946-8B06-C25AADDBA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614960"/>
        <c:axId val="1447401488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7401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30614960"/>
        <c:crosses val="max"/>
        <c:crossBetween val="between"/>
      </c:valAx>
      <c:catAx>
        <c:axId val="143061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74014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'Pain-context'!$B$272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'Pain-context'!$A$273:$A$291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'Pain-context'!$B$273:$B$291</c:f>
              <c:numCache>
                <c:formatCode>General</c:formatCode>
                <c:ptCount val="19"/>
                <c:pt idx="1">
                  <c:v>50</c:v>
                </c:pt>
                <c:pt idx="5">
                  <c:v>91</c:v>
                </c:pt>
                <c:pt idx="7">
                  <c:v>186</c:v>
                </c:pt>
                <c:pt idx="10">
                  <c:v>49</c:v>
                </c:pt>
                <c:pt idx="11">
                  <c:v>118</c:v>
                </c:pt>
                <c:pt idx="13">
                  <c:v>241</c:v>
                </c:pt>
                <c:pt idx="14">
                  <c:v>191</c:v>
                </c:pt>
                <c:pt idx="16">
                  <c:v>165</c:v>
                </c:pt>
                <c:pt idx="1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7-6149-BAD1-6CE38EF633F8}"/>
            </c:ext>
          </c:extLst>
        </c:ser>
        <c:ser>
          <c:idx val="5"/>
          <c:order val="2"/>
          <c:tx>
            <c:strRef>
              <c:f>'Pain-context'!$D$272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'Pain-context'!$A$273:$A$291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'Pain-context'!$D$273:$D$291</c:f>
              <c:numCache>
                <c:formatCode>General</c:formatCode>
                <c:ptCount val="19"/>
                <c:pt idx="0">
                  <c:v>94</c:v>
                </c:pt>
                <c:pt idx="1">
                  <c:v>81</c:v>
                </c:pt>
                <c:pt idx="2">
                  <c:v>83</c:v>
                </c:pt>
                <c:pt idx="3">
                  <c:v>83</c:v>
                </c:pt>
                <c:pt idx="4">
                  <c:v>98</c:v>
                </c:pt>
                <c:pt idx="5">
                  <c:v>82</c:v>
                </c:pt>
                <c:pt idx="6">
                  <c:v>104</c:v>
                </c:pt>
                <c:pt idx="7">
                  <c:v>104</c:v>
                </c:pt>
                <c:pt idx="8">
                  <c:v>98</c:v>
                </c:pt>
                <c:pt idx="9">
                  <c:v>88</c:v>
                </c:pt>
                <c:pt idx="10">
                  <c:v>101</c:v>
                </c:pt>
                <c:pt idx="11">
                  <c:v>104</c:v>
                </c:pt>
                <c:pt idx="12">
                  <c:v>99</c:v>
                </c:pt>
                <c:pt idx="13">
                  <c:v>105</c:v>
                </c:pt>
                <c:pt idx="14">
                  <c:v>106</c:v>
                </c:pt>
                <c:pt idx="15">
                  <c:v>98</c:v>
                </c:pt>
                <c:pt idx="16">
                  <c:v>100</c:v>
                </c:pt>
                <c:pt idx="17">
                  <c:v>101</c:v>
                </c:pt>
                <c:pt idx="18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D7-6149-BAD1-6CE38EF6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'Pain-context'!$C$272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'Pain-context'!$A$273:$A$291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'Pain-context'!$C$273:$C$291</c:f>
              <c:numCache>
                <c:formatCode>General</c:formatCode>
                <c:ptCount val="19"/>
                <c:pt idx="1">
                  <c:v>4</c:v>
                </c:pt>
                <c:pt idx="11">
                  <c:v>4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7-6149-BAD1-6CE38EF6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20992"/>
        <c:axId val="1443418464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3418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3420992"/>
        <c:crosses val="max"/>
        <c:crossBetween val="between"/>
      </c:valAx>
      <c:catAx>
        <c:axId val="144342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341846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'Pain-context'!$C$295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'Pain-context'!$A$296:$A$314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'Pain-context'!$C$296:$C$314</c:f>
              <c:numCache>
                <c:formatCode>General</c:formatCode>
                <c:ptCount val="19"/>
                <c:pt idx="1">
                  <c:v>5</c:v>
                </c:pt>
                <c:pt idx="5">
                  <c:v>5</c:v>
                </c:pt>
                <c:pt idx="13">
                  <c:v>1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42-3242-A025-E9A154381048}"/>
            </c:ext>
          </c:extLst>
        </c:ser>
        <c:ser>
          <c:idx val="2"/>
          <c:order val="2"/>
          <c:tx>
            <c:strRef>
              <c:f>'Pain-context'!$D$295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'Pain-context'!$A$296:$A$314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'Pain-context'!$D$296:$D$314</c:f>
              <c:numCache>
                <c:formatCode>General</c:formatCode>
                <c:ptCount val="19"/>
                <c:pt idx="0">
                  <c:v>84</c:v>
                </c:pt>
                <c:pt idx="1">
                  <c:v>92</c:v>
                </c:pt>
                <c:pt idx="2">
                  <c:v>78</c:v>
                </c:pt>
                <c:pt idx="3">
                  <c:v>77</c:v>
                </c:pt>
                <c:pt idx="4">
                  <c:v>77</c:v>
                </c:pt>
                <c:pt idx="5">
                  <c:v>90</c:v>
                </c:pt>
                <c:pt idx="6">
                  <c:v>92</c:v>
                </c:pt>
                <c:pt idx="7">
                  <c:v>89</c:v>
                </c:pt>
                <c:pt idx="8">
                  <c:v>81</c:v>
                </c:pt>
                <c:pt idx="9">
                  <c:v>77</c:v>
                </c:pt>
                <c:pt idx="10">
                  <c:v>73</c:v>
                </c:pt>
                <c:pt idx="11">
                  <c:v>89</c:v>
                </c:pt>
                <c:pt idx="12">
                  <c:v>98</c:v>
                </c:pt>
                <c:pt idx="13">
                  <c:v>89</c:v>
                </c:pt>
                <c:pt idx="14">
                  <c:v>78</c:v>
                </c:pt>
                <c:pt idx="15">
                  <c:v>73</c:v>
                </c:pt>
                <c:pt idx="16">
                  <c:v>72</c:v>
                </c:pt>
                <c:pt idx="17">
                  <c:v>86</c:v>
                </c:pt>
                <c:pt idx="1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342-3242-A025-E9A15438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0"/>
          <c:order val="0"/>
          <c:tx>
            <c:strRef>
              <c:f>'Pain-context'!$B$295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'Pain-context'!$A$296:$A$314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'Pain-context'!$B$296:$B$314</c:f>
              <c:numCache>
                <c:formatCode>General</c:formatCode>
                <c:ptCount val="19"/>
                <c:pt idx="4">
                  <c:v>15</c:v>
                </c:pt>
                <c:pt idx="5">
                  <c:v>59</c:v>
                </c:pt>
                <c:pt idx="7">
                  <c:v>57</c:v>
                </c:pt>
                <c:pt idx="13">
                  <c:v>115</c:v>
                </c:pt>
                <c:pt idx="15">
                  <c:v>45</c:v>
                </c:pt>
                <c:pt idx="17">
                  <c:v>9</c:v>
                </c:pt>
                <c:pt idx="1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42-3242-A025-E9A15438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434640"/>
        <c:axId val="1447017120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7017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6434640"/>
        <c:crosses val="max"/>
        <c:crossBetween val="between"/>
      </c:valAx>
      <c:catAx>
        <c:axId val="144643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70171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'Pain-context'!$B$318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'Pain-context'!$A$319:$A$337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'Pain-context'!$B$319:$B$337</c:f>
              <c:numCache>
                <c:formatCode>General</c:formatCode>
                <c:ptCount val="19"/>
                <c:pt idx="1">
                  <c:v>7</c:v>
                </c:pt>
                <c:pt idx="2">
                  <c:v>35</c:v>
                </c:pt>
                <c:pt idx="4">
                  <c:v>75</c:v>
                </c:pt>
                <c:pt idx="5">
                  <c:v>110</c:v>
                </c:pt>
                <c:pt idx="6">
                  <c:v>134</c:v>
                </c:pt>
                <c:pt idx="8">
                  <c:v>11</c:v>
                </c:pt>
                <c:pt idx="11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9-8146-B8F0-FAF8224BA9AA}"/>
            </c:ext>
          </c:extLst>
        </c:ser>
        <c:ser>
          <c:idx val="5"/>
          <c:order val="2"/>
          <c:tx>
            <c:strRef>
              <c:f>'Pain-context'!$D$318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'Pain-context'!$A$319:$A$337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'Pain-context'!$D$319:$D$337</c:f>
              <c:numCache>
                <c:formatCode>General</c:formatCode>
                <c:ptCount val="19"/>
                <c:pt idx="0">
                  <c:v>97</c:v>
                </c:pt>
                <c:pt idx="1">
                  <c:v>125</c:v>
                </c:pt>
                <c:pt idx="2">
                  <c:v>87</c:v>
                </c:pt>
                <c:pt idx="3">
                  <c:v>92</c:v>
                </c:pt>
                <c:pt idx="4">
                  <c:v>90</c:v>
                </c:pt>
                <c:pt idx="5">
                  <c:v>93</c:v>
                </c:pt>
                <c:pt idx="6">
                  <c:v>81</c:v>
                </c:pt>
                <c:pt idx="7">
                  <c:v>88</c:v>
                </c:pt>
                <c:pt idx="8">
                  <c:v>101</c:v>
                </c:pt>
                <c:pt idx="9">
                  <c:v>87</c:v>
                </c:pt>
                <c:pt idx="10">
                  <c:v>86</c:v>
                </c:pt>
                <c:pt idx="11">
                  <c:v>85</c:v>
                </c:pt>
                <c:pt idx="12">
                  <c:v>87</c:v>
                </c:pt>
                <c:pt idx="13">
                  <c:v>78</c:v>
                </c:pt>
                <c:pt idx="14">
                  <c:v>79</c:v>
                </c:pt>
                <c:pt idx="15">
                  <c:v>71</c:v>
                </c:pt>
                <c:pt idx="16">
                  <c:v>78</c:v>
                </c:pt>
                <c:pt idx="17">
                  <c:v>83</c:v>
                </c:pt>
                <c:pt idx="1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D9-8146-B8F0-FAF8224B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'Pain-context'!$C$318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'Pain-context'!$A$319:$A$337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'Pain-context'!$C$319:$C$337</c:f>
              <c:numCache>
                <c:formatCode>General</c:formatCode>
                <c:ptCount val="19"/>
                <c:pt idx="1">
                  <c:v>0</c:v>
                </c:pt>
                <c:pt idx="5">
                  <c:v>5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9-8146-B8F0-FAF8224B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59344"/>
        <c:axId val="1429425920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29425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29359344"/>
        <c:crosses val="max"/>
        <c:crossBetween val="between"/>
      </c:valAx>
      <c:catAx>
        <c:axId val="142935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94259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'Pain-context'!$B$341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'Pain-context'!$A$342:$A$360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'Pain-context'!$B$342:$B$360</c:f>
              <c:numCache>
                <c:formatCode>General</c:formatCode>
                <c:ptCount val="19"/>
                <c:pt idx="2">
                  <c:v>10</c:v>
                </c:pt>
                <c:pt idx="5">
                  <c:v>38</c:v>
                </c:pt>
                <c:pt idx="8">
                  <c:v>43</c:v>
                </c:pt>
                <c:pt idx="10">
                  <c:v>120</c:v>
                </c:pt>
                <c:pt idx="13">
                  <c:v>13</c:v>
                </c:pt>
                <c:pt idx="14">
                  <c:v>38</c:v>
                </c:pt>
                <c:pt idx="1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7-924F-9298-7CDC840148FE}"/>
            </c:ext>
          </c:extLst>
        </c:ser>
        <c:ser>
          <c:idx val="5"/>
          <c:order val="2"/>
          <c:tx>
            <c:strRef>
              <c:f>'Pain-context'!$D$341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'Pain-context'!$A$342:$A$360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'Pain-context'!$D$342:$D$360</c:f>
              <c:numCache>
                <c:formatCode>General</c:formatCode>
                <c:ptCount val="19"/>
                <c:pt idx="0">
                  <c:v>76</c:v>
                </c:pt>
                <c:pt idx="1">
                  <c:v>79</c:v>
                </c:pt>
                <c:pt idx="2">
                  <c:v>76</c:v>
                </c:pt>
                <c:pt idx="3">
                  <c:v>81</c:v>
                </c:pt>
                <c:pt idx="4">
                  <c:v>87</c:v>
                </c:pt>
                <c:pt idx="5">
                  <c:v>86</c:v>
                </c:pt>
                <c:pt idx="6">
                  <c:v>86</c:v>
                </c:pt>
                <c:pt idx="7">
                  <c:v>82</c:v>
                </c:pt>
                <c:pt idx="8">
                  <c:v>84</c:v>
                </c:pt>
                <c:pt idx="9">
                  <c:v>87</c:v>
                </c:pt>
                <c:pt idx="10">
                  <c:v>86</c:v>
                </c:pt>
                <c:pt idx="11">
                  <c:v>94</c:v>
                </c:pt>
                <c:pt idx="12">
                  <c:v>92</c:v>
                </c:pt>
                <c:pt idx="13">
                  <c:v>88</c:v>
                </c:pt>
                <c:pt idx="14">
                  <c:v>82</c:v>
                </c:pt>
                <c:pt idx="15">
                  <c:v>73</c:v>
                </c:pt>
                <c:pt idx="16">
                  <c:v>78</c:v>
                </c:pt>
                <c:pt idx="17">
                  <c:v>63</c:v>
                </c:pt>
                <c:pt idx="18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47-924F-9298-7CDC8401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'Pain-context'!$C$341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'Pain-context'!$A$342:$A$360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'Pain-context'!$C$342:$C$360</c:f>
              <c:numCache>
                <c:formatCode>General</c:formatCode>
                <c:ptCount val="19"/>
                <c:pt idx="7">
                  <c:v>0</c:v>
                </c:pt>
                <c:pt idx="14">
                  <c:v>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7-924F-9298-7CDC8401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260000"/>
        <c:axId val="1433209216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33209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33260000"/>
        <c:crosses val="max"/>
        <c:crossBetween val="between"/>
      </c:valAx>
      <c:catAx>
        <c:axId val="143326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2092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'Pain-context'!$B$364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'Pain-context'!$A$365:$A$383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'Pain-context'!$B$365:$B$383</c:f>
              <c:numCache>
                <c:formatCode>General</c:formatCode>
                <c:ptCount val="19"/>
                <c:pt idx="2">
                  <c:v>125</c:v>
                </c:pt>
                <c:pt idx="4">
                  <c:v>50</c:v>
                </c:pt>
                <c:pt idx="5">
                  <c:v>49</c:v>
                </c:pt>
                <c:pt idx="7">
                  <c:v>146</c:v>
                </c:pt>
                <c:pt idx="10">
                  <c:v>11</c:v>
                </c:pt>
                <c:pt idx="11">
                  <c:v>99</c:v>
                </c:pt>
                <c:pt idx="13">
                  <c:v>19</c:v>
                </c:pt>
                <c:pt idx="1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3-7F4A-830C-11B386107AE6}"/>
            </c:ext>
          </c:extLst>
        </c:ser>
        <c:ser>
          <c:idx val="5"/>
          <c:order val="2"/>
          <c:tx>
            <c:strRef>
              <c:f>'Pain-context'!$D$364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'Pain-context'!$A$365:$A$383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'Pain-context'!$D$365:$D$383</c:f>
              <c:numCache>
                <c:formatCode>General</c:formatCode>
                <c:ptCount val="19"/>
                <c:pt idx="0">
                  <c:v>88</c:v>
                </c:pt>
                <c:pt idx="1">
                  <c:v>106</c:v>
                </c:pt>
                <c:pt idx="2">
                  <c:v>97</c:v>
                </c:pt>
                <c:pt idx="3">
                  <c:v>87</c:v>
                </c:pt>
                <c:pt idx="4">
                  <c:v>90</c:v>
                </c:pt>
                <c:pt idx="5">
                  <c:v>75</c:v>
                </c:pt>
                <c:pt idx="6">
                  <c:v>70</c:v>
                </c:pt>
                <c:pt idx="7">
                  <c:v>67</c:v>
                </c:pt>
                <c:pt idx="8">
                  <c:v>66</c:v>
                </c:pt>
                <c:pt idx="9">
                  <c:v>81</c:v>
                </c:pt>
                <c:pt idx="10">
                  <c:v>93</c:v>
                </c:pt>
                <c:pt idx="11">
                  <c:v>78</c:v>
                </c:pt>
                <c:pt idx="12">
                  <c:v>86</c:v>
                </c:pt>
                <c:pt idx="13">
                  <c:v>78</c:v>
                </c:pt>
                <c:pt idx="14">
                  <c:v>78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3-7F4A-830C-11B386107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'Pain-context'!$C$364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'Pain-context'!$A$365:$A$383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'Pain-context'!$C$365:$C$383</c:f>
              <c:numCache>
                <c:formatCode>General</c:formatCode>
                <c:ptCount val="19"/>
                <c:pt idx="0">
                  <c:v>2</c:v>
                </c:pt>
                <c:pt idx="7">
                  <c:v>7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3-7F4A-830C-11B386107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23872"/>
        <c:axId val="1428402608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284026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32523872"/>
        <c:crosses val="max"/>
        <c:crossBetween val="between"/>
      </c:valAx>
      <c:catAx>
        <c:axId val="143252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840260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'Pain-context'!$B$387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'Pain-context'!$A$388:$A$406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'Pain-context'!$B$388:$B$406</c:f>
              <c:numCache>
                <c:formatCode>General</c:formatCode>
                <c:ptCount val="19"/>
                <c:pt idx="2">
                  <c:v>36</c:v>
                </c:pt>
                <c:pt idx="3">
                  <c:v>108</c:v>
                </c:pt>
                <c:pt idx="5">
                  <c:v>13</c:v>
                </c:pt>
                <c:pt idx="12">
                  <c:v>32</c:v>
                </c:pt>
                <c:pt idx="15">
                  <c:v>139</c:v>
                </c:pt>
                <c:pt idx="18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B-F54A-AF0A-F74EBA1CBEDC}"/>
            </c:ext>
          </c:extLst>
        </c:ser>
        <c:ser>
          <c:idx val="5"/>
          <c:order val="2"/>
          <c:tx>
            <c:strRef>
              <c:f>'Pain-context'!$D$387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'Pain-context'!$A$388:$A$406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'Pain-context'!$D$388:$D$406</c:f>
              <c:numCache>
                <c:formatCode>General</c:formatCode>
                <c:ptCount val="19"/>
                <c:pt idx="0">
                  <c:v>86</c:v>
                </c:pt>
                <c:pt idx="1">
                  <c:v>74</c:v>
                </c:pt>
                <c:pt idx="2">
                  <c:v>98</c:v>
                </c:pt>
                <c:pt idx="3">
                  <c:v>79</c:v>
                </c:pt>
                <c:pt idx="4">
                  <c:v>67</c:v>
                </c:pt>
                <c:pt idx="5">
                  <c:v>64</c:v>
                </c:pt>
                <c:pt idx="6">
                  <c:v>65</c:v>
                </c:pt>
                <c:pt idx="7">
                  <c:v>64</c:v>
                </c:pt>
                <c:pt idx="8">
                  <c:v>64</c:v>
                </c:pt>
                <c:pt idx="9">
                  <c:v>65</c:v>
                </c:pt>
                <c:pt idx="10">
                  <c:v>62</c:v>
                </c:pt>
                <c:pt idx="11">
                  <c:v>56</c:v>
                </c:pt>
                <c:pt idx="12">
                  <c:v>57</c:v>
                </c:pt>
                <c:pt idx="13">
                  <c:v>60</c:v>
                </c:pt>
                <c:pt idx="14">
                  <c:v>73</c:v>
                </c:pt>
                <c:pt idx="15">
                  <c:v>60</c:v>
                </c:pt>
                <c:pt idx="16">
                  <c:v>60</c:v>
                </c:pt>
                <c:pt idx="17">
                  <c:v>59</c:v>
                </c:pt>
                <c:pt idx="1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B-F54A-AF0A-F74EBA1C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'Pain-context'!$C$387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'Pain-context'!$A$388:$A$406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'Pain-context'!$C$388:$C$406</c:f>
              <c:numCache>
                <c:formatCode>General</c:formatCode>
                <c:ptCount val="19"/>
                <c:pt idx="0">
                  <c:v>0</c:v>
                </c:pt>
                <c:pt idx="3">
                  <c:v>0</c:v>
                </c:pt>
                <c:pt idx="11">
                  <c:v>0</c:v>
                </c:pt>
                <c:pt idx="14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B-F54A-AF0A-F74EBA1C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52208"/>
        <c:axId val="999374384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999374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3452208"/>
        <c:crosses val="max"/>
        <c:crossBetween val="between"/>
      </c:valAx>
      <c:catAx>
        <c:axId val="144345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3743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19042482608002E-2"/>
          <c:y val="4.0241406188938157E-2"/>
          <c:w val="0.86384854060769567"/>
          <c:h val="0.74480963315187731"/>
        </c:manualLayout>
      </c:layout>
      <c:lineChart>
        <c:grouping val="standard"/>
        <c:varyColors val="0"/>
        <c:ser>
          <c:idx val="0"/>
          <c:order val="0"/>
          <c:tx>
            <c:strRef>
              <c:f>'Pain-context'!$B$2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'Pain-context'!$A$3:$A$21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'Pain-context'!$B$3:$B$21</c:f>
              <c:numCache>
                <c:formatCode>General</c:formatCode>
                <c:ptCount val="19"/>
                <c:pt idx="2">
                  <c:v>104</c:v>
                </c:pt>
                <c:pt idx="4">
                  <c:v>36</c:v>
                </c:pt>
                <c:pt idx="6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0-3E4A-812D-590BF8FCC8D9}"/>
            </c:ext>
          </c:extLst>
        </c:ser>
        <c:ser>
          <c:idx val="2"/>
          <c:order val="2"/>
          <c:tx>
            <c:strRef>
              <c:f>'Pain-context'!$D$2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'Pain-context'!$A$3:$A$21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'Pain-context'!$D$3:$D$21</c:f>
              <c:numCache>
                <c:formatCode>General</c:formatCode>
                <c:ptCount val="19"/>
                <c:pt idx="0">
                  <c:v>77</c:v>
                </c:pt>
                <c:pt idx="1">
                  <c:v>65</c:v>
                </c:pt>
                <c:pt idx="2">
                  <c:v>76</c:v>
                </c:pt>
                <c:pt idx="3">
                  <c:v>72</c:v>
                </c:pt>
                <c:pt idx="4">
                  <c:v>73</c:v>
                </c:pt>
                <c:pt idx="5">
                  <c:v>70</c:v>
                </c:pt>
                <c:pt idx="6">
                  <c:v>72</c:v>
                </c:pt>
                <c:pt idx="7">
                  <c:v>72</c:v>
                </c:pt>
                <c:pt idx="8">
                  <c:v>69</c:v>
                </c:pt>
                <c:pt idx="9">
                  <c:v>69</c:v>
                </c:pt>
                <c:pt idx="10">
                  <c:v>61</c:v>
                </c:pt>
                <c:pt idx="11">
                  <c:v>65</c:v>
                </c:pt>
                <c:pt idx="12">
                  <c:v>64</c:v>
                </c:pt>
                <c:pt idx="13">
                  <c:v>69</c:v>
                </c:pt>
                <c:pt idx="14">
                  <c:v>68</c:v>
                </c:pt>
                <c:pt idx="15">
                  <c:v>67</c:v>
                </c:pt>
                <c:pt idx="16">
                  <c:v>68</c:v>
                </c:pt>
                <c:pt idx="17">
                  <c:v>72</c:v>
                </c:pt>
                <c:pt idx="18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0-3E4A-812D-590BF8FCC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'Pain-context'!$C$2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'Pain-context'!$A$3:$A$21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'Pain-context'!$C$3:$C$21</c:f>
              <c:numCache>
                <c:formatCode>General</c:formatCode>
                <c:ptCount val="19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0-3E4A-812D-590BF8FCC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878704"/>
        <c:axId val="1477876176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77876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77878704"/>
        <c:crosses val="max"/>
        <c:crossBetween val="between"/>
      </c:valAx>
      <c:catAx>
        <c:axId val="147787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7876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'Pain-context'!$B$410</c:f>
              <c:strCache>
                <c:ptCount val="1"/>
                <c:pt idx="0">
                  <c:v>Step</c:v>
                </c:pt>
              </c:strCache>
            </c:strRef>
          </c:tx>
          <c:cat>
            <c:numRef>
              <c:f>'Pain-context'!$A$411:$A$429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'Pain-context'!$B$411:$B$429</c:f>
              <c:numCache>
                <c:formatCode>General</c:formatCode>
                <c:ptCount val="19"/>
                <c:pt idx="1">
                  <c:v>126</c:v>
                </c:pt>
                <c:pt idx="3">
                  <c:v>353</c:v>
                </c:pt>
                <c:pt idx="6">
                  <c:v>185</c:v>
                </c:pt>
                <c:pt idx="9">
                  <c:v>221</c:v>
                </c:pt>
                <c:pt idx="10">
                  <c:v>11</c:v>
                </c:pt>
                <c:pt idx="13">
                  <c:v>13</c:v>
                </c:pt>
                <c:pt idx="17">
                  <c:v>13</c:v>
                </c:pt>
                <c:pt idx="18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3-764E-BD38-6676E3CB306B}"/>
            </c:ext>
          </c:extLst>
        </c:ser>
        <c:ser>
          <c:idx val="5"/>
          <c:order val="2"/>
          <c:tx>
            <c:strRef>
              <c:f>'Pain-context'!$D$410</c:f>
              <c:strCache>
                <c:ptCount val="1"/>
                <c:pt idx="0">
                  <c:v>Heart rate</c:v>
                </c:pt>
              </c:strCache>
            </c:strRef>
          </c:tx>
          <c:cat>
            <c:numRef>
              <c:f>'Pain-context'!$A$411:$A$429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'Pain-context'!$D$411:$D$429</c:f>
              <c:numCache>
                <c:formatCode>General</c:formatCode>
                <c:ptCount val="19"/>
                <c:pt idx="0">
                  <c:v>66</c:v>
                </c:pt>
                <c:pt idx="1">
                  <c:v>75</c:v>
                </c:pt>
                <c:pt idx="2">
                  <c:v>88</c:v>
                </c:pt>
                <c:pt idx="3">
                  <c:v>98</c:v>
                </c:pt>
                <c:pt idx="4">
                  <c:v>52</c:v>
                </c:pt>
                <c:pt idx="5">
                  <c:v>51</c:v>
                </c:pt>
                <c:pt idx="6">
                  <c:v>0</c:v>
                </c:pt>
                <c:pt idx="7">
                  <c:v>74</c:v>
                </c:pt>
                <c:pt idx="8">
                  <c:v>62</c:v>
                </c:pt>
                <c:pt idx="9">
                  <c:v>72</c:v>
                </c:pt>
                <c:pt idx="10">
                  <c:v>75</c:v>
                </c:pt>
                <c:pt idx="11">
                  <c:v>68</c:v>
                </c:pt>
                <c:pt idx="12">
                  <c:v>75</c:v>
                </c:pt>
                <c:pt idx="13">
                  <c:v>56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3-764E-BD38-6676E3CB3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4"/>
          <c:order val="1"/>
          <c:tx>
            <c:strRef>
              <c:f>'Pain-context'!$C$410</c:f>
              <c:strCache>
                <c:ptCount val="1"/>
                <c:pt idx="0">
                  <c:v>Report</c:v>
                </c:pt>
              </c:strCache>
            </c:strRef>
          </c:tx>
          <c:cat>
            <c:numRef>
              <c:f>'Pain-context'!$A$411:$A$429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'Pain-context'!$C$411:$C$429</c:f>
              <c:numCache>
                <c:formatCode>General</c:formatCode>
                <c:ptCount val="19"/>
                <c:pt idx="5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3-764E-BD38-6676E3CB3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545344"/>
        <c:axId val="1449333248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93332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9545344"/>
        <c:crosses val="max"/>
        <c:crossBetween val="between"/>
      </c:valAx>
      <c:catAx>
        <c:axId val="144954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33324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showDLblsOverMax val="0"/>
    <c:extLst/>
  </c:chart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'Pain-context'!$B$24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'Pain-context'!$A$26:$A$44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'Pain-context'!$B$26:$B$44</c:f>
              <c:numCache>
                <c:formatCode>General</c:formatCode>
                <c:ptCount val="19"/>
                <c:pt idx="1">
                  <c:v>26</c:v>
                </c:pt>
                <c:pt idx="5">
                  <c:v>43</c:v>
                </c:pt>
                <c:pt idx="7">
                  <c:v>11</c:v>
                </c:pt>
                <c:pt idx="10">
                  <c:v>26</c:v>
                </c:pt>
                <c:pt idx="15">
                  <c:v>9</c:v>
                </c:pt>
                <c:pt idx="16">
                  <c:v>16</c:v>
                </c:pt>
                <c:pt idx="1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0-EC4A-BF6F-3CA84ED8A090}"/>
            </c:ext>
          </c:extLst>
        </c:ser>
        <c:ser>
          <c:idx val="2"/>
          <c:order val="2"/>
          <c:tx>
            <c:strRef>
              <c:f>'Pain-context'!$D$24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'Pain-context'!$A$26:$A$44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'Pain-context'!$D$26:$D$44</c:f>
              <c:numCache>
                <c:formatCode>General</c:formatCode>
                <c:ptCount val="19"/>
                <c:pt idx="0">
                  <c:v>77</c:v>
                </c:pt>
                <c:pt idx="1">
                  <c:v>75</c:v>
                </c:pt>
                <c:pt idx="2">
                  <c:v>71</c:v>
                </c:pt>
                <c:pt idx="3">
                  <c:v>70</c:v>
                </c:pt>
                <c:pt idx="4">
                  <c:v>81</c:v>
                </c:pt>
                <c:pt idx="5">
                  <c:v>82</c:v>
                </c:pt>
                <c:pt idx="6">
                  <c:v>80</c:v>
                </c:pt>
                <c:pt idx="7">
                  <c:v>80</c:v>
                </c:pt>
                <c:pt idx="8">
                  <c:v>74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95</c:v>
                </c:pt>
                <c:pt idx="13">
                  <c:v>96</c:v>
                </c:pt>
                <c:pt idx="14">
                  <c:v>95</c:v>
                </c:pt>
                <c:pt idx="15">
                  <c:v>89</c:v>
                </c:pt>
                <c:pt idx="16">
                  <c:v>74</c:v>
                </c:pt>
                <c:pt idx="17">
                  <c:v>91</c:v>
                </c:pt>
                <c:pt idx="1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0-EC4A-BF6F-3CA84ED8A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'Pain-context'!$C$24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'Pain-context'!$A$26:$A$44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'Pain-context'!$C$26:$C$44</c:f>
              <c:numCache>
                <c:formatCode>General</c:formatCode>
                <c:ptCount val="19"/>
                <c:pt idx="0">
                  <c:v>4</c:v>
                </c:pt>
                <c:pt idx="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0-EC4A-BF6F-3CA84ED8A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867728"/>
        <c:axId val="1450074176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50074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29867728"/>
        <c:crosses val="max"/>
        <c:crossBetween val="between"/>
      </c:valAx>
      <c:catAx>
        <c:axId val="142986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07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'Pain-context'!$B$47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'Pain-context'!$A$48:$A$66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'Pain-context'!$B$48:$B$66</c:f>
              <c:numCache>
                <c:formatCode>General</c:formatCode>
                <c:ptCount val="19"/>
                <c:pt idx="1">
                  <c:v>67</c:v>
                </c:pt>
                <c:pt idx="2">
                  <c:v>230</c:v>
                </c:pt>
                <c:pt idx="3">
                  <c:v>631</c:v>
                </c:pt>
                <c:pt idx="5">
                  <c:v>552</c:v>
                </c:pt>
                <c:pt idx="6">
                  <c:v>173</c:v>
                </c:pt>
                <c:pt idx="8">
                  <c:v>148</c:v>
                </c:pt>
                <c:pt idx="10">
                  <c:v>123</c:v>
                </c:pt>
                <c:pt idx="15">
                  <c:v>60</c:v>
                </c:pt>
                <c:pt idx="16">
                  <c:v>617</c:v>
                </c:pt>
                <c:pt idx="18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B-7A4A-B19F-2B8D78714E70}"/>
            </c:ext>
          </c:extLst>
        </c:ser>
        <c:ser>
          <c:idx val="2"/>
          <c:order val="2"/>
          <c:tx>
            <c:strRef>
              <c:f>'Pain-context'!$D$47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'Pain-context'!$A$48:$A$66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'Pain-context'!$D$48:$D$66</c:f>
              <c:numCache>
                <c:formatCode>General</c:formatCode>
                <c:ptCount val="19"/>
                <c:pt idx="0">
                  <c:v>98</c:v>
                </c:pt>
                <c:pt idx="1">
                  <c:v>96</c:v>
                </c:pt>
                <c:pt idx="2">
                  <c:v>93</c:v>
                </c:pt>
                <c:pt idx="3">
                  <c:v>116</c:v>
                </c:pt>
                <c:pt idx="4">
                  <c:v>97</c:v>
                </c:pt>
                <c:pt idx="5">
                  <c:v>92</c:v>
                </c:pt>
                <c:pt idx="6">
                  <c:v>95</c:v>
                </c:pt>
                <c:pt idx="7">
                  <c:v>91</c:v>
                </c:pt>
                <c:pt idx="8">
                  <c:v>90</c:v>
                </c:pt>
                <c:pt idx="9">
                  <c:v>95</c:v>
                </c:pt>
                <c:pt idx="10">
                  <c:v>87</c:v>
                </c:pt>
                <c:pt idx="11">
                  <c:v>80</c:v>
                </c:pt>
                <c:pt idx="12">
                  <c:v>88</c:v>
                </c:pt>
                <c:pt idx="13">
                  <c:v>95</c:v>
                </c:pt>
                <c:pt idx="14">
                  <c:v>91</c:v>
                </c:pt>
                <c:pt idx="15">
                  <c:v>107</c:v>
                </c:pt>
                <c:pt idx="16">
                  <c:v>83</c:v>
                </c:pt>
                <c:pt idx="17">
                  <c:v>85</c:v>
                </c:pt>
                <c:pt idx="1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B-7A4A-B19F-2B8D78714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'Pain-context'!$C$47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'Pain-context'!$A$48:$A$66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'Pain-context'!$C$48:$C$66</c:f>
              <c:numCache>
                <c:formatCode>General</c:formatCode>
                <c:ptCount val="19"/>
                <c:pt idx="0">
                  <c:v>10</c:v>
                </c:pt>
                <c:pt idx="2">
                  <c:v>8</c:v>
                </c:pt>
                <c:pt idx="7">
                  <c:v>7</c:v>
                </c:pt>
                <c:pt idx="11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B-7A4A-B19F-2B8D78714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273648"/>
        <c:axId val="1408630176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08630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284273648"/>
        <c:crosses val="max"/>
        <c:crossBetween val="between"/>
      </c:valAx>
      <c:catAx>
        <c:axId val="128427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8630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'Pain-context'!$B$71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'Pain-context'!$A$72:$A$90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'Pain-context'!$B$72:$B$90</c:f>
              <c:numCache>
                <c:formatCode>General</c:formatCode>
                <c:ptCount val="19"/>
                <c:pt idx="6">
                  <c:v>13</c:v>
                </c:pt>
                <c:pt idx="8">
                  <c:v>45</c:v>
                </c:pt>
                <c:pt idx="1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1-A343-A721-A01E82F7AE52}"/>
            </c:ext>
          </c:extLst>
        </c:ser>
        <c:ser>
          <c:idx val="2"/>
          <c:order val="2"/>
          <c:tx>
            <c:strRef>
              <c:f>'Pain-context'!$D$71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'Pain-context'!$A$72:$A$90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'Pain-context'!$D$72:$D$90</c:f>
              <c:numCache>
                <c:formatCode>General</c:formatCode>
                <c:ptCount val="19"/>
                <c:pt idx="0">
                  <c:v>72</c:v>
                </c:pt>
                <c:pt idx="1">
                  <c:v>66</c:v>
                </c:pt>
                <c:pt idx="2">
                  <c:v>64</c:v>
                </c:pt>
                <c:pt idx="3">
                  <c:v>59</c:v>
                </c:pt>
                <c:pt idx="4">
                  <c:v>59</c:v>
                </c:pt>
                <c:pt idx="5">
                  <c:v>62</c:v>
                </c:pt>
                <c:pt idx="6">
                  <c:v>62</c:v>
                </c:pt>
                <c:pt idx="7">
                  <c:v>74</c:v>
                </c:pt>
                <c:pt idx="8">
                  <c:v>65</c:v>
                </c:pt>
                <c:pt idx="9">
                  <c:v>71</c:v>
                </c:pt>
                <c:pt idx="10">
                  <c:v>92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86</c:v>
                </c:pt>
                <c:pt idx="15">
                  <c:v>70</c:v>
                </c:pt>
                <c:pt idx="16">
                  <c:v>71</c:v>
                </c:pt>
                <c:pt idx="17">
                  <c:v>73</c:v>
                </c:pt>
                <c:pt idx="18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E1-A343-A721-A01E82F7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'Pain-context'!$C$71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'Pain-context'!$A$72:$A$90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'Pain-context'!$C$72:$C$90</c:f>
              <c:numCache>
                <c:formatCode>General</c:formatCode>
                <c:ptCount val="19"/>
                <c:pt idx="0">
                  <c:v>5</c:v>
                </c:pt>
                <c:pt idx="1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1-A343-A721-A01E82F7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032448"/>
        <c:axId val="1447402560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74025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31032448"/>
        <c:crosses val="max"/>
        <c:crossBetween val="between"/>
      </c:valAx>
      <c:catAx>
        <c:axId val="143103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7402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'Pain-context'!$B$93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'Pain-context'!$A$94:$A$112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'Pain-context'!$B$94:$B$112</c:f>
              <c:numCache>
                <c:formatCode>General</c:formatCode>
                <c:ptCount val="19"/>
                <c:pt idx="2">
                  <c:v>7</c:v>
                </c:pt>
                <c:pt idx="3">
                  <c:v>17</c:v>
                </c:pt>
                <c:pt idx="4">
                  <c:v>270</c:v>
                </c:pt>
                <c:pt idx="13">
                  <c:v>50</c:v>
                </c:pt>
                <c:pt idx="16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9-944A-ACC3-80307F338506}"/>
            </c:ext>
          </c:extLst>
        </c:ser>
        <c:ser>
          <c:idx val="2"/>
          <c:order val="2"/>
          <c:tx>
            <c:strRef>
              <c:f>'Pain-context'!$D$93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'Pain-context'!$A$94:$A$112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'Pain-context'!$D$94:$D$112</c:f>
              <c:numCache>
                <c:formatCode>General</c:formatCode>
                <c:ptCount val="19"/>
                <c:pt idx="0">
                  <c:v>83</c:v>
                </c:pt>
                <c:pt idx="1">
                  <c:v>75</c:v>
                </c:pt>
                <c:pt idx="2">
                  <c:v>82</c:v>
                </c:pt>
                <c:pt idx="3">
                  <c:v>84</c:v>
                </c:pt>
                <c:pt idx="4">
                  <c:v>73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  <c:pt idx="8">
                  <c:v>72</c:v>
                </c:pt>
                <c:pt idx="9">
                  <c:v>66</c:v>
                </c:pt>
                <c:pt idx="10">
                  <c:v>67</c:v>
                </c:pt>
                <c:pt idx="11">
                  <c:v>108</c:v>
                </c:pt>
                <c:pt idx="12">
                  <c:v>84</c:v>
                </c:pt>
                <c:pt idx="13">
                  <c:v>84</c:v>
                </c:pt>
                <c:pt idx="14">
                  <c:v>86</c:v>
                </c:pt>
                <c:pt idx="15">
                  <c:v>118</c:v>
                </c:pt>
                <c:pt idx="16">
                  <c:v>80</c:v>
                </c:pt>
                <c:pt idx="17">
                  <c:v>81</c:v>
                </c:pt>
                <c:pt idx="18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A9-944A-ACC3-80307F338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'Pain-context'!$C$93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'Pain-context'!$A$94:$A$112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'Pain-context'!$C$94:$C$112</c:f>
              <c:numCache>
                <c:formatCode>General</c:formatCode>
                <c:ptCount val="19"/>
                <c:pt idx="0">
                  <c:v>3</c:v>
                </c:pt>
                <c:pt idx="11">
                  <c:v>10</c:v>
                </c:pt>
                <c:pt idx="1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9-944A-ACC3-80307F338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141328"/>
        <c:axId val="1447082512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470825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31141328"/>
        <c:crosses val="max"/>
        <c:crossBetween val="between"/>
      </c:valAx>
      <c:catAx>
        <c:axId val="143114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708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'Pain-context'!$B$115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'Pain-context'!$A$116:$A$134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'Pain-context'!$B$116:$B$134</c:f>
              <c:numCache>
                <c:formatCode>General</c:formatCode>
                <c:ptCount val="19"/>
                <c:pt idx="4">
                  <c:v>106</c:v>
                </c:pt>
                <c:pt idx="5">
                  <c:v>72</c:v>
                </c:pt>
                <c:pt idx="7">
                  <c:v>68</c:v>
                </c:pt>
                <c:pt idx="10">
                  <c:v>73</c:v>
                </c:pt>
                <c:pt idx="11">
                  <c:v>45</c:v>
                </c:pt>
                <c:pt idx="13">
                  <c:v>41</c:v>
                </c:pt>
                <c:pt idx="14">
                  <c:v>19</c:v>
                </c:pt>
                <c:pt idx="17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084B-B403-8C373BB6C4EE}"/>
            </c:ext>
          </c:extLst>
        </c:ser>
        <c:ser>
          <c:idx val="2"/>
          <c:order val="2"/>
          <c:tx>
            <c:strRef>
              <c:f>'Pain-context'!$D$115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'Pain-context'!$A$116:$A$134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'Pain-context'!$D$116:$D$134</c:f>
              <c:numCache>
                <c:formatCode>General</c:formatCode>
                <c:ptCount val="19"/>
                <c:pt idx="0">
                  <c:v>87</c:v>
                </c:pt>
                <c:pt idx="1">
                  <c:v>84</c:v>
                </c:pt>
                <c:pt idx="2">
                  <c:v>86</c:v>
                </c:pt>
                <c:pt idx="3">
                  <c:v>92</c:v>
                </c:pt>
                <c:pt idx="4">
                  <c:v>94</c:v>
                </c:pt>
                <c:pt idx="5">
                  <c:v>110</c:v>
                </c:pt>
                <c:pt idx="6">
                  <c:v>93</c:v>
                </c:pt>
                <c:pt idx="7">
                  <c:v>90</c:v>
                </c:pt>
                <c:pt idx="8">
                  <c:v>88</c:v>
                </c:pt>
                <c:pt idx="9">
                  <c:v>100</c:v>
                </c:pt>
                <c:pt idx="10">
                  <c:v>109</c:v>
                </c:pt>
                <c:pt idx="11">
                  <c:v>105</c:v>
                </c:pt>
                <c:pt idx="12">
                  <c:v>107</c:v>
                </c:pt>
                <c:pt idx="13">
                  <c:v>97</c:v>
                </c:pt>
                <c:pt idx="14">
                  <c:v>94</c:v>
                </c:pt>
                <c:pt idx="15">
                  <c:v>96</c:v>
                </c:pt>
                <c:pt idx="16">
                  <c:v>97</c:v>
                </c:pt>
                <c:pt idx="17">
                  <c:v>92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084B-B403-8C373BB6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'Pain-context'!$C$115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'Pain-context'!$A$116:$A$134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'Pain-context'!$C$116:$C$134</c:f>
              <c:numCache>
                <c:formatCode>General</c:formatCode>
                <c:ptCount val="19"/>
                <c:pt idx="0">
                  <c:v>0</c:v>
                </c:pt>
                <c:pt idx="9">
                  <c:v>0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084B-B403-8C373BB6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38576"/>
        <c:axId val="1427155408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271554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49938576"/>
        <c:crosses val="max"/>
        <c:crossBetween val="between"/>
      </c:valAx>
      <c:catAx>
        <c:axId val="144993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715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'Pain-context'!$B$137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'Pain-context'!$A$138:$A$156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'Pain-context'!$B$138:$B$156</c:f>
              <c:numCache>
                <c:formatCode>General</c:formatCode>
                <c:ptCount val="19"/>
                <c:pt idx="1">
                  <c:v>19</c:v>
                </c:pt>
                <c:pt idx="5">
                  <c:v>104</c:v>
                </c:pt>
                <c:pt idx="6">
                  <c:v>37</c:v>
                </c:pt>
                <c:pt idx="9">
                  <c:v>13</c:v>
                </c:pt>
                <c:pt idx="14">
                  <c:v>61</c:v>
                </c:pt>
                <c:pt idx="1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D-EF4F-BDE3-D1F05FE05BB8}"/>
            </c:ext>
          </c:extLst>
        </c:ser>
        <c:ser>
          <c:idx val="1"/>
          <c:order val="1"/>
          <c:tx>
            <c:strRef>
              <c:f>'Pain-context'!$C$137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'Pain-context'!$A$138:$A$156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'Pain-context'!$C$138:$C$156</c:f>
              <c:numCache>
                <c:formatCode>General</c:formatCode>
                <c:ptCount val="19"/>
                <c:pt idx="1">
                  <c:v>5</c:v>
                </c:pt>
                <c:pt idx="6">
                  <c:v>6</c:v>
                </c:pt>
                <c:pt idx="9">
                  <c:v>7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D-EF4F-BDE3-D1F05FE05BB8}"/>
            </c:ext>
          </c:extLst>
        </c:ser>
        <c:ser>
          <c:idx val="2"/>
          <c:order val="2"/>
          <c:tx>
            <c:strRef>
              <c:f>'Pain-context'!$D$137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'Pain-context'!$A$138:$A$156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'Pain-context'!$D$138:$D$156</c:f>
              <c:numCache>
                <c:formatCode>General</c:formatCode>
                <c:ptCount val="19"/>
                <c:pt idx="0">
                  <c:v>88</c:v>
                </c:pt>
                <c:pt idx="1">
                  <c:v>94</c:v>
                </c:pt>
                <c:pt idx="2">
                  <c:v>95</c:v>
                </c:pt>
                <c:pt idx="3">
                  <c:v>70</c:v>
                </c:pt>
                <c:pt idx="4">
                  <c:v>72</c:v>
                </c:pt>
                <c:pt idx="5">
                  <c:v>64</c:v>
                </c:pt>
                <c:pt idx="6">
                  <c:v>79</c:v>
                </c:pt>
                <c:pt idx="7">
                  <c:v>102</c:v>
                </c:pt>
                <c:pt idx="8">
                  <c:v>78</c:v>
                </c:pt>
                <c:pt idx="9">
                  <c:v>68</c:v>
                </c:pt>
                <c:pt idx="10">
                  <c:v>67</c:v>
                </c:pt>
                <c:pt idx="11">
                  <c:v>65</c:v>
                </c:pt>
                <c:pt idx="12">
                  <c:v>76</c:v>
                </c:pt>
                <c:pt idx="13">
                  <c:v>66</c:v>
                </c:pt>
                <c:pt idx="14">
                  <c:v>105</c:v>
                </c:pt>
                <c:pt idx="15">
                  <c:v>69</c:v>
                </c:pt>
                <c:pt idx="16">
                  <c:v>56</c:v>
                </c:pt>
                <c:pt idx="17">
                  <c:v>66</c:v>
                </c:pt>
                <c:pt idx="18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ED-EF4F-BDE3-D1F05FE0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'Pain-context'!$B$159</c:f>
              <c:strCache>
                <c:ptCount val="1"/>
                <c:pt idx="0">
                  <c:v>Step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'Pain-context'!$A$160:$A$178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'Pain-context'!$B$160:$B$178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7-024D-B924-8011B26E17CA}"/>
            </c:ext>
          </c:extLst>
        </c:ser>
        <c:ser>
          <c:idx val="2"/>
          <c:order val="2"/>
          <c:tx>
            <c:strRef>
              <c:f>'Pain-context'!$D$159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'Pain-context'!$A$160:$A$178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'Pain-context'!$D$160:$D$178</c:f>
              <c:numCache>
                <c:formatCode>General</c:formatCode>
                <c:ptCount val="19"/>
                <c:pt idx="0">
                  <c:v>95</c:v>
                </c:pt>
                <c:pt idx="1">
                  <c:v>82</c:v>
                </c:pt>
                <c:pt idx="2">
                  <c:v>93</c:v>
                </c:pt>
                <c:pt idx="3">
                  <c:v>84</c:v>
                </c:pt>
                <c:pt idx="4">
                  <c:v>124</c:v>
                </c:pt>
                <c:pt idx="5">
                  <c:v>91</c:v>
                </c:pt>
                <c:pt idx="6">
                  <c:v>82</c:v>
                </c:pt>
                <c:pt idx="7">
                  <c:v>96</c:v>
                </c:pt>
                <c:pt idx="8">
                  <c:v>120</c:v>
                </c:pt>
                <c:pt idx="9">
                  <c:v>92</c:v>
                </c:pt>
                <c:pt idx="10">
                  <c:v>95</c:v>
                </c:pt>
                <c:pt idx="11">
                  <c:v>94</c:v>
                </c:pt>
                <c:pt idx="12">
                  <c:v>92</c:v>
                </c:pt>
                <c:pt idx="13">
                  <c:v>91</c:v>
                </c:pt>
                <c:pt idx="14">
                  <c:v>126</c:v>
                </c:pt>
                <c:pt idx="15">
                  <c:v>114</c:v>
                </c:pt>
                <c:pt idx="16">
                  <c:v>86</c:v>
                </c:pt>
                <c:pt idx="17">
                  <c:v>114</c:v>
                </c:pt>
                <c:pt idx="1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7-024D-B924-8011B26E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15279"/>
        <c:axId val="893490239"/>
      </c:lineChart>
      <c:lineChart>
        <c:grouping val="standard"/>
        <c:varyColors val="0"/>
        <c:ser>
          <c:idx val="1"/>
          <c:order val="1"/>
          <c:tx>
            <c:strRef>
              <c:f>'Pain-context'!$C$159</c:f>
              <c:strCache>
                <c:ptCount val="1"/>
                <c:pt idx="0">
                  <c:v>Report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'Pain-context'!$A$160:$A$178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'Pain-context'!$C$160:$C$178</c:f>
              <c:numCache>
                <c:formatCode>General</c:formatCode>
                <c:ptCount val="19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7-024D-B924-8011B26E1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269712"/>
        <c:axId val="1478283744"/>
      </c:lineChart>
      <c:catAx>
        <c:axId val="89361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490239"/>
        <c:crosses val="autoZero"/>
        <c:auto val="1"/>
        <c:lblAlgn val="ctr"/>
        <c:lblOffset val="100"/>
        <c:noMultiLvlLbl val="0"/>
      </c:catAx>
      <c:valAx>
        <c:axId val="8934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893615279"/>
        <c:crosses val="autoZero"/>
        <c:crossBetween val="between"/>
      </c:valAx>
      <c:valAx>
        <c:axId val="1478283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478269712"/>
        <c:crosses val="max"/>
        <c:crossBetween val="between"/>
      </c:valAx>
      <c:catAx>
        <c:axId val="147826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828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1281325</xdr:colOff>
      <xdr:row>6</xdr:row>
      <xdr:rowOff>76363</xdr:rowOff>
    </xdr:from>
    <xdr:to>
      <xdr:col>12</xdr:col>
      <xdr:colOff>364013</xdr:colOff>
      <xdr:row>24</xdr:row>
      <xdr:rowOff>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950BD2-D3F9-EF49-A5DC-58804DB5B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64711</xdr:colOff>
      <xdr:row>20</xdr:row>
      <xdr:rowOff>177960</xdr:rowOff>
    </xdr:from>
    <xdr:to>
      <xdr:col>9</xdr:col>
      <xdr:colOff>8089</xdr:colOff>
      <xdr:row>23</xdr:row>
      <xdr:rowOff>161783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5BBE6B6A-1BC0-2944-B1F7-029647A08001}"/>
            </a:ext>
          </a:extLst>
        </xdr:cNvPr>
        <xdr:cNvSpPr/>
      </xdr:nvSpPr>
      <xdr:spPr>
        <a:xfrm>
          <a:off x="8388469" y="4222546"/>
          <a:ext cx="1593569" cy="59051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spcAft>
              <a:spcPts val="200"/>
            </a:spcAft>
          </a:pPr>
          <a:r>
            <a:rPr lang="es-MX" sz="800">
              <a:solidFill>
                <a:schemeClr val="tx1"/>
              </a:solidFill>
            </a:rPr>
            <a:t>   Anxiety and depression</a:t>
          </a:r>
        </a:p>
        <a:p>
          <a:pPr algn="l">
            <a:spcAft>
              <a:spcPts val="200"/>
            </a:spcAft>
          </a:pPr>
          <a:r>
            <a:rPr lang="es-MX" sz="800">
              <a:solidFill>
                <a:schemeClr val="tx1"/>
              </a:solidFill>
            </a:rPr>
            <a:t>   Anxiety</a:t>
          </a:r>
          <a:r>
            <a:rPr lang="es-MX" sz="800" baseline="0">
              <a:solidFill>
                <a:schemeClr val="tx1"/>
              </a:solidFill>
            </a:rPr>
            <a:t> or depression</a:t>
          </a:r>
          <a:r>
            <a:rPr lang="es-MX" sz="800">
              <a:solidFill>
                <a:schemeClr val="tx1"/>
              </a:solidFill>
            </a:rPr>
            <a:t> </a:t>
          </a:r>
        </a:p>
        <a:p>
          <a:pPr algn="l">
            <a:spcAft>
              <a:spcPts val="200"/>
            </a:spcAft>
          </a:pPr>
          <a:r>
            <a:rPr lang="es-MX" sz="800">
              <a:solidFill>
                <a:schemeClr val="tx1"/>
              </a:solidFill>
            </a:rPr>
            <a:t>   Neither anxiety nor depression</a:t>
          </a:r>
        </a:p>
      </xdr:txBody>
    </xdr:sp>
    <xdr:clientData/>
  </xdr:twoCellAnchor>
  <xdr:twoCellAnchor>
    <xdr:from>
      <xdr:col>7</xdr:col>
      <xdr:colOff>161783</xdr:colOff>
      <xdr:row>28</xdr:row>
      <xdr:rowOff>129427</xdr:rowOff>
    </xdr:from>
    <xdr:to>
      <xdr:col>7</xdr:col>
      <xdr:colOff>315478</xdr:colOff>
      <xdr:row>29</xdr:row>
      <xdr:rowOff>88981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97C98470-C309-664C-BAA7-AC561F9D4890}"/>
            </a:ext>
          </a:extLst>
        </xdr:cNvPr>
        <xdr:cNvSpPr/>
      </xdr:nvSpPr>
      <xdr:spPr>
        <a:xfrm>
          <a:off x="8485541" y="5791847"/>
          <a:ext cx="153695" cy="161784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129427</xdr:colOff>
      <xdr:row>22</xdr:row>
      <xdr:rowOff>161784</xdr:rowOff>
    </xdr:from>
    <xdr:to>
      <xdr:col>7</xdr:col>
      <xdr:colOff>226497</xdr:colOff>
      <xdr:row>23</xdr:row>
      <xdr:rowOff>56625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F09655F9-D703-0447-BBCF-6DA79F6F93E3}"/>
            </a:ext>
          </a:extLst>
        </xdr:cNvPr>
        <xdr:cNvSpPr/>
      </xdr:nvSpPr>
      <xdr:spPr>
        <a:xfrm>
          <a:off x="8453185" y="4610829"/>
          <a:ext cx="97070" cy="97070"/>
        </a:xfrm>
        <a:prstGeom prst="ellipse">
          <a:avLst/>
        </a:prstGeom>
        <a:solidFill>
          <a:srgbClr val="942092"/>
        </a:solidFill>
        <a:ln>
          <a:solidFill>
            <a:srgbClr val="94209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121338</xdr:colOff>
      <xdr:row>21</xdr:row>
      <xdr:rowOff>194140</xdr:rowOff>
    </xdr:from>
    <xdr:to>
      <xdr:col>7</xdr:col>
      <xdr:colOff>218408</xdr:colOff>
      <xdr:row>22</xdr:row>
      <xdr:rowOff>88980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1EBC3539-BC3A-A741-8548-63B172A44F93}"/>
            </a:ext>
          </a:extLst>
        </xdr:cNvPr>
        <xdr:cNvSpPr/>
      </xdr:nvSpPr>
      <xdr:spPr>
        <a:xfrm>
          <a:off x="8445096" y="4440955"/>
          <a:ext cx="97070" cy="97070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113249</xdr:colOff>
      <xdr:row>21</xdr:row>
      <xdr:rowOff>56624</xdr:rowOff>
    </xdr:from>
    <xdr:to>
      <xdr:col>7</xdr:col>
      <xdr:colOff>210319</xdr:colOff>
      <xdr:row>21</xdr:row>
      <xdr:rowOff>153694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ECA3D8BD-FBBE-834E-9112-0436B7D483D2}"/>
            </a:ext>
          </a:extLst>
        </xdr:cNvPr>
        <xdr:cNvSpPr/>
      </xdr:nvSpPr>
      <xdr:spPr>
        <a:xfrm>
          <a:off x="8437007" y="4303439"/>
          <a:ext cx="97070" cy="9707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18</xdr:col>
      <xdr:colOff>588245</xdr:colOff>
      <xdr:row>70</xdr:row>
      <xdr:rowOff>115109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B528F64-98E3-BC41-8273-F84E1A49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8854" y="8695860"/>
          <a:ext cx="8839200" cy="557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394881</xdr:colOff>
      <xdr:row>26</xdr:row>
      <xdr:rowOff>186406</xdr:rowOff>
    </xdr:from>
    <xdr:to>
      <xdr:col>10</xdr:col>
      <xdr:colOff>12146</xdr:colOff>
      <xdr:row>40</xdr:row>
      <xdr:rowOff>48510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DFCF1D0-5DB3-9740-923F-252EBAD96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825847</xdr:colOff>
      <xdr:row>27</xdr:row>
      <xdr:rowOff>0</xdr:rowOff>
    </xdr:from>
    <xdr:to>
      <xdr:col>10</xdr:col>
      <xdr:colOff>442765</xdr:colOff>
      <xdr:row>40</xdr:row>
      <xdr:rowOff>126862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CCAD888-81A4-D54B-AC43-A6F6C2B2B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825847</xdr:colOff>
      <xdr:row>48</xdr:row>
      <xdr:rowOff>0</xdr:rowOff>
    </xdr:from>
    <xdr:to>
      <xdr:col>10</xdr:col>
      <xdr:colOff>442765</xdr:colOff>
      <xdr:row>61</xdr:row>
      <xdr:rowOff>126861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6A417B8-9E1E-A04A-AFC5-137D3120F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117978</xdr:colOff>
      <xdr:row>72</xdr:row>
      <xdr:rowOff>76339</xdr:rowOff>
    </xdr:from>
    <xdr:to>
      <xdr:col>9</xdr:col>
      <xdr:colOff>560743</xdr:colOff>
      <xdr:row>86</xdr:row>
      <xdr:rowOff>1943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959A7B8-4854-E24E-8840-FAF1D7F7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825847</xdr:colOff>
      <xdr:row>95</xdr:row>
      <xdr:rowOff>0</xdr:rowOff>
    </xdr:from>
    <xdr:to>
      <xdr:col>10</xdr:col>
      <xdr:colOff>442765</xdr:colOff>
      <xdr:row>108</xdr:row>
      <xdr:rowOff>126861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A65EF13-B3F9-5E4E-B8CE-95FDC4E9D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825847</xdr:colOff>
      <xdr:row>116</xdr:row>
      <xdr:rowOff>201256</xdr:rowOff>
    </xdr:from>
    <xdr:to>
      <xdr:col>10</xdr:col>
      <xdr:colOff>442765</xdr:colOff>
      <xdr:row>130</xdr:row>
      <xdr:rowOff>126861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40C9352-E29C-464D-82EA-48E93CB30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825847</xdr:colOff>
      <xdr:row>139</xdr:row>
      <xdr:rowOff>0</xdr:rowOff>
    </xdr:from>
    <xdr:to>
      <xdr:col>10</xdr:col>
      <xdr:colOff>442765</xdr:colOff>
      <xdr:row>152</xdr:row>
      <xdr:rowOff>126862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EF82357-FEFB-5A49-841E-B3564F875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825847</xdr:colOff>
      <xdr:row>161</xdr:row>
      <xdr:rowOff>0</xdr:rowOff>
    </xdr:from>
    <xdr:to>
      <xdr:col>10</xdr:col>
      <xdr:colOff>442765</xdr:colOff>
      <xdr:row>174</xdr:row>
      <xdr:rowOff>126862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7DF71CA7-125D-F545-B635-5957A920F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181</xdr:row>
      <xdr:rowOff>201256</xdr:rowOff>
    </xdr:from>
    <xdr:to>
      <xdr:col>10</xdr:col>
      <xdr:colOff>442765</xdr:colOff>
      <xdr:row>195</xdr:row>
      <xdr:rowOff>126862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E585E4B5-2C84-B34C-8866-266E84C25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204</xdr:row>
      <xdr:rowOff>201256</xdr:rowOff>
    </xdr:from>
    <xdr:to>
      <xdr:col>10</xdr:col>
      <xdr:colOff>442765</xdr:colOff>
      <xdr:row>218</xdr:row>
      <xdr:rowOff>126862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93253E6D-26FD-1C43-91F2-844844332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227</xdr:row>
      <xdr:rowOff>0</xdr:rowOff>
    </xdr:from>
    <xdr:to>
      <xdr:col>10</xdr:col>
      <xdr:colOff>442765</xdr:colOff>
      <xdr:row>240</xdr:row>
      <xdr:rowOff>126862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ABB2068-58A1-F346-99E9-E69FB782A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249</xdr:row>
      <xdr:rowOff>0</xdr:rowOff>
    </xdr:from>
    <xdr:to>
      <xdr:col>10</xdr:col>
      <xdr:colOff>442765</xdr:colOff>
      <xdr:row>262</xdr:row>
      <xdr:rowOff>126862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288E755E-CE37-C94B-A858-26FE1FE3A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274</xdr:row>
      <xdr:rowOff>0</xdr:rowOff>
    </xdr:from>
    <xdr:to>
      <xdr:col>10</xdr:col>
      <xdr:colOff>442765</xdr:colOff>
      <xdr:row>287</xdr:row>
      <xdr:rowOff>126862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88C8E498-5F43-C644-9260-B52C82CEA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296</xdr:row>
      <xdr:rowOff>0</xdr:rowOff>
    </xdr:from>
    <xdr:to>
      <xdr:col>10</xdr:col>
      <xdr:colOff>442765</xdr:colOff>
      <xdr:row>309</xdr:row>
      <xdr:rowOff>126862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242420C-62D3-AD43-8D8C-C5EC22EEF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319</xdr:row>
      <xdr:rowOff>0</xdr:rowOff>
    </xdr:from>
    <xdr:to>
      <xdr:col>10</xdr:col>
      <xdr:colOff>442765</xdr:colOff>
      <xdr:row>332</xdr:row>
      <xdr:rowOff>126862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F2BE3E5B-34D1-9A43-82EC-CD465096D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343</xdr:row>
      <xdr:rowOff>0</xdr:rowOff>
    </xdr:from>
    <xdr:to>
      <xdr:col>10</xdr:col>
      <xdr:colOff>442765</xdr:colOff>
      <xdr:row>356</xdr:row>
      <xdr:rowOff>126862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611CA449-6654-4C41-83EC-27AA3FF10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366</xdr:row>
      <xdr:rowOff>0</xdr:rowOff>
    </xdr:from>
    <xdr:to>
      <xdr:col>10</xdr:col>
      <xdr:colOff>442765</xdr:colOff>
      <xdr:row>379</xdr:row>
      <xdr:rowOff>126862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E387593B-B091-2545-8910-6FA5C439E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387</xdr:row>
      <xdr:rowOff>201256</xdr:rowOff>
    </xdr:from>
    <xdr:to>
      <xdr:col>10</xdr:col>
      <xdr:colOff>442765</xdr:colOff>
      <xdr:row>401</xdr:row>
      <xdr:rowOff>126862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8E516C00-566A-A244-A83F-2FFEB6AB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411</xdr:row>
      <xdr:rowOff>0</xdr:rowOff>
    </xdr:from>
    <xdr:to>
      <xdr:col>10</xdr:col>
      <xdr:colOff>442765</xdr:colOff>
      <xdr:row>424</xdr:row>
      <xdr:rowOff>126863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AB723BC0-5562-1A4A-A037-CA9B6F441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65F0-6C92-3947-94DA-68A46FF1AE3E}">
  <dimension ref="A1:K32"/>
  <sheetViews>
    <sheetView topLeftCell="E1" zoomScale="133" zoomScaleNormal="133" workbookViewId="0">
      <selection activeCell="I25" sqref="I25"/>
    </sheetView>
  </sheetViews>
  <sheetFormatPr baseColWidth="10" defaultRowHeight="16" x14ac:dyDescent="0.2"/>
  <cols>
    <col min="1" max="1" width="11" bestFit="1" customWidth="1"/>
    <col min="2" max="2" width="7.33203125" bestFit="1" customWidth="1"/>
    <col min="3" max="3" width="7.6640625" bestFit="1" customWidth="1"/>
    <col min="4" max="4" width="9.6640625" bestFit="1" customWidth="1"/>
    <col min="5" max="5" width="7" bestFit="1" customWidth="1"/>
    <col min="6" max="6" width="18" customWidth="1"/>
    <col min="7" max="7" width="16" bestFit="1" customWidth="1"/>
    <col min="8" max="8" width="25" bestFit="1" customWidth="1"/>
    <col min="9" max="9" width="29.6640625" customWidth="1"/>
    <col min="10" max="10" width="10.5" bestFit="1" customWidth="1"/>
  </cols>
  <sheetData>
    <row r="1" spans="1:11" x14ac:dyDescent="0.2">
      <c r="A1" s="1" t="s">
        <v>136</v>
      </c>
      <c r="B1" s="1" t="s">
        <v>169</v>
      </c>
      <c r="C1" s="1" t="s">
        <v>168</v>
      </c>
      <c r="D1" s="1" t="s">
        <v>167</v>
      </c>
      <c r="E1" s="1" t="s">
        <v>170</v>
      </c>
      <c r="F1" s="1" t="s">
        <v>171</v>
      </c>
      <c r="G1" s="3" t="s">
        <v>172</v>
      </c>
      <c r="H1" s="3" t="s">
        <v>173</v>
      </c>
      <c r="I1" s="3" t="s">
        <v>174</v>
      </c>
      <c r="J1" s="3" t="s">
        <v>175</v>
      </c>
      <c r="K1" s="3" t="s">
        <v>176</v>
      </c>
    </row>
    <row r="2" spans="1:11" ht="68" x14ac:dyDescent="0.2">
      <c r="A2" s="5">
        <v>1</v>
      </c>
      <c r="B2" s="6">
        <v>77</v>
      </c>
      <c r="C2" s="6" t="s">
        <v>13</v>
      </c>
      <c r="D2" s="6" t="s">
        <v>178</v>
      </c>
      <c r="E2" s="6" t="s">
        <v>194</v>
      </c>
      <c r="F2" s="6"/>
      <c r="G2" s="6" t="s">
        <v>181</v>
      </c>
      <c r="H2" s="8" t="s">
        <v>195</v>
      </c>
      <c r="I2" s="8" t="s">
        <v>218</v>
      </c>
      <c r="J2" s="121">
        <v>43120</v>
      </c>
      <c r="K2" s="4" t="s">
        <v>12</v>
      </c>
    </row>
    <row r="3" spans="1:11" ht="102" x14ac:dyDescent="0.2">
      <c r="A3" s="5">
        <v>2</v>
      </c>
      <c r="B3" s="6">
        <v>60</v>
      </c>
      <c r="C3" s="6" t="s">
        <v>13</v>
      </c>
      <c r="D3" s="6" t="s">
        <v>178</v>
      </c>
      <c r="E3" s="6" t="s">
        <v>194</v>
      </c>
      <c r="F3" s="6"/>
      <c r="G3" s="6" t="s">
        <v>181</v>
      </c>
      <c r="H3" s="8" t="s">
        <v>196</v>
      </c>
      <c r="I3" s="8" t="s">
        <v>219</v>
      </c>
      <c r="J3" s="121">
        <v>43121</v>
      </c>
      <c r="K3" s="4" t="s">
        <v>147</v>
      </c>
    </row>
    <row r="4" spans="1:11" ht="51" x14ac:dyDescent="0.2">
      <c r="A4" s="5">
        <v>3</v>
      </c>
      <c r="B4" s="6">
        <v>61</v>
      </c>
      <c r="C4" s="6" t="s">
        <v>13</v>
      </c>
      <c r="D4" s="6" t="s">
        <v>180</v>
      </c>
      <c r="E4" s="6" t="s">
        <v>194</v>
      </c>
      <c r="F4" s="6"/>
      <c r="G4" s="6" t="s">
        <v>181</v>
      </c>
      <c r="H4" s="8" t="s">
        <v>197</v>
      </c>
      <c r="I4" s="8" t="s">
        <v>220</v>
      </c>
      <c r="J4" s="121">
        <v>43122</v>
      </c>
      <c r="K4" s="4" t="s">
        <v>14</v>
      </c>
    </row>
    <row r="5" spans="1:11" ht="68" x14ac:dyDescent="0.2">
      <c r="A5" s="5">
        <v>4</v>
      </c>
      <c r="B5" s="6">
        <v>63</v>
      </c>
      <c r="C5" s="6" t="s">
        <v>3</v>
      </c>
      <c r="D5" s="6" t="s">
        <v>9</v>
      </c>
      <c r="E5" s="6" t="s">
        <v>194</v>
      </c>
      <c r="F5" s="6" t="s">
        <v>184</v>
      </c>
      <c r="G5" s="6" t="s">
        <v>183</v>
      </c>
      <c r="H5" s="8" t="s">
        <v>198</v>
      </c>
      <c r="I5" s="8" t="s">
        <v>221</v>
      </c>
      <c r="J5" s="121">
        <v>43125</v>
      </c>
      <c r="K5" s="4" t="s">
        <v>15</v>
      </c>
    </row>
    <row r="6" spans="1:11" ht="102" x14ac:dyDescent="0.2">
      <c r="A6" s="5">
        <v>5</v>
      </c>
      <c r="B6" s="6">
        <v>77</v>
      </c>
      <c r="C6" s="6" t="s">
        <v>3</v>
      </c>
      <c r="D6" s="6" t="s">
        <v>178</v>
      </c>
      <c r="E6" s="6" t="s">
        <v>5</v>
      </c>
      <c r="F6" s="6" t="s">
        <v>185</v>
      </c>
      <c r="G6" s="6" t="s">
        <v>182</v>
      </c>
      <c r="H6" s="8" t="s">
        <v>199</v>
      </c>
      <c r="I6" s="8" t="s">
        <v>222</v>
      </c>
      <c r="J6" s="121">
        <v>43136</v>
      </c>
      <c r="K6" s="4" t="s">
        <v>11</v>
      </c>
    </row>
    <row r="7" spans="1:11" ht="102" x14ac:dyDescent="0.2">
      <c r="A7" s="5">
        <v>6</v>
      </c>
      <c r="B7" s="6">
        <v>73</v>
      </c>
      <c r="C7" s="6" t="s">
        <v>3</v>
      </c>
      <c r="D7" s="6" t="s">
        <v>179</v>
      </c>
      <c r="E7" s="6" t="s">
        <v>5</v>
      </c>
      <c r="F7" s="6"/>
      <c r="G7" s="6" t="s">
        <v>182</v>
      </c>
      <c r="H7" s="8" t="s">
        <v>200</v>
      </c>
      <c r="I7" s="8" t="s">
        <v>223</v>
      </c>
      <c r="J7" s="121">
        <v>43138</v>
      </c>
      <c r="K7" s="4" t="s">
        <v>8</v>
      </c>
    </row>
    <row r="8" spans="1:11" ht="85" x14ac:dyDescent="0.2">
      <c r="A8" s="5">
        <v>7</v>
      </c>
      <c r="B8" s="6">
        <v>73</v>
      </c>
      <c r="C8" s="6" t="s">
        <v>3</v>
      </c>
      <c r="D8" s="6" t="s">
        <v>178</v>
      </c>
      <c r="E8" s="6" t="s">
        <v>5</v>
      </c>
      <c r="F8" s="6"/>
      <c r="G8" s="6" t="s">
        <v>182</v>
      </c>
      <c r="H8" s="8" t="s">
        <v>201</v>
      </c>
      <c r="I8" s="8" t="s">
        <v>224</v>
      </c>
      <c r="J8" s="121">
        <v>43138</v>
      </c>
      <c r="K8" s="4" t="s">
        <v>10</v>
      </c>
    </row>
    <row r="9" spans="1:11" ht="85" x14ac:dyDescent="0.2">
      <c r="A9" s="5">
        <v>8</v>
      </c>
      <c r="B9" s="6">
        <v>73</v>
      </c>
      <c r="C9" s="6" t="s">
        <v>3</v>
      </c>
      <c r="D9" s="6" t="s">
        <v>178</v>
      </c>
      <c r="E9" s="6" t="s">
        <v>5</v>
      </c>
      <c r="F9" s="6" t="s">
        <v>186</v>
      </c>
      <c r="G9" s="6" t="s">
        <v>181</v>
      </c>
      <c r="H9" s="8" t="s">
        <v>202</v>
      </c>
      <c r="I9" s="8" t="s">
        <v>225</v>
      </c>
      <c r="J9" s="121">
        <v>43139</v>
      </c>
      <c r="K9" s="4" t="s">
        <v>7</v>
      </c>
    </row>
    <row r="10" spans="1:11" ht="51" x14ac:dyDescent="0.2">
      <c r="A10" s="5">
        <v>9</v>
      </c>
      <c r="B10" s="6">
        <v>65</v>
      </c>
      <c r="C10" s="6" t="s">
        <v>3</v>
      </c>
      <c r="D10" s="6" t="s">
        <v>178</v>
      </c>
      <c r="E10" s="6" t="s">
        <v>5</v>
      </c>
      <c r="F10" s="6" t="s">
        <v>187</v>
      </c>
      <c r="G10" s="6" t="s">
        <v>182</v>
      </c>
      <c r="H10" s="8" t="s">
        <v>203</v>
      </c>
      <c r="I10" s="8" t="s">
        <v>226</v>
      </c>
      <c r="J10" s="121">
        <v>43139</v>
      </c>
      <c r="K10" s="4" t="s">
        <v>6</v>
      </c>
    </row>
    <row r="11" spans="1:11" ht="85" x14ac:dyDescent="0.2">
      <c r="A11" s="5">
        <v>10</v>
      </c>
      <c r="B11" s="6">
        <v>73</v>
      </c>
      <c r="C11" s="6" t="s">
        <v>3</v>
      </c>
      <c r="D11" s="6" t="s">
        <v>178</v>
      </c>
      <c r="E11" s="6" t="s">
        <v>5</v>
      </c>
      <c r="F11" s="6" t="s">
        <v>187</v>
      </c>
      <c r="G11" s="6" t="s">
        <v>182</v>
      </c>
      <c r="H11" s="8" t="s">
        <v>204</v>
      </c>
      <c r="I11" s="8" t="s">
        <v>227</v>
      </c>
      <c r="J11" s="121">
        <v>43143</v>
      </c>
      <c r="K11" s="4" t="s">
        <v>19</v>
      </c>
    </row>
    <row r="12" spans="1:11" ht="51" x14ac:dyDescent="0.2">
      <c r="A12" s="5">
        <v>11</v>
      </c>
      <c r="B12" s="6">
        <v>67</v>
      </c>
      <c r="C12" s="6" t="s">
        <v>3</v>
      </c>
      <c r="D12" s="6" t="s">
        <v>178</v>
      </c>
      <c r="E12" s="6" t="s">
        <v>5</v>
      </c>
      <c r="F12" s="6" t="s">
        <v>187</v>
      </c>
      <c r="G12" s="6" t="s">
        <v>181</v>
      </c>
      <c r="H12" s="8" t="s">
        <v>205</v>
      </c>
      <c r="I12" s="8" t="s">
        <v>228</v>
      </c>
      <c r="J12" s="121">
        <v>43143</v>
      </c>
      <c r="K12" s="4" t="s">
        <v>21</v>
      </c>
    </row>
    <row r="13" spans="1:11" ht="119" x14ac:dyDescent="0.2">
      <c r="A13" s="5">
        <v>12</v>
      </c>
      <c r="B13" s="6">
        <v>77</v>
      </c>
      <c r="C13" s="6" t="s">
        <v>3</v>
      </c>
      <c r="D13" s="6" t="s">
        <v>179</v>
      </c>
      <c r="E13" s="6" t="s">
        <v>5</v>
      </c>
      <c r="F13" s="6" t="s">
        <v>187</v>
      </c>
      <c r="G13" s="6" t="s">
        <v>181</v>
      </c>
      <c r="H13" s="8" t="s">
        <v>206</v>
      </c>
      <c r="I13" s="8" t="s">
        <v>229</v>
      </c>
      <c r="J13" s="121">
        <v>43143</v>
      </c>
      <c r="K13" s="4" t="s">
        <v>22</v>
      </c>
    </row>
    <row r="14" spans="1:11" ht="68" x14ac:dyDescent="0.2">
      <c r="A14" s="5">
        <v>13</v>
      </c>
      <c r="B14" s="6">
        <v>66</v>
      </c>
      <c r="C14" s="6" t="s">
        <v>3</v>
      </c>
      <c r="D14" s="6" t="s">
        <v>178</v>
      </c>
      <c r="E14" s="6" t="s">
        <v>194</v>
      </c>
      <c r="F14" s="6"/>
      <c r="G14" s="6" t="s">
        <v>182</v>
      </c>
      <c r="H14" s="8" t="s">
        <v>207</v>
      </c>
      <c r="I14" s="8" t="s">
        <v>230</v>
      </c>
      <c r="J14" s="121">
        <v>43147</v>
      </c>
      <c r="K14" s="4" t="s">
        <v>26</v>
      </c>
    </row>
    <row r="15" spans="1:11" ht="170" x14ac:dyDescent="0.2">
      <c r="A15" s="5">
        <v>14</v>
      </c>
      <c r="B15" s="6">
        <v>60</v>
      </c>
      <c r="C15" s="6" t="s">
        <v>13</v>
      </c>
      <c r="D15" s="6" t="s">
        <v>178</v>
      </c>
      <c r="E15" s="6" t="s">
        <v>194</v>
      </c>
      <c r="F15" s="6" t="s">
        <v>188</v>
      </c>
      <c r="G15" s="6" t="s">
        <v>181</v>
      </c>
      <c r="H15" s="8" t="s">
        <v>217</v>
      </c>
      <c r="I15" s="8" t="s">
        <v>231</v>
      </c>
      <c r="J15" s="121">
        <v>43148</v>
      </c>
      <c r="K15" s="4" t="s">
        <v>24</v>
      </c>
    </row>
    <row r="16" spans="1:11" ht="85" x14ac:dyDescent="0.2">
      <c r="A16" s="5">
        <v>15</v>
      </c>
      <c r="B16" s="6">
        <v>76</v>
      </c>
      <c r="C16" s="6" t="s">
        <v>13</v>
      </c>
      <c r="D16" s="6" t="s">
        <v>178</v>
      </c>
      <c r="E16" s="6" t="s">
        <v>194</v>
      </c>
      <c r="F16" s="6"/>
      <c r="G16" s="6" t="s">
        <v>181</v>
      </c>
      <c r="H16" s="8" t="s">
        <v>216</v>
      </c>
      <c r="I16" s="8" t="s">
        <v>232</v>
      </c>
      <c r="J16" s="121">
        <v>43148</v>
      </c>
      <c r="K16" s="7" t="s">
        <v>25</v>
      </c>
    </row>
    <row r="17" spans="1:11" ht="68" x14ac:dyDescent="0.2">
      <c r="A17" s="5">
        <v>16</v>
      </c>
      <c r="B17" s="6">
        <v>60</v>
      </c>
      <c r="C17" s="6" t="s">
        <v>13</v>
      </c>
      <c r="D17" s="6" t="s">
        <v>178</v>
      </c>
      <c r="E17" s="6" t="s">
        <v>194</v>
      </c>
      <c r="F17" s="6"/>
      <c r="G17" s="6" t="s">
        <v>181</v>
      </c>
      <c r="H17" s="8" t="s">
        <v>215</v>
      </c>
      <c r="I17" s="8" t="s">
        <v>233</v>
      </c>
      <c r="J17" s="121">
        <v>43152</v>
      </c>
      <c r="K17" s="4" t="s">
        <v>10</v>
      </c>
    </row>
    <row r="18" spans="1:11" ht="51" x14ac:dyDescent="0.2">
      <c r="A18" s="5">
        <v>17</v>
      </c>
      <c r="B18" s="6">
        <v>60</v>
      </c>
      <c r="C18" s="6" t="s">
        <v>13</v>
      </c>
      <c r="D18" s="6" t="s">
        <v>178</v>
      </c>
      <c r="E18" s="6" t="s">
        <v>194</v>
      </c>
      <c r="F18" s="6"/>
      <c r="G18" s="6" t="s">
        <v>183</v>
      </c>
      <c r="H18" s="8" t="s">
        <v>214</v>
      </c>
      <c r="I18" s="8" t="s">
        <v>234</v>
      </c>
      <c r="J18" s="121">
        <v>43152</v>
      </c>
      <c r="K18" s="7" t="s">
        <v>27</v>
      </c>
    </row>
    <row r="19" spans="1:11" ht="68" x14ac:dyDescent="0.2">
      <c r="A19" s="5">
        <v>18</v>
      </c>
      <c r="B19" s="6">
        <v>65</v>
      </c>
      <c r="C19" s="6" t="s">
        <v>13</v>
      </c>
      <c r="D19" s="6" t="s">
        <v>178</v>
      </c>
      <c r="E19" s="6" t="s">
        <v>194</v>
      </c>
      <c r="F19" s="6"/>
      <c r="G19" s="6" t="s">
        <v>181</v>
      </c>
      <c r="H19" s="8" t="s">
        <v>213</v>
      </c>
      <c r="I19" s="8" t="s">
        <v>235</v>
      </c>
      <c r="J19" s="121">
        <v>43159</v>
      </c>
      <c r="K19" s="4" t="s">
        <v>29</v>
      </c>
    </row>
    <row r="20" spans="1:11" ht="68" x14ac:dyDescent="0.2">
      <c r="A20" s="5">
        <v>19</v>
      </c>
      <c r="B20" s="6">
        <v>60</v>
      </c>
      <c r="C20" s="6" t="s">
        <v>3</v>
      </c>
      <c r="D20" s="6" t="s">
        <v>178</v>
      </c>
      <c r="E20" s="6" t="s">
        <v>194</v>
      </c>
      <c r="F20" s="6" t="s">
        <v>193</v>
      </c>
      <c r="G20" s="6" t="s">
        <v>182</v>
      </c>
      <c r="H20" s="8" t="s">
        <v>212</v>
      </c>
      <c r="I20" s="122" t="s">
        <v>236</v>
      </c>
      <c r="J20" s="121">
        <v>43159</v>
      </c>
      <c r="K20" s="7" t="s">
        <v>30</v>
      </c>
    </row>
    <row r="21" spans="1:11" ht="85" x14ac:dyDescent="0.2">
      <c r="A21" s="5">
        <v>20</v>
      </c>
      <c r="B21" s="6">
        <v>60</v>
      </c>
      <c r="C21" s="6" t="s">
        <v>13</v>
      </c>
      <c r="D21" s="6" t="s">
        <v>178</v>
      </c>
      <c r="E21" s="6" t="s">
        <v>194</v>
      </c>
      <c r="F21" s="6"/>
      <c r="G21" s="6" t="s">
        <v>181</v>
      </c>
      <c r="H21" s="8" t="s">
        <v>211</v>
      </c>
      <c r="I21" s="8" t="s">
        <v>237</v>
      </c>
      <c r="J21" s="121">
        <v>43160</v>
      </c>
      <c r="K21" s="4" t="s">
        <v>32</v>
      </c>
    </row>
    <row r="22" spans="1:11" ht="119" x14ac:dyDescent="0.2">
      <c r="A22" s="5">
        <v>21</v>
      </c>
      <c r="B22" s="6">
        <v>68</v>
      </c>
      <c r="C22" s="6" t="s">
        <v>3</v>
      </c>
      <c r="D22" s="6" t="s">
        <v>178</v>
      </c>
      <c r="E22" s="6" t="s">
        <v>194</v>
      </c>
      <c r="F22" s="6" t="s">
        <v>192</v>
      </c>
      <c r="G22" s="6" t="s">
        <v>183</v>
      </c>
      <c r="H22" s="8" t="s">
        <v>210</v>
      </c>
      <c r="I22" s="8" t="s">
        <v>238</v>
      </c>
      <c r="J22" s="121">
        <v>43160</v>
      </c>
      <c r="K22" s="7" t="s">
        <v>31</v>
      </c>
    </row>
    <row r="23" spans="1:11" ht="85" x14ac:dyDescent="0.2">
      <c r="A23" s="5">
        <v>22</v>
      </c>
      <c r="B23" s="6">
        <v>87</v>
      </c>
      <c r="C23" s="6" t="s">
        <v>3</v>
      </c>
      <c r="D23" s="6" t="s">
        <v>178</v>
      </c>
      <c r="E23" s="6" t="s">
        <v>5</v>
      </c>
      <c r="F23" s="6" t="s">
        <v>191</v>
      </c>
      <c r="G23" s="6" t="s">
        <v>181</v>
      </c>
      <c r="H23" s="8" t="s">
        <v>209</v>
      </c>
      <c r="I23" s="8" t="s">
        <v>239</v>
      </c>
      <c r="J23" s="121">
        <v>43171</v>
      </c>
      <c r="K23" s="4" t="s">
        <v>35</v>
      </c>
    </row>
    <row r="24" spans="1:11" ht="68" x14ac:dyDescent="0.2">
      <c r="A24" s="5">
        <v>23</v>
      </c>
      <c r="B24" s="6">
        <v>72</v>
      </c>
      <c r="C24" s="6" t="s">
        <v>13</v>
      </c>
      <c r="D24" s="6" t="s">
        <v>4</v>
      </c>
      <c r="E24" s="6" t="s">
        <v>5</v>
      </c>
      <c r="F24" s="6" t="s">
        <v>190</v>
      </c>
      <c r="G24" s="6" t="s">
        <v>181</v>
      </c>
      <c r="H24" s="8" t="s">
        <v>208</v>
      </c>
      <c r="I24" s="8" t="s">
        <v>240</v>
      </c>
      <c r="J24" s="121">
        <v>43203</v>
      </c>
      <c r="K24" s="7" t="s">
        <v>38</v>
      </c>
    </row>
    <row r="25" spans="1:11" ht="85" x14ac:dyDescent="0.2">
      <c r="A25" s="5">
        <v>24</v>
      </c>
      <c r="B25" s="6">
        <v>85</v>
      </c>
      <c r="C25" s="6" t="s">
        <v>13</v>
      </c>
      <c r="D25" s="6" t="s">
        <v>179</v>
      </c>
      <c r="E25" s="6" t="s">
        <v>5</v>
      </c>
      <c r="F25" s="6" t="s">
        <v>189</v>
      </c>
      <c r="G25" s="6" t="s">
        <v>181</v>
      </c>
      <c r="H25" s="8"/>
      <c r="I25" s="8" t="s">
        <v>241</v>
      </c>
      <c r="J25" s="121">
        <v>43203</v>
      </c>
      <c r="K25" s="4" t="s">
        <v>36</v>
      </c>
    </row>
    <row r="27" spans="1:11" ht="21" x14ac:dyDescent="0.25">
      <c r="A27" s="22" t="s">
        <v>177</v>
      </c>
      <c r="B27" s="23">
        <f>AVERAGE(B2:B25)</f>
        <v>69.083333333333329</v>
      </c>
    </row>
    <row r="28" spans="1:11" ht="21" x14ac:dyDescent="0.25">
      <c r="A28" s="22" t="s">
        <v>28</v>
      </c>
      <c r="B28" s="23">
        <f>STDEV(B2:B25)</f>
        <v>8.1449726647880603</v>
      </c>
    </row>
    <row r="30" spans="1:11" ht="19" x14ac:dyDescent="0.25">
      <c r="A30" s="11" t="s">
        <v>13</v>
      </c>
      <c r="B30" s="24">
        <v>11</v>
      </c>
    </row>
    <row r="31" spans="1:11" ht="19" x14ac:dyDescent="0.25">
      <c r="A31" s="11" t="s">
        <v>3</v>
      </c>
      <c r="B31" s="24">
        <v>13</v>
      </c>
    </row>
    <row r="32" spans="1:11" ht="19" x14ac:dyDescent="0.25">
      <c r="B32" s="24">
        <f>SUM(B30:B31)</f>
        <v>24</v>
      </c>
    </row>
  </sheetData>
  <pageMargins left="0" right="0" top="0" bottom="0" header="0" footer="0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CA4E-F5E4-A44A-8A0C-39C2A18E0BF7}">
  <dimension ref="A1:N43"/>
  <sheetViews>
    <sheetView zoomScale="175" zoomScaleNormal="175" workbookViewId="0">
      <pane xSplit="1" topLeftCell="J1" activePane="topRight" state="frozen"/>
      <selection pane="topRight" activeCell="N1" sqref="N1"/>
    </sheetView>
  </sheetViews>
  <sheetFormatPr baseColWidth="10" defaultRowHeight="16" x14ac:dyDescent="0.2"/>
  <cols>
    <col min="1" max="1" width="11" bestFit="1" customWidth="1"/>
    <col min="2" max="2" width="10.83203125" customWidth="1"/>
    <col min="3" max="3" width="23" customWidth="1"/>
    <col min="4" max="5" width="10.83203125" customWidth="1"/>
    <col min="6" max="6" width="5.6640625" customWidth="1"/>
    <col min="7" max="7" width="14.83203125" customWidth="1"/>
    <col min="8" max="8" width="15.1640625" customWidth="1"/>
    <col min="9" max="9" width="7.6640625" bestFit="1" customWidth="1"/>
    <col min="10" max="10" width="23" bestFit="1" customWidth="1"/>
    <col min="11" max="11" width="11.5" customWidth="1"/>
    <col min="12" max="12" width="12" bestFit="1" customWidth="1"/>
    <col min="13" max="13" width="15.33203125" bestFit="1" customWidth="1"/>
    <col min="14" max="14" width="23" style="14" bestFit="1" customWidth="1"/>
  </cols>
  <sheetData>
    <row r="1" spans="1:14" x14ac:dyDescent="0.2">
      <c r="A1" s="1" t="s">
        <v>0</v>
      </c>
      <c r="B1" s="1" t="s">
        <v>1</v>
      </c>
      <c r="C1" s="1" t="s">
        <v>17</v>
      </c>
      <c r="D1" s="1" t="s">
        <v>246</v>
      </c>
      <c r="E1" s="1" t="s">
        <v>247</v>
      </c>
      <c r="F1" s="1" t="s">
        <v>18</v>
      </c>
      <c r="G1" s="1" t="s">
        <v>287</v>
      </c>
      <c r="H1" s="1" t="s">
        <v>288</v>
      </c>
      <c r="I1" s="1" t="s">
        <v>289</v>
      </c>
      <c r="J1" s="1" t="s">
        <v>290</v>
      </c>
      <c r="K1" s="1" t="s">
        <v>173</v>
      </c>
      <c r="L1" s="3" t="s">
        <v>137</v>
      </c>
      <c r="M1" s="3" t="s">
        <v>138</v>
      </c>
      <c r="N1" s="3" t="s">
        <v>291</v>
      </c>
    </row>
    <row r="2" spans="1:14" ht="17" x14ac:dyDescent="0.2">
      <c r="A2" s="5">
        <v>1</v>
      </c>
      <c r="B2" s="67" t="s">
        <v>2</v>
      </c>
      <c r="C2" s="6" t="s">
        <v>254</v>
      </c>
      <c r="D2" s="2" t="s">
        <v>243</v>
      </c>
      <c r="E2" s="2" t="s">
        <v>243</v>
      </c>
      <c r="F2" s="2">
        <v>97.5</v>
      </c>
      <c r="G2" s="4" t="s">
        <v>269</v>
      </c>
      <c r="H2" s="4" t="s">
        <v>260</v>
      </c>
      <c r="I2" s="12">
        <v>0.5</v>
      </c>
      <c r="J2" s="2" t="s">
        <v>140</v>
      </c>
      <c r="K2" s="2"/>
      <c r="L2" s="10">
        <f>(8+5+7+4)/4</f>
        <v>6</v>
      </c>
      <c r="M2" s="10">
        <f>(5+0+7+6+0+8+5)/7</f>
        <v>4.4285714285714288</v>
      </c>
      <c r="N2" s="2" t="s">
        <v>243</v>
      </c>
    </row>
    <row r="3" spans="1:14" ht="32" x14ac:dyDescent="0.2">
      <c r="A3" s="5">
        <v>2</v>
      </c>
      <c r="B3" s="66" t="s">
        <v>144</v>
      </c>
      <c r="C3" s="6" t="s">
        <v>259</v>
      </c>
      <c r="D3" s="2" t="s">
        <v>16</v>
      </c>
      <c r="E3" s="2" t="s">
        <v>16</v>
      </c>
      <c r="F3" s="2">
        <v>90</v>
      </c>
      <c r="G3" s="4" t="s">
        <v>270</v>
      </c>
      <c r="H3" s="2" t="s">
        <v>261</v>
      </c>
      <c r="I3" s="12">
        <v>0.8</v>
      </c>
      <c r="J3" s="115" t="s">
        <v>140</v>
      </c>
      <c r="K3" s="2"/>
      <c r="L3" s="10">
        <f>(6+1+3+0)/4</f>
        <v>2.5</v>
      </c>
      <c r="M3" s="10">
        <f>(0+3+3+0+3+0+0)/7</f>
        <v>1.2857142857142858</v>
      </c>
      <c r="N3" s="115" t="s">
        <v>243</v>
      </c>
    </row>
    <row r="4" spans="1:14" x14ac:dyDescent="0.2">
      <c r="A4" s="5">
        <v>3</v>
      </c>
      <c r="B4" s="69" t="s">
        <v>145</v>
      </c>
      <c r="C4" s="6"/>
      <c r="D4" s="2" t="s">
        <v>16</v>
      </c>
      <c r="E4" s="2" t="s">
        <v>16</v>
      </c>
      <c r="F4" s="2">
        <v>100</v>
      </c>
      <c r="G4" s="4" t="s">
        <v>271</v>
      </c>
      <c r="H4" s="2" t="s">
        <v>261</v>
      </c>
      <c r="I4" s="12">
        <v>1</v>
      </c>
      <c r="J4" s="115" t="s">
        <v>140</v>
      </c>
      <c r="K4" s="2"/>
      <c r="L4" s="10">
        <f>(10+2+5+10)/4</f>
        <v>6.75</v>
      </c>
      <c r="M4" s="10">
        <f>(5+1+1+3+3+1+9)/7</f>
        <v>3.2857142857142856</v>
      </c>
      <c r="N4" s="2" t="s">
        <v>16</v>
      </c>
    </row>
    <row r="5" spans="1:14" x14ac:dyDescent="0.2">
      <c r="A5" s="5">
        <v>4</v>
      </c>
      <c r="B5" s="68" t="s">
        <v>146</v>
      </c>
      <c r="C5" s="6"/>
      <c r="D5" s="2" t="s">
        <v>243</v>
      </c>
      <c r="E5" s="2" t="s">
        <v>243</v>
      </c>
      <c r="F5" s="2">
        <v>95</v>
      </c>
      <c r="G5" s="4" t="s">
        <v>272</v>
      </c>
      <c r="H5" s="2" t="s">
        <v>261</v>
      </c>
      <c r="I5" s="12">
        <v>0.3</v>
      </c>
      <c r="J5" s="115" t="s">
        <v>140</v>
      </c>
      <c r="K5" s="2"/>
      <c r="L5" s="10">
        <f>(8+2+5+4)/4</f>
        <v>4.75</v>
      </c>
      <c r="M5" s="10">
        <f>(5+7+7+6+4+7+5)/7</f>
        <v>5.8571428571428568</v>
      </c>
      <c r="N5" s="115" t="s">
        <v>243</v>
      </c>
    </row>
    <row r="6" spans="1:14" x14ac:dyDescent="0.2">
      <c r="A6" s="5">
        <v>5</v>
      </c>
      <c r="B6" s="67" t="s">
        <v>2</v>
      </c>
      <c r="C6" s="6" t="s">
        <v>252</v>
      </c>
      <c r="D6" s="2" t="s">
        <v>16</v>
      </c>
      <c r="E6" s="2" t="s">
        <v>243</v>
      </c>
      <c r="F6" s="2">
        <v>90</v>
      </c>
      <c r="G6" s="4" t="s">
        <v>273</v>
      </c>
      <c r="H6" s="2" t="s">
        <v>2</v>
      </c>
      <c r="I6" s="2"/>
      <c r="J6" s="2"/>
      <c r="K6" s="2"/>
      <c r="L6" s="15">
        <f>(10+5+7+9)/4</f>
        <v>7.75</v>
      </c>
      <c r="M6" s="15">
        <f>(8+7+9+7+8+8)/6</f>
        <v>7.833333333333333</v>
      </c>
      <c r="N6" s="115" t="s">
        <v>243</v>
      </c>
    </row>
    <row r="7" spans="1:14" ht="17" x14ac:dyDescent="0.2">
      <c r="A7" s="5">
        <v>6</v>
      </c>
      <c r="B7" s="67" t="s">
        <v>2</v>
      </c>
      <c r="C7" s="6" t="s">
        <v>254</v>
      </c>
      <c r="D7" s="2" t="s">
        <v>16</v>
      </c>
      <c r="E7" s="2" t="s">
        <v>16</v>
      </c>
      <c r="F7" s="2">
        <v>90</v>
      </c>
      <c r="G7" s="4" t="s">
        <v>274</v>
      </c>
      <c r="H7" s="2" t="s">
        <v>266</v>
      </c>
      <c r="I7" s="12">
        <v>0</v>
      </c>
      <c r="J7" s="115" t="s">
        <v>140</v>
      </c>
      <c r="K7" s="2"/>
      <c r="L7" s="10">
        <f>(0+0+0+0)/4</f>
        <v>0</v>
      </c>
      <c r="M7" s="10">
        <f>(0+0+5+0+0+0)/6</f>
        <v>0.83333333333333337</v>
      </c>
      <c r="N7" s="115" t="s">
        <v>243</v>
      </c>
    </row>
    <row r="8" spans="1:14" ht="17" x14ac:dyDescent="0.2">
      <c r="A8" s="5">
        <v>7</v>
      </c>
      <c r="B8" s="67" t="s">
        <v>2</v>
      </c>
      <c r="C8" s="6" t="s">
        <v>252</v>
      </c>
      <c r="D8" s="2" t="s">
        <v>16</v>
      </c>
      <c r="E8" s="2" t="s">
        <v>16</v>
      </c>
      <c r="F8" s="2">
        <v>85</v>
      </c>
      <c r="G8" s="4" t="s">
        <v>271</v>
      </c>
      <c r="H8" s="2" t="s">
        <v>2</v>
      </c>
      <c r="I8" s="2"/>
      <c r="J8" s="2"/>
      <c r="K8" s="2"/>
      <c r="L8" s="10">
        <f>(0+0+0+0)/4</f>
        <v>0</v>
      </c>
      <c r="M8" s="10">
        <v>0</v>
      </c>
      <c r="N8" s="115" t="s">
        <v>243</v>
      </c>
    </row>
    <row r="9" spans="1:14" ht="34" x14ac:dyDescent="0.2">
      <c r="A9" s="5">
        <v>8</v>
      </c>
      <c r="B9" s="67" t="s">
        <v>2</v>
      </c>
      <c r="C9" s="6" t="s">
        <v>252</v>
      </c>
      <c r="D9" s="2" t="s">
        <v>243</v>
      </c>
      <c r="E9" s="2" t="s">
        <v>243</v>
      </c>
      <c r="F9" s="2">
        <v>80</v>
      </c>
      <c r="G9" s="4" t="s">
        <v>272</v>
      </c>
      <c r="H9" s="2" t="s">
        <v>2</v>
      </c>
      <c r="I9" s="2"/>
      <c r="J9" s="2"/>
      <c r="K9" s="2"/>
      <c r="L9" s="10">
        <f>(7+5+6+4)/4</f>
        <v>5.5</v>
      </c>
      <c r="M9" s="10">
        <f>(8+8+5+5+4+5)/6</f>
        <v>5.833333333333333</v>
      </c>
      <c r="N9" s="115" t="s">
        <v>243</v>
      </c>
    </row>
    <row r="10" spans="1:14" x14ac:dyDescent="0.2">
      <c r="A10" s="5">
        <v>9</v>
      </c>
      <c r="B10" s="67" t="s">
        <v>2</v>
      </c>
      <c r="C10" s="6" t="s">
        <v>254</v>
      </c>
      <c r="D10" s="2" t="s">
        <v>243</v>
      </c>
      <c r="E10" s="2" t="s">
        <v>243</v>
      </c>
      <c r="F10" s="2">
        <v>90</v>
      </c>
      <c r="G10" s="4" t="s">
        <v>275</v>
      </c>
      <c r="H10" s="2" t="s">
        <v>263</v>
      </c>
      <c r="I10" s="12">
        <v>0.5</v>
      </c>
      <c r="J10" s="115" t="s">
        <v>140</v>
      </c>
      <c r="K10" s="2"/>
      <c r="L10" s="15">
        <f>(10+5+10+5)/4</f>
        <v>7.5</v>
      </c>
      <c r="M10" s="15">
        <f>(10+10+10+0+8+10)/6</f>
        <v>8</v>
      </c>
      <c r="N10" s="115" t="s">
        <v>243</v>
      </c>
    </row>
    <row r="11" spans="1:14" ht="17" x14ac:dyDescent="0.2">
      <c r="A11" s="6">
        <v>10</v>
      </c>
      <c r="B11" s="67" t="s">
        <v>20</v>
      </c>
      <c r="C11" s="6" t="s">
        <v>252</v>
      </c>
      <c r="D11" s="6" t="s">
        <v>243</v>
      </c>
      <c r="E11" s="6" t="s">
        <v>243</v>
      </c>
      <c r="F11" s="6">
        <v>90</v>
      </c>
      <c r="G11" s="4" t="s">
        <v>276</v>
      </c>
      <c r="H11" s="2" t="s">
        <v>265</v>
      </c>
      <c r="I11" s="12">
        <v>0.5</v>
      </c>
      <c r="J11" s="115" t="s">
        <v>140</v>
      </c>
      <c r="K11" s="2"/>
      <c r="L11" s="10">
        <f>(5+4+5+5)/4</f>
        <v>4.75</v>
      </c>
      <c r="M11" s="10">
        <f>(3+3+4+4+5+5)/6</f>
        <v>4</v>
      </c>
      <c r="N11" s="2" t="s">
        <v>244</v>
      </c>
    </row>
    <row r="12" spans="1:14" x14ac:dyDescent="0.2">
      <c r="A12" s="6">
        <v>11</v>
      </c>
      <c r="B12" s="67" t="s">
        <v>20</v>
      </c>
      <c r="C12" s="6" t="s">
        <v>254</v>
      </c>
      <c r="D12" s="6" t="s">
        <v>16</v>
      </c>
      <c r="E12" s="6" t="s">
        <v>16</v>
      </c>
      <c r="F12" s="6">
        <v>90</v>
      </c>
      <c r="G12" s="4" t="s">
        <v>275</v>
      </c>
      <c r="H12" s="2" t="s">
        <v>261</v>
      </c>
      <c r="I12" s="13">
        <v>0.8</v>
      </c>
      <c r="J12" s="115" t="s">
        <v>140</v>
      </c>
      <c r="K12" s="2"/>
      <c r="L12" s="10">
        <f>(5+2+4+0)/4</f>
        <v>2.75</v>
      </c>
      <c r="M12" s="10">
        <f>(8+6+9+0+9+1)/6</f>
        <v>5.5</v>
      </c>
      <c r="N12" s="2" t="s">
        <v>244</v>
      </c>
    </row>
    <row r="13" spans="1:14" x14ac:dyDescent="0.2">
      <c r="A13" s="6">
        <v>12</v>
      </c>
      <c r="B13" s="68" t="s">
        <v>146</v>
      </c>
      <c r="C13" s="6" t="s">
        <v>23</v>
      </c>
      <c r="D13" s="6" t="s">
        <v>16</v>
      </c>
      <c r="E13" s="6" t="s">
        <v>243</v>
      </c>
      <c r="F13" s="6">
        <v>30</v>
      </c>
      <c r="G13" s="4" t="s">
        <v>277</v>
      </c>
      <c r="H13" s="6" t="s">
        <v>264</v>
      </c>
      <c r="I13" s="13">
        <v>0.8</v>
      </c>
      <c r="J13" s="115" t="s">
        <v>140</v>
      </c>
      <c r="K13" s="6"/>
      <c r="L13" s="10">
        <f>(7+5+6+2)/4</f>
        <v>5</v>
      </c>
      <c r="M13" s="10">
        <f>(9+4+5+3+10)/5</f>
        <v>6.2</v>
      </c>
      <c r="N13" s="123" t="s">
        <v>243</v>
      </c>
    </row>
    <row r="14" spans="1:14" ht="32" x14ac:dyDescent="0.2">
      <c r="A14" s="6">
        <v>13</v>
      </c>
      <c r="B14" s="66" t="s">
        <v>144</v>
      </c>
      <c r="C14" s="6" t="s">
        <v>258</v>
      </c>
      <c r="D14" s="6" t="s">
        <v>16</v>
      </c>
      <c r="E14" s="6" t="s">
        <v>16</v>
      </c>
      <c r="F14" s="6">
        <v>92.5</v>
      </c>
      <c r="G14" s="4" t="s">
        <v>278</v>
      </c>
      <c r="H14" s="6" t="s">
        <v>261</v>
      </c>
      <c r="I14" s="13">
        <v>0.8</v>
      </c>
      <c r="J14" s="6" t="s">
        <v>34</v>
      </c>
      <c r="K14" s="6"/>
      <c r="L14" s="10">
        <f>(5+1+2+3)/4</f>
        <v>2.75</v>
      </c>
      <c r="M14" s="10">
        <f>(6+0+3+4+2+5+7)/7</f>
        <v>3.8571428571428572</v>
      </c>
      <c r="N14" s="115" t="s">
        <v>243</v>
      </c>
    </row>
    <row r="15" spans="1:14" ht="32" x14ac:dyDescent="0.2">
      <c r="A15" s="6">
        <v>14</v>
      </c>
      <c r="B15" s="66" t="s">
        <v>144</v>
      </c>
      <c r="C15" s="6" t="s">
        <v>258</v>
      </c>
      <c r="D15" s="6" t="s">
        <v>16</v>
      </c>
      <c r="E15" s="6" t="s">
        <v>16</v>
      </c>
      <c r="F15" s="6">
        <v>97.6</v>
      </c>
      <c r="G15" s="4" t="s">
        <v>279</v>
      </c>
      <c r="H15" s="6" t="s">
        <v>268</v>
      </c>
      <c r="I15" s="13">
        <v>1</v>
      </c>
      <c r="J15" s="115" t="s">
        <v>140</v>
      </c>
      <c r="K15" s="6"/>
      <c r="L15" s="10">
        <f>(3+3+3+3)/4</f>
        <v>3</v>
      </c>
      <c r="M15" s="10">
        <f>(2+0+1+2+0+3+0)/7</f>
        <v>1.1428571428571428</v>
      </c>
      <c r="N15" s="115" t="s">
        <v>243</v>
      </c>
    </row>
    <row r="16" spans="1:14" x14ac:dyDescent="0.2">
      <c r="A16" s="6">
        <v>15</v>
      </c>
      <c r="B16" s="67" t="s">
        <v>20</v>
      </c>
      <c r="C16" s="6" t="s">
        <v>252</v>
      </c>
      <c r="D16" s="6" t="s">
        <v>243</v>
      </c>
      <c r="E16" s="6" t="s">
        <v>243</v>
      </c>
      <c r="F16" s="6">
        <v>90</v>
      </c>
      <c r="G16" s="4" t="s">
        <v>280</v>
      </c>
      <c r="H16" s="6" t="s">
        <v>261</v>
      </c>
      <c r="I16" s="13">
        <v>0.5</v>
      </c>
      <c r="J16" s="115" t="s">
        <v>140</v>
      </c>
      <c r="K16" s="6"/>
      <c r="L16" s="10">
        <f>(7+3+3+7)/4</f>
        <v>5</v>
      </c>
      <c r="M16" s="10">
        <f>(6+7+8+7+7+7)/6</f>
        <v>7</v>
      </c>
      <c r="N16" s="115" t="s">
        <v>243</v>
      </c>
    </row>
    <row r="17" spans="1:14" ht="32" x14ac:dyDescent="0.2">
      <c r="A17" s="6">
        <v>16</v>
      </c>
      <c r="B17" s="66" t="s">
        <v>144</v>
      </c>
      <c r="C17" s="6" t="s">
        <v>258</v>
      </c>
      <c r="D17" s="6" t="s">
        <v>243</v>
      </c>
      <c r="E17" s="6" t="s">
        <v>243</v>
      </c>
      <c r="F17" s="6">
        <v>100</v>
      </c>
      <c r="G17" s="4" t="s">
        <v>281</v>
      </c>
      <c r="H17" s="6" t="s">
        <v>261</v>
      </c>
      <c r="I17" s="13">
        <v>0.5</v>
      </c>
      <c r="J17" s="115" t="s">
        <v>140</v>
      </c>
      <c r="K17" s="6"/>
      <c r="L17" s="10">
        <f>(4+1+2+4)/4</f>
        <v>2.75</v>
      </c>
      <c r="M17" s="10">
        <f>(5+8+0+3+0+4+5)/7</f>
        <v>3.5714285714285716</v>
      </c>
      <c r="N17" s="2" t="s">
        <v>16</v>
      </c>
    </row>
    <row r="18" spans="1:14" x14ac:dyDescent="0.2">
      <c r="A18" s="6">
        <v>17</v>
      </c>
      <c r="B18" s="68" t="s">
        <v>146</v>
      </c>
      <c r="C18" s="6"/>
      <c r="D18" s="6" t="s">
        <v>16</v>
      </c>
      <c r="E18" s="6" t="s">
        <v>16</v>
      </c>
      <c r="F18" s="6">
        <v>100</v>
      </c>
      <c r="G18" s="4" t="s">
        <v>282</v>
      </c>
      <c r="H18" s="6" t="s">
        <v>263</v>
      </c>
      <c r="I18" s="13">
        <v>1</v>
      </c>
      <c r="J18" s="115" t="s">
        <v>140</v>
      </c>
      <c r="K18" s="6"/>
      <c r="L18" s="10">
        <f>(0+0+0+0)/4</f>
        <v>0</v>
      </c>
      <c r="M18" s="10">
        <v>0</v>
      </c>
      <c r="N18" s="115" t="s">
        <v>243</v>
      </c>
    </row>
    <row r="19" spans="1:14" ht="34" x14ac:dyDescent="0.2">
      <c r="A19" s="6">
        <v>18</v>
      </c>
      <c r="B19" s="66" t="s">
        <v>144</v>
      </c>
      <c r="C19" s="6" t="s">
        <v>258</v>
      </c>
      <c r="D19" s="6" t="s">
        <v>16</v>
      </c>
      <c r="E19" s="6" t="s">
        <v>16</v>
      </c>
      <c r="F19" s="6">
        <v>100</v>
      </c>
      <c r="G19" s="4" t="s">
        <v>283</v>
      </c>
      <c r="H19" s="4" t="s">
        <v>267</v>
      </c>
      <c r="I19" s="13">
        <v>1</v>
      </c>
      <c r="J19" s="115" t="s">
        <v>140</v>
      </c>
      <c r="K19" s="6"/>
      <c r="L19" s="10">
        <f>(4+4+4+0)/4</f>
        <v>3</v>
      </c>
      <c r="M19" s="10">
        <f>(4+4+0+0+0+0+0)/7</f>
        <v>1.1428571428571428</v>
      </c>
      <c r="N19" s="115" t="s">
        <v>243</v>
      </c>
    </row>
    <row r="20" spans="1:14" ht="32" x14ac:dyDescent="0.2">
      <c r="A20" s="6">
        <v>19</v>
      </c>
      <c r="B20" s="66" t="s">
        <v>144</v>
      </c>
      <c r="C20" s="6" t="s">
        <v>258</v>
      </c>
      <c r="D20" s="6" t="s">
        <v>16</v>
      </c>
      <c r="E20" s="6" t="s">
        <v>243</v>
      </c>
      <c r="F20" s="6">
        <v>90</v>
      </c>
      <c r="G20" s="4" t="s">
        <v>284</v>
      </c>
      <c r="H20" s="6" t="s">
        <v>261</v>
      </c>
      <c r="I20" s="13">
        <v>0.7</v>
      </c>
      <c r="J20" s="115" t="s">
        <v>140</v>
      </c>
      <c r="K20" s="6"/>
      <c r="L20" s="10">
        <f>(7+2+3+5)/4</f>
        <v>4.25</v>
      </c>
      <c r="M20" s="10">
        <f>(6+5+0+9+0+0+0)/7</f>
        <v>2.8571428571428572</v>
      </c>
      <c r="N20" s="2" t="s">
        <v>16</v>
      </c>
    </row>
    <row r="21" spans="1:14" ht="48" x14ac:dyDescent="0.2">
      <c r="A21" s="6">
        <v>20</v>
      </c>
      <c r="B21" s="66" t="s">
        <v>144</v>
      </c>
      <c r="C21" s="6" t="s">
        <v>257</v>
      </c>
      <c r="D21" s="6" t="s">
        <v>16</v>
      </c>
      <c r="E21" s="6" t="s">
        <v>16</v>
      </c>
      <c r="F21" s="6">
        <v>80</v>
      </c>
      <c r="G21" s="4" t="s">
        <v>283</v>
      </c>
      <c r="H21" s="6" t="s">
        <v>2</v>
      </c>
      <c r="I21" s="6"/>
      <c r="J21" s="6"/>
      <c r="K21" s="6"/>
      <c r="L21" s="10">
        <f>(5+3+4+0)/4</f>
        <v>3</v>
      </c>
      <c r="M21" s="10">
        <f>(5+0+0+8+0+0+5)/7</f>
        <v>2.5714285714285716</v>
      </c>
      <c r="N21" s="115" t="s">
        <v>243</v>
      </c>
    </row>
    <row r="22" spans="1:14" ht="32" x14ac:dyDescent="0.2">
      <c r="A22" s="6">
        <v>21</v>
      </c>
      <c r="B22" s="67" t="s">
        <v>20</v>
      </c>
      <c r="C22" s="6" t="s">
        <v>256</v>
      </c>
      <c r="D22" s="6" t="s">
        <v>16</v>
      </c>
      <c r="E22" s="6" t="s">
        <v>243</v>
      </c>
      <c r="F22" s="6">
        <v>97.5</v>
      </c>
      <c r="G22" s="4" t="s">
        <v>284</v>
      </c>
      <c r="H22" s="6" t="s">
        <v>2</v>
      </c>
      <c r="I22" s="6"/>
      <c r="J22" s="6"/>
      <c r="K22" s="6"/>
      <c r="L22" s="10">
        <f>(2+0+1+0)/4</f>
        <v>0.75</v>
      </c>
      <c r="M22" s="10">
        <f>(1+0+1+1+0+0+0)/7</f>
        <v>0.42857142857142855</v>
      </c>
      <c r="N22" s="2" t="s">
        <v>16</v>
      </c>
    </row>
    <row r="23" spans="1:14" x14ac:dyDescent="0.2">
      <c r="A23" s="6">
        <v>22</v>
      </c>
      <c r="B23" s="67" t="s">
        <v>20</v>
      </c>
      <c r="C23" s="6" t="s">
        <v>253</v>
      </c>
      <c r="D23" s="6" t="s">
        <v>16</v>
      </c>
      <c r="E23" s="6" t="s">
        <v>16</v>
      </c>
      <c r="F23" s="6">
        <v>65</v>
      </c>
      <c r="G23" s="4" t="s">
        <v>285</v>
      </c>
      <c r="H23" s="6" t="s">
        <v>2</v>
      </c>
      <c r="I23" s="6"/>
      <c r="J23" s="6"/>
      <c r="K23" s="6"/>
      <c r="L23" s="10">
        <f>(10+2+4+2)/4</f>
        <v>4.5</v>
      </c>
      <c r="M23" s="10">
        <f>(3+4+6+5+0+0)/6</f>
        <v>3</v>
      </c>
      <c r="N23" s="2" t="s">
        <v>16</v>
      </c>
    </row>
    <row r="24" spans="1:14" x14ac:dyDescent="0.2">
      <c r="A24" s="6">
        <v>23</v>
      </c>
      <c r="B24" s="67" t="s">
        <v>20</v>
      </c>
      <c r="C24" s="6" t="s">
        <v>252</v>
      </c>
      <c r="D24" s="6" t="s">
        <v>16</v>
      </c>
      <c r="E24" s="6" t="s">
        <v>16</v>
      </c>
      <c r="F24" s="6">
        <v>90</v>
      </c>
      <c r="G24" s="4" t="s">
        <v>270</v>
      </c>
      <c r="H24" s="6" t="s">
        <v>262</v>
      </c>
      <c r="I24" s="13">
        <v>0.5</v>
      </c>
      <c r="J24" s="6" t="s">
        <v>2</v>
      </c>
      <c r="K24" s="6"/>
      <c r="L24" s="10">
        <f>(5+2+4+0)/4</f>
        <v>2.75</v>
      </c>
      <c r="M24" s="10">
        <f>(5+0+5+0+0+0)/6</f>
        <v>1.6666666666666667</v>
      </c>
      <c r="N24" s="115" t="s">
        <v>243</v>
      </c>
    </row>
    <row r="25" spans="1:14" x14ac:dyDescent="0.2">
      <c r="A25" s="6">
        <v>24</v>
      </c>
      <c r="B25" s="66" t="s">
        <v>144</v>
      </c>
      <c r="C25" s="6" t="s">
        <v>255</v>
      </c>
      <c r="D25" s="6" t="s">
        <v>243</v>
      </c>
      <c r="E25" s="6" t="s">
        <v>16</v>
      </c>
      <c r="F25" s="6">
        <v>72.5</v>
      </c>
      <c r="G25" s="4" t="s">
        <v>286</v>
      </c>
      <c r="H25" s="6" t="s">
        <v>262</v>
      </c>
      <c r="I25" s="13">
        <v>0.3</v>
      </c>
      <c r="J25" s="6" t="s">
        <v>2</v>
      </c>
      <c r="K25" s="6"/>
      <c r="L25" s="10">
        <f>(4+0+3+3)/4</f>
        <v>2.5</v>
      </c>
      <c r="M25" s="10">
        <v>0</v>
      </c>
      <c r="N25" s="2" t="s">
        <v>16</v>
      </c>
    </row>
    <row r="27" spans="1:14" x14ac:dyDescent="0.2">
      <c r="A27" s="11" t="s">
        <v>242</v>
      </c>
      <c r="B27" s="9"/>
      <c r="C27" s="9">
        <v>10</v>
      </c>
      <c r="D27" s="9"/>
      <c r="E27" s="9"/>
      <c r="F27" s="10">
        <f>AVERAGE(F2:F25)</f>
        <v>87.608333333333334</v>
      </c>
      <c r="G27" s="9"/>
      <c r="H27" s="9"/>
      <c r="I27" s="9"/>
      <c r="J27" s="9"/>
      <c r="K27" s="9"/>
      <c r="L27" s="10">
        <f>AVERAGE(L2:L22)</f>
        <v>3.7023809523809526</v>
      </c>
      <c r="M27" s="16">
        <f>AVERAGE(M2:M22)</f>
        <v>3.6013605442176866</v>
      </c>
      <c r="N27" s="2" t="s">
        <v>245</v>
      </c>
    </row>
    <row r="28" spans="1:14" x14ac:dyDescent="0.2">
      <c r="N28" s="2" t="s">
        <v>37</v>
      </c>
    </row>
    <row r="29" spans="1:14" x14ac:dyDescent="0.2">
      <c r="E29" s="46" t="s">
        <v>2</v>
      </c>
      <c r="F29">
        <f>SUM(F2,F6:F12,F16,F16,F22:F24)/12</f>
        <v>95.416666666666671</v>
      </c>
      <c r="N29" s="2" t="s">
        <v>33</v>
      </c>
    </row>
    <row r="30" spans="1:14" x14ac:dyDescent="0.2">
      <c r="E30" t="s">
        <v>248</v>
      </c>
      <c r="F30">
        <f>F11</f>
        <v>90</v>
      </c>
    </row>
    <row r="31" spans="1:14" x14ac:dyDescent="0.2">
      <c r="C31" t="s">
        <v>194</v>
      </c>
      <c r="D31" s="73">
        <f>SUM(F2:F5,F14:F22)/13</f>
        <v>94.623076923076923</v>
      </c>
      <c r="E31" t="s">
        <v>249</v>
      </c>
      <c r="F31">
        <f>SUM(F2,F6,F8,F9:F10,F12,F16,F22)/8</f>
        <v>90</v>
      </c>
    </row>
    <row r="32" spans="1:14" x14ac:dyDescent="0.2">
      <c r="C32" t="s">
        <v>154</v>
      </c>
      <c r="D32" s="73">
        <f>SUM(F6:F13,F23:F25)/11</f>
        <v>79.318181818181813</v>
      </c>
      <c r="E32" t="s">
        <v>250</v>
      </c>
      <c r="F32">
        <f>SUM(F23:F24,F7)/3</f>
        <v>81.666666666666671</v>
      </c>
    </row>
    <row r="34" spans="5:6" x14ac:dyDescent="0.2">
      <c r="E34" s="46" t="s">
        <v>144</v>
      </c>
      <c r="F34">
        <f>SUM(F25,F19:F21,F17,F14:F15,F3)/8</f>
        <v>90.325000000000003</v>
      </c>
    </row>
    <row r="35" spans="5:6" x14ac:dyDescent="0.2">
      <c r="E35" t="s">
        <v>249</v>
      </c>
      <c r="F35">
        <f>SUM(F19:F21,F17,F14:F15,F3)/7</f>
        <v>92.871428571428581</v>
      </c>
    </row>
    <row r="36" spans="5:6" x14ac:dyDescent="0.2">
      <c r="E36" t="s">
        <v>250</v>
      </c>
      <c r="F36">
        <f>F25</f>
        <v>72.5</v>
      </c>
    </row>
    <row r="38" spans="5:6" x14ac:dyDescent="0.2">
      <c r="E38" s="46" t="s">
        <v>146</v>
      </c>
    </row>
    <row r="39" spans="5:6" x14ac:dyDescent="0.2">
      <c r="E39" t="s">
        <v>250</v>
      </c>
      <c r="F39">
        <f>SUM(F13,F5)/2</f>
        <v>62.5</v>
      </c>
    </row>
    <row r="40" spans="5:6" x14ac:dyDescent="0.2">
      <c r="E40" t="s">
        <v>249</v>
      </c>
      <c r="F40">
        <f>F18</f>
        <v>100</v>
      </c>
    </row>
    <row r="42" spans="5:6" x14ac:dyDescent="0.2">
      <c r="E42" t="s">
        <v>145</v>
      </c>
    </row>
    <row r="43" spans="5:6" x14ac:dyDescent="0.2">
      <c r="E43" t="s">
        <v>251</v>
      </c>
      <c r="F43">
        <f>F4</f>
        <v>100</v>
      </c>
    </row>
  </sheetData>
  <pageMargins left="0" right="0" top="0" bottom="0" header="0" footer="0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59F0-0FAF-AF4B-9C59-8801EB6F0FE2}">
  <dimension ref="A1:I53"/>
  <sheetViews>
    <sheetView topLeftCell="E1" zoomScale="157" zoomScaleNormal="157" workbookViewId="0">
      <selection activeCell="E34" sqref="E34"/>
    </sheetView>
  </sheetViews>
  <sheetFormatPr baseColWidth="10" defaultRowHeight="16" x14ac:dyDescent="0.2"/>
  <cols>
    <col min="2" max="2" width="14.5" bestFit="1" customWidth="1"/>
    <col min="3" max="3" width="14.33203125" customWidth="1"/>
    <col min="4" max="4" width="10.83203125" style="14"/>
    <col min="5" max="5" width="21.83203125" bestFit="1" customWidth="1"/>
    <col min="6" max="6" width="26" bestFit="1" customWidth="1"/>
  </cols>
  <sheetData>
    <row r="1" spans="1:6" x14ac:dyDescent="0.2">
      <c r="A1" s="1" t="s">
        <v>136</v>
      </c>
      <c r="B1" s="3" t="s">
        <v>137</v>
      </c>
      <c r="C1" s="3" t="s">
        <v>138</v>
      </c>
      <c r="D1" s="3" t="s">
        <v>139</v>
      </c>
    </row>
    <row r="2" spans="1:6" x14ac:dyDescent="0.2">
      <c r="A2" s="5" t="s">
        <v>39</v>
      </c>
      <c r="B2" s="10">
        <f>(8+5+7+4)/4</f>
        <v>6</v>
      </c>
      <c r="C2" s="10">
        <f>(5+0+7+6+0+8+5)/7</f>
        <v>4.4285714285714288</v>
      </c>
      <c r="D2" s="47">
        <v>2</v>
      </c>
      <c r="E2" t="s">
        <v>140</v>
      </c>
    </row>
    <row r="3" spans="1:6" x14ac:dyDescent="0.2">
      <c r="A3" s="5" t="s">
        <v>40</v>
      </c>
      <c r="B3" s="10">
        <f>(6+1+3+0)/4</f>
        <v>2.5</v>
      </c>
      <c r="C3" s="10">
        <f>(0+3+3+0+3+0+0)/7</f>
        <v>1.2857142857142858</v>
      </c>
      <c r="D3" s="47">
        <v>0</v>
      </c>
      <c r="E3" t="s">
        <v>140</v>
      </c>
    </row>
    <row r="4" spans="1:6" x14ac:dyDescent="0.2">
      <c r="A4" s="5" t="s">
        <v>41</v>
      </c>
      <c r="B4" s="10">
        <f>(10+2+5+10)/4</f>
        <v>6.75</v>
      </c>
      <c r="C4" s="10">
        <f>(5+1+1+3+3+1+9)/7</f>
        <v>3.2857142857142856</v>
      </c>
      <c r="D4" s="47">
        <v>0</v>
      </c>
      <c r="E4" t="s">
        <v>140</v>
      </c>
    </row>
    <row r="5" spans="1:6" x14ac:dyDescent="0.2">
      <c r="A5" s="59" t="s">
        <v>42</v>
      </c>
      <c r="B5" s="60">
        <f>(8+2+5+4)/4</f>
        <v>4.75</v>
      </c>
      <c r="C5" s="60">
        <f>(5+7+7+6+4+7+5)/7</f>
        <v>5.8571428571428568</v>
      </c>
      <c r="D5" s="47">
        <v>2</v>
      </c>
      <c r="E5" t="s">
        <v>140</v>
      </c>
    </row>
    <row r="6" spans="1:6" x14ac:dyDescent="0.2">
      <c r="A6" s="5" t="s">
        <v>43</v>
      </c>
      <c r="B6" s="15">
        <f>(10+5+7+9)/4</f>
        <v>7.75</v>
      </c>
      <c r="C6" s="15">
        <f>(8+7+9+7+8+8)/6</f>
        <v>7.833333333333333</v>
      </c>
      <c r="D6" s="47">
        <v>1</v>
      </c>
      <c r="E6" t="s">
        <v>140</v>
      </c>
    </row>
    <row r="7" spans="1:6" x14ac:dyDescent="0.2">
      <c r="A7" s="5" t="s">
        <v>44</v>
      </c>
      <c r="B7" s="10">
        <f>(0+0+0+0)/4</f>
        <v>0</v>
      </c>
      <c r="C7" s="10">
        <f>(0+0+5+0+0+0)/6</f>
        <v>0.83333333333333337</v>
      </c>
      <c r="D7" s="47">
        <v>0</v>
      </c>
      <c r="E7" t="s">
        <v>140</v>
      </c>
    </row>
    <row r="8" spans="1:6" x14ac:dyDescent="0.2">
      <c r="A8" s="5" t="s">
        <v>45</v>
      </c>
      <c r="B8" s="10">
        <f>(0+0+0+0)/4</f>
        <v>0</v>
      </c>
      <c r="C8" s="10">
        <v>0</v>
      </c>
      <c r="D8" s="47">
        <v>0</v>
      </c>
      <c r="E8" t="s">
        <v>140</v>
      </c>
    </row>
    <row r="9" spans="1:6" x14ac:dyDescent="0.2">
      <c r="A9" s="5" t="s">
        <v>46</v>
      </c>
      <c r="B9" s="10">
        <f>(7+5+6+4)/4</f>
        <v>5.5</v>
      </c>
      <c r="C9" s="10">
        <f>(8+8+5+5+4+5)/6</f>
        <v>5.833333333333333</v>
      </c>
      <c r="D9" s="47">
        <v>2</v>
      </c>
      <c r="E9" t="s">
        <v>140</v>
      </c>
    </row>
    <row r="10" spans="1:6" x14ac:dyDescent="0.2">
      <c r="A10" s="5" t="s">
        <v>47</v>
      </c>
      <c r="B10" s="15">
        <f>(10+5+10+5)/4</f>
        <v>7.5</v>
      </c>
      <c r="C10" s="15">
        <f>(10+10+10+0+8+10)/6</f>
        <v>8</v>
      </c>
      <c r="D10" s="47">
        <v>2</v>
      </c>
      <c r="E10" t="s">
        <v>140</v>
      </c>
    </row>
    <row r="11" spans="1:6" x14ac:dyDescent="0.2">
      <c r="A11" s="6" t="s">
        <v>48</v>
      </c>
      <c r="B11" s="10">
        <f>(5+4+5+5)/4</f>
        <v>4.75</v>
      </c>
      <c r="C11" s="10">
        <f>(3+3+4+4+5+5)/6</f>
        <v>4</v>
      </c>
      <c r="D11" s="47">
        <v>2</v>
      </c>
      <c r="E11" t="s">
        <v>140</v>
      </c>
    </row>
    <row r="12" spans="1:6" x14ac:dyDescent="0.2">
      <c r="A12" s="6" t="s">
        <v>49</v>
      </c>
      <c r="B12" s="10">
        <f>(5+2+4+0)/4</f>
        <v>2.75</v>
      </c>
      <c r="C12" s="10">
        <f>(8+6+9+0+9+1)/6</f>
        <v>5.5</v>
      </c>
      <c r="D12" s="47">
        <v>0</v>
      </c>
      <c r="E12" t="s">
        <v>140</v>
      </c>
    </row>
    <row r="13" spans="1:6" x14ac:dyDescent="0.2">
      <c r="A13" s="6" t="s">
        <v>50</v>
      </c>
      <c r="B13" s="10">
        <f>(7+5+6+2)/4</f>
        <v>5</v>
      </c>
      <c r="C13" s="10">
        <f>(9+4+5+3+10)/5</f>
        <v>6.2</v>
      </c>
      <c r="D13" s="47">
        <v>1</v>
      </c>
      <c r="E13" t="s">
        <v>140</v>
      </c>
      <c r="F13" t="s">
        <v>142</v>
      </c>
    </row>
    <row r="14" spans="1:6" x14ac:dyDescent="0.2">
      <c r="A14" s="6" t="s">
        <v>51</v>
      </c>
      <c r="B14" s="10">
        <f>(5+1+2+3)/4</f>
        <v>2.75</v>
      </c>
      <c r="C14" s="10">
        <f>(6+0+3+4+2+5+7)/7</f>
        <v>3.8571428571428572</v>
      </c>
      <c r="D14" s="47">
        <v>0</v>
      </c>
      <c r="E14" t="s">
        <v>140</v>
      </c>
    </row>
    <row r="15" spans="1:6" x14ac:dyDescent="0.2">
      <c r="A15" s="6" t="s">
        <v>53</v>
      </c>
      <c r="B15" s="10">
        <f>(3+3+3+3)/4</f>
        <v>3</v>
      </c>
      <c r="C15" s="10">
        <f>(2+0+1+2+0+3+0)/7</f>
        <v>1.1428571428571428</v>
      </c>
      <c r="D15" s="47">
        <v>0</v>
      </c>
    </row>
    <row r="16" spans="1:6" x14ac:dyDescent="0.2">
      <c r="A16" s="6" t="s">
        <v>52</v>
      </c>
      <c r="B16" s="10">
        <f>(7+3+3+7)/4</f>
        <v>5</v>
      </c>
      <c r="C16" s="10">
        <f>(6+7+8+7+7+7)/6</f>
        <v>7</v>
      </c>
      <c r="D16" s="47">
        <v>2</v>
      </c>
      <c r="E16" t="s">
        <v>140</v>
      </c>
    </row>
    <row r="17" spans="1:9" x14ac:dyDescent="0.2">
      <c r="A17" s="6" t="s">
        <v>54</v>
      </c>
      <c r="B17" s="10">
        <f>(4+1+2+4)/4</f>
        <v>2.75</v>
      </c>
      <c r="C17" s="10">
        <f>(5+8+0+3+0+4+5)/7</f>
        <v>3.5714285714285716</v>
      </c>
      <c r="D17" s="47">
        <v>2</v>
      </c>
      <c r="E17" t="s">
        <v>140</v>
      </c>
    </row>
    <row r="18" spans="1:9" x14ac:dyDescent="0.2">
      <c r="A18" s="6" t="s">
        <v>55</v>
      </c>
      <c r="B18" s="10">
        <f>(0+0+0+0)/4</f>
        <v>0</v>
      </c>
      <c r="C18" s="10">
        <v>0</v>
      </c>
      <c r="D18" s="47">
        <v>0</v>
      </c>
      <c r="E18" t="s">
        <v>140</v>
      </c>
    </row>
    <row r="19" spans="1:9" x14ac:dyDescent="0.2">
      <c r="A19" s="61" t="s">
        <v>56</v>
      </c>
      <c r="B19" s="60">
        <f>(4+4+4+0)/4</f>
        <v>3</v>
      </c>
      <c r="C19" s="60">
        <f>(4+4+0+0+0+0+0)/7</f>
        <v>1.1428571428571428</v>
      </c>
      <c r="D19" s="47">
        <v>0</v>
      </c>
    </row>
    <row r="20" spans="1:9" x14ac:dyDescent="0.2">
      <c r="A20" s="61" t="s">
        <v>57</v>
      </c>
      <c r="B20" s="60">
        <f>(7+2+3+5)/4</f>
        <v>4.25</v>
      </c>
      <c r="C20" s="60">
        <f>(6+5+0+9+0+0+0)/7</f>
        <v>2.8571428571428572</v>
      </c>
      <c r="D20" s="47">
        <v>1</v>
      </c>
      <c r="E20" t="s">
        <v>140</v>
      </c>
    </row>
    <row r="21" spans="1:9" x14ac:dyDescent="0.2">
      <c r="A21" s="61" t="s">
        <v>58</v>
      </c>
      <c r="B21" s="60">
        <f>(5+3+4+0)/4</f>
        <v>3</v>
      </c>
      <c r="C21" s="60">
        <f>(5+0+0+8+0+0+5)/7</f>
        <v>2.5714285714285716</v>
      </c>
      <c r="D21" s="47">
        <v>0</v>
      </c>
      <c r="E21" t="s">
        <v>140</v>
      </c>
    </row>
    <row r="22" spans="1:9" x14ac:dyDescent="0.2">
      <c r="A22" s="61" t="s">
        <v>59</v>
      </c>
      <c r="B22" s="60">
        <f>(2+0+1+0)/4</f>
        <v>0.75</v>
      </c>
      <c r="C22" s="60">
        <f>(1+0+1+1+0+0+0)/7</f>
        <v>0.42857142857142855</v>
      </c>
      <c r="D22" s="47">
        <v>1</v>
      </c>
      <c r="E22" t="s">
        <v>140</v>
      </c>
    </row>
    <row r="23" spans="1:9" x14ac:dyDescent="0.2">
      <c r="A23" s="6" t="s">
        <v>60</v>
      </c>
      <c r="B23" s="10">
        <f>(10+2+4+2)/4</f>
        <v>4.5</v>
      </c>
      <c r="C23" s="10">
        <f>(3+4+6+5+0+0)/6</f>
        <v>3</v>
      </c>
      <c r="D23" s="47">
        <v>0</v>
      </c>
      <c r="E23" t="s">
        <v>140</v>
      </c>
      <c r="I23" t="s">
        <v>141</v>
      </c>
    </row>
    <row r="24" spans="1:9" x14ac:dyDescent="0.2">
      <c r="A24" s="6" t="s">
        <v>61</v>
      </c>
      <c r="B24" s="10">
        <f>(5+2+4+0)/4</f>
        <v>2.75</v>
      </c>
      <c r="C24" s="10">
        <f>(5+0+5+0+0+0)/6</f>
        <v>1.6666666666666667</v>
      </c>
      <c r="D24" s="47">
        <v>0</v>
      </c>
      <c r="E24" t="s">
        <v>140</v>
      </c>
    </row>
    <row r="25" spans="1:9" x14ac:dyDescent="0.2">
      <c r="A25" s="6" t="s">
        <v>62</v>
      </c>
      <c r="B25" s="10">
        <f>(4+0+3+3)/4</f>
        <v>2.5</v>
      </c>
      <c r="C25" s="10">
        <v>0</v>
      </c>
      <c r="D25" s="47">
        <v>1</v>
      </c>
      <c r="E25" t="s">
        <v>140</v>
      </c>
    </row>
    <row r="28" spans="1:9" x14ac:dyDescent="0.2">
      <c r="A28" s="1" t="s">
        <v>136</v>
      </c>
      <c r="B28" s="3" t="s">
        <v>139</v>
      </c>
      <c r="C28" s="3" t="s">
        <v>292</v>
      </c>
      <c r="D28"/>
    </row>
    <row r="29" spans="1:9" x14ac:dyDescent="0.2">
      <c r="A29" s="5">
        <v>1</v>
      </c>
      <c r="B29" s="64">
        <v>2</v>
      </c>
      <c r="C29" s="64">
        <v>1</v>
      </c>
      <c r="D29"/>
      <c r="E29" s="1" t="s">
        <v>293</v>
      </c>
      <c r="F29" s="1" t="s">
        <v>294</v>
      </c>
    </row>
    <row r="30" spans="1:9" x14ac:dyDescent="0.2">
      <c r="A30" s="5">
        <v>2</v>
      </c>
      <c r="B30" s="64">
        <v>0</v>
      </c>
      <c r="C30" s="64">
        <v>3</v>
      </c>
      <c r="D30"/>
      <c r="E30" s="9" t="s">
        <v>149</v>
      </c>
      <c r="F30" s="64">
        <f>SUM(C29,C32,C36:C38,C43:C44)/6</f>
        <v>3</v>
      </c>
    </row>
    <row r="31" spans="1:9" x14ac:dyDescent="0.2">
      <c r="A31" s="5">
        <v>3</v>
      </c>
      <c r="B31" s="64">
        <v>0</v>
      </c>
      <c r="C31" s="64">
        <v>5</v>
      </c>
      <c r="D31"/>
      <c r="E31" s="9" t="s">
        <v>148</v>
      </c>
      <c r="F31" s="64">
        <f>SUM(C33,C40,C47,C49,C52)/5</f>
        <v>2.8</v>
      </c>
    </row>
    <row r="32" spans="1:9" x14ac:dyDescent="0.2">
      <c r="A32" s="59">
        <v>4</v>
      </c>
      <c r="B32" s="64">
        <v>2</v>
      </c>
      <c r="C32" s="64">
        <v>2</v>
      </c>
      <c r="D32"/>
      <c r="E32" s="9" t="s">
        <v>150</v>
      </c>
      <c r="F32" s="70">
        <f>SUM(C30,C31,C34:C35,C39,C41:C42,C45:C46,C48,C50:C51)/12</f>
        <v>3.8333333333333335</v>
      </c>
    </row>
    <row r="33" spans="1:4" x14ac:dyDescent="0.2">
      <c r="A33" s="5">
        <v>5</v>
      </c>
      <c r="B33" s="64">
        <v>1</v>
      </c>
      <c r="C33" s="64">
        <v>3</v>
      </c>
      <c r="D33"/>
    </row>
    <row r="34" spans="1:4" x14ac:dyDescent="0.2">
      <c r="A34" s="5">
        <v>6</v>
      </c>
      <c r="B34" s="64">
        <v>0</v>
      </c>
      <c r="C34" s="64">
        <v>3</v>
      </c>
      <c r="D34"/>
    </row>
    <row r="35" spans="1:4" x14ac:dyDescent="0.2">
      <c r="A35" s="5">
        <v>7</v>
      </c>
      <c r="B35" s="64">
        <v>0</v>
      </c>
      <c r="C35" s="64">
        <v>3</v>
      </c>
      <c r="D35"/>
    </row>
    <row r="36" spans="1:4" x14ac:dyDescent="0.2">
      <c r="A36" s="5">
        <v>8</v>
      </c>
      <c r="B36" s="64">
        <v>2</v>
      </c>
      <c r="C36" s="64">
        <v>4</v>
      </c>
      <c r="D36"/>
    </row>
    <row r="37" spans="1:4" x14ac:dyDescent="0.2">
      <c r="A37" s="5">
        <v>9</v>
      </c>
      <c r="B37" s="64">
        <v>2</v>
      </c>
      <c r="C37" s="64">
        <v>1</v>
      </c>
      <c r="D37"/>
    </row>
    <row r="38" spans="1:4" x14ac:dyDescent="0.2">
      <c r="A38" s="6">
        <v>10</v>
      </c>
      <c r="B38" s="64">
        <v>2</v>
      </c>
      <c r="C38" s="64">
        <v>3</v>
      </c>
      <c r="D38"/>
    </row>
    <row r="39" spans="1:4" x14ac:dyDescent="0.2">
      <c r="A39" s="6">
        <v>11</v>
      </c>
      <c r="B39" s="64">
        <v>0</v>
      </c>
      <c r="C39" s="64">
        <v>4</v>
      </c>
      <c r="D39"/>
    </row>
    <row r="40" spans="1:4" x14ac:dyDescent="0.2">
      <c r="A40" s="6">
        <v>12</v>
      </c>
      <c r="B40" s="64">
        <v>1</v>
      </c>
      <c r="C40" s="64">
        <v>3</v>
      </c>
      <c r="D40"/>
    </row>
    <row r="41" spans="1:4" x14ac:dyDescent="0.2">
      <c r="A41" s="6">
        <v>13</v>
      </c>
      <c r="B41" s="64">
        <v>0</v>
      </c>
      <c r="C41" s="64">
        <v>4</v>
      </c>
      <c r="D41"/>
    </row>
    <row r="42" spans="1:4" x14ac:dyDescent="0.2">
      <c r="A42" s="6">
        <v>14</v>
      </c>
      <c r="B42" s="64">
        <v>0</v>
      </c>
      <c r="C42" s="64">
        <v>3</v>
      </c>
      <c r="D42"/>
    </row>
    <row r="43" spans="1:4" x14ac:dyDescent="0.2">
      <c r="A43" s="6">
        <v>15</v>
      </c>
      <c r="B43" s="64">
        <v>2</v>
      </c>
      <c r="C43" s="54">
        <v>4</v>
      </c>
      <c r="D43"/>
    </row>
    <row r="44" spans="1:4" x14ac:dyDescent="0.2">
      <c r="A44" s="6">
        <v>16</v>
      </c>
      <c r="B44" s="64">
        <v>2</v>
      </c>
      <c r="C44" s="64">
        <v>3</v>
      </c>
      <c r="D44"/>
    </row>
    <row r="45" spans="1:4" x14ac:dyDescent="0.2">
      <c r="A45" s="6">
        <v>17</v>
      </c>
      <c r="B45" s="64">
        <v>0</v>
      </c>
      <c r="C45" s="64">
        <v>4</v>
      </c>
      <c r="D45"/>
    </row>
    <row r="46" spans="1:4" x14ac:dyDescent="0.2">
      <c r="A46" s="61">
        <v>18</v>
      </c>
      <c r="B46" s="64">
        <v>0</v>
      </c>
      <c r="C46" s="64">
        <v>7</v>
      </c>
      <c r="D46"/>
    </row>
    <row r="47" spans="1:4" x14ac:dyDescent="0.2">
      <c r="A47" s="61">
        <v>19</v>
      </c>
      <c r="B47" s="64">
        <v>1</v>
      </c>
      <c r="C47" s="64">
        <v>2</v>
      </c>
      <c r="D47"/>
    </row>
    <row r="48" spans="1:4" x14ac:dyDescent="0.2">
      <c r="A48" s="61">
        <v>20</v>
      </c>
      <c r="B48" s="64">
        <v>0</v>
      </c>
      <c r="C48" s="64">
        <v>2</v>
      </c>
      <c r="D48"/>
    </row>
    <row r="49" spans="1:4" x14ac:dyDescent="0.2">
      <c r="A49" s="61">
        <v>21</v>
      </c>
      <c r="B49" s="64">
        <v>1</v>
      </c>
      <c r="C49" s="64">
        <v>2</v>
      </c>
      <c r="D49"/>
    </row>
    <row r="50" spans="1:4" x14ac:dyDescent="0.2">
      <c r="A50" s="6">
        <v>22</v>
      </c>
      <c r="B50" s="64">
        <v>0</v>
      </c>
      <c r="C50" s="64">
        <v>3</v>
      </c>
      <c r="D50"/>
    </row>
    <row r="51" spans="1:4" x14ac:dyDescent="0.2">
      <c r="A51" s="6">
        <v>23</v>
      </c>
      <c r="B51" s="64">
        <v>0</v>
      </c>
      <c r="C51" s="64">
        <v>5</v>
      </c>
      <c r="D51"/>
    </row>
    <row r="52" spans="1:4" x14ac:dyDescent="0.2">
      <c r="A52" s="6">
        <v>24</v>
      </c>
      <c r="B52" s="64">
        <v>1</v>
      </c>
      <c r="C52" s="64">
        <v>4</v>
      </c>
      <c r="D52"/>
    </row>
    <row r="53" spans="1:4" x14ac:dyDescent="0.2">
      <c r="B53" s="14"/>
      <c r="D53"/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9050C-8BE0-F54F-B4E9-5B1AA2742A41}">
  <dimension ref="A1:X429"/>
  <sheetViews>
    <sheetView topLeftCell="A257" zoomScale="160" zoomScaleNormal="160" workbookViewId="0">
      <selection activeCell="G159" sqref="G159"/>
    </sheetView>
  </sheetViews>
  <sheetFormatPr baseColWidth="10" defaultRowHeight="16" x14ac:dyDescent="0.2"/>
  <cols>
    <col min="1" max="1" width="13.5" bestFit="1" customWidth="1"/>
    <col min="4" max="4" width="13" bestFit="1" customWidth="1"/>
    <col min="6" max="6" width="17.83203125" bestFit="1" customWidth="1"/>
    <col min="13" max="13" width="5.1640625" bestFit="1" customWidth="1"/>
    <col min="15" max="15" width="9.83203125" bestFit="1" customWidth="1"/>
    <col min="17" max="17" width="9.83203125" customWidth="1"/>
  </cols>
  <sheetData>
    <row r="1" spans="1:19" x14ac:dyDescent="0.2">
      <c r="A1" s="46" t="s">
        <v>295</v>
      </c>
    </row>
    <row r="2" spans="1:19" x14ac:dyDescent="0.2">
      <c r="A2" s="46" t="s">
        <v>176</v>
      </c>
      <c r="B2" s="37" t="s">
        <v>314</v>
      </c>
      <c r="C2" s="37" t="s">
        <v>315</v>
      </c>
      <c r="D2" s="37" t="s">
        <v>316</v>
      </c>
      <c r="E2" s="37" t="s">
        <v>317</v>
      </c>
    </row>
    <row r="3" spans="1:19" x14ac:dyDescent="0.2">
      <c r="A3" s="62">
        <v>0</v>
      </c>
      <c r="B3" s="63"/>
      <c r="C3" s="63">
        <v>3</v>
      </c>
      <c r="D3" s="63">
        <v>77</v>
      </c>
      <c r="E3" t="s">
        <v>320</v>
      </c>
    </row>
    <row r="4" spans="1:19" ht="34" x14ac:dyDescent="0.2">
      <c r="A4" s="62">
        <v>10</v>
      </c>
      <c r="B4" s="63"/>
      <c r="C4" s="63"/>
      <c r="D4" s="63">
        <v>65</v>
      </c>
      <c r="F4">
        <f>F7</f>
        <v>0</v>
      </c>
      <c r="K4" s="95" t="s">
        <v>176</v>
      </c>
      <c r="L4" s="96" t="s">
        <v>315</v>
      </c>
      <c r="M4" s="94" t="s">
        <v>63</v>
      </c>
      <c r="N4" s="97" t="s">
        <v>321</v>
      </c>
      <c r="O4" s="97" t="s">
        <v>164</v>
      </c>
      <c r="P4" s="97"/>
      <c r="Q4" s="94" t="s">
        <v>322</v>
      </c>
      <c r="R4" s="94" t="s">
        <v>323</v>
      </c>
      <c r="S4" s="97" t="s">
        <v>324</v>
      </c>
    </row>
    <row r="5" spans="1:19" x14ac:dyDescent="0.2">
      <c r="A5" s="62">
        <v>20</v>
      </c>
      <c r="B5" s="63">
        <v>104</v>
      </c>
      <c r="C5" s="63"/>
      <c r="D5" s="63">
        <v>76</v>
      </c>
      <c r="K5" s="62">
        <v>0</v>
      </c>
      <c r="L5" s="96"/>
      <c r="M5" s="63">
        <v>61</v>
      </c>
      <c r="N5" s="103">
        <f>COUNTIF($D$3:$D$429,M5)</f>
        <v>1</v>
      </c>
      <c r="O5" s="98"/>
      <c r="P5" s="98"/>
      <c r="Q5" s="96"/>
      <c r="R5" s="99">
        <f t="shared" ref="R5:R23" si="0">SUM(L5:Q5)</f>
        <v>62</v>
      </c>
      <c r="S5" s="98">
        <v>0</v>
      </c>
    </row>
    <row r="6" spans="1:19" x14ac:dyDescent="0.2">
      <c r="A6" s="62">
        <v>30</v>
      </c>
      <c r="B6" s="63"/>
      <c r="C6" s="63"/>
      <c r="D6" s="63">
        <v>72</v>
      </c>
      <c r="K6" s="62">
        <v>10</v>
      </c>
      <c r="L6" s="9"/>
      <c r="M6" s="63">
        <v>64</v>
      </c>
      <c r="N6" s="103">
        <f t="shared" ref="N6:N23" si="1">COUNTIF($D$3:$D$429,M6)</f>
        <v>9</v>
      </c>
      <c r="O6" s="98"/>
      <c r="P6" s="98"/>
      <c r="Q6" s="96"/>
      <c r="R6" s="99">
        <f t="shared" si="0"/>
        <v>73</v>
      </c>
      <c r="S6" s="98"/>
    </row>
    <row r="7" spans="1:19" x14ac:dyDescent="0.2">
      <c r="A7" s="62">
        <v>40</v>
      </c>
      <c r="B7" s="63">
        <v>36</v>
      </c>
      <c r="C7" s="63"/>
      <c r="D7" s="63">
        <v>73</v>
      </c>
      <c r="K7" s="62">
        <v>20</v>
      </c>
      <c r="L7" s="9"/>
      <c r="M7" s="63">
        <v>65</v>
      </c>
      <c r="N7" s="103">
        <f t="shared" si="1"/>
        <v>7</v>
      </c>
      <c r="O7" s="98"/>
      <c r="P7" s="98"/>
      <c r="Q7" s="96">
        <v>104</v>
      </c>
      <c r="R7" s="99">
        <f t="shared" si="0"/>
        <v>176</v>
      </c>
      <c r="S7" s="98"/>
    </row>
    <row r="8" spans="1:19" x14ac:dyDescent="0.2">
      <c r="A8" s="62">
        <v>50</v>
      </c>
      <c r="B8" s="63"/>
      <c r="C8" s="63"/>
      <c r="D8" s="63">
        <v>70</v>
      </c>
      <c r="K8" s="62">
        <v>30</v>
      </c>
      <c r="L8" s="9"/>
      <c r="M8" s="63">
        <v>65</v>
      </c>
      <c r="N8" s="103">
        <f t="shared" si="1"/>
        <v>7</v>
      </c>
      <c r="O8" s="98"/>
      <c r="P8" s="98"/>
      <c r="Q8" s="96"/>
      <c r="R8" s="99">
        <f t="shared" si="0"/>
        <v>72</v>
      </c>
      <c r="S8" s="98"/>
    </row>
    <row r="9" spans="1:19" x14ac:dyDescent="0.2">
      <c r="A9" s="62">
        <v>60</v>
      </c>
      <c r="B9" s="63">
        <v>112</v>
      </c>
      <c r="C9" s="63"/>
      <c r="D9" s="63">
        <v>72</v>
      </c>
      <c r="K9" s="62">
        <v>40</v>
      </c>
      <c r="L9" s="9"/>
      <c r="M9" s="63">
        <v>66</v>
      </c>
      <c r="N9" s="103">
        <f t="shared" si="1"/>
        <v>10</v>
      </c>
      <c r="O9" s="98"/>
      <c r="P9" s="98"/>
      <c r="Q9" s="96">
        <v>36</v>
      </c>
      <c r="R9" s="99">
        <f t="shared" si="0"/>
        <v>112</v>
      </c>
      <c r="S9" s="98"/>
    </row>
    <row r="10" spans="1:19" x14ac:dyDescent="0.2">
      <c r="A10" s="62">
        <v>70</v>
      </c>
      <c r="B10" s="63"/>
      <c r="C10" s="63"/>
      <c r="D10" s="63">
        <v>72</v>
      </c>
      <c r="K10" s="62">
        <v>50</v>
      </c>
      <c r="L10" s="9"/>
      <c r="M10" s="63">
        <v>67</v>
      </c>
      <c r="N10" s="103">
        <f t="shared" si="1"/>
        <v>11</v>
      </c>
      <c r="O10" s="98"/>
      <c r="P10" s="98"/>
      <c r="Q10" s="96"/>
      <c r="R10" s="99">
        <f t="shared" si="0"/>
        <v>78</v>
      </c>
      <c r="S10" s="98"/>
    </row>
    <row r="11" spans="1:19" x14ac:dyDescent="0.2">
      <c r="A11" s="62">
        <v>80</v>
      </c>
      <c r="B11" s="63"/>
      <c r="C11" s="63"/>
      <c r="D11" s="63">
        <v>69</v>
      </c>
      <c r="K11" s="62">
        <v>60</v>
      </c>
      <c r="L11" s="9"/>
      <c r="M11" s="63">
        <v>68</v>
      </c>
      <c r="N11" s="103">
        <f t="shared" si="1"/>
        <v>9</v>
      </c>
      <c r="O11" s="98"/>
      <c r="P11" s="98"/>
      <c r="Q11" s="96">
        <v>112</v>
      </c>
      <c r="R11" s="99">
        <f t="shared" si="0"/>
        <v>189</v>
      </c>
      <c r="S11" s="98"/>
    </row>
    <row r="12" spans="1:19" x14ac:dyDescent="0.2">
      <c r="A12" s="62">
        <v>90</v>
      </c>
      <c r="B12" s="63"/>
      <c r="C12" s="63"/>
      <c r="D12" s="63">
        <v>69</v>
      </c>
      <c r="K12" s="62">
        <v>70</v>
      </c>
      <c r="L12" s="9"/>
      <c r="M12" s="63">
        <v>68</v>
      </c>
      <c r="N12" s="103">
        <f t="shared" si="1"/>
        <v>9</v>
      </c>
      <c r="O12" s="98"/>
      <c r="P12" s="98"/>
      <c r="Q12" s="96"/>
      <c r="R12" s="99">
        <f t="shared" si="0"/>
        <v>77</v>
      </c>
      <c r="S12" s="98"/>
    </row>
    <row r="13" spans="1:19" x14ac:dyDescent="0.2">
      <c r="A13" s="62">
        <v>100</v>
      </c>
      <c r="B13" s="63"/>
      <c r="C13" s="63"/>
      <c r="D13" s="102">
        <v>61</v>
      </c>
      <c r="K13" s="62">
        <v>80</v>
      </c>
      <c r="L13" s="9"/>
      <c r="M13" s="63">
        <v>69</v>
      </c>
      <c r="N13" s="103">
        <f t="shared" si="1"/>
        <v>7</v>
      </c>
      <c r="O13" s="98"/>
      <c r="P13" s="98"/>
      <c r="Q13" s="96"/>
      <c r="R13" s="99">
        <f t="shared" si="0"/>
        <v>76</v>
      </c>
      <c r="S13" s="98"/>
    </row>
    <row r="14" spans="1:19" x14ac:dyDescent="0.2">
      <c r="A14" s="62">
        <v>110</v>
      </c>
      <c r="B14" s="63"/>
      <c r="C14" s="63"/>
      <c r="D14" s="63">
        <v>65</v>
      </c>
      <c r="K14" s="62">
        <v>90</v>
      </c>
      <c r="L14" s="9"/>
      <c r="M14" s="63">
        <v>69</v>
      </c>
      <c r="N14" s="103">
        <f t="shared" si="1"/>
        <v>7</v>
      </c>
      <c r="O14" s="98"/>
      <c r="P14" s="98"/>
      <c r="Q14" s="96"/>
      <c r="R14" s="99">
        <f t="shared" si="0"/>
        <v>76</v>
      </c>
      <c r="S14" s="98"/>
    </row>
    <row r="15" spans="1:19" x14ac:dyDescent="0.2">
      <c r="A15" s="62">
        <v>120</v>
      </c>
      <c r="B15" s="63"/>
      <c r="C15" s="63"/>
      <c r="D15" s="63">
        <v>64</v>
      </c>
      <c r="K15" s="62">
        <v>100</v>
      </c>
      <c r="L15" s="9"/>
      <c r="M15" s="63">
        <v>69</v>
      </c>
      <c r="N15" s="103">
        <f t="shared" si="1"/>
        <v>7</v>
      </c>
      <c r="O15" s="98"/>
      <c r="P15" s="98"/>
      <c r="Q15" s="96"/>
      <c r="R15" s="99">
        <f t="shared" si="0"/>
        <v>76</v>
      </c>
      <c r="S15" s="98"/>
    </row>
    <row r="16" spans="1:19" x14ac:dyDescent="0.2">
      <c r="A16" s="62">
        <v>130</v>
      </c>
      <c r="C16" s="63"/>
      <c r="D16" s="63">
        <v>69</v>
      </c>
      <c r="K16" s="62">
        <v>110</v>
      </c>
      <c r="L16" s="9"/>
      <c r="M16" s="63">
        <v>70</v>
      </c>
      <c r="N16" s="103">
        <f t="shared" si="1"/>
        <v>10</v>
      </c>
      <c r="O16" s="98"/>
      <c r="P16" s="98"/>
      <c r="Q16" s="96"/>
      <c r="R16" s="99">
        <f t="shared" si="0"/>
        <v>80</v>
      </c>
      <c r="S16" s="98"/>
    </row>
    <row r="17" spans="1:24" x14ac:dyDescent="0.2">
      <c r="A17" s="62">
        <v>140</v>
      </c>
      <c r="C17" s="63"/>
      <c r="D17" s="63">
        <v>68</v>
      </c>
      <c r="K17" s="62">
        <v>120</v>
      </c>
      <c r="L17" s="9"/>
      <c r="M17" s="63">
        <v>72</v>
      </c>
      <c r="N17" s="103">
        <f t="shared" si="1"/>
        <v>13</v>
      </c>
      <c r="O17" s="98"/>
      <c r="P17" s="98"/>
      <c r="Q17" s="96"/>
      <c r="R17" s="99">
        <f t="shared" si="0"/>
        <v>85</v>
      </c>
      <c r="S17" s="98"/>
    </row>
    <row r="18" spans="1:24" x14ac:dyDescent="0.2">
      <c r="A18" s="62">
        <v>150</v>
      </c>
      <c r="C18" s="63"/>
      <c r="D18" s="63">
        <v>67</v>
      </c>
      <c r="K18" s="62">
        <v>130</v>
      </c>
      <c r="L18" s="9"/>
      <c r="M18" s="63">
        <v>72</v>
      </c>
      <c r="N18" s="103">
        <f t="shared" si="1"/>
        <v>13</v>
      </c>
      <c r="O18" s="98"/>
      <c r="P18" s="98"/>
      <c r="Q18" s="9"/>
      <c r="R18" s="99">
        <f t="shared" si="0"/>
        <v>85</v>
      </c>
      <c r="S18" s="98"/>
    </row>
    <row r="19" spans="1:24" x14ac:dyDescent="0.2">
      <c r="A19" s="62">
        <v>160</v>
      </c>
      <c r="C19" s="63"/>
      <c r="D19" s="63">
        <v>68</v>
      </c>
      <c r="K19" s="62">
        <v>140</v>
      </c>
      <c r="L19" s="9"/>
      <c r="M19" s="63">
        <v>72</v>
      </c>
      <c r="N19" s="103">
        <f t="shared" si="1"/>
        <v>13</v>
      </c>
      <c r="O19" s="98"/>
      <c r="P19" s="98"/>
      <c r="Q19" s="9"/>
      <c r="R19" s="99">
        <f t="shared" si="0"/>
        <v>85</v>
      </c>
      <c r="S19" s="98"/>
    </row>
    <row r="20" spans="1:24" x14ac:dyDescent="0.2">
      <c r="A20" s="62">
        <v>170</v>
      </c>
      <c r="C20" s="63"/>
      <c r="D20" s="63">
        <v>72</v>
      </c>
      <c r="K20" s="62">
        <v>150</v>
      </c>
      <c r="L20" s="9"/>
      <c r="M20" s="63">
        <v>72</v>
      </c>
      <c r="N20" s="103">
        <f t="shared" si="1"/>
        <v>13</v>
      </c>
      <c r="O20" s="98"/>
      <c r="P20" s="98"/>
      <c r="Q20" s="9"/>
      <c r="R20" s="99">
        <f t="shared" si="0"/>
        <v>85</v>
      </c>
      <c r="S20" s="98"/>
    </row>
    <row r="21" spans="1:24" x14ac:dyDescent="0.2">
      <c r="A21" s="62">
        <v>180</v>
      </c>
      <c r="C21" s="63"/>
      <c r="D21" s="63">
        <v>66</v>
      </c>
      <c r="K21" s="62">
        <v>160</v>
      </c>
      <c r="L21" s="9"/>
      <c r="M21" s="63">
        <v>73</v>
      </c>
      <c r="N21" s="103">
        <f t="shared" si="1"/>
        <v>10</v>
      </c>
      <c r="O21" s="98"/>
      <c r="P21" s="98"/>
      <c r="Q21" s="9"/>
      <c r="R21" s="99">
        <f t="shared" si="0"/>
        <v>83</v>
      </c>
      <c r="S21" s="98"/>
    </row>
    <row r="22" spans="1:24" x14ac:dyDescent="0.2">
      <c r="K22" s="62">
        <v>170</v>
      </c>
      <c r="L22" s="9"/>
      <c r="M22" s="63">
        <v>76</v>
      </c>
      <c r="N22" s="103">
        <f t="shared" si="1"/>
        <v>8</v>
      </c>
      <c r="O22" s="98"/>
      <c r="P22" s="98"/>
      <c r="Q22" s="9"/>
      <c r="R22" s="99">
        <f t="shared" si="0"/>
        <v>84</v>
      </c>
      <c r="S22" s="98"/>
    </row>
    <row r="23" spans="1:24" x14ac:dyDescent="0.2">
      <c r="A23" s="46" t="s">
        <v>296</v>
      </c>
      <c r="K23" s="62">
        <v>180</v>
      </c>
      <c r="L23" s="9"/>
      <c r="M23" s="63">
        <v>77</v>
      </c>
      <c r="N23" s="103">
        <f t="shared" si="1"/>
        <v>6</v>
      </c>
      <c r="O23" s="98"/>
      <c r="P23" s="98"/>
      <c r="Q23" s="9"/>
      <c r="R23" s="99">
        <f t="shared" si="0"/>
        <v>83</v>
      </c>
      <c r="S23" s="98"/>
    </row>
    <row r="24" spans="1:24" x14ac:dyDescent="0.2">
      <c r="A24" s="46" t="s">
        <v>176</v>
      </c>
      <c r="B24" s="37" t="s">
        <v>314</v>
      </c>
      <c r="C24" s="37" t="s">
        <v>315</v>
      </c>
      <c r="D24" s="37" t="s">
        <v>316</v>
      </c>
      <c r="E24" s="37" t="s">
        <v>317</v>
      </c>
      <c r="L24" s="1"/>
      <c r="M24" s="1"/>
      <c r="N24" s="1"/>
      <c r="O24" s="1"/>
      <c r="P24" s="1"/>
      <c r="Q24" s="1">
        <f>SUM(Q5:Q23)</f>
        <v>252</v>
      </c>
      <c r="R24" s="1">
        <f>SUM(Q24:Q24)</f>
        <v>252</v>
      </c>
      <c r="S24" s="1"/>
    </row>
    <row r="25" spans="1:24" x14ac:dyDescent="0.2">
      <c r="A25" s="46"/>
      <c r="B25" s="37"/>
      <c r="C25" s="37"/>
      <c r="D25" s="37"/>
      <c r="E25" s="37"/>
      <c r="L25" s="30"/>
      <c r="M25" s="30"/>
      <c r="N25" s="30"/>
      <c r="O25" s="30"/>
      <c r="P25" s="30"/>
      <c r="Q25" s="30"/>
    </row>
    <row r="26" spans="1:24" ht="17" thickBot="1" x14ac:dyDescent="0.25">
      <c r="A26" s="62">
        <v>0</v>
      </c>
      <c r="B26" s="63"/>
      <c r="C26" s="63">
        <v>4</v>
      </c>
      <c r="D26" s="63">
        <v>77</v>
      </c>
      <c r="E26" t="s">
        <v>320</v>
      </c>
    </row>
    <row r="27" spans="1:24" ht="17" x14ac:dyDescent="0.2">
      <c r="A27" s="62">
        <v>10</v>
      </c>
      <c r="B27" s="63">
        <v>26</v>
      </c>
      <c r="C27" s="63"/>
      <c r="D27" s="63">
        <v>75</v>
      </c>
      <c r="M27" s="74" t="s">
        <v>63</v>
      </c>
      <c r="N27" s="75" t="s">
        <v>326</v>
      </c>
      <c r="O27" s="78" t="s">
        <v>159</v>
      </c>
      <c r="Q27" s="30"/>
      <c r="R27" s="74" t="s">
        <v>322</v>
      </c>
      <c r="S27" s="74" t="s">
        <v>325</v>
      </c>
      <c r="T27" s="75" t="s">
        <v>315</v>
      </c>
      <c r="U27" s="75" t="s">
        <v>326</v>
      </c>
      <c r="V27" s="78" t="s">
        <v>159</v>
      </c>
      <c r="W27" s="79" t="s">
        <v>160</v>
      </c>
      <c r="X27" s="80"/>
    </row>
    <row r="28" spans="1:24" ht="17" thickBot="1" x14ac:dyDescent="0.25">
      <c r="A28" s="62">
        <v>20</v>
      </c>
      <c r="B28" s="63"/>
      <c r="C28" s="63"/>
      <c r="D28" s="63">
        <v>71</v>
      </c>
      <c r="M28" s="63">
        <v>61</v>
      </c>
      <c r="N28" s="77">
        <v>1</v>
      </c>
      <c r="O28" s="87" t="e">
        <f>SUM(#REF!)</f>
        <v>#REF!</v>
      </c>
      <c r="Q28" s="100"/>
      <c r="R28" s="63">
        <v>26</v>
      </c>
      <c r="S28" s="76">
        <v>2</v>
      </c>
      <c r="T28" s="77">
        <v>3</v>
      </c>
      <c r="U28" s="77">
        <v>1</v>
      </c>
      <c r="V28" s="87">
        <f>SUM(S28:S30)</f>
        <v>9</v>
      </c>
      <c r="W28" s="87">
        <f>SUM(T28)</f>
        <v>3</v>
      </c>
      <c r="X28" s="82"/>
    </row>
    <row r="29" spans="1:24" x14ac:dyDescent="0.2">
      <c r="A29" s="62">
        <v>30</v>
      </c>
      <c r="B29" s="63"/>
      <c r="C29" s="63"/>
      <c r="D29" s="63">
        <v>70</v>
      </c>
      <c r="M29" s="63">
        <v>64</v>
      </c>
      <c r="N29" s="77"/>
      <c r="O29" s="14"/>
      <c r="Q29" s="14"/>
      <c r="R29" s="63"/>
      <c r="S29" s="76">
        <v>3</v>
      </c>
      <c r="T29" s="77"/>
      <c r="U29" s="77"/>
      <c r="V29" s="14"/>
      <c r="W29" s="14"/>
      <c r="X29" s="83"/>
    </row>
    <row r="30" spans="1:24" ht="17" thickBot="1" x14ac:dyDescent="0.25">
      <c r="A30" s="62">
        <v>40</v>
      </c>
      <c r="B30" s="63"/>
      <c r="C30" s="63">
        <v>4</v>
      </c>
      <c r="D30" s="63">
        <v>81</v>
      </c>
      <c r="M30" s="63">
        <v>65</v>
      </c>
      <c r="N30" s="77"/>
      <c r="R30" s="63"/>
      <c r="S30" s="76">
        <v>4</v>
      </c>
      <c r="T30" s="77"/>
      <c r="U30" s="77"/>
      <c r="X30" s="84"/>
    </row>
    <row r="31" spans="1:24" x14ac:dyDescent="0.2">
      <c r="A31" s="62">
        <v>50</v>
      </c>
      <c r="B31" s="63">
        <v>43</v>
      </c>
      <c r="C31" s="63"/>
      <c r="D31" s="63">
        <v>82</v>
      </c>
      <c r="M31" s="63">
        <v>65</v>
      </c>
      <c r="N31" s="77"/>
      <c r="O31" s="85" t="s">
        <v>157</v>
      </c>
      <c r="Q31" s="101"/>
      <c r="R31" s="63"/>
      <c r="S31" s="76"/>
      <c r="T31" s="77"/>
      <c r="U31" s="77"/>
      <c r="V31" s="85" t="s">
        <v>157</v>
      </c>
      <c r="W31" s="79" t="s">
        <v>158</v>
      </c>
      <c r="X31" s="86"/>
    </row>
    <row r="32" spans="1:24" ht="17" thickBot="1" x14ac:dyDescent="0.25">
      <c r="A32" s="62">
        <v>60</v>
      </c>
      <c r="B32" s="63"/>
      <c r="C32" s="63"/>
      <c r="D32" s="63">
        <v>80</v>
      </c>
      <c r="M32" s="63">
        <v>66</v>
      </c>
      <c r="O32" s="87" t="e">
        <f>M47*#REF!+(M47*(M47+1)/2)-O28</f>
        <v>#REF!</v>
      </c>
      <c r="Q32" s="100"/>
      <c r="R32" s="63">
        <v>43</v>
      </c>
      <c r="S32">
        <f t="shared" ref="S32:T32" si="2">COUNT(S28:S30)</f>
        <v>3</v>
      </c>
      <c r="T32">
        <f t="shared" si="2"/>
        <v>1</v>
      </c>
      <c r="V32" s="87">
        <f>S32*T32+(S32*(S32+1)/2)-V28</f>
        <v>0</v>
      </c>
      <c r="W32" s="81">
        <f>S32*T32+(T32*(T32+1)/2)-W28</f>
        <v>1</v>
      </c>
      <c r="X32" s="82"/>
    </row>
    <row r="33" spans="1:24" x14ac:dyDescent="0.2">
      <c r="A33" s="62">
        <v>70</v>
      </c>
      <c r="B33" s="63">
        <v>11</v>
      </c>
      <c r="C33" s="63"/>
      <c r="D33" s="63">
        <v>80</v>
      </c>
      <c r="M33" s="63">
        <v>67</v>
      </c>
      <c r="R33" s="63"/>
    </row>
    <row r="34" spans="1:24" x14ac:dyDescent="0.2">
      <c r="A34" s="62">
        <v>80</v>
      </c>
      <c r="B34" s="63"/>
      <c r="C34" s="63"/>
      <c r="D34" s="63">
        <v>74</v>
      </c>
      <c r="M34" s="63">
        <v>68</v>
      </c>
      <c r="R34" s="63">
        <v>11</v>
      </c>
      <c r="X34" s="84"/>
    </row>
    <row r="35" spans="1:24" ht="17" thickBot="1" x14ac:dyDescent="0.25">
      <c r="A35" s="62">
        <v>90</v>
      </c>
      <c r="B35" s="63"/>
      <c r="C35" s="63"/>
      <c r="D35" s="63">
        <v>86</v>
      </c>
      <c r="M35" s="63">
        <v>68</v>
      </c>
      <c r="R35" s="63"/>
      <c r="X35" s="84"/>
    </row>
    <row r="36" spans="1:24" x14ac:dyDescent="0.2">
      <c r="A36" s="62">
        <v>100</v>
      </c>
      <c r="B36" s="63">
        <v>26</v>
      </c>
      <c r="C36" s="63"/>
      <c r="D36" s="63">
        <v>86</v>
      </c>
      <c r="M36" s="63">
        <v>69</v>
      </c>
      <c r="O36" s="78" t="s">
        <v>161</v>
      </c>
      <c r="Q36" s="30"/>
      <c r="R36" s="63"/>
      <c r="V36" s="78" t="s">
        <v>161</v>
      </c>
      <c r="W36" s="93">
        <f>MIN(V32:W32)</f>
        <v>0</v>
      </c>
      <c r="X36" s="80" t="s">
        <v>327</v>
      </c>
    </row>
    <row r="37" spans="1:24" ht="17" thickBot="1" x14ac:dyDescent="0.25">
      <c r="A37" s="62">
        <v>110</v>
      </c>
      <c r="B37" s="63"/>
      <c r="C37" s="63"/>
      <c r="D37" s="63">
        <v>86</v>
      </c>
      <c r="M37" s="63">
        <v>69</v>
      </c>
      <c r="O37" s="88"/>
      <c r="Q37" s="30"/>
      <c r="R37" s="63">
        <v>26</v>
      </c>
      <c r="V37" s="88"/>
      <c r="W37" s="81"/>
      <c r="X37" s="82" t="s">
        <v>155</v>
      </c>
    </row>
    <row r="38" spans="1:24" ht="17" thickBot="1" x14ac:dyDescent="0.25">
      <c r="A38" s="62">
        <v>120</v>
      </c>
      <c r="B38" s="63"/>
      <c r="C38" s="63"/>
      <c r="D38" s="63">
        <v>95</v>
      </c>
      <c r="M38" s="63">
        <v>69</v>
      </c>
      <c r="R38" s="63"/>
      <c r="X38" s="89"/>
    </row>
    <row r="39" spans="1:24" x14ac:dyDescent="0.2">
      <c r="A39" s="62">
        <v>130</v>
      </c>
      <c r="C39" s="63"/>
      <c r="D39" s="63">
        <v>96</v>
      </c>
      <c r="M39" s="63">
        <v>70</v>
      </c>
      <c r="O39" s="85" t="s">
        <v>156</v>
      </c>
      <c r="Q39" s="101"/>
      <c r="R39" s="63"/>
      <c r="V39" s="85" t="s">
        <v>156</v>
      </c>
      <c r="W39" s="90">
        <f>IF(W36&lt;W37,W37,W36)</f>
        <v>0</v>
      </c>
      <c r="X39" s="91" t="s">
        <v>20</v>
      </c>
    </row>
    <row r="40" spans="1:24" ht="17" thickBot="1" x14ac:dyDescent="0.25">
      <c r="A40" s="62">
        <v>140</v>
      </c>
      <c r="C40" s="63"/>
      <c r="D40" s="63">
        <v>95</v>
      </c>
      <c r="M40" s="63">
        <v>72</v>
      </c>
      <c r="O40" s="92" t="s">
        <v>328</v>
      </c>
      <c r="Q40" s="101"/>
      <c r="V40" s="92" t="s">
        <v>328</v>
      </c>
      <c r="W40" s="82" t="s">
        <v>162</v>
      </c>
      <c r="X40" s="91"/>
    </row>
    <row r="41" spans="1:24" x14ac:dyDescent="0.2">
      <c r="A41" s="62">
        <v>150</v>
      </c>
      <c r="B41">
        <v>9</v>
      </c>
      <c r="C41" s="63">
        <v>3</v>
      </c>
      <c r="D41" s="63">
        <v>89</v>
      </c>
      <c r="M41" s="63">
        <v>72</v>
      </c>
    </row>
    <row r="42" spans="1:24" x14ac:dyDescent="0.2">
      <c r="A42" s="62">
        <v>160</v>
      </c>
      <c r="B42">
        <v>16</v>
      </c>
      <c r="C42" s="63"/>
      <c r="D42" s="63">
        <v>74</v>
      </c>
      <c r="M42" s="63">
        <v>72</v>
      </c>
      <c r="R42">
        <v>9</v>
      </c>
    </row>
    <row r="43" spans="1:24" x14ac:dyDescent="0.2">
      <c r="A43" s="62">
        <v>170</v>
      </c>
      <c r="B43">
        <v>17</v>
      </c>
      <c r="C43" s="63"/>
      <c r="D43" s="63">
        <v>91</v>
      </c>
      <c r="M43" s="63">
        <v>72</v>
      </c>
      <c r="R43">
        <v>16</v>
      </c>
    </row>
    <row r="44" spans="1:24" x14ac:dyDescent="0.2">
      <c r="A44" s="62">
        <v>180</v>
      </c>
      <c r="C44" s="63"/>
      <c r="D44" s="63">
        <v>85</v>
      </c>
      <c r="M44" s="63">
        <v>73</v>
      </c>
      <c r="R44">
        <v>17</v>
      </c>
    </row>
    <row r="45" spans="1:24" x14ac:dyDescent="0.2">
      <c r="M45" s="63">
        <v>76</v>
      </c>
    </row>
    <row r="46" spans="1:24" x14ac:dyDescent="0.2">
      <c r="A46" s="46" t="s">
        <v>297</v>
      </c>
      <c r="M46" s="63">
        <v>77</v>
      </c>
    </row>
    <row r="47" spans="1:24" x14ac:dyDescent="0.2">
      <c r="A47" s="46" t="s">
        <v>176</v>
      </c>
      <c r="B47" s="37" t="s">
        <v>314</v>
      </c>
      <c r="C47" s="37" t="s">
        <v>315</v>
      </c>
      <c r="D47" s="37" t="s">
        <v>316</v>
      </c>
      <c r="E47" s="37" t="s">
        <v>317</v>
      </c>
      <c r="F47" s="65" t="s">
        <v>329</v>
      </c>
    </row>
    <row r="48" spans="1:24" x14ac:dyDescent="0.2">
      <c r="A48" s="62">
        <v>0</v>
      </c>
      <c r="B48" s="63"/>
      <c r="C48" s="63">
        <v>10</v>
      </c>
      <c r="D48" s="63">
        <v>98</v>
      </c>
      <c r="E48" t="s">
        <v>319</v>
      </c>
    </row>
    <row r="49" spans="1:4" x14ac:dyDescent="0.2">
      <c r="A49" s="62">
        <v>10</v>
      </c>
      <c r="B49" s="63">
        <v>67</v>
      </c>
      <c r="C49" s="63"/>
      <c r="D49" s="63">
        <v>96</v>
      </c>
    </row>
    <row r="50" spans="1:4" x14ac:dyDescent="0.2">
      <c r="A50" s="62">
        <v>20</v>
      </c>
      <c r="B50" s="63">
        <v>230</v>
      </c>
      <c r="C50" s="63">
        <v>8</v>
      </c>
      <c r="D50" s="63">
        <v>93</v>
      </c>
    </row>
    <row r="51" spans="1:4" x14ac:dyDescent="0.2">
      <c r="A51" s="62">
        <v>30</v>
      </c>
      <c r="B51" s="63">
        <v>631</v>
      </c>
      <c r="C51" s="63"/>
      <c r="D51" s="63">
        <v>116</v>
      </c>
    </row>
    <row r="52" spans="1:4" x14ac:dyDescent="0.2">
      <c r="A52" s="62">
        <v>40</v>
      </c>
      <c r="B52" s="63"/>
      <c r="C52" s="63"/>
      <c r="D52" s="63">
        <v>97</v>
      </c>
    </row>
    <row r="53" spans="1:4" x14ac:dyDescent="0.2">
      <c r="A53" s="62">
        <v>50</v>
      </c>
      <c r="B53" s="63">
        <v>552</v>
      </c>
      <c r="C53" s="63"/>
      <c r="D53" s="63">
        <v>92</v>
      </c>
    </row>
    <row r="54" spans="1:4" x14ac:dyDescent="0.2">
      <c r="A54" s="62">
        <v>60</v>
      </c>
      <c r="B54" s="63">
        <v>173</v>
      </c>
      <c r="C54" s="63"/>
      <c r="D54" s="63">
        <v>95</v>
      </c>
    </row>
    <row r="55" spans="1:4" x14ac:dyDescent="0.2">
      <c r="A55" s="62">
        <v>70</v>
      </c>
      <c r="B55" s="63"/>
      <c r="C55" s="63">
        <v>7</v>
      </c>
      <c r="D55" s="63">
        <v>91</v>
      </c>
    </row>
    <row r="56" spans="1:4" x14ac:dyDescent="0.2">
      <c r="A56" s="62">
        <v>80</v>
      </c>
      <c r="B56" s="63">
        <v>148</v>
      </c>
      <c r="C56" s="63"/>
      <c r="D56" s="63">
        <v>90</v>
      </c>
    </row>
    <row r="57" spans="1:4" x14ac:dyDescent="0.2">
      <c r="A57" s="62">
        <v>90</v>
      </c>
      <c r="B57" s="63"/>
      <c r="C57" s="63"/>
      <c r="D57" s="63">
        <v>95</v>
      </c>
    </row>
    <row r="58" spans="1:4" x14ac:dyDescent="0.2">
      <c r="A58" s="62">
        <v>100</v>
      </c>
      <c r="B58" s="63">
        <v>123</v>
      </c>
      <c r="C58" s="63"/>
      <c r="D58" s="63">
        <v>87</v>
      </c>
    </row>
    <row r="59" spans="1:4" x14ac:dyDescent="0.2">
      <c r="A59" s="62">
        <v>110</v>
      </c>
      <c r="B59" s="63"/>
      <c r="C59" s="63">
        <v>4</v>
      </c>
      <c r="D59" s="63">
        <v>80</v>
      </c>
    </row>
    <row r="60" spans="1:4" x14ac:dyDescent="0.2">
      <c r="A60" s="62">
        <v>120</v>
      </c>
      <c r="B60" s="63"/>
      <c r="C60" s="63"/>
      <c r="D60" s="63">
        <v>88</v>
      </c>
    </row>
    <row r="61" spans="1:4" x14ac:dyDescent="0.2">
      <c r="A61" s="62">
        <v>130</v>
      </c>
      <c r="C61" s="63"/>
      <c r="D61" s="63">
        <v>95</v>
      </c>
    </row>
    <row r="62" spans="1:4" x14ac:dyDescent="0.2">
      <c r="A62" s="62">
        <v>140</v>
      </c>
      <c r="C62" s="63"/>
      <c r="D62" s="63">
        <v>91</v>
      </c>
    </row>
    <row r="63" spans="1:4" x14ac:dyDescent="0.2">
      <c r="A63" s="62">
        <v>150</v>
      </c>
      <c r="B63">
        <v>60</v>
      </c>
      <c r="C63" s="63">
        <v>3</v>
      </c>
      <c r="D63" s="63">
        <v>107</v>
      </c>
    </row>
    <row r="64" spans="1:4" x14ac:dyDescent="0.2">
      <c r="A64" s="62">
        <v>160</v>
      </c>
      <c r="B64">
        <v>617</v>
      </c>
      <c r="C64" s="63"/>
      <c r="D64" s="63">
        <v>83</v>
      </c>
    </row>
    <row r="65" spans="1:5" x14ac:dyDescent="0.2">
      <c r="A65" s="62">
        <v>170</v>
      </c>
      <c r="C65" s="63"/>
      <c r="D65" s="63">
        <v>85</v>
      </c>
    </row>
    <row r="66" spans="1:5" x14ac:dyDescent="0.2">
      <c r="A66" s="62">
        <v>180</v>
      </c>
      <c r="B66">
        <v>488</v>
      </c>
      <c r="C66" s="63"/>
      <c r="D66" s="63">
        <v>83</v>
      </c>
    </row>
    <row r="67" spans="1:5" x14ac:dyDescent="0.2">
      <c r="A67" s="62"/>
      <c r="C67" s="63"/>
      <c r="D67" s="63"/>
    </row>
    <row r="68" spans="1:5" x14ac:dyDescent="0.2">
      <c r="A68" s="62" t="s">
        <v>42</v>
      </c>
      <c r="B68" t="s">
        <v>143</v>
      </c>
      <c r="C68" s="63"/>
      <c r="D68" s="63"/>
    </row>
    <row r="70" spans="1:5" x14ac:dyDescent="0.2">
      <c r="A70" s="46" t="s">
        <v>298</v>
      </c>
    </row>
    <row r="71" spans="1:5" x14ac:dyDescent="0.2">
      <c r="A71" s="46" t="s">
        <v>176</v>
      </c>
      <c r="B71" s="37" t="s">
        <v>314</v>
      </c>
      <c r="C71" s="37" t="s">
        <v>315</v>
      </c>
      <c r="D71" s="37" t="s">
        <v>316</v>
      </c>
      <c r="E71" s="37" t="s">
        <v>317</v>
      </c>
    </row>
    <row r="72" spans="1:5" x14ac:dyDescent="0.2">
      <c r="A72" s="62">
        <v>0</v>
      </c>
      <c r="B72" s="63"/>
      <c r="C72" s="63">
        <v>5</v>
      </c>
      <c r="D72" s="63">
        <v>72</v>
      </c>
      <c r="E72" t="s">
        <v>319</v>
      </c>
    </row>
    <row r="73" spans="1:5" x14ac:dyDescent="0.2">
      <c r="A73" s="62">
        <v>10</v>
      </c>
      <c r="B73" s="63"/>
      <c r="C73" s="63">
        <v>8</v>
      </c>
      <c r="D73" s="63">
        <v>66</v>
      </c>
    </row>
    <row r="74" spans="1:5" x14ac:dyDescent="0.2">
      <c r="A74" s="62">
        <v>20</v>
      </c>
      <c r="B74" s="63"/>
      <c r="C74" s="63"/>
      <c r="D74" s="63">
        <v>64</v>
      </c>
    </row>
    <row r="75" spans="1:5" x14ac:dyDescent="0.2">
      <c r="A75" s="62">
        <v>30</v>
      </c>
      <c r="B75" s="63"/>
      <c r="C75" s="63"/>
      <c r="D75" s="63">
        <v>59</v>
      </c>
    </row>
    <row r="76" spans="1:5" x14ac:dyDescent="0.2">
      <c r="A76" s="62">
        <v>40</v>
      </c>
      <c r="B76" s="63"/>
      <c r="C76" s="63"/>
      <c r="D76" s="63">
        <v>59</v>
      </c>
    </row>
    <row r="77" spans="1:5" x14ac:dyDescent="0.2">
      <c r="A77" s="62">
        <v>50</v>
      </c>
      <c r="B77" s="63"/>
      <c r="C77" s="63"/>
      <c r="D77" s="63">
        <v>62</v>
      </c>
    </row>
    <row r="78" spans="1:5" x14ac:dyDescent="0.2">
      <c r="A78" s="62">
        <v>60</v>
      </c>
      <c r="B78" s="63">
        <v>13</v>
      </c>
      <c r="C78" s="63"/>
      <c r="D78" s="63">
        <v>62</v>
      </c>
    </row>
    <row r="79" spans="1:5" x14ac:dyDescent="0.2">
      <c r="A79" s="62">
        <v>70</v>
      </c>
      <c r="B79" s="63"/>
      <c r="C79" s="63">
        <v>8</v>
      </c>
      <c r="D79" s="63">
        <v>74</v>
      </c>
    </row>
    <row r="80" spans="1:5" x14ac:dyDescent="0.2">
      <c r="A80" s="62">
        <v>80</v>
      </c>
      <c r="B80" s="63">
        <v>45</v>
      </c>
      <c r="C80" s="63"/>
      <c r="D80" s="63">
        <v>65</v>
      </c>
    </row>
    <row r="81" spans="1:5" x14ac:dyDescent="0.2">
      <c r="A81" s="62">
        <v>90</v>
      </c>
      <c r="B81" s="63"/>
      <c r="C81" s="63"/>
      <c r="D81" s="63">
        <v>71</v>
      </c>
    </row>
    <row r="82" spans="1:5" x14ac:dyDescent="0.2">
      <c r="A82" s="62">
        <v>100</v>
      </c>
      <c r="B82" s="63"/>
      <c r="C82" s="63"/>
      <c r="D82" s="63">
        <v>92</v>
      </c>
    </row>
    <row r="83" spans="1:5" x14ac:dyDescent="0.2">
      <c r="A83" s="62">
        <v>110</v>
      </c>
      <c r="B83" s="63"/>
      <c r="C83" s="63"/>
      <c r="D83" s="63">
        <v>57</v>
      </c>
    </row>
    <row r="84" spans="1:5" x14ac:dyDescent="0.2">
      <c r="A84" s="62">
        <v>120</v>
      </c>
      <c r="B84" s="63"/>
      <c r="C84" s="63"/>
      <c r="D84" s="63">
        <v>57</v>
      </c>
    </row>
    <row r="85" spans="1:5" x14ac:dyDescent="0.2">
      <c r="A85" s="62">
        <v>130</v>
      </c>
      <c r="C85" s="63"/>
      <c r="D85" s="63">
        <v>57</v>
      </c>
    </row>
    <row r="86" spans="1:5" x14ac:dyDescent="0.2">
      <c r="A86" s="62">
        <v>140</v>
      </c>
      <c r="C86" s="63"/>
      <c r="D86" s="63">
        <v>86</v>
      </c>
    </row>
    <row r="87" spans="1:5" x14ac:dyDescent="0.2">
      <c r="A87" s="62">
        <v>150</v>
      </c>
      <c r="C87" s="63"/>
      <c r="D87" s="63">
        <v>70</v>
      </c>
    </row>
    <row r="88" spans="1:5" x14ac:dyDescent="0.2">
      <c r="A88" s="62">
        <v>160</v>
      </c>
      <c r="C88" s="63"/>
      <c r="D88" s="63">
        <v>71</v>
      </c>
    </row>
    <row r="89" spans="1:5" x14ac:dyDescent="0.2">
      <c r="A89" s="62">
        <v>170</v>
      </c>
      <c r="C89" s="63"/>
      <c r="D89" s="63">
        <v>73</v>
      </c>
    </row>
    <row r="90" spans="1:5" x14ac:dyDescent="0.2">
      <c r="A90" s="62">
        <v>180</v>
      </c>
      <c r="B90">
        <v>12</v>
      </c>
      <c r="C90" s="63"/>
      <c r="D90" s="63">
        <v>79</v>
      </c>
    </row>
    <row r="92" spans="1:5" x14ac:dyDescent="0.2">
      <c r="A92" s="46" t="s">
        <v>299</v>
      </c>
    </row>
    <row r="93" spans="1:5" x14ac:dyDescent="0.2">
      <c r="A93" s="46" t="s">
        <v>176</v>
      </c>
      <c r="B93" s="37" t="s">
        <v>314</v>
      </c>
      <c r="C93" s="37" t="s">
        <v>315</v>
      </c>
      <c r="D93" s="37" t="s">
        <v>316</v>
      </c>
      <c r="E93" s="37" t="s">
        <v>317</v>
      </c>
    </row>
    <row r="94" spans="1:5" x14ac:dyDescent="0.2">
      <c r="A94" s="62">
        <v>0</v>
      </c>
      <c r="B94" s="63"/>
      <c r="C94" s="63">
        <v>3</v>
      </c>
      <c r="D94" s="63">
        <v>83</v>
      </c>
      <c r="E94" t="s">
        <v>319</v>
      </c>
    </row>
    <row r="95" spans="1:5" x14ac:dyDescent="0.2">
      <c r="A95" s="62">
        <v>10</v>
      </c>
      <c r="B95" s="63"/>
      <c r="C95" s="63"/>
      <c r="D95" s="63">
        <v>75</v>
      </c>
    </row>
    <row r="96" spans="1:5" x14ac:dyDescent="0.2">
      <c r="A96" s="62">
        <v>20</v>
      </c>
      <c r="B96" s="63">
        <v>7</v>
      </c>
      <c r="C96" s="63"/>
      <c r="D96" s="63">
        <v>82</v>
      </c>
    </row>
    <row r="97" spans="1:4" x14ac:dyDescent="0.2">
      <c r="A97" s="62">
        <v>30</v>
      </c>
      <c r="B97" s="63">
        <v>17</v>
      </c>
      <c r="C97" s="63"/>
      <c r="D97" s="63">
        <v>84</v>
      </c>
    </row>
    <row r="98" spans="1:4" x14ac:dyDescent="0.2">
      <c r="A98" s="62">
        <v>40</v>
      </c>
      <c r="B98" s="63">
        <v>270</v>
      </c>
      <c r="C98" s="63"/>
      <c r="D98" s="63">
        <v>73</v>
      </c>
    </row>
    <row r="99" spans="1:4" x14ac:dyDescent="0.2">
      <c r="A99" s="62">
        <v>50</v>
      </c>
      <c r="B99" s="63"/>
      <c r="C99" s="63"/>
      <c r="D99" s="63">
        <v>68</v>
      </c>
    </row>
    <row r="100" spans="1:4" x14ac:dyDescent="0.2">
      <c r="A100" s="62">
        <v>60</v>
      </c>
      <c r="B100" s="63"/>
      <c r="C100" s="63"/>
      <c r="D100" s="63">
        <v>68</v>
      </c>
    </row>
    <row r="101" spans="1:4" x14ac:dyDescent="0.2">
      <c r="A101" s="62">
        <v>70</v>
      </c>
      <c r="B101" s="63"/>
      <c r="C101" s="63"/>
      <c r="D101" s="63">
        <v>67</v>
      </c>
    </row>
    <row r="102" spans="1:4" x14ac:dyDescent="0.2">
      <c r="A102" s="62">
        <v>80</v>
      </c>
      <c r="B102" s="63"/>
      <c r="C102" s="63"/>
      <c r="D102" s="63">
        <v>72</v>
      </c>
    </row>
    <row r="103" spans="1:4" x14ac:dyDescent="0.2">
      <c r="A103" s="62">
        <v>90</v>
      </c>
      <c r="B103" s="63"/>
      <c r="C103" s="63"/>
      <c r="D103" s="63">
        <v>66</v>
      </c>
    </row>
    <row r="104" spans="1:4" x14ac:dyDescent="0.2">
      <c r="A104" s="62">
        <v>100</v>
      </c>
      <c r="B104" s="63"/>
      <c r="C104" s="63"/>
      <c r="D104" s="63">
        <v>67</v>
      </c>
    </row>
    <row r="105" spans="1:4" x14ac:dyDescent="0.2">
      <c r="A105" s="62">
        <v>110</v>
      </c>
      <c r="B105" s="63"/>
      <c r="C105" s="63">
        <v>10</v>
      </c>
      <c r="D105" s="63">
        <v>108</v>
      </c>
    </row>
    <row r="106" spans="1:4" x14ac:dyDescent="0.2">
      <c r="A106" s="62">
        <v>120</v>
      </c>
      <c r="B106" s="63"/>
      <c r="C106" s="63"/>
      <c r="D106" s="63">
        <v>84</v>
      </c>
    </row>
    <row r="107" spans="1:4" x14ac:dyDescent="0.2">
      <c r="A107" s="62">
        <v>130</v>
      </c>
      <c r="B107" s="14">
        <v>50</v>
      </c>
      <c r="C107" s="63"/>
      <c r="D107" s="63">
        <v>84</v>
      </c>
    </row>
    <row r="108" spans="1:4" x14ac:dyDescent="0.2">
      <c r="A108" s="62">
        <v>140</v>
      </c>
      <c r="B108" s="14"/>
      <c r="C108" s="63">
        <v>10</v>
      </c>
      <c r="D108" s="63">
        <v>86</v>
      </c>
    </row>
    <row r="109" spans="1:4" x14ac:dyDescent="0.2">
      <c r="A109" s="62">
        <v>150</v>
      </c>
      <c r="B109" s="14"/>
      <c r="C109" s="63"/>
      <c r="D109" s="63">
        <v>118</v>
      </c>
    </row>
    <row r="110" spans="1:4" x14ac:dyDescent="0.2">
      <c r="A110" s="62">
        <v>160</v>
      </c>
      <c r="B110" s="14">
        <v>361</v>
      </c>
      <c r="C110" s="63"/>
      <c r="D110" s="63">
        <v>80</v>
      </c>
    </row>
    <row r="111" spans="1:4" x14ac:dyDescent="0.2">
      <c r="A111" s="62">
        <v>170</v>
      </c>
      <c r="B111" s="14"/>
      <c r="C111" s="63"/>
      <c r="D111" s="63">
        <v>81</v>
      </c>
    </row>
    <row r="112" spans="1:4" x14ac:dyDescent="0.2">
      <c r="A112" s="62">
        <v>180</v>
      </c>
      <c r="B112" s="14"/>
      <c r="C112" s="63"/>
      <c r="D112" s="63">
        <v>67</v>
      </c>
    </row>
    <row r="114" spans="1:5" x14ac:dyDescent="0.2">
      <c r="A114" s="46" t="s">
        <v>300</v>
      </c>
    </row>
    <row r="115" spans="1:5" x14ac:dyDescent="0.2">
      <c r="A115" s="46" t="s">
        <v>176</v>
      </c>
      <c r="B115" s="37" t="s">
        <v>314</v>
      </c>
      <c r="C115" s="37" t="s">
        <v>315</v>
      </c>
      <c r="D115" s="37" t="s">
        <v>316</v>
      </c>
      <c r="E115" s="37" t="s">
        <v>317</v>
      </c>
    </row>
    <row r="116" spans="1:5" x14ac:dyDescent="0.2">
      <c r="A116" s="62">
        <v>0</v>
      </c>
      <c r="B116" s="63"/>
      <c r="C116" s="63">
        <v>0</v>
      </c>
      <c r="D116" s="63">
        <v>87</v>
      </c>
      <c r="E116" t="s">
        <v>320</v>
      </c>
    </row>
    <row r="117" spans="1:5" x14ac:dyDescent="0.2">
      <c r="A117" s="62">
        <v>10</v>
      </c>
      <c r="B117" s="63"/>
      <c r="C117" s="63"/>
      <c r="D117" s="63">
        <v>84</v>
      </c>
    </row>
    <row r="118" spans="1:5" x14ac:dyDescent="0.2">
      <c r="A118" s="62">
        <v>20</v>
      </c>
      <c r="B118" s="63"/>
      <c r="C118" s="63"/>
      <c r="D118" s="63">
        <v>86</v>
      </c>
    </row>
    <row r="119" spans="1:5" x14ac:dyDescent="0.2">
      <c r="A119" s="62">
        <v>30</v>
      </c>
      <c r="B119" s="63"/>
      <c r="C119" s="63"/>
      <c r="D119" s="63">
        <v>92</v>
      </c>
    </row>
    <row r="120" spans="1:5" x14ac:dyDescent="0.2">
      <c r="A120" s="62">
        <v>40</v>
      </c>
      <c r="B120" s="63">
        <v>106</v>
      </c>
      <c r="C120" s="63"/>
      <c r="D120" s="63">
        <v>94</v>
      </c>
    </row>
    <row r="121" spans="1:5" x14ac:dyDescent="0.2">
      <c r="A121" s="62">
        <v>50</v>
      </c>
      <c r="B121" s="63">
        <v>72</v>
      </c>
      <c r="C121" s="63"/>
      <c r="D121" s="63">
        <v>110</v>
      </c>
    </row>
    <row r="122" spans="1:5" x14ac:dyDescent="0.2">
      <c r="A122" s="62">
        <v>60</v>
      </c>
      <c r="B122" s="63"/>
      <c r="C122" s="63"/>
      <c r="D122" s="63">
        <v>93</v>
      </c>
    </row>
    <row r="123" spans="1:5" x14ac:dyDescent="0.2">
      <c r="A123" s="62">
        <v>70</v>
      </c>
      <c r="B123" s="63">
        <v>68</v>
      </c>
      <c r="C123" s="63"/>
      <c r="D123" s="63">
        <v>90</v>
      </c>
    </row>
    <row r="124" spans="1:5" x14ac:dyDescent="0.2">
      <c r="A124" s="62">
        <v>80</v>
      </c>
      <c r="B124" s="63"/>
      <c r="C124" s="63"/>
      <c r="D124" s="63">
        <v>88</v>
      </c>
    </row>
    <row r="125" spans="1:5" x14ac:dyDescent="0.2">
      <c r="A125" s="62">
        <v>90</v>
      </c>
      <c r="B125" s="63"/>
      <c r="C125" s="63">
        <v>0</v>
      </c>
      <c r="D125" s="63">
        <v>100</v>
      </c>
    </row>
    <row r="126" spans="1:5" x14ac:dyDescent="0.2">
      <c r="A126" s="62">
        <v>100</v>
      </c>
      <c r="B126" s="63">
        <v>73</v>
      </c>
      <c r="C126" s="63"/>
      <c r="D126" s="63">
        <v>109</v>
      </c>
    </row>
    <row r="127" spans="1:5" x14ac:dyDescent="0.2">
      <c r="A127" s="62">
        <v>110</v>
      </c>
      <c r="B127" s="63">
        <v>45</v>
      </c>
      <c r="C127" s="63"/>
      <c r="D127" s="63">
        <v>105</v>
      </c>
    </row>
    <row r="128" spans="1:5" x14ac:dyDescent="0.2">
      <c r="A128" s="62">
        <v>120</v>
      </c>
      <c r="B128" s="63"/>
      <c r="C128" s="63">
        <v>1</v>
      </c>
      <c r="D128" s="63">
        <v>107</v>
      </c>
    </row>
    <row r="129" spans="1:5" x14ac:dyDescent="0.2">
      <c r="A129" s="62">
        <v>130</v>
      </c>
      <c r="B129" s="14">
        <v>41</v>
      </c>
      <c r="C129" s="63"/>
      <c r="D129" s="63">
        <v>97</v>
      </c>
    </row>
    <row r="130" spans="1:5" x14ac:dyDescent="0.2">
      <c r="A130" s="62">
        <v>140</v>
      </c>
      <c r="B130" s="14">
        <v>19</v>
      </c>
      <c r="C130" s="63"/>
      <c r="D130" s="63">
        <v>94</v>
      </c>
    </row>
    <row r="131" spans="1:5" x14ac:dyDescent="0.2">
      <c r="A131" s="62">
        <v>150</v>
      </c>
      <c r="B131" s="14"/>
      <c r="C131" s="63"/>
      <c r="D131" s="63">
        <v>96</v>
      </c>
    </row>
    <row r="132" spans="1:5" x14ac:dyDescent="0.2">
      <c r="A132" s="62">
        <v>160</v>
      </c>
      <c r="B132" s="14"/>
      <c r="C132" s="63"/>
      <c r="D132" s="63">
        <v>97</v>
      </c>
    </row>
    <row r="133" spans="1:5" x14ac:dyDescent="0.2">
      <c r="A133" s="62">
        <v>170</v>
      </c>
      <c r="B133" s="14">
        <v>54</v>
      </c>
      <c r="C133" s="63"/>
      <c r="D133" s="63">
        <v>92</v>
      </c>
    </row>
    <row r="134" spans="1:5" x14ac:dyDescent="0.2">
      <c r="A134" s="62">
        <v>180</v>
      </c>
      <c r="B134" s="14"/>
      <c r="C134" s="63"/>
      <c r="D134" s="63">
        <v>100</v>
      </c>
    </row>
    <row r="136" spans="1:5" x14ac:dyDescent="0.2">
      <c r="A136" s="46" t="s">
        <v>301</v>
      </c>
    </row>
    <row r="137" spans="1:5" x14ac:dyDescent="0.2">
      <c r="A137" s="46" t="s">
        <v>176</v>
      </c>
      <c r="B137" s="37" t="s">
        <v>314</v>
      </c>
      <c r="C137" s="37" t="s">
        <v>315</v>
      </c>
      <c r="D137" s="37" t="s">
        <v>316</v>
      </c>
      <c r="E137" s="37" t="s">
        <v>317</v>
      </c>
    </row>
    <row r="138" spans="1:5" x14ac:dyDescent="0.2">
      <c r="A138" s="62">
        <v>0</v>
      </c>
      <c r="B138" s="63"/>
      <c r="C138" s="63"/>
      <c r="D138" s="63">
        <v>88</v>
      </c>
      <c r="E138" t="s">
        <v>319</v>
      </c>
    </row>
    <row r="139" spans="1:5" x14ac:dyDescent="0.2">
      <c r="A139" s="62">
        <v>10</v>
      </c>
      <c r="B139" s="63">
        <v>19</v>
      </c>
      <c r="C139" s="63">
        <v>5</v>
      </c>
      <c r="D139" s="63">
        <v>94</v>
      </c>
    </row>
    <row r="140" spans="1:5" x14ac:dyDescent="0.2">
      <c r="A140" s="62">
        <v>20</v>
      </c>
      <c r="B140" s="63"/>
      <c r="C140" s="63"/>
      <c r="D140" s="63">
        <v>95</v>
      </c>
    </row>
    <row r="141" spans="1:5" x14ac:dyDescent="0.2">
      <c r="A141" s="62">
        <v>30</v>
      </c>
      <c r="B141" s="63"/>
      <c r="C141" s="63"/>
      <c r="D141" s="63">
        <v>70</v>
      </c>
    </row>
    <row r="142" spans="1:5" x14ac:dyDescent="0.2">
      <c r="A142" s="62">
        <v>40</v>
      </c>
      <c r="B142" s="63"/>
      <c r="C142" s="63"/>
      <c r="D142" s="63">
        <v>72</v>
      </c>
    </row>
    <row r="143" spans="1:5" x14ac:dyDescent="0.2">
      <c r="A143" s="62">
        <v>50</v>
      </c>
      <c r="B143" s="63">
        <v>104</v>
      </c>
      <c r="C143" s="63"/>
      <c r="D143" s="63">
        <v>64</v>
      </c>
    </row>
    <row r="144" spans="1:5" x14ac:dyDescent="0.2">
      <c r="A144" s="62">
        <v>60</v>
      </c>
      <c r="B144" s="63">
        <v>37</v>
      </c>
      <c r="C144" s="63">
        <v>6</v>
      </c>
      <c r="D144" s="63">
        <v>79</v>
      </c>
    </row>
    <row r="145" spans="1:6" x14ac:dyDescent="0.2">
      <c r="A145" s="62">
        <v>70</v>
      </c>
      <c r="B145" s="63"/>
      <c r="C145" s="63"/>
      <c r="D145" s="63">
        <v>102</v>
      </c>
    </row>
    <row r="146" spans="1:6" x14ac:dyDescent="0.2">
      <c r="A146" s="62">
        <v>80</v>
      </c>
      <c r="B146" s="63"/>
      <c r="C146" s="63"/>
      <c r="D146" s="63">
        <v>78</v>
      </c>
    </row>
    <row r="147" spans="1:6" x14ac:dyDescent="0.2">
      <c r="A147" s="62">
        <v>90</v>
      </c>
      <c r="B147" s="63">
        <v>13</v>
      </c>
      <c r="C147" s="63">
        <v>7</v>
      </c>
      <c r="D147" s="63">
        <v>68</v>
      </c>
    </row>
    <row r="148" spans="1:6" x14ac:dyDescent="0.2">
      <c r="A148" s="62">
        <v>100</v>
      </c>
      <c r="B148" s="63"/>
      <c r="C148" s="63"/>
      <c r="D148" s="63">
        <v>67</v>
      </c>
    </row>
    <row r="149" spans="1:6" x14ac:dyDescent="0.2">
      <c r="A149" s="62">
        <v>110</v>
      </c>
      <c r="B149" s="63"/>
      <c r="C149" s="63"/>
      <c r="D149" s="63">
        <v>65</v>
      </c>
    </row>
    <row r="150" spans="1:6" x14ac:dyDescent="0.2">
      <c r="A150" s="62">
        <v>120</v>
      </c>
      <c r="B150" s="63"/>
      <c r="C150" s="63">
        <v>6</v>
      </c>
      <c r="D150" s="63">
        <v>76</v>
      </c>
    </row>
    <row r="151" spans="1:6" x14ac:dyDescent="0.2">
      <c r="A151" s="62">
        <v>130</v>
      </c>
      <c r="B151" s="63"/>
      <c r="C151" s="63"/>
      <c r="D151" s="63">
        <v>66</v>
      </c>
    </row>
    <row r="152" spans="1:6" x14ac:dyDescent="0.2">
      <c r="A152" s="62">
        <v>140</v>
      </c>
      <c r="B152" s="63">
        <v>61</v>
      </c>
      <c r="C152" s="63"/>
      <c r="D152" s="63">
        <v>105</v>
      </c>
    </row>
    <row r="153" spans="1:6" x14ac:dyDescent="0.2">
      <c r="A153" s="62">
        <v>150</v>
      </c>
      <c r="B153" s="63"/>
      <c r="C153" s="63"/>
      <c r="D153" s="63">
        <v>69</v>
      </c>
    </row>
    <row r="154" spans="1:6" x14ac:dyDescent="0.2">
      <c r="A154" s="62">
        <v>160</v>
      </c>
      <c r="B154" s="63"/>
      <c r="C154" s="63"/>
      <c r="D154" s="63">
        <v>56</v>
      </c>
    </row>
    <row r="155" spans="1:6" x14ac:dyDescent="0.2">
      <c r="A155" s="62">
        <v>170</v>
      </c>
      <c r="B155" s="63"/>
      <c r="C155" s="63"/>
      <c r="D155" s="63">
        <v>66</v>
      </c>
    </row>
    <row r="156" spans="1:6" x14ac:dyDescent="0.2">
      <c r="A156" s="62">
        <v>180</v>
      </c>
      <c r="B156" s="63">
        <v>52</v>
      </c>
      <c r="C156" s="63"/>
      <c r="D156" s="63">
        <v>62</v>
      </c>
    </row>
    <row r="158" spans="1:6" x14ac:dyDescent="0.2">
      <c r="A158" s="46" t="s">
        <v>302</v>
      </c>
    </row>
    <row r="159" spans="1:6" x14ac:dyDescent="0.2">
      <c r="A159" s="46" t="s">
        <v>176</v>
      </c>
      <c r="B159" s="37" t="s">
        <v>314</v>
      </c>
      <c r="C159" s="37" t="s">
        <v>315</v>
      </c>
      <c r="D159" s="37" t="s">
        <v>316</v>
      </c>
      <c r="E159" s="37" t="s">
        <v>317</v>
      </c>
      <c r="F159" s="65" t="s">
        <v>330</v>
      </c>
    </row>
    <row r="160" spans="1:6" x14ac:dyDescent="0.2">
      <c r="A160" s="62">
        <v>0</v>
      </c>
      <c r="B160" s="63">
        <v>0</v>
      </c>
      <c r="C160" s="63">
        <v>3</v>
      </c>
      <c r="D160" s="63">
        <v>95</v>
      </c>
      <c r="E160" t="s">
        <v>319</v>
      </c>
    </row>
    <row r="161" spans="1:4" x14ac:dyDescent="0.2">
      <c r="A161" s="62">
        <v>10</v>
      </c>
      <c r="B161" s="63">
        <v>0</v>
      </c>
      <c r="C161" s="63"/>
      <c r="D161" s="63">
        <v>82</v>
      </c>
    </row>
    <row r="162" spans="1:4" x14ac:dyDescent="0.2">
      <c r="A162" s="62">
        <v>20</v>
      </c>
      <c r="B162" s="63">
        <v>0</v>
      </c>
      <c r="C162" s="63"/>
      <c r="D162" s="63">
        <v>93</v>
      </c>
    </row>
    <row r="163" spans="1:4" x14ac:dyDescent="0.2">
      <c r="A163" s="62">
        <v>30</v>
      </c>
      <c r="B163" s="63">
        <v>0</v>
      </c>
      <c r="C163" s="63"/>
      <c r="D163" s="63">
        <v>84</v>
      </c>
    </row>
    <row r="164" spans="1:4" x14ac:dyDescent="0.2">
      <c r="A164" s="62">
        <v>40</v>
      </c>
      <c r="B164" s="63">
        <v>0</v>
      </c>
      <c r="C164" s="63"/>
      <c r="D164" s="63">
        <v>124</v>
      </c>
    </row>
    <row r="165" spans="1:4" x14ac:dyDescent="0.2">
      <c r="A165" s="62">
        <v>50</v>
      </c>
      <c r="B165" s="63">
        <v>0</v>
      </c>
      <c r="C165" s="63"/>
      <c r="D165" s="63">
        <v>91</v>
      </c>
    </row>
    <row r="166" spans="1:4" x14ac:dyDescent="0.2">
      <c r="A166" s="62">
        <v>60</v>
      </c>
      <c r="B166" s="63">
        <v>0</v>
      </c>
      <c r="C166" s="63"/>
      <c r="D166" s="63">
        <v>82</v>
      </c>
    </row>
    <row r="167" spans="1:4" x14ac:dyDescent="0.2">
      <c r="A167" s="62">
        <v>70</v>
      </c>
      <c r="B167" s="63">
        <v>0</v>
      </c>
      <c r="C167" s="63"/>
      <c r="D167" s="63">
        <v>96</v>
      </c>
    </row>
    <row r="168" spans="1:4" x14ac:dyDescent="0.2">
      <c r="A168" s="62">
        <v>80</v>
      </c>
      <c r="B168" s="63">
        <v>0</v>
      </c>
      <c r="C168" s="63"/>
      <c r="D168" s="63">
        <v>120</v>
      </c>
    </row>
    <row r="169" spans="1:4" x14ac:dyDescent="0.2">
      <c r="A169" s="62">
        <v>90</v>
      </c>
      <c r="B169" s="63">
        <v>0</v>
      </c>
      <c r="C169" s="63"/>
      <c r="D169" s="63">
        <v>92</v>
      </c>
    </row>
    <row r="170" spans="1:4" x14ac:dyDescent="0.2">
      <c r="A170" s="62">
        <v>100</v>
      </c>
      <c r="B170" s="63">
        <v>0</v>
      </c>
      <c r="C170" s="63"/>
      <c r="D170" s="63">
        <v>95</v>
      </c>
    </row>
    <row r="171" spans="1:4" x14ac:dyDescent="0.2">
      <c r="A171" s="62">
        <v>110</v>
      </c>
      <c r="B171" s="63">
        <v>0</v>
      </c>
      <c r="C171" s="63"/>
      <c r="D171" s="63">
        <v>94</v>
      </c>
    </row>
    <row r="172" spans="1:4" x14ac:dyDescent="0.2">
      <c r="A172" s="62">
        <v>120</v>
      </c>
      <c r="B172" s="63">
        <v>0</v>
      </c>
      <c r="C172" s="63"/>
      <c r="D172" s="63">
        <v>92</v>
      </c>
    </row>
    <row r="173" spans="1:4" x14ac:dyDescent="0.2">
      <c r="A173" s="62">
        <v>130</v>
      </c>
      <c r="B173" s="63">
        <v>0</v>
      </c>
      <c r="C173" s="63"/>
      <c r="D173" s="63">
        <v>91</v>
      </c>
    </row>
    <row r="174" spans="1:4" x14ac:dyDescent="0.2">
      <c r="A174" s="62">
        <v>140</v>
      </c>
      <c r="B174" s="63">
        <v>0</v>
      </c>
      <c r="C174" s="63"/>
      <c r="D174" s="63">
        <v>126</v>
      </c>
    </row>
    <row r="175" spans="1:4" x14ac:dyDescent="0.2">
      <c r="A175" s="62">
        <v>150</v>
      </c>
      <c r="B175" s="63">
        <v>0</v>
      </c>
      <c r="C175" s="63"/>
      <c r="D175" s="63">
        <v>114</v>
      </c>
    </row>
    <row r="176" spans="1:4" x14ac:dyDescent="0.2">
      <c r="A176" s="62">
        <v>160</v>
      </c>
      <c r="B176" s="63">
        <v>0</v>
      </c>
      <c r="C176" s="63"/>
      <c r="D176" s="63">
        <v>86</v>
      </c>
    </row>
    <row r="177" spans="1:5" x14ac:dyDescent="0.2">
      <c r="A177" s="62">
        <v>170</v>
      </c>
      <c r="B177" s="63">
        <v>0</v>
      </c>
      <c r="C177" s="63"/>
      <c r="D177" s="63">
        <v>114</v>
      </c>
    </row>
    <row r="178" spans="1:5" x14ac:dyDescent="0.2">
      <c r="A178" s="62">
        <v>180</v>
      </c>
      <c r="B178" s="63">
        <v>0</v>
      </c>
      <c r="C178" s="63"/>
      <c r="D178" s="63">
        <v>84</v>
      </c>
    </row>
    <row r="180" spans="1:5" x14ac:dyDescent="0.2">
      <c r="A180" s="46" t="s">
        <v>303</v>
      </c>
    </row>
    <row r="181" spans="1:5" x14ac:dyDescent="0.2">
      <c r="A181" s="46" t="s">
        <v>176</v>
      </c>
      <c r="B181" s="37" t="s">
        <v>314</v>
      </c>
      <c r="C181" s="37" t="s">
        <v>315</v>
      </c>
      <c r="D181" s="37" t="s">
        <v>316</v>
      </c>
      <c r="E181" s="37" t="s">
        <v>317</v>
      </c>
    </row>
    <row r="182" spans="1:5" x14ac:dyDescent="0.2">
      <c r="A182" s="62">
        <v>0</v>
      </c>
      <c r="B182" s="63"/>
      <c r="C182" s="63">
        <v>7</v>
      </c>
      <c r="D182" s="63">
        <v>87</v>
      </c>
      <c r="E182" t="s">
        <v>319</v>
      </c>
    </row>
    <row r="183" spans="1:5" x14ac:dyDescent="0.2">
      <c r="A183" s="62">
        <v>10</v>
      </c>
      <c r="B183" s="63"/>
      <c r="C183" s="63"/>
      <c r="D183" s="63">
        <v>80</v>
      </c>
    </row>
    <row r="184" spans="1:5" x14ac:dyDescent="0.2">
      <c r="A184" s="62">
        <v>20</v>
      </c>
      <c r="B184" s="63"/>
      <c r="C184" s="63"/>
      <c r="D184" s="63">
        <v>91</v>
      </c>
    </row>
    <row r="185" spans="1:5" x14ac:dyDescent="0.2">
      <c r="A185" s="62">
        <v>30</v>
      </c>
      <c r="B185" s="63"/>
      <c r="C185" s="63"/>
      <c r="D185" s="63"/>
    </row>
    <row r="186" spans="1:5" x14ac:dyDescent="0.2">
      <c r="A186" s="62">
        <v>40</v>
      </c>
      <c r="B186" s="63"/>
      <c r="C186" s="63"/>
      <c r="D186" s="63">
        <v>105</v>
      </c>
    </row>
    <row r="187" spans="1:5" x14ac:dyDescent="0.2">
      <c r="A187" s="62">
        <v>50</v>
      </c>
      <c r="B187" s="63"/>
      <c r="C187" s="63">
        <v>8</v>
      </c>
      <c r="D187" s="63">
        <v>81</v>
      </c>
    </row>
    <row r="188" spans="1:5" x14ac:dyDescent="0.2">
      <c r="A188" s="62">
        <v>60</v>
      </c>
      <c r="B188" s="63"/>
      <c r="C188" s="63"/>
      <c r="D188" s="63">
        <v>83</v>
      </c>
    </row>
    <row r="189" spans="1:5" x14ac:dyDescent="0.2">
      <c r="A189" s="62">
        <v>70</v>
      </c>
      <c r="B189" s="63"/>
      <c r="C189" s="63"/>
      <c r="D189" s="63">
        <v>87</v>
      </c>
    </row>
    <row r="190" spans="1:5" x14ac:dyDescent="0.2">
      <c r="A190" s="62">
        <v>80</v>
      </c>
      <c r="B190" s="63"/>
      <c r="C190" s="63"/>
      <c r="D190" s="63">
        <v>72</v>
      </c>
    </row>
    <row r="191" spans="1:5" x14ac:dyDescent="0.2">
      <c r="A191" s="62">
        <v>90</v>
      </c>
      <c r="B191" s="63"/>
      <c r="C191" s="63"/>
      <c r="D191" s="63">
        <v>71</v>
      </c>
    </row>
    <row r="192" spans="1:5" x14ac:dyDescent="0.2">
      <c r="A192" s="62">
        <v>100</v>
      </c>
      <c r="B192" s="63"/>
      <c r="C192" s="63"/>
      <c r="D192" s="63">
        <v>81</v>
      </c>
    </row>
    <row r="193" spans="1:5" x14ac:dyDescent="0.2">
      <c r="A193" s="62">
        <v>110</v>
      </c>
      <c r="B193" s="63"/>
      <c r="C193" s="63"/>
      <c r="D193" s="63">
        <v>75</v>
      </c>
    </row>
    <row r="194" spans="1:5" x14ac:dyDescent="0.2">
      <c r="A194" s="62">
        <v>120</v>
      </c>
      <c r="B194" s="63"/>
      <c r="C194" s="63">
        <v>6</v>
      </c>
      <c r="D194" s="63">
        <v>79</v>
      </c>
    </row>
    <row r="195" spans="1:5" x14ac:dyDescent="0.2">
      <c r="A195" s="62">
        <v>130</v>
      </c>
      <c r="B195" s="63"/>
      <c r="C195" s="63"/>
      <c r="D195" s="63">
        <v>79</v>
      </c>
    </row>
    <row r="196" spans="1:5" x14ac:dyDescent="0.2">
      <c r="A196" s="62">
        <v>140</v>
      </c>
      <c r="B196" s="63"/>
      <c r="C196" s="63"/>
      <c r="D196" s="63">
        <v>82</v>
      </c>
    </row>
    <row r="197" spans="1:5" x14ac:dyDescent="0.2">
      <c r="A197" s="62">
        <v>150</v>
      </c>
      <c r="B197" s="63"/>
      <c r="C197" s="63"/>
      <c r="D197" s="63">
        <v>81</v>
      </c>
    </row>
    <row r="198" spans="1:5" x14ac:dyDescent="0.2">
      <c r="A198" s="62">
        <v>160</v>
      </c>
      <c r="B198" s="63"/>
      <c r="C198" s="63"/>
      <c r="D198" s="63">
        <v>83</v>
      </c>
    </row>
    <row r="199" spans="1:5" x14ac:dyDescent="0.2">
      <c r="A199" s="62">
        <v>170</v>
      </c>
      <c r="B199" s="63"/>
      <c r="C199" s="63"/>
      <c r="D199" s="63">
        <v>78</v>
      </c>
    </row>
    <row r="200" spans="1:5" x14ac:dyDescent="0.2">
      <c r="A200" s="62">
        <v>180</v>
      </c>
      <c r="B200" s="63"/>
      <c r="C200" s="63"/>
      <c r="D200" s="63">
        <v>68</v>
      </c>
    </row>
    <row r="203" spans="1:5" x14ac:dyDescent="0.2">
      <c r="A203" s="46" t="s">
        <v>304</v>
      </c>
    </row>
    <row r="204" spans="1:5" x14ac:dyDescent="0.2">
      <c r="A204" s="46" t="s">
        <v>176</v>
      </c>
      <c r="B204" s="37" t="s">
        <v>314</v>
      </c>
      <c r="C204" s="37" t="s">
        <v>315</v>
      </c>
      <c r="D204" s="37" t="s">
        <v>316</v>
      </c>
      <c r="E204" s="37" t="s">
        <v>317</v>
      </c>
    </row>
    <row r="205" spans="1:5" x14ac:dyDescent="0.2">
      <c r="A205" s="62">
        <v>0</v>
      </c>
      <c r="B205" s="63"/>
      <c r="C205" s="63">
        <v>5</v>
      </c>
      <c r="D205" s="63">
        <v>84</v>
      </c>
      <c r="E205" t="s">
        <v>319</v>
      </c>
    </row>
    <row r="206" spans="1:5" x14ac:dyDescent="0.2">
      <c r="A206" s="62">
        <v>10</v>
      </c>
      <c r="B206" s="63"/>
      <c r="C206" s="63">
        <v>5</v>
      </c>
      <c r="D206" s="63">
        <v>73</v>
      </c>
    </row>
    <row r="207" spans="1:5" x14ac:dyDescent="0.2">
      <c r="A207" s="62">
        <v>20</v>
      </c>
      <c r="B207" s="63"/>
      <c r="C207" s="63"/>
      <c r="D207" s="63">
        <v>78</v>
      </c>
    </row>
    <row r="208" spans="1:5" x14ac:dyDescent="0.2">
      <c r="A208" s="62">
        <v>30</v>
      </c>
      <c r="B208" s="63"/>
      <c r="C208" s="63"/>
      <c r="D208" s="63">
        <v>78</v>
      </c>
    </row>
    <row r="209" spans="1:4" x14ac:dyDescent="0.2">
      <c r="A209" s="62">
        <v>40</v>
      </c>
      <c r="B209" s="63"/>
      <c r="C209" s="63"/>
      <c r="D209" s="63">
        <v>64</v>
      </c>
    </row>
    <row r="210" spans="1:4" x14ac:dyDescent="0.2">
      <c r="A210" s="62">
        <v>50</v>
      </c>
      <c r="B210" s="63"/>
      <c r="C210" s="63">
        <v>5</v>
      </c>
      <c r="D210" s="63">
        <v>64</v>
      </c>
    </row>
    <row r="211" spans="1:4" x14ac:dyDescent="0.2">
      <c r="A211" s="62">
        <v>60</v>
      </c>
      <c r="B211" s="63"/>
      <c r="C211" s="63"/>
      <c r="D211" s="63">
        <v>59</v>
      </c>
    </row>
    <row r="212" spans="1:4" x14ac:dyDescent="0.2">
      <c r="A212" s="62">
        <v>70</v>
      </c>
      <c r="B212" s="63"/>
      <c r="C212" s="63"/>
      <c r="D212" s="63">
        <v>57</v>
      </c>
    </row>
    <row r="213" spans="1:4" x14ac:dyDescent="0.2">
      <c r="A213" s="62">
        <v>80</v>
      </c>
      <c r="B213" s="63"/>
      <c r="C213" s="63"/>
      <c r="D213" s="63">
        <v>62</v>
      </c>
    </row>
    <row r="214" spans="1:4" x14ac:dyDescent="0.2">
      <c r="A214" s="62">
        <v>90</v>
      </c>
      <c r="B214" s="63"/>
      <c r="C214" s="63"/>
      <c r="D214" s="63">
        <v>62</v>
      </c>
    </row>
    <row r="215" spans="1:4" x14ac:dyDescent="0.2">
      <c r="A215" s="62">
        <v>100</v>
      </c>
      <c r="B215" s="63"/>
      <c r="C215" s="63"/>
      <c r="D215" s="63">
        <v>63</v>
      </c>
    </row>
    <row r="216" spans="1:4" x14ac:dyDescent="0.2">
      <c r="A216" s="62">
        <v>110</v>
      </c>
      <c r="B216" s="63"/>
      <c r="C216" s="63"/>
      <c r="D216" s="63">
        <v>68</v>
      </c>
    </row>
    <row r="217" spans="1:4" x14ac:dyDescent="0.2">
      <c r="A217" s="62">
        <v>120</v>
      </c>
      <c r="B217" s="63"/>
      <c r="C217" s="63"/>
      <c r="D217" s="63">
        <v>70</v>
      </c>
    </row>
    <row r="218" spans="1:4" x14ac:dyDescent="0.2">
      <c r="A218" s="62">
        <v>130</v>
      </c>
      <c r="B218" s="63"/>
      <c r="C218" s="63"/>
      <c r="D218" s="63">
        <v>67</v>
      </c>
    </row>
    <row r="219" spans="1:4" x14ac:dyDescent="0.2">
      <c r="A219" s="62">
        <v>140</v>
      </c>
      <c r="B219" s="63"/>
      <c r="C219" s="63">
        <v>6</v>
      </c>
      <c r="D219" s="63">
        <v>64</v>
      </c>
    </row>
    <row r="220" spans="1:4" x14ac:dyDescent="0.2">
      <c r="A220" s="62">
        <v>150</v>
      </c>
      <c r="B220" s="63"/>
      <c r="C220" s="63"/>
      <c r="D220" s="63">
        <v>71</v>
      </c>
    </row>
    <row r="221" spans="1:4" x14ac:dyDescent="0.2">
      <c r="A221" s="62">
        <v>160</v>
      </c>
      <c r="B221" s="63"/>
      <c r="C221" s="63"/>
      <c r="D221" s="63">
        <v>67</v>
      </c>
    </row>
    <row r="222" spans="1:4" x14ac:dyDescent="0.2">
      <c r="A222" s="62">
        <v>170</v>
      </c>
      <c r="B222" s="63"/>
      <c r="C222" s="63"/>
      <c r="D222" s="63">
        <v>67</v>
      </c>
    </row>
    <row r="223" spans="1:4" x14ac:dyDescent="0.2">
      <c r="A223" s="62">
        <v>180</v>
      </c>
      <c r="B223" s="63"/>
      <c r="C223" s="63"/>
      <c r="D223" s="63">
        <v>65</v>
      </c>
    </row>
    <row r="225" spans="1:5" x14ac:dyDescent="0.2">
      <c r="A225" s="46" t="s">
        <v>305</v>
      </c>
    </row>
    <row r="226" spans="1:5" x14ac:dyDescent="0.2">
      <c r="A226" s="46" t="s">
        <v>176</v>
      </c>
      <c r="B226" s="37" t="s">
        <v>314</v>
      </c>
      <c r="C226" s="37" t="s">
        <v>315</v>
      </c>
      <c r="D226" s="37" t="s">
        <v>316</v>
      </c>
      <c r="E226" s="37" t="s">
        <v>317</v>
      </c>
    </row>
    <row r="227" spans="1:5" x14ac:dyDescent="0.2">
      <c r="A227" s="62">
        <v>0</v>
      </c>
      <c r="B227" s="63"/>
      <c r="C227" s="63">
        <v>5</v>
      </c>
      <c r="D227" s="63">
        <v>78</v>
      </c>
      <c r="E227" t="s">
        <v>319</v>
      </c>
    </row>
    <row r="228" spans="1:5" x14ac:dyDescent="0.2">
      <c r="A228" s="62">
        <v>10</v>
      </c>
      <c r="B228" s="63"/>
      <c r="C228" s="63"/>
      <c r="D228" s="63">
        <v>62</v>
      </c>
    </row>
    <row r="229" spans="1:5" x14ac:dyDescent="0.2">
      <c r="A229" s="62">
        <v>20</v>
      </c>
      <c r="B229" s="63"/>
      <c r="C229" s="63"/>
      <c r="D229" s="63">
        <v>74</v>
      </c>
    </row>
    <row r="230" spans="1:5" x14ac:dyDescent="0.2">
      <c r="A230" s="62">
        <v>30</v>
      </c>
      <c r="B230" s="63"/>
      <c r="C230" s="63"/>
      <c r="D230" s="63">
        <v>70</v>
      </c>
    </row>
    <row r="231" spans="1:5" x14ac:dyDescent="0.2">
      <c r="A231" s="62">
        <v>40</v>
      </c>
      <c r="B231" s="63"/>
      <c r="C231" s="63"/>
      <c r="D231" s="63">
        <v>71</v>
      </c>
    </row>
    <row r="232" spans="1:5" x14ac:dyDescent="0.2">
      <c r="A232" s="62">
        <v>50</v>
      </c>
      <c r="B232" s="63"/>
      <c r="C232" s="63"/>
      <c r="D232" s="63">
        <v>83</v>
      </c>
    </row>
    <row r="233" spans="1:5" x14ac:dyDescent="0.2">
      <c r="A233" s="62">
        <v>60</v>
      </c>
      <c r="B233" s="63"/>
      <c r="C233" s="63"/>
      <c r="D233" s="63">
        <v>68</v>
      </c>
    </row>
    <row r="234" spans="1:5" x14ac:dyDescent="0.2">
      <c r="A234" s="62">
        <v>70</v>
      </c>
      <c r="B234" s="63"/>
      <c r="C234" s="63">
        <v>5</v>
      </c>
      <c r="D234" s="63">
        <v>69</v>
      </c>
    </row>
    <row r="235" spans="1:5" x14ac:dyDescent="0.2">
      <c r="A235" s="62">
        <v>80</v>
      </c>
      <c r="B235" s="63"/>
      <c r="C235" s="63"/>
      <c r="D235" s="63">
        <v>70</v>
      </c>
    </row>
    <row r="236" spans="1:5" x14ac:dyDescent="0.2">
      <c r="A236" s="62">
        <v>90</v>
      </c>
      <c r="B236" s="63"/>
      <c r="C236" s="63"/>
      <c r="D236" s="63">
        <v>70</v>
      </c>
    </row>
    <row r="237" spans="1:5" x14ac:dyDescent="0.2">
      <c r="A237" s="62">
        <v>100</v>
      </c>
      <c r="B237" s="63"/>
      <c r="C237" s="63"/>
      <c r="D237" s="63">
        <v>69</v>
      </c>
    </row>
    <row r="238" spans="1:5" x14ac:dyDescent="0.2">
      <c r="A238" s="62">
        <v>110</v>
      </c>
      <c r="B238" s="63"/>
      <c r="C238" s="63">
        <v>7</v>
      </c>
      <c r="D238" s="63">
        <v>80</v>
      </c>
    </row>
    <row r="239" spans="1:5" x14ac:dyDescent="0.2">
      <c r="A239" s="62">
        <v>120</v>
      </c>
      <c r="B239" s="63"/>
      <c r="C239" s="63"/>
      <c r="D239" s="63">
        <v>69</v>
      </c>
    </row>
    <row r="240" spans="1:5" x14ac:dyDescent="0.2">
      <c r="A240" s="62">
        <v>130</v>
      </c>
      <c r="B240" s="63"/>
      <c r="C240" s="63"/>
      <c r="D240" s="63">
        <v>75</v>
      </c>
    </row>
    <row r="241" spans="1:5" x14ac:dyDescent="0.2">
      <c r="A241" s="62">
        <v>140</v>
      </c>
      <c r="B241" s="63"/>
      <c r="C241" s="63"/>
      <c r="D241" s="63">
        <v>77</v>
      </c>
    </row>
    <row r="242" spans="1:5" x14ac:dyDescent="0.2">
      <c r="A242" s="62">
        <v>150</v>
      </c>
      <c r="B242" s="63"/>
      <c r="C242" s="63"/>
      <c r="D242" s="63">
        <v>70</v>
      </c>
    </row>
    <row r="243" spans="1:5" x14ac:dyDescent="0.2">
      <c r="A243" s="62">
        <v>160</v>
      </c>
      <c r="B243" s="63"/>
      <c r="C243" s="63"/>
      <c r="D243" s="63">
        <v>72</v>
      </c>
    </row>
    <row r="244" spans="1:5" x14ac:dyDescent="0.2">
      <c r="A244" s="62">
        <v>170</v>
      </c>
      <c r="B244" s="63"/>
      <c r="C244" s="63"/>
      <c r="D244" s="63">
        <v>84</v>
      </c>
    </row>
    <row r="245" spans="1:5" x14ac:dyDescent="0.2">
      <c r="A245" s="62">
        <v>180</v>
      </c>
      <c r="B245" s="63"/>
      <c r="C245" s="63"/>
      <c r="D245" s="63">
        <v>74</v>
      </c>
    </row>
    <row r="248" spans="1:5" x14ac:dyDescent="0.2">
      <c r="A248" s="46" t="s">
        <v>306</v>
      </c>
    </row>
    <row r="249" spans="1:5" x14ac:dyDescent="0.2">
      <c r="A249" s="46" t="s">
        <v>176</v>
      </c>
      <c r="B249" s="37" t="s">
        <v>314</v>
      </c>
      <c r="C249" s="37" t="s">
        <v>315</v>
      </c>
      <c r="D249" s="37" t="s">
        <v>316</v>
      </c>
      <c r="E249" s="37" t="s">
        <v>317</v>
      </c>
    </row>
    <row r="250" spans="1:5" x14ac:dyDescent="0.2">
      <c r="A250" s="62">
        <v>0</v>
      </c>
      <c r="B250" s="63"/>
      <c r="C250" s="63"/>
      <c r="D250" s="63">
        <v>96</v>
      </c>
      <c r="E250" t="s">
        <v>319</v>
      </c>
    </row>
    <row r="251" spans="1:5" x14ac:dyDescent="0.2">
      <c r="A251" s="62">
        <v>10</v>
      </c>
      <c r="B251" s="63"/>
      <c r="C251" s="63">
        <v>6</v>
      </c>
      <c r="D251" s="63">
        <v>84</v>
      </c>
    </row>
    <row r="252" spans="1:5" x14ac:dyDescent="0.2">
      <c r="A252" s="62">
        <v>20</v>
      </c>
      <c r="B252" s="63">
        <v>40</v>
      </c>
      <c r="C252" s="63"/>
      <c r="D252" s="63">
        <v>76</v>
      </c>
    </row>
    <row r="253" spans="1:5" x14ac:dyDescent="0.2">
      <c r="A253" s="62">
        <v>30</v>
      </c>
      <c r="B253" s="63"/>
      <c r="C253" s="63"/>
      <c r="D253" s="63">
        <v>73</v>
      </c>
    </row>
    <row r="254" spans="1:5" x14ac:dyDescent="0.2">
      <c r="A254" s="62">
        <v>40</v>
      </c>
      <c r="B254" s="63"/>
      <c r="C254" s="63"/>
      <c r="D254" s="63">
        <v>74</v>
      </c>
    </row>
    <row r="255" spans="1:5" x14ac:dyDescent="0.2">
      <c r="A255" s="62">
        <v>50</v>
      </c>
      <c r="B255" s="63"/>
      <c r="C255" s="63"/>
      <c r="D255" s="63">
        <v>72</v>
      </c>
    </row>
    <row r="256" spans="1:5" x14ac:dyDescent="0.2">
      <c r="A256" s="62">
        <v>60</v>
      </c>
      <c r="B256" s="63">
        <v>80</v>
      </c>
      <c r="C256" s="63">
        <v>2</v>
      </c>
      <c r="D256" s="63">
        <v>95</v>
      </c>
    </row>
    <row r="257" spans="1:5" x14ac:dyDescent="0.2">
      <c r="A257" s="62">
        <v>70</v>
      </c>
      <c r="B257" s="63"/>
      <c r="C257" s="63"/>
      <c r="D257" s="63">
        <v>76</v>
      </c>
    </row>
    <row r="258" spans="1:5" x14ac:dyDescent="0.2">
      <c r="A258" s="62">
        <v>80</v>
      </c>
      <c r="B258" s="63"/>
      <c r="C258" s="63"/>
      <c r="D258" s="63">
        <v>76</v>
      </c>
    </row>
    <row r="259" spans="1:5" x14ac:dyDescent="0.2">
      <c r="A259" s="62">
        <v>90</v>
      </c>
      <c r="B259" s="63"/>
      <c r="C259" s="63"/>
      <c r="D259" s="63">
        <v>76</v>
      </c>
    </row>
    <row r="260" spans="1:5" x14ac:dyDescent="0.2">
      <c r="A260" s="62">
        <v>100</v>
      </c>
      <c r="B260" s="63"/>
      <c r="C260" s="63"/>
      <c r="D260" s="63">
        <v>74</v>
      </c>
    </row>
    <row r="261" spans="1:5" x14ac:dyDescent="0.2">
      <c r="A261" s="62">
        <v>110</v>
      </c>
      <c r="B261" s="63"/>
      <c r="C261" s="63"/>
      <c r="D261" s="63">
        <v>74</v>
      </c>
    </row>
    <row r="262" spans="1:5" x14ac:dyDescent="0.2">
      <c r="A262" s="62">
        <v>120</v>
      </c>
      <c r="B262" s="63"/>
      <c r="C262" s="63"/>
      <c r="D262" s="63">
        <v>74</v>
      </c>
    </row>
    <row r="263" spans="1:5" x14ac:dyDescent="0.2">
      <c r="A263" s="62">
        <v>130</v>
      </c>
      <c r="B263" s="63"/>
      <c r="C263" s="63">
        <v>3</v>
      </c>
      <c r="D263" s="63">
        <v>75</v>
      </c>
    </row>
    <row r="264" spans="1:5" x14ac:dyDescent="0.2">
      <c r="A264" s="62">
        <v>140</v>
      </c>
      <c r="B264" s="63"/>
      <c r="C264" s="63"/>
      <c r="D264" s="63">
        <v>75</v>
      </c>
    </row>
    <row r="265" spans="1:5" x14ac:dyDescent="0.2">
      <c r="A265" s="62">
        <v>150</v>
      </c>
      <c r="B265" s="63"/>
      <c r="C265" s="63"/>
      <c r="D265" s="63">
        <v>75</v>
      </c>
    </row>
    <row r="266" spans="1:5" x14ac:dyDescent="0.2">
      <c r="A266" s="62">
        <v>160</v>
      </c>
      <c r="B266" s="63">
        <v>12</v>
      </c>
      <c r="C266" s="63">
        <v>4</v>
      </c>
      <c r="D266" s="63">
        <v>75</v>
      </c>
    </row>
    <row r="267" spans="1:5" x14ac:dyDescent="0.2">
      <c r="A267" s="62">
        <v>170</v>
      </c>
      <c r="B267" s="63"/>
      <c r="C267" s="63"/>
      <c r="D267" s="63">
        <v>95</v>
      </c>
    </row>
    <row r="268" spans="1:5" x14ac:dyDescent="0.2">
      <c r="A268" s="62">
        <v>180</v>
      </c>
      <c r="B268" s="63">
        <v>23</v>
      </c>
      <c r="C268" s="63"/>
      <c r="D268" s="63">
        <v>98</v>
      </c>
    </row>
    <row r="271" spans="1:5" x14ac:dyDescent="0.2">
      <c r="A271" s="46" t="s">
        <v>307</v>
      </c>
    </row>
    <row r="272" spans="1:5" x14ac:dyDescent="0.2">
      <c r="A272" s="46" t="s">
        <v>176</v>
      </c>
      <c r="B272" s="37" t="s">
        <v>314</v>
      </c>
      <c r="C272" s="37" t="s">
        <v>315</v>
      </c>
      <c r="D272" s="37" t="s">
        <v>316</v>
      </c>
      <c r="E272" s="37" t="s">
        <v>317</v>
      </c>
    </row>
    <row r="273" spans="1:5" x14ac:dyDescent="0.2">
      <c r="A273" s="62">
        <v>0</v>
      </c>
      <c r="B273" s="63"/>
      <c r="C273" s="63"/>
      <c r="D273" s="63">
        <v>94</v>
      </c>
      <c r="E273" t="s">
        <v>318</v>
      </c>
    </row>
    <row r="274" spans="1:5" x14ac:dyDescent="0.2">
      <c r="A274" s="62">
        <v>10</v>
      </c>
      <c r="B274" s="63">
        <v>50</v>
      </c>
      <c r="C274" s="63">
        <v>4</v>
      </c>
      <c r="D274" s="63">
        <v>81</v>
      </c>
    </row>
    <row r="275" spans="1:5" x14ac:dyDescent="0.2">
      <c r="A275" s="62">
        <v>20</v>
      </c>
      <c r="B275" s="63"/>
      <c r="C275" s="63"/>
      <c r="D275" s="63">
        <v>83</v>
      </c>
    </row>
    <row r="276" spans="1:5" x14ac:dyDescent="0.2">
      <c r="A276" s="62">
        <v>30</v>
      </c>
      <c r="B276" s="63"/>
      <c r="C276" s="63"/>
      <c r="D276" s="63">
        <v>83</v>
      </c>
    </row>
    <row r="277" spans="1:5" x14ac:dyDescent="0.2">
      <c r="A277" s="62">
        <v>40</v>
      </c>
      <c r="B277" s="63"/>
      <c r="C277" s="63"/>
      <c r="D277" s="63">
        <v>98</v>
      </c>
    </row>
    <row r="278" spans="1:5" x14ac:dyDescent="0.2">
      <c r="A278" s="62">
        <v>50</v>
      </c>
      <c r="B278" s="63">
        <v>91</v>
      </c>
      <c r="C278" s="63"/>
      <c r="D278" s="63">
        <v>82</v>
      </c>
    </row>
    <row r="279" spans="1:5" x14ac:dyDescent="0.2">
      <c r="A279" s="62">
        <v>60</v>
      </c>
      <c r="B279" s="63"/>
      <c r="C279" s="63"/>
      <c r="D279" s="63">
        <v>104</v>
      </c>
    </row>
    <row r="280" spans="1:5" x14ac:dyDescent="0.2">
      <c r="A280" s="62">
        <v>70</v>
      </c>
      <c r="B280" s="63">
        <v>186</v>
      </c>
      <c r="C280" s="63"/>
      <c r="D280" s="63">
        <v>104</v>
      </c>
    </row>
    <row r="281" spans="1:5" x14ac:dyDescent="0.2">
      <c r="A281" s="62">
        <v>80</v>
      </c>
      <c r="B281" s="63"/>
      <c r="C281" s="63"/>
      <c r="D281" s="63">
        <v>98</v>
      </c>
    </row>
    <row r="282" spans="1:5" x14ac:dyDescent="0.2">
      <c r="A282" s="62">
        <v>90</v>
      </c>
      <c r="B282" s="63"/>
      <c r="C282" s="63"/>
      <c r="D282" s="63">
        <v>88</v>
      </c>
    </row>
    <row r="283" spans="1:5" x14ac:dyDescent="0.2">
      <c r="A283" s="62">
        <v>100</v>
      </c>
      <c r="B283" s="63">
        <v>49</v>
      </c>
      <c r="C283" s="63"/>
      <c r="D283" s="63">
        <v>101</v>
      </c>
    </row>
    <row r="284" spans="1:5" x14ac:dyDescent="0.2">
      <c r="A284" s="62">
        <v>110</v>
      </c>
      <c r="B284" s="63">
        <v>118</v>
      </c>
      <c r="C284" s="63">
        <v>4</v>
      </c>
      <c r="D284" s="63">
        <v>104</v>
      </c>
    </row>
    <row r="285" spans="1:5" x14ac:dyDescent="0.2">
      <c r="A285" s="62">
        <v>120</v>
      </c>
      <c r="B285" s="63"/>
      <c r="C285" s="63"/>
      <c r="D285" s="63">
        <v>99</v>
      </c>
    </row>
    <row r="286" spans="1:5" x14ac:dyDescent="0.2">
      <c r="A286" s="62">
        <v>130</v>
      </c>
      <c r="B286" s="63">
        <v>241</v>
      </c>
      <c r="C286" s="63"/>
      <c r="D286" s="63">
        <v>105</v>
      </c>
    </row>
    <row r="287" spans="1:5" x14ac:dyDescent="0.2">
      <c r="A287" s="62">
        <v>140</v>
      </c>
      <c r="B287" s="63">
        <v>191</v>
      </c>
      <c r="C287" s="63"/>
      <c r="D287" s="63">
        <v>106</v>
      </c>
    </row>
    <row r="288" spans="1:5" x14ac:dyDescent="0.2">
      <c r="A288" s="62">
        <v>150</v>
      </c>
      <c r="B288" s="63"/>
      <c r="C288" s="63"/>
      <c r="D288" s="63">
        <v>98</v>
      </c>
    </row>
    <row r="289" spans="1:5" x14ac:dyDescent="0.2">
      <c r="A289" s="62">
        <v>160</v>
      </c>
      <c r="B289" s="63">
        <v>165</v>
      </c>
      <c r="C289" s="63"/>
      <c r="D289" s="63">
        <v>100</v>
      </c>
    </row>
    <row r="290" spans="1:5" x14ac:dyDescent="0.2">
      <c r="A290" s="62">
        <v>170</v>
      </c>
      <c r="B290" s="63">
        <v>191</v>
      </c>
      <c r="C290" s="63">
        <v>6</v>
      </c>
      <c r="D290" s="63">
        <v>101</v>
      </c>
    </row>
    <row r="291" spans="1:5" x14ac:dyDescent="0.2">
      <c r="A291" s="62">
        <v>180</v>
      </c>
      <c r="B291" s="63"/>
      <c r="C291" s="63"/>
      <c r="D291" s="63">
        <v>92</v>
      </c>
    </row>
    <row r="294" spans="1:5" x14ac:dyDescent="0.2">
      <c r="A294" s="46" t="s">
        <v>308</v>
      </c>
    </row>
    <row r="295" spans="1:5" x14ac:dyDescent="0.2">
      <c r="A295" s="46" t="s">
        <v>176</v>
      </c>
      <c r="B295" s="37" t="s">
        <v>314</v>
      </c>
      <c r="C295" s="37" t="s">
        <v>315</v>
      </c>
      <c r="D295" s="37" t="s">
        <v>316</v>
      </c>
      <c r="E295" s="37" t="s">
        <v>317</v>
      </c>
    </row>
    <row r="296" spans="1:5" x14ac:dyDescent="0.2">
      <c r="A296" s="62">
        <v>0</v>
      </c>
      <c r="B296" s="63"/>
      <c r="C296" s="63"/>
      <c r="D296" s="63">
        <v>84</v>
      </c>
      <c r="E296" t="s">
        <v>320</v>
      </c>
    </row>
    <row r="297" spans="1:5" x14ac:dyDescent="0.2">
      <c r="A297" s="62">
        <v>10</v>
      </c>
      <c r="B297" s="63"/>
      <c r="C297" s="63">
        <v>5</v>
      </c>
      <c r="D297" s="63">
        <v>92</v>
      </c>
    </row>
    <row r="298" spans="1:5" x14ac:dyDescent="0.2">
      <c r="A298" s="62">
        <v>20</v>
      </c>
      <c r="B298" s="63"/>
      <c r="D298" s="63">
        <v>78</v>
      </c>
    </row>
    <row r="299" spans="1:5" x14ac:dyDescent="0.2">
      <c r="A299" s="62">
        <v>30</v>
      </c>
      <c r="B299" s="63"/>
      <c r="C299" s="63"/>
      <c r="D299" s="63">
        <v>77</v>
      </c>
    </row>
    <row r="300" spans="1:5" x14ac:dyDescent="0.2">
      <c r="A300" s="62">
        <v>40</v>
      </c>
      <c r="B300" s="63">
        <v>15</v>
      </c>
      <c r="C300" s="63"/>
      <c r="D300" s="63">
        <v>77</v>
      </c>
    </row>
    <row r="301" spans="1:5" x14ac:dyDescent="0.2">
      <c r="A301" s="62">
        <v>50</v>
      </c>
      <c r="B301" s="63">
        <v>59</v>
      </c>
      <c r="C301" s="63">
        <v>5</v>
      </c>
      <c r="D301" s="63">
        <v>90</v>
      </c>
    </row>
    <row r="302" spans="1:5" x14ac:dyDescent="0.2">
      <c r="A302" s="62">
        <v>60</v>
      </c>
      <c r="B302" s="63"/>
      <c r="C302" s="63"/>
      <c r="D302" s="63">
        <v>92</v>
      </c>
    </row>
    <row r="303" spans="1:5" x14ac:dyDescent="0.2">
      <c r="A303" s="62">
        <v>70</v>
      </c>
      <c r="B303" s="63">
        <v>57</v>
      </c>
      <c r="C303" s="63"/>
      <c r="D303" s="63">
        <v>89</v>
      </c>
    </row>
    <row r="304" spans="1:5" x14ac:dyDescent="0.2">
      <c r="A304" s="62">
        <v>80</v>
      </c>
      <c r="B304" s="63"/>
      <c r="C304" s="63"/>
      <c r="D304" s="63">
        <v>81</v>
      </c>
    </row>
    <row r="305" spans="1:5" x14ac:dyDescent="0.2">
      <c r="A305" s="62">
        <v>90</v>
      </c>
      <c r="B305" s="63"/>
      <c r="C305" s="63"/>
      <c r="D305" s="63">
        <v>77</v>
      </c>
    </row>
    <row r="306" spans="1:5" x14ac:dyDescent="0.2">
      <c r="A306" s="62">
        <v>100</v>
      </c>
      <c r="B306" s="63"/>
      <c r="C306" s="63"/>
      <c r="D306" s="63">
        <v>73</v>
      </c>
    </row>
    <row r="307" spans="1:5" x14ac:dyDescent="0.2">
      <c r="A307" s="62">
        <v>110</v>
      </c>
      <c r="B307" s="63"/>
      <c r="C307" s="63"/>
      <c r="D307" s="63">
        <v>89</v>
      </c>
    </row>
    <row r="308" spans="1:5" x14ac:dyDescent="0.2">
      <c r="A308" s="62">
        <v>120</v>
      </c>
      <c r="B308" s="63"/>
      <c r="C308" s="63"/>
      <c r="D308" s="63">
        <v>98</v>
      </c>
    </row>
    <row r="309" spans="1:5" x14ac:dyDescent="0.2">
      <c r="A309" s="62">
        <v>130</v>
      </c>
      <c r="B309" s="63">
        <v>115</v>
      </c>
      <c r="C309" s="63">
        <v>1</v>
      </c>
      <c r="D309" s="63">
        <v>89</v>
      </c>
    </row>
    <row r="310" spans="1:5" x14ac:dyDescent="0.2">
      <c r="A310" s="62">
        <v>140</v>
      </c>
      <c r="B310" s="63"/>
      <c r="C310" s="63"/>
      <c r="D310" s="63">
        <v>78</v>
      </c>
    </row>
    <row r="311" spans="1:5" x14ac:dyDescent="0.2">
      <c r="A311" s="62">
        <v>150</v>
      </c>
      <c r="B311" s="63">
        <v>45</v>
      </c>
      <c r="C311" s="63"/>
      <c r="D311" s="63">
        <v>73</v>
      </c>
    </row>
    <row r="312" spans="1:5" x14ac:dyDescent="0.2">
      <c r="A312" s="62">
        <v>160</v>
      </c>
      <c r="B312" s="63"/>
      <c r="C312" s="63"/>
      <c r="D312" s="63">
        <v>72</v>
      </c>
    </row>
    <row r="313" spans="1:5" x14ac:dyDescent="0.2">
      <c r="A313" s="62">
        <v>170</v>
      </c>
      <c r="B313" s="63">
        <v>9</v>
      </c>
      <c r="C313" s="63">
        <v>5</v>
      </c>
      <c r="D313" s="63">
        <v>86</v>
      </c>
    </row>
    <row r="314" spans="1:5" x14ac:dyDescent="0.2">
      <c r="A314" s="62">
        <v>180</v>
      </c>
      <c r="B314" s="63">
        <v>20</v>
      </c>
      <c r="C314" s="63"/>
      <c r="D314" s="63">
        <v>73</v>
      </c>
    </row>
    <row r="317" spans="1:5" x14ac:dyDescent="0.2">
      <c r="A317" s="46" t="s">
        <v>309</v>
      </c>
    </row>
    <row r="318" spans="1:5" x14ac:dyDescent="0.2">
      <c r="A318" s="46" t="s">
        <v>176</v>
      </c>
      <c r="B318" s="37" t="s">
        <v>314</v>
      </c>
      <c r="C318" s="37" t="s">
        <v>315</v>
      </c>
      <c r="D318" s="37" t="s">
        <v>316</v>
      </c>
      <c r="E318" s="37" t="s">
        <v>317</v>
      </c>
    </row>
    <row r="319" spans="1:5" x14ac:dyDescent="0.2">
      <c r="A319" s="62">
        <v>0</v>
      </c>
      <c r="B319" s="63"/>
      <c r="C319" s="63"/>
      <c r="D319" s="63">
        <v>97</v>
      </c>
      <c r="E319" t="s">
        <v>320</v>
      </c>
    </row>
    <row r="320" spans="1:5" x14ac:dyDescent="0.2">
      <c r="A320" s="62">
        <v>10</v>
      </c>
      <c r="B320" s="63">
        <v>7</v>
      </c>
      <c r="C320" s="63">
        <v>0</v>
      </c>
      <c r="D320" s="63">
        <v>125</v>
      </c>
    </row>
    <row r="321" spans="1:4" x14ac:dyDescent="0.2">
      <c r="A321" s="62">
        <v>20</v>
      </c>
      <c r="B321" s="63">
        <v>35</v>
      </c>
      <c r="D321" s="63">
        <v>87</v>
      </c>
    </row>
    <row r="322" spans="1:4" x14ac:dyDescent="0.2">
      <c r="A322" s="62">
        <v>30</v>
      </c>
      <c r="B322" s="63"/>
      <c r="C322" s="63"/>
      <c r="D322" s="63">
        <v>92</v>
      </c>
    </row>
    <row r="323" spans="1:4" x14ac:dyDescent="0.2">
      <c r="A323" s="62">
        <v>40</v>
      </c>
      <c r="B323" s="63">
        <v>75</v>
      </c>
      <c r="C323" s="63"/>
      <c r="D323" s="63">
        <v>90</v>
      </c>
    </row>
    <row r="324" spans="1:4" x14ac:dyDescent="0.2">
      <c r="A324" s="62">
        <v>50</v>
      </c>
      <c r="B324" s="63">
        <v>110</v>
      </c>
      <c r="C324" s="63">
        <v>5</v>
      </c>
      <c r="D324" s="63">
        <v>93</v>
      </c>
    </row>
    <row r="325" spans="1:4" x14ac:dyDescent="0.2">
      <c r="A325" s="62">
        <v>60</v>
      </c>
      <c r="B325" s="63">
        <v>134</v>
      </c>
      <c r="C325" s="63"/>
      <c r="D325" s="63">
        <v>81</v>
      </c>
    </row>
    <row r="326" spans="1:4" x14ac:dyDescent="0.2">
      <c r="A326" s="62">
        <v>70</v>
      </c>
      <c r="B326" s="63"/>
      <c r="C326" s="63"/>
      <c r="D326" s="63">
        <v>88</v>
      </c>
    </row>
    <row r="327" spans="1:4" x14ac:dyDescent="0.2">
      <c r="A327" s="62">
        <v>80</v>
      </c>
      <c r="B327" s="63">
        <v>11</v>
      </c>
      <c r="C327" s="63"/>
      <c r="D327" s="63">
        <v>101</v>
      </c>
    </row>
    <row r="328" spans="1:4" x14ac:dyDescent="0.2">
      <c r="A328" s="62">
        <v>90</v>
      </c>
      <c r="B328" s="63"/>
      <c r="C328" s="63"/>
      <c r="D328" s="63">
        <v>87</v>
      </c>
    </row>
    <row r="329" spans="1:4" x14ac:dyDescent="0.2">
      <c r="A329" s="62">
        <v>100</v>
      </c>
      <c r="B329" s="63"/>
      <c r="C329" s="63"/>
      <c r="D329" s="63">
        <v>86</v>
      </c>
    </row>
    <row r="330" spans="1:4" x14ac:dyDescent="0.2">
      <c r="A330" s="62">
        <v>110</v>
      </c>
      <c r="B330" s="63">
        <v>146</v>
      </c>
      <c r="C330" s="63"/>
      <c r="D330" s="63">
        <v>85</v>
      </c>
    </row>
    <row r="331" spans="1:4" x14ac:dyDescent="0.2">
      <c r="A331" s="62">
        <v>120</v>
      </c>
      <c r="B331" s="63"/>
      <c r="C331" s="63">
        <v>6</v>
      </c>
      <c r="D331" s="63">
        <v>87</v>
      </c>
    </row>
    <row r="332" spans="1:4" x14ac:dyDescent="0.2">
      <c r="A332" s="62">
        <v>130</v>
      </c>
      <c r="B332" s="63"/>
      <c r="C332" s="63"/>
      <c r="D332" s="63">
        <v>78</v>
      </c>
    </row>
    <row r="333" spans="1:4" x14ac:dyDescent="0.2">
      <c r="A333" s="62">
        <v>140</v>
      </c>
      <c r="B333" s="63"/>
      <c r="C333" s="63"/>
      <c r="D333" s="63">
        <v>79</v>
      </c>
    </row>
    <row r="334" spans="1:4" x14ac:dyDescent="0.2">
      <c r="A334" s="62">
        <v>150</v>
      </c>
      <c r="B334" s="63"/>
      <c r="C334" s="63"/>
      <c r="D334" s="63">
        <v>71</v>
      </c>
    </row>
    <row r="335" spans="1:4" x14ac:dyDescent="0.2">
      <c r="A335" s="62">
        <v>160</v>
      </c>
      <c r="B335" s="63"/>
      <c r="C335" s="63"/>
      <c r="D335" s="63">
        <v>78</v>
      </c>
    </row>
    <row r="336" spans="1:4" x14ac:dyDescent="0.2">
      <c r="A336" s="62">
        <v>170</v>
      </c>
      <c r="B336" s="63"/>
      <c r="C336" s="63"/>
      <c r="D336" s="63">
        <v>83</v>
      </c>
    </row>
    <row r="337" spans="1:5" x14ac:dyDescent="0.2">
      <c r="A337" s="62">
        <v>180</v>
      </c>
      <c r="B337" s="63"/>
      <c r="C337" s="63"/>
      <c r="D337" s="63">
        <v>84</v>
      </c>
    </row>
    <row r="340" spans="1:5" x14ac:dyDescent="0.2">
      <c r="A340" s="46" t="s">
        <v>310</v>
      </c>
    </row>
    <row r="341" spans="1:5" x14ac:dyDescent="0.2">
      <c r="A341" s="46" t="s">
        <v>176</v>
      </c>
      <c r="B341" s="37" t="s">
        <v>314</v>
      </c>
      <c r="C341" s="37" t="s">
        <v>315</v>
      </c>
      <c r="D341" s="37" t="s">
        <v>316</v>
      </c>
      <c r="E341" s="37" t="s">
        <v>317</v>
      </c>
    </row>
    <row r="342" spans="1:5" x14ac:dyDescent="0.2">
      <c r="A342" s="62">
        <v>0</v>
      </c>
      <c r="B342" s="63"/>
      <c r="C342" s="63"/>
      <c r="D342" s="63">
        <v>76</v>
      </c>
      <c r="E342" t="s">
        <v>319</v>
      </c>
    </row>
    <row r="343" spans="1:5" x14ac:dyDescent="0.2">
      <c r="A343" s="62">
        <v>10</v>
      </c>
      <c r="B343" s="63"/>
      <c r="C343" s="63"/>
      <c r="D343" s="63">
        <v>79</v>
      </c>
    </row>
    <row r="344" spans="1:5" x14ac:dyDescent="0.2">
      <c r="A344" s="62">
        <v>20</v>
      </c>
      <c r="B344" s="63">
        <v>10</v>
      </c>
      <c r="D344" s="63">
        <v>76</v>
      </c>
    </row>
    <row r="345" spans="1:5" x14ac:dyDescent="0.2">
      <c r="A345" s="62">
        <v>30</v>
      </c>
      <c r="B345" s="63"/>
      <c r="C345" s="63"/>
      <c r="D345" s="63">
        <v>81</v>
      </c>
    </row>
    <row r="346" spans="1:5" x14ac:dyDescent="0.2">
      <c r="A346" s="62">
        <v>40</v>
      </c>
      <c r="B346" s="63"/>
      <c r="C346" s="63"/>
      <c r="D346" s="63">
        <v>87</v>
      </c>
    </row>
    <row r="347" spans="1:5" x14ac:dyDescent="0.2">
      <c r="A347" s="62">
        <v>50</v>
      </c>
      <c r="B347" s="63">
        <v>38</v>
      </c>
      <c r="C347" s="63"/>
      <c r="D347" s="63">
        <v>86</v>
      </c>
    </row>
    <row r="348" spans="1:5" x14ac:dyDescent="0.2">
      <c r="A348" s="62">
        <v>60</v>
      </c>
      <c r="B348" s="63"/>
      <c r="C348" s="63"/>
      <c r="D348" s="63">
        <v>86</v>
      </c>
    </row>
    <row r="349" spans="1:5" x14ac:dyDescent="0.2">
      <c r="A349" s="62">
        <v>70</v>
      </c>
      <c r="B349" s="63"/>
      <c r="C349" s="63">
        <v>0</v>
      </c>
      <c r="D349" s="63">
        <v>82</v>
      </c>
    </row>
    <row r="350" spans="1:5" x14ac:dyDescent="0.2">
      <c r="A350" s="62">
        <v>80</v>
      </c>
      <c r="B350" s="63">
        <v>43</v>
      </c>
      <c r="C350" s="63"/>
      <c r="D350" s="63">
        <v>84</v>
      </c>
    </row>
    <row r="351" spans="1:5" x14ac:dyDescent="0.2">
      <c r="A351" s="62">
        <v>90</v>
      </c>
      <c r="B351" s="63"/>
      <c r="C351" s="63"/>
      <c r="D351" s="63">
        <v>87</v>
      </c>
    </row>
    <row r="352" spans="1:5" x14ac:dyDescent="0.2">
      <c r="A352" s="62">
        <v>100</v>
      </c>
      <c r="B352" s="63">
        <v>120</v>
      </c>
      <c r="C352" s="63"/>
      <c r="D352" s="63">
        <v>86</v>
      </c>
    </row>
    <row r="353" spans="1:5" x14ac:dyDescent="0.2">
      <c r="A353" s="62">
        <v>110</v>
      </c>
      <c r="B353" s="63"/>
      <c r="C353" s="63"/>
      <c r="D353" s="63">
        <v>94</v>
      </c>
    </row>
    <row r="354" spans="1:5" x14ac:dyDescent="0.2">
      <c r="A354" s="62">
        <v>120</v>
      </c>
      <c r="B354" s="63"/>
      <c r="C354" s="63"/>
      <c r="D354" s="63">
        <v>92</v>
      </c>
    </row>
    <row r="355" spans="1:5" x14ac:dyDescent="0.2">
      <c r="A355" s="62">
        <v>130</v>
      </c>
      <c r="B355" s="63">
        <v>13</v>
      </c>
      <c r="C355" s="63"/>
      <c r="D355" s="63">
        <v>88</v>
      </c>
    </row>
    <row r="356" spans="1:5" x14ac:dyDescent="0.2">
      <c r="A356" s="62">
        <v>140</v>
      </c>
      <c r="B356" s="63">
        <v>38</v>
      </c>
      <c r="C356" s="63">
        <v>0</v>
      </c>
      <c r="D356" s="63">
        <v>82</v>
      </c>
    </row>
    <row r="357" spans="1:5" x14ac:dyDescent="0.2">
      <c r="A357" s="62">
        <v>150</v>
      </c>
      <c r="B357" s="63"/>
      <c r="C357" s="63"/>
      <c r="D357" s="63">
        <v>73</v>
      </c>
    </row>
    <row r="358" spans="1:5" x14ac:dyDescent="0.2">
      <c r="A358" s="62">
        <v>160</v>
      </c>
      <c r="B358" s="63">
        <v>28</v>
      </c>
      <c r="C358" s="63"/>
      <c r="D358" s="63">
        <v>78</v>
      </c>
    </row>
    <row r="359" spans="1:5" x14ac:dyDescent="0.2">
      <c r="A359" s="62">
        <v>170</v>
      </c>
      <c r="B359" s="63"/>
      <c r="C359" s="63">
        <v>2</v>
      </c>
      <c r="D359" s="63">
        <v>63</v>
      </c>
    </row>
    <row r="360" spans="1:5" x14ac:dyDescent="0.2">
      <c r="A360" s="62">
        <v>180</v>
      </c>
      <c r="B360" s="63"/>
      <c r="C360" s="63">
        <v>2</v>
      </c>
      <c r="D360" s="63">
        <v>67</v>
      </c>
    </row>
    <row r="363" spans="1:5" x14ac:dyDescent="0.2">
      <c r="A363" s="46" t="s">
        <v>311</v>
      </c>
    </row>
    <row r="364" spans="1:5" x14ac:dyDescent="0.2">
      <c r="A364" s="46" t="s">
        <v>176</v>
      </c>
      <c r="B364" s="37" t="s">
        <v>314</v>
      </c>
      <c r="C364" s="37" t="s">
        <v>315</v>
      </c>
      <c r="D364" s="37" t="s">
        <v>316</v>
      </c>
      <c r="E364" s="37" t="s">
        <v>317</v>
      </c>
    </row>
    <row r="365" spans="1:5" x14ac:dyDescent="0.2">
      <c r="A365" s="62">
        <v>0</v>
      </c>
      <c r="B365" s="63"/>
      <c r="C365" s="63">
        <v>2</v>
      </c>
      <c r="D365" s="63">
        <v>88</v>
      </c>
      <c r="E365" t="s">
        <v>320</v>
      </c>
    </row>
    <row r="366" spans="1:5" x14ac:dyDescent="0.2">
      <c r="A366" s="62">
        <v>10</v>
      </c>
      <c r="B366" s="63"/>
      <c r="C366" s="63"/>
      <c r="D366" s="63">
        <v>106</v>
      </c>
    </row>
    <row r="367" spans="1:5" x14ac:dyDescent="0.2">
      <c r="A367" s="62">
        <v>20</v>
      </c>
      <c r="B367" s="63">
        <v>125</v>
      </c>
      <c r="D367" s="63">
        <v>97</v>
      </c>
    </row>
    <row r="368" spans="1:5" x14ac:dyDescent="0.2">
      <c r="A368" s="62">
        <v>30</v>
      </c>
      <c r="B368" s="63"/>
      <c r="C368" s="63"/>
      <c r="D368" s="63">
        <v>87</v>
      </c>
    </row>
    <row r="369" spans="1:4" x14ac:dyDescent="0.2">
      <c r="A369" s="62">
        <v>40</v>
      </c>
      <c r="B369" s="63">
        <v>50</v>
      </c>
      <c r="C369" s="63"/>
      <c r="D369" s="63">
        <v>90</v>
      </c>
    </row>
    <row r="370" spans="1:4" x14ac:dyDescent="0.2">
      <c r="A370" s="62">
        <v>50</v>
      </c>
      <c r="B370" s="63">
        <v>49</v>
      </c>
      <c r="C370" s="63"/>
      <c r="D370" s="63">
        <v>75</v>
      </c>
    </row>
    <row r="371" spans="1:4" x14ac:dyDescent="0.2">
      <c r="A371" s="62">
        <v>60</v>
      </c>
      <c r="B371" s="63"/>
      <c r="C371" s="63"/>
      <c r="D371" s="63">
        <v>70</v>
      </c>
    </row>
    <row r="372" spans="1:4" x14ac:dyDescent="0.2">
      <c r="A372" s="62">
        <v>70</v>
      </c>
      <c r="B372" s="63">
        <v>146</v>
      </c>
      <c r="C372" s="63">
        <v>7</v>
      </c>
      <c r="D372" s="63">
        <v>67</v>
      </c>
    </row>
    <row r="373" spans="1:4" x14ac:dyDescent="0.2">
      <c r="A373" s="62">
        <v>80</v>
      </c>
      <c r="B373" s="63"/>
      <c r="C373" s="63"/>
      <c r="D373" s="63">
        <v>66</v>
      </c>
    </row>
    <row r="374" spans="1:4" x14ac:dyDescent="0.2">
      <c r="A374" s="62">
        <v>90</v>
      </c>
      <c r="B374" s="63"/>
      <c r="C374" s="63">
        <v>9</v>
      </c>
      <c r="D374" s="63">
        <v>81</v>
      </c>
    </row>
    <row r="375" spans="1:4" x14ac:dyDescent="0.2">
      <c r="A375" s="62">
        <v>100</v>
      </c>
      <c r="B375" s="63">
        <v>11</v>
      </c>
      <c r="C375" s="63"/>
      <c r="D375" s="63">
        <v>93</v>
      </c>
    </row>
    <row r="376" spans="1:4" x14ac:dyDescent="0.2">
      <c r="A376" s="62">
        <v>110</v>
      </c>
      <c r="B376" s="63">
        <v>99</v>
      </c>
      <c r="C376" s="63"/>
      <c r="D376" s="63">
        <v>78</v>
      </c>
    </row>
    <row r="377" spans="1:4" x14ac:dyDescent="0.2">
      <c r="A377" s="62">
        <v>120</v>
      </c>
      <c r="B377" s="63"/>
      <c r="C377" s="63"/>
      <c r="D377" s="63">
        <v>86</v>
      </c>
    </row>
    <row r="378" spans="1:4" x14ac:dyDescent="0.2">
      <c r="A378" s="62">
        <v>130</v>
      </c>
      <c r="B378" s="63">
        <v>19</v>
      </c>
      <c r="C378" s="63"/>
      <c r="D378" s="63">
        <v>78</v>
      </c>
    </row>
    <row r="379" spans="1:4" x14ac:dyDescent="0.2">
      <c r="A379" s="62">
        <v>140</v>
      </c>
      <c r="B379" s="63"/>
      <c r="C379" s="63"/>
      <c r="D379" s="63">
        <v>78</v>
      </c>
    </row>
    <row r="380" spans="1:4" x14ac:dyDescent="0.2">
      <c r="A380" s="62">
        <v>150</v>
      </c>
      <c r="B380" s="63"/>
      <c r="C380" s="63"/>
      <c r="D380" s="63">
        <v>66</v>
      </c>
    </row>
    <row r="381" spans="1:4" x14ac:dyDescent="0.2">
      <c r="A381" s="62">
        <v>160</v>
      </c>
      <c r="B381" s="63">
        <v>29</v>
      </c>
      <c r="C381" s="63"/>
      <c r="D381" s="63">
        <v>66</v>
      </c>
    </row>
    <row r="382" spans="1:4" x14ac:dyDescent="0.2">
      <c r="A382" s="62">
        <v>170</v>
      </c>
      <c r="B382" s="63"/>
      <c r="C382" s="63"/>
      <c r="D382" s="63">
        <v>66</v>
      </c>
    </row>
    <row r="383" spans="1:4" x14ac:dyDescent="0.2">
      <c r="A383" s="62">
        <v>180</v>
      </c>
      <c r="B383" s="63"/>
      <c r="C383" s="63"/>
      <c r="D383" s="63">
        <v>72</v>
      </c>
    </row>
    <row r="386" spans="1:5" x14ac:dyDescent="0.2">
      <c r="A386" s="46" t="s">
        <v>312</v>
      </c>
    </row>
    <row r="387" spans="1:5" x14ac:dyDescent="0.2">
      <c r="A387" s="46" t="s">
        <v>176</v>
      </c>
      <c r="B387" s="37" t="s">
        <v>314</v>
      </c>
      <c r="C387" s="37" t="s">
        <v>315</v>
      </c>
      <c r="D387" s="37" t="s">
        <v>316</v>
      </c>
      <c r="E387" s="37" t="s">
        <v>317</v>
      </c>
    </row>
    <row r="388" spans="1:5" x14ac:dyDescent="0.2">
      <c r="A388" s="62">
        <v>0</v>
      </c>
      <c r="B388" s="63"/>
      <c r="C388" s="63">
        <v>0</v>
      </c>
      <c r="D388" s="63">
        <v>86</v>
      </c>
      <c r="E388" t="s">
        <v>319</v>
      </c>
    </row>
    <row r="389" spans="1:5" x14ac:dyDescent="0.2">
      <c r="A389" s="62">
        <v>10</v>
      </c>
      <c r="B389" s="63"/>
      <c r="C389" s="63"/>
      <c r="D389" s="63">
        <v>74</v>
      </c>
    </row>
    <row r="390" spans="1:5" x14ac:dyDescent="0.2">
      <c r="A390" s="62">
        <v>20</v>
      </c>
      <c r="B390" s="63">
        <v>36</v>
      </c>
      <c r="C390" s="63"/>
      <c r="D390" s="63">
        <v>98</v>
      </c>
    </row>
    <row r="391" spans="1:5" x14ac:dyDescent="0.2">
      <c r="A391" s="62">
        <v>30</v>
      </c>
      <c r="B391" s="63">
        <v>108</v>
      </c>
      <c r="C391" s="63">
        <v>0</v>
      </c>
      <c r="D391" s="63">
        <v>79</v>
      </c>
    </row>
    <row r="392" spans="1:5" x14ac:dyDescent="0.2">
      <c r="A392" s="62">
        <v>40</v>
      </c>
      <c r="B392" s="63"/>
      <c r="C392" s="63"/>
      <c r="D392" s="63">
        <v>67</v>
      </c>
    </row>
    <row r="393" spans="1:5" x14ac:dyDescent="0.2">
      <c r="A393" s="62">
        <v>50</v>
      </c>
      <c r="B393" s="63">
        <v>13</v>
      </c>
      <c r="C393" s="63"/>
      <c r="D393" s="63">
        <v>64</v>
      </c>
    </row>
    <row r="394" spans="1:5" x14ac:dyDescent="0.2">
      <c r="A394" s="62">
        <v>60</v>
      </c>
      <c r="B394" s="63"/>
      <c r="C394" s="63"/>
      <c r="D394" s="63">
        <v>65</v>
      </c>
    </row>
    <row r="395" spans="1:5" x14ac:dyDescent="0.2">
      <c r="A395" s="62">
        <v>70</v>
      </c>
      <c r="B395" s="63"/>
      <c r="C395" s="63"/>
      <c r="D395" s="63">
        <v>64</v>
      </c>
    </row>
    <row r="396" spans="1:5" x14ac:dyDescent="0.2">
      <c r="A396" s="62">
        <v>80</v>
      </c>
      <c r="B396" s="63"/>
      <c r="C396" s="63"/>
      <c r="D396" s="63">
        <v>64</v>
      </c>
    </row>
    <row r="397" spans="1:5" x14ac:dyDescent="0.2">
      <c r="A397" s="62">
        <v>90</v>
      </c>
      <c r="B397" s="63"/>
      <c r="C397" s="63"/>
      <c r="D397" s="63">
        <v>65</v>
      </c>
    </row>
    <row r="398" spans="1:5" x14ac:dyDescent="0.2">
      <c r="A398" s="62">
        <v>100</v>
      </c>
      <c r="B398" s="63"/>
      <c r="C398" s="63"/>
      <c r="D398" s="63">
        <v>62</v>
      </c>
    </row>
    <row r="399" spans="1:5" x14ac:dyDescent="0.2">
      <c r="A399" s="62">
        <v>110</v>
      </c>
      <c r="B399" s="63"/>
      <c r="C399" s="63">
        <v>0</v>
      </c>
      <c r="D399" s="63">
        <v>56</v>
      </c>
    </row>
    <row r="400" spans="1:5" x14ac:dyDescent="0.2">
      <c r="A400" s="62">
        <v>120</v>
      </c>
      <c r="B400" s="63">
        <v>32</v>
      </c>
      <c r="C400" s="63"/>
      <c r="D400" s="63">
        <v>57</v>
      </c>
    </row>
    <row r="401" spans="1:5" x14ac:dyDescent="0.2">
      <c r="A401" s="62">
        <v>130</v>
      </c>
      <c r="B401" s="63"/>
      <c r="C401" s="63"/>
      <c r="D401" s="63">
        <v>60</v>
      </c>
    </row>
    <row r="402" spans="1:5" x14ac:dyDescent="0.2">
      <c r="A402" s="62">
        <v>140</v>
      </c>
      <c r="B402" s="63"/>
      <c r="C402" s="63">
        <v>0</v>
      </c>
      <c r="D402" s="63">
        <v>73</v>
      </c>
    </row>
    <row r="403" spans="1:5" x14ac:dyDescent="0.2">
      <c r="A403" s="62">
        <v>150</v>
      </c>
      <c r="B403" s="63">
        <v>139</v>
      </c>
      <c r="C403" s="63"/>
      <c r="D403" s="63">
        <v>60</v>
      </c>
    </row>
    <row r="404" spans="1:5" x14ac:dyDescent="0.2">
      <c r="A404" s="62">
        <v>160</v>
      </c>
      <c r="B404" s="63"/>
      <c r="C404" s="63"/>
      <c r="D404" s="63">
        <v>60</v>
      </c>
    </row>
    <row r="405" spans="1:5" x14ac:dyDescent="0.2">
      <c r="A405" s="62">
        <v>170</v>
      </c>
      <c r="B405" s="63"/>
      <c r="C405" s="63">
        <v>0</v>
      </c>
      <c r="D405" s="63">
        <v>59</v>
      </c>
    </row>
    <row r="406" spans="1:5" x14ac:dyDescent="0.2">
      <c r="A406" s="62">
        <v>180</v>
      </c>
      <c r="B406" s="63">
        <v>308</v>
      </c>
      <c r="C406" s="63"/>
      <c r="D406" s="63">
        <v>59</v>
      </c>
    </row>
    <row r="409" spans="1:5" x14ac:dyDescent="0.2">
      <c r="A409" s="46" t="s">
        <v>313</v>
      </c>
    </row>
    <row r="410" spans="1:5" x14ac:dyDescent="0.2">
      <c r="A410" s="46" t="s">
        <v>176</v>
      </c>
      <c r="B410" s="37" t="s">
        <v>314</v>
      </c>
      <c r="C410" s="37" t="s">
        <v>315</v>
      </c>
      <c r="D410" s="37" t="s">
        <v>316</v>
      </c>
      <c r="E410" s="37" t="s">
        <v>317</v>
      </c>
    </row>
    <row r="411" spans="1:5" x14ac:dyDescent="0.2">
      <c r="A411" s="62">
        <v>0</v>
      </c>
      <c r="B411" s="63"/>
      <c r="C411" s="63"/>
      <c r="D411" s="63">
        <v>66</v>
      </c>
      <c r="E411" t="s">
        <v>318</v>
      </c>
    </row>
    <row r="412" spans="1:5" x14ac:dyDescent="0.2">
      <c r="A412" s="62">
        <v>10</v>
      </c>
      <c r="B412" s="63">
        <v>126</v>
      </c>
      <c r="C412" s="63"/>
      <c r="D412" s="63">
        <v>75</v>
      </c>
    </row>
    <row r="413" spans="1:5" x14ac:dyDescent="0.2">
      <c r="A413" s="62">
        <v>20</v>
      </c>
      <c r="B413" s="63"/>
      <c r="D413" s="63">
        <v>88</v>
      </c>
    </row>
    <row r="414" spans="1:5" x14ac:dyDescent="0.2">
      <c r="A414" s="62">
        <v>30</v>
      </c>
      <c r="B414" s="63">
        <v>353</v>
      </c>
      <c r="C414" s="63"/>
      <c r="D414" s="63">
        <v>98</v>
      </c>
    </row>
    <row r="415" spans="1:5" x14ac:dyDescent="0.2">
      <c r="A415" s="62">
        <v>40</v>
      </c>
      <c r="B415" s="63"/>
      <c r="C415" s="63"/>
      <c r="D415" s="63">
        <v>52</v>
      </c>
    </row>
    <row r="416" spans="1:5" x14ac:dyDescent="0.2">
      <c r="A416" s="62">
        <v>50</v>
      </c>
      <c r="B416" s="63"/>
      <c r="C416" s="63">
        <v>2</v>
      </c>
      <c r="D416" s="63">
        <v>51</v>
      </c>
    </row>
    <row r="417" spans="1:4" x14ac:dyDescent="0.2">
      <c r="A417" s="62">
        <v>60</v>
      </c>
      <c r="B417" s="63">
        <v>185</v>
      </c>
      <c r="C417" s="63"/>
      <c r="D417" s="63" t="s">
        <v>318</v>
      </c>
    </row>
    <row r="418" spans="1:4" x14ac:dyDescent="0.2">
      <c r="A418" s="62">
        <v>70</v>
      </c>
      <c r="B418" s="63"/>
      <c r="C418" s="63"/>
      <c r="D418" s="63">
        <v>74</v>
      </c>
    </row>
    <row r="419" spans="1:4" x14ac:dyDescent="0.2">
      <c r="A419" s="62">
        <v>80</v>
      </c>
      <c r="B419" s="63"/>
      <c r="C419" s="63"/>
      <c r="D419" s="63">
        <v>62</v>
      </c>
    </row>
    <row r="420" spans="1:4" x14ac:dyDescent="0.2">
      <c r="A420" s="62">
        <v>90</v>
      </c>
      <c r="B420" s="63">
        <v>221</v>
      </c>
      <c r="C420" s="63"/>
      <c r="D420" s="63">
        <v>72</v>
      </c>
    </row>
    <row r="421" spans="1:4" x14ac:dyDescent="0.2">
      <c r="A421" s="62">
        <v>100</v>
      </c>
      <c r="B421" s="63">
        <v>11</v>
      </c>
      <c r="C421" s="63"/>
      <c r="D421" s="63">
        <v>75</v>
      </c>
    </row>
    <row r="422" spans="1:4" x14ac:dyDescent="0.2">
      <c r="A422" s="62">
        <v>110</v>
      </c>
      <c r="B422" s="63"/>
      <c r="C422" s="63"/>
      <c r="D422" s="63">
        <v>68</v>
      </c>
    </row>
    <row r="423" spans="1:4" x14ac:dyDescent="0.2">
      <c r="A423" s="62">
        <v>120</v>
      </c>
      <c r="B423" s="63"/>
      <c r="C423" s="63"/>
      <c r="D423" s="63">
        <v>75</v>
      </c>
    </row>
    <row r="424" spans="1:4" x14ac:dyDescent="0.2">
      <c r="A424" s="62">
        <v>130</v>
      </c>
      <c r="B424" s="63">
        <v>13</v>
      </c>
      <c r="C424" s="63">
        <v>1</v>
      </c>
      <c r="D424" s="63">
        <v>56</v>
      </c>
    </row>
    <row r="425" spans="1:4" x14ac:dyDescent="0.2">
      <c r="A425" s="62">
        <v>140</v>
      </c>
      <c r="B425" s="63"/>
      <c r="C425" s="63">
        <v>0</v>
      </c>
      <c r="D425" s="63">
        <v>57</v>
      </c>
    </row>
    <row r="426" spans="1:4" x14ac:dyDescent="0.2">
      <c r="A426" s="62">
        <v>150</v>
      </c>
      <c r="B426" s="63"/>
      <c r="C426" s="63">
        <v>5</v>
      </c>
      <c r="D426" s="63">
        <v>57</v>
      </c>
    </row>
    <row r="427" spans="1:4" x14ac:dyDescent="0.2">
      <c r="A427" s="62">
        <v>160</v>
      </c>
      <c r="B427" s="63"/>
      <c r="C427" s="63"/>
      <c r="D427" s="63">
        <v>57</v>
      </c>
    </row>
    <row r="428" spans="1:4" x14ac:dyDescent="0.2">
      <c r="A428" s="62">
        <v>170</v>
      </c>
      <c r="B428" s="63">
        <v>13</v>
      </c>
      <c r="C428" s="63"/>
      <c r="D428" s="63">
        <v>57</v>
      </c>
    </row>
    <row r="429" spans="1:4" x14ac:dyDescent="0.2">
      <c r="A429" s="62">
        <v>180</v>
      </c>
      <c r="B429" s="63">
        <v>70</v>
      </c>
      <c r="C429" s="63"/>
      <c r="D429" s="63">
        <v>52</v>
      </c>
    </row>
  </sheetData>
  <sortState xmlns:xlrd2="http://schemas.microsoft.com/office/spreadsheetml/2017/richdata2" ref="M5:M23">
    <sortCondition ref="M5:M23"/>
  </sortState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53FB-2A26-F644-B364-CE0D216C91C3}">
  <dimension ref="A1:AV377"/>
  <sheetViews>
    <sheetView topLeftCell="A244" zoomScale="211" zoomScaleNormal="211" workbookViewId="0">
      <selection activeCell="AG3" sqref="AG3"/>
    </sheetView>
  </sheetViews>
  <sheetFormatPr baseColWidth="10" defaultRowHeight="16" x14ac:dyDescent="0.2"/>
  <cols>
    <col min="1" max="1" width="13.5" bestFit="1" customWidth="1"/>
    <col min="2" max="2" width="5.83203125" bestFit="1" customWidth="1"/>
    <col min="3" max="3" width="7.6640625" bestFit="1" customWidth="1"/>
    <col min="4" max="4" width="13.5" bestFit="1" customWidth="1"/>
    <col min="6" max="6" width="6.6640625" bestFit="1" customWidth="1"/>
    <col min="7" max="7" width="11.33203125" bestFit="1" customWidth="1"/>
    <col min="8" max="8" width="5.83203125" bestFit="1" customWidth="1"/>
    <col min="9" max="9" width="20.6640625" bestFit="1" customWidth="1"/>
    <col min="10" max="20" width="8.1640625" bestFit="1" customWidth="1"/>
    <col min="21" max="21" width="5.33203125" bestFit="1" customWidth="1"/>
    <col min="22" max="22" width="9.83203125" bestFit="1" customWidth="1"/>
    <col min="47" max="47" width="9.6640625" bestFit="1" customWidth="1"/>
  </cols>
  <sheetData>
    <row r="1" spans="1:48" x14ac:dyDescent="0.2">
      <c r="A1" s="46" t="s">
        <v>295</v>
      </c>
      <c r="I1" t="s">
        <v>331</v>
      </c>
      <c r="J1">
        <v>0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  <c r="T1">
        <v>10</v>
      </c>
      <c r="V1" t="s">
        <v>333</v>
      </c>
      <c r="AG1" t="s">
        <v>346</v>
      </c>
    </row>
    <row r="2" spans="1:48" ht="30" x14ac:dyDescent="0.2">
      <c r="A2" s="46" t="s">
        <v>176</v>
      </c>
      <c r="B2" s="37" t="s">
        <v>322</v>
      </c>
      <c r="C2" s="37" t="s">
        <v>315</v>
      </c>
      <c r="D2" s="37" t="s">
        <v>316</v>
      </c>
      <c r="F2" s="107" t="s">
        <v>315</v>
      </c>
      <c r="G2" s="107" t="s">
        <v>332</v>
      </c>
      <c r="H2" s="108" t="s">
        <v>322</v>
      </c>
      <c r="I2" s="107" t="s">
        <v>321</v>
      </c>
      <c r="J2" s="110" t="s">
        <v>164</v>
      </c>
      <c r="K2" s="110" t="s">
        <v>164</v>
      </c>
      <c r="L2" s="110" t="s">
        <v>164</v>
      </c>
      <c r="M2" s="110" t="s">
        <v>164</v>
      </c>
      <c r="N2" s="110" t="s">
        <v>164</v>
      </c>
      <c r="O2" s="110" t="s">
        <v>164</v>
      </c>
      <c r="P2" s="110" t="s">
        <v>164</v>
      </c>
      <c r="Q2" s="110" t="s">
        <v>164</v>
      </c>
      <c r="R2" s="110" t="s">
        <v>164</v>
      </c>
      <c r="S2" s="110" t="s">
        <v>164</v>
      </c>
      <c r="T2" s="110" t="s">
        <v>164</v>
      </c>
      <c r="U2" s="111" t="s">
        <v>163</v>
      </c>
      <c r="V2" s="107" t="s">
        <v>334</v>
      </c>
      <c r="W2" s="107" t="s">
        <v>335</v>
      </c>
      <c r="X2" s="107" t="s">
        <v>336</v>
      </c>
      <c r="Y2" s="107" t="s">
        <v>337</v>
      </c>
      <c r="Z2" s="107" t="s">
        <v>338</v>
      </c>
      <c r="AA2" s="107" t="s">
        <v>339</v>
      </c>
      <c r="AB2" s="107" t="s">
        <v>340</v>
      </c>
      <c r="AC2" s="107" t="s">
        <v>341</v>
      </c>
      <c r="AD2" s="107" t="s">
        <v>342</v>
      </c>
      <c r="AE2" s="107" t="s">
        <v>343</v>
      </c>
      <c r="AF2" s="107" t="s">
        <v>344</v>
      </c>
      <c r="AG2" s="112" t="s">
        <v>358</v>
      </c>
      <c r="AH2" s="112" t="s">
        <v>357</v>
      </c>
      <c r="AI2" s="112" t="s">
        <v>356</v>
      </c>
      <c r="AJ2" s="112" t="s">
        <v>355</v>
      </c>
      <c r="AK2" s="112" t="s">
        <v>354</v>
      </c>
      <c r="AL2" s="112" t="s">
        <v>353</v>
      </c>
      <c r="AM2" s="112" t="s">
        <v>352</v>
      </c>
      <c r="AN2" s="112" t="s">
        <v>351</v>
      </c>
      <c r="AO2" s="112" t="s">
        <v>350</v>
      </c>
      <c r="AP2" s="112" t="s">
        <v>349</v>
      </c>
      <c r="AQ2" s="112" t="s">
        <v>348</v>
      </c>
      <c r="AS2" s="113" t="s">
        <v>346</v>
      </c>
      <c r="AT2" s="113" t="s">
        <v>166</v>
      </c>
      <c r="AU2" s="113" t="s">
        <v>347</v>
      </c>
      <c r="AV2" s="113" t="s">
        <v>165</v>
      </c>
    </row>
    <row r="3" spans="1:48" x14ac:dyDescent="0.2">
      <c r="A3" s="62">
        <v>0</v>
      </c>
      <c r="B3" s="63"/>
      <c r="C3" s="63">
        <v>3</v>
      </c>
      <c r="D3" s="63">
        <v>77</v>
      </c>
      <c r="F3" s="104">
        <v>0</v>
      </c>
      <c r="G3" s="105">
        <f t="shared" ref="G3:G13" si="0">COUNTIF($C$3:$C$377,F3)</f>
        <v>11</v>
      </c>
      <c r="H3" s="96">
        <v>7</v>
      </c>
      <c r="I3" s="98">
        <f>COUNTIF($B$3:$B$377,H3)</f>
        <v>2</v>
      </c>
      <c r="J3" s="14">
        <f t="shared" ref="J3:J34" si="1">COUNTIFS($C$3:$C$377,0,$D$3:$D$377,$H3)</f>
        <v>0</v>
      </c>
      <c r="K3">
        <f t="shared" ref="K3:K34" si="2">COUNTIFS($C$3:$C$377,1,$D$3:$D$377,$H3)</f>
        <v>0</v>
      </c>
      <c r="L3">
        <f t="shared" ref="L3:L34" si="3">COUNTIFS($C$3:$C$377,2,$D$3:$D$377,$H3)</f>
        <v>0</v>
      </c>
      <c r="M3">
        <f t="shared" ref="M3:M34" si="4">COUNTIFS($C$3:$C$377,3,$D$3:$D$377,$H3)</f>
        <v>0</v>
      </c>
      <c r="N3">
        <f t="shared" ref="N3:N34" si="5">COUNTIFS($C$3:$C$377,4,$D$3:$D$377,$H3)</f>
        <v>0</v>
      </c>
      <c r="O3">
        <f t="shared" ref="O3:O34" si="6">COUNTIFS($C$3:$C$377,5,$D$3:$D$377,$H3)</f>
        <v>0</v>
      </c>
      <c r="P3">
        <f t="shared" ref="P3:P34" si="7">COUNTIFS($C$3:$C$377,6,$D$3:$D$377,$H3)</f>
        <v>0</v>
      </c>
      <c r="Q3">
        <f t="shared" ref="Q3:Q34" si="8">COUNTIFS($C$3:$C$377,7,$D$3:$D$377,$H3)</f>
        <v>0</v>
      </c>
      <c r="R3">
        <f t="shared" ref="R3:R34" si="9">COUNTIFS($C$3:$C$377,8,$D$3:$D$377,$H3)</f>
        <v>0</v>
      </c>
      <c r="S3">
        <f t="shared" ref="S3:S34" si="10">COUNTIFS($C$3:$C$377,9,$D$3:$D$377,$H3)</f>
        <v>0</v>
      </c>
      <c r="T3">
        <f t="shared" ref="T3:T34" si="11">COUNTIFS($C$3:$C$377,10,$D$3:$D$377,$H3)</f>
        <v>0</v>
      </c>
      <c r="U3" s="1">
        <f>SUM(J3:T3)</f>
        <v>0</v>
      </c>
      <c r="V3" s="109">
        <f>$U$3*J$80/$U$80</f>
        <v>0</v>
      </c>
      <c r="W3" s="109">
        <f t="shared" ref="W3:W34" si="12">$U3*K$80/$U$80</f>
        <v>0</v>
      </c>
      <c r="X3" s="109">
        <f t="shared" ref="X3:X34" si="13">$U3*L$80/$U$80</f>
        <v>0</v>
      </c>
      <c r="Y3" s="109">
        <f t="shared" ref="Y3:Y34" si="14">$U3*M$80/$U$80</f>
        <v>0</v>
      </c>
      <c r="Z3" s="109">
        <f t="shared" ref="Z3:Z34" si="15">$U3*N$80/$U$80</f>
        <v>0</v>
      </c>
      <c r="AA3" s="109">
        <f t="shared" ref="AA3:AA34" si="16">$U3*O$80/$U$80</f>
        <v>0</v>
      </c>
      <c r="AB3" s="109">
        <f t="shared" ref="AB3:AB34" si="17">$U3*P$80/$U$80</f>
        <v>0</v>
      </c>
      <c r="AC3" s="109">
        <f t="shared" ref="AC3:AC34" si="18">$U3*Q$80/$U$80</f>
        <v>0</v>
      </c>
      <c r="AD3" s="109">
        <f t="shared" ref="AD3:AD34" si="19">$U3*R$80/$U$80</f>
        <v>0</v>
      </c>
      <c r="AE3" s="109">
        <f t="shared" ref="AE3:AE34" si="20">$U3*S$80/$U$80</f>
        <v>0</v>
      </c>
      <c r="AF3" s="109">
        <f t="shared" ref="AF3:AF34" si="21">$U3*T$80/$U$80</f>
        <v>0</v>
      </c>
      <c r="AG3" s="109" t="str">
        <f>IFERROR((((J3-V3)^2)/V3), "Error")</f>
        <v>Error</v>
      </c>
      <c r="AH3" s="109" t="str">
        <f>IFERROR((((K3-W3)^2)/W3), "Error")</f>
        <v>Error</v>
      </c>
      <c r="AI3" s="109" t="str">
        <f t="shared" ref="AI3:AQ18" si="22">IFERROR((((L3-X3)^2)/X3), "Error")</f>
        <v>Error</v>
      </c>
      <c r="AJ3" s="109" t="str">
        <f t="shared" si="22"/>
        <v>Error</v>
      </c>
      <c r="AK3" s="109" t="str">
        <f t="shared" si="22"/>
        <v>Error</v>
      </c>
      <c r="AL3" s="109" t="str">
        <f t="shared" si="22"/>
        <v>Error</v>
      </c>
      <c r="AM3" s="109" t="str">
        <f t="shared" si="22"/>
        <v>Error</v>
      </c>
      <c r="AN3" s="109" t="str">
        <f t="shared" si="22"/>
        <v>Error</v>
      </c>
      <c r="AO3" s="109" t="str">
        <f t="shared" si="22"/>
        <v>Error</v>
      </c>
      <c r="AP3" s="109" t="str">
        <f t="shared" si="22"/>
        <v>Error</v>
      </c>
      <c r="AQ3" s="109" t="str">
        <f t="shared" si="22"/>
        <v>Error</v>
      </c>
      <c r="AS3" s="73">
        <f>SUM(AG3:AQ79)</f>
        <v>180.20833333333368</v>
      </c>
      <c r="AT3">
        <v>800.4</v>
      </c>
      <c r="AV3">
        <f>(H80-1)*(F14-1)</f>
        <v>750</v>
      </c>
    </row>
    <row r="4" spans="1:48" x14ac:dyDescent="0.2">
      <c r="A4" s="62">
        <v>10</v>
      </c>
      <c r="B4" s="63"/>
      <c r="C4" s="63"/>
      <c r="D4" s="63">
        <v>65</v>
      </c>
      <c r="F4" s="104">
        <v>1</v>
      </c>
      <c r="G4" s="105">
        <f t="shared" si="0"/>
        <v>3</v>
      </c>
      <c r="H4" s="96">
        <v>8</v>
      </c>
      <c r="I4" s="98">
        <f t="shared" ref="I4:I67" si="23">COUNTIF($B$3:$B$377,H4)</f>
        <v>0</v>
      </c>
      <c r="J4" s="14">
        <f t="shared" si="1"/>
        <v>0</v>
      </c>
      <c r="K4">
        <f t="shared" si="2"/>
        <v>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0</v>
      </c>
      <c r="P4">
        <f t="shared" si="7"/>
        <v>0</v>
      </c>
      <c r="Q4">
        <f t="shared" si="8"/>
        <v>0</v>
      </c>
      <c r="R4">
        <f t="shared" si="9"/>
        <v>0</v>
      </c>
      <c r="S4">
        <f t="shared" si="10"/>
        <v>0</v>
      </c>
      <c r="T4">
        <f t="shared" si="11"/>
        <v>0</v>
      </c>
      <c r="U4" s="1">
        <f t="shared" ref="U4:U67" si="24">SUM(J4:T4)</f>
        <v>0</v>
      </c>
      <c r="V4" s="109">
        <f t="shared" ref="V4:V35" si="25">U4*$J$80/$U$80</f>
        <v>0</v>
      </c>
      <c r="W4" s="109">
        <f t="shared" si="12"/>
        <v>0</v>
      </c>
      <c r="X4" s="109">
        <f t="shared" si="13"/>
        <v>0</v>
      </c>
      <c r="Y4" s="109">
        <f t="shared" si="14"/>
        <v>0</v>
      </c>
      <c r="Z4" s="109">
        <f t="shared" si="15"/>
        <v>0</v>
      </c>
      <c r="AA4" s="109">
        <f t="shared" si="16"/>
        <v>0</v>
      </c>
      <c r="AB4" s="109">
        <f t="shared" si="17"/>
        <v>0</v>
      </c>
      <c r="AC4" s="109">
        <f t="shared" si="18"/>
        <v>0</v>
      </c>
      <c r="AD4" s="109">
        <f t="shared" si="19"/>
        <v>0</v>
      </c>
      <c r="AE4" s="109">
        <f t="shared" si="20"/>
        <v>0</v>
      </c>
      <c r="AF4" s="109">
        <f t="shared" si="21"/>
        <v>0</v>
      </c>
      <c r="AG4" s="109" t="str">
        <f t="shared" ref="AG4:AQ39" si="26">IFERROR((((J4-V4)^2)/V4), "Error")</f>
        <v>Error</v>
      </c>
      <c r="AH4" s="109" t="str">
        <f t="shared" si="26"/>
        <v>Error</v>
      </c>
      <c r="AI4" s="109" t="str">
        <f t="shared" si="22"/>
        <v>Error</v>
      </c>
      <c r="AJ4" s="109" t="str">
        <f t="shared" si="22"/>
        <v>Error</v>
      </c>
      <c r="AK4" s="109" t="str">
        <f t="shared" si="22"/>
        <v>Error</v>
      </c>
      <c r="AL4" s="109" t="str">
        <f t="shared" si="22"/>
        <v>Error</v>
      </c>
      <c r="AM4" s="109" t="str">
        <f t="shared" si="22"/>
        <v>Error</v>
      </c>
      <c r="AN4" s="109" t="str">
        <f t="shared" si="22"/>
        <v>Error</v>
      </c>
      <c r="AO4" s="109" t="str">
        <f t="shared" si="22"/>
        <v>Error</v>
      </c>
      <c r="AP4" s="109" t="str">
        <f t="shared" si="22"/>
        <v>Error</v>
      </c>
      <c r="AQ4" s="109" t="str">
        <f t="shared" si="22"/>
        <v>Error</v>
      </c>
      <c r="AT4" t="s">
        <v>345</v>
      </c>
    </row>
    <row r="5" spans="1:48" x14ac:dyDescent="0.2">
      <c r="A5" s="62">
        <v>20</v>
      </c>
      <c r="B5" s="63">
        <v>104</v>
      </c>
      <c r="C5" s="63"/>
      <c r="D5" s="63">
        <v>76</v>
      </c>
      <c r="F5" s="104">
        <v>2</v>
      </c>
      <c r="G5" s="105">
        <f t="shared" si="0"/>
        <v>5</v>
      </c>
      <c r="H5" s="96">
        <v>9</v>
      </c>
      <c r="I5" s="98">
        <f t="shared" si="23"/>
        <v>2</v>
      </c>
      <c r="J5" s="14">
        <f t="shared" si="1"/>
        <v>0</v>
      </c>
      <c r="K5">
        <f t="shared" si="2"/>
        <v>0</v>
      </c>
      <c r="L5">
        <f t="shared" si="3"/>
        <v>0</v>
      </c>
      <c r="M5">
        <f t="shared" si="4"/>
        <v>0</v>
      </c>
      <c r="N5">
        <f t="shared" si="5"/>
        <v>0</v>
      </c>
      <c r="O5">
        <f t="shared" si="6"/>
        <v>0</v>
      </c>
      <c r="P5">
        <f t="shared" si="7"/>
        <v>0</v>
      </c>
      <c r="Q5">
        <f t="shared" si="8"/>
        <v>0</v>
      </c>
      <c r="R5">
        <f t="shared" si="9"/>
        <v>0</v>
      </c>
      <c r="S5">
        <f t="shared" si="10"/>
        <v>0</v>
      </c>
      <c r="T5">
        <f t="shared" si="11"/>
        <v>0</v>
      </c>
      <c r="U5" s="1">
        <f t="shared" si="24"/>
        <v>0</v>
      </c>
      <c r="V5" s="109">
        <f t="shared" si="25"/>
        <v>0</v>
      </c>
      <c r="W5" s="109">
        <f t="shared" si="12"/>
        <v>0</v>
      </c>
      <c r="X5" s="109">
        <f t="shared" si="13"/>
        <v>0</v>
      </c>
      <c r="Y5" s="109">
        <f t="shared" si="14"/>
        <v>0</v>
      </c>
      <c r="Z5" s="109">
        <f t="shared" si="15"/>
        <v>0</v>
      </c>
      <c r="AA5" s="109">
        <f t="shared" si="16"/>
        <v>0</v>
      </c>
      <c r="AB5" s="109">
        <f t="shared" si="17"/>
        <v>0</v>
      </c>
      <c r="AC5" s="109">
        <f t="shared" si="18"/>
        <v>0</v>
      </c>
      <c r="AD5" s="109">
        <f t="shared" si="19"/>
        <v>0</v>
      </c>
      <c r="AE5" s="109">
        <f t="shared" si="20"/>
        <v>0</v>
      </c>
      <c r="AF5" s="109">
        <f t="shared" si="21"/>
        <v>0</v>
      </c>
      <c r="AG5" s="109" t="str">
        <f t="shared" si="26"/>
        <v>Error</v>
      </c>
      <c r="AH5" s="109" t="str">
        <f t="shared" si="26"/>
        <v>Error</v>
      </c>
      <c r="AI5" s="109" t="str">
        <f t="shared" si="22"/>
        <v>Error</v>
      </c>
      <c r="AJ5" s="109" t="str">
        <f t="shared" si="22"/>
        <v>Error</v>
      </c>
      <c r="AK5" s="109" t="str">
        <f t="shared" si="22"/>
        <v>Error</v>
      </c>
      <c r="AL5" s="109" t="str">
        <f t="shared" si="22"/>
        <v>Error</v>
      </c>
      <c r="AM5" s="109" t="str">
        <f t="shared" si="22"/>
        <v>Error</v>
      </c>
      <c r="AN5" s="109" t="str">
        <f t="shared" si="22"/>
        <v>Error</v>
      </c>
      <c r="AO5" s="109" t="str">
        <f t="shared" si="22"/>
        <v>Error</v>
      </c>
      <c r="AP5" s="109" t="str">
        <f t="shared" si="22"/>
        <v>Error</v>
      </c>
      <c r="AQ5" s="109" t="str">
        <f t="shared" si="22"/>
        <v>Error</v>
      </c>
    </row>
    <row r="6" spans="1:48" x14ac:dyDescent="0.2">
      <c r="A6" s="62">
        <v>30</v>
      </c>
      <c r="B6" s="63"/>
      <c r="C6" s="63"/>
      <c r="D6" s="63">
        <v>72</v>
      </c>
      <c r="F6" s="104">
        <v>3</v>
      </c>
      <c r="G6" s="105">
        <f t="shared" si="0"/>
        <v>5</v>
      </c>
      <c r="H6" s="96">
        <v>10</v>
      </c>
      <c r="I6" s="98">
        <f t="shared" si="23"/>
        <v>1</v>
      </c>
      <c r="J6" s="14">
        <f t="shared" si="1"/>
        <v>0</v>
      </c>
      <c r="K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0</v>
      </c>
      <c r="T6">
        <f t="shared" si="11"/>
        <v>0</v>
      </c>
      <c r="U6" s="1">
        <f t="shared" si="24"/>
        <v>0</v>
      </c>
      <c r="V6" s="109">
        <f t="shared" si="25"/>
        <v>0</v>
      </c>
      <c r="W6" s="109">
        <f t="shared" si="12"/>
        <v>0</v>
      </c>
      <c r="X6" s="109">
        <f t="shared" si="13"/>
        <v>0</v>
      </c>
      <c r="Y6" s="109">
        <f t="shared" si="14"/>
        <v>0</v>
      </c>
      <c r="Z6" s="109">
        <f t="shared" si="15"/>
        <v>0</v>
      </c>
      <c r="AA6" s="109">
        <f t="shared" si="16"/>
        <v>0</v>
      </c>
      <c r="AB6" s="109">
        <f t="shared" si="17"/>
        <v>0</v>
      </c>
      <c r="AC6" s="109">
        <f t="shared" si="18"/>
        <v>0</v>
      </c>
      <c r="AD6" s="109">
        <f t="shared" si="19"/>
        <v>0</v>
      </c>
      <c r="AE6" s="109">
        <f t="shared" si="20"/>
        <v>0</v>
      </c>
      <c r="AF6" s="109">
        <f t="shared" si="21"/>
        <v>0</v>
      </c>
      <c r="AG6" s="109" t="str">
        <f t="shared" si="26"/>
        <v>Error</v>
      </c>
      <c r="AH6" s="109" t="str">
        <f t="shared" si="26"/>
        <v>Error</v>
      </c>
      <c r="AI6" s="109" t="str">
        <f t="shared" si="22"/>
        <v>Error</v>
      </c>
      <c r="AJ6" s="109" t="str">
        <f t="shared" si="22"/>
        <v>Error</v>
      </c>
      <c r="AK6" s="109" t="str">
        <f t="shared" si="22"/>
        <v>Error</v>
      </c>
      <c r="AL6" s="109" t="str">
        <f t="shared" si="22"/>
        <v>Error</v>
      </c>
      <c r="AM6" s="109" t="str">
        <f t="shared" si="22"/>
        <v>Error</v>
      </c>
      <c r="AN6" s="109" t="str">
        <f t="shared" si="22"/>
        <v>Error</v>
      </c>
      <c r="AO6" s="109" t="str">
        <f t="shared" si="22"/>
        <v>Error</v>
      </c>
      <c r="AP6" s="109" t="str">
        <f t="shared" si="22"/>
        <v>Error</v>
      </c>
      <c r="AQ6" s="109" t="str">
        <f t="shared" si="22"/>
        <v>Error</v>
      </c>
    </row>
    <row r="7" spans="1:48" x14ac:dyDescent="0.2">
      <c r="A7" s="62">
        <v>40</v>
      </c>
      <c r="B7" s="63">
        <v>36</v>
      </c>
      <c r="C7" s="63"/>
      <c r="D7" s="63">
        <v>73</v>
      </c>
      <c r="F7" s="104">
        <v>4</v>
      </c>
      <c r="G7" s="105">
        <f t="shared" si="0"/>
        <v>6</v>
      </c>
      <c r="H7" s="96">
        <v>11</v>
      </c>
      <c r="I7" s="98">
        <f t="shared" si="23"/>
        <v>4</v>
      </c>
      <c r="J7" s="14">
        <f t="shared" si="1"/>
        <v>0</v>
      </c>
      <c r="K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0</v>
      </c>
      <c r="T7">
        <f t="shared" si="11"/>
        <v>0</v>
      </c>
      <c r="U7" s="1">
        <f t="shared" si="24"/>
        <v>0</v>
      </c>
      <c r="V7" s="109">
        <f t="shared" si="25"/>
        <v>0</v>
      </c>
      <c r="W7" s="109">
        <f t="shared" si="12"/>
        <v>0</v>
      </c>
      <c r="X7" s="109">
        <f t="shared" si="13"/>
        <v>0</v>
      </c>
      <c r="Y7" s="109">
        <f t="shared" si="14"/>
        <v>0</v>
      </c>
      <c r="Z7" s="109">
        <f t="shared" si="15"/>
        <v>0</v>
      </c>
      <c r="AA7" s="109">
        <f t="shared" si="16"/>
        <v>0</v>
      </c>
      <c r="AB7" s="109">
        <f t="shared" si="17"/>
        <v>0</v>
      </c>
      <c r="AC7" s="109">
        <f t="shared" si="18"/>
        <v>0</v>
      </c>
      <c r="AD7" s="109">
        <f t="shared" si="19"/>
        <v>0</v>
      </c>
      <c r="AE7" s="109">
        <f t="shared" si="20"/>
        <v>0</v>
      </c>
      <c r="AF7" s="109">
        <f t="shared" si="21"/>
        <v>0</v>
      </c>
      <c r="AG7" s="109" t="str">
        <f t="shared" si="26"/>
        <v>Error</v>
      </c>
      <c r="AH7" s="109" t="str">
        <f t="shared" si="26"/>
        <v>Error</v>
      </c>
      <c r="AI7" s="109" t="str">
        <f t="shared" si="22"/>
        <v>Error</v>
      </c>
      <c r="AJ7" s="109" t="str">
        <f t="shared" si="22"/>
        <v>Error</v>
      </c>
      <c r="AK7" s="109" t="str">
        <f t="shared" si="22"/>
        <v>Error</v>
      </c>
      <c r="AL7" s="109" t="str">
        <f t="shared" si="22"/>
        <v>Error</v>
      </c>
      <c r="AM7" s="109" t="str">
        <f t="shared" si="22"/>
        <v>Error</v>
      </c>
      <c r="AN7" s="109" t="str">
        <f t="shared" si="22"/>
        <v>Error</v>
      </c>
      <c r="AO7" s="109" t="str">
        <f t="shared" si="22"/>
        <v>Error</v>
      </c>
      <c r="AP7" s="109" t="str">
        <f t="shared" si="22"/>
        <v>Error</v>
      </c>
      <c r="AQ7" s="109" t="str">
        <f t="shared" si="22"/>
        <v>Error</v>
      </c>
    </row>
    <row r="8" spans="1:48" x14ac:dyDescent="0.2">
      <c r="A8" s="62">
        <v>50</v>
      </c>
      <c r="B8" s="63"/>
      <c r="C8" s="63"/>
      <c r="D8" s="63">
        <v>70</v>
      </c>
      <c r="F8" s="104">
        <v>5</v>
      </c>
      <c r="G8" s="105">
        <f t="shared" si="0"/>
        <v>12</v>
      </c>
      <c r="H8" s="96">
        <v>12</v>
      </c>
      <c r="I8" s="98">
        <f t="shared" si="23"/>
        <v>1</v>
      </c>
      <c r="J8" s="14">
        <f t="shared" si="1"/>
        <v>0</v>
      </c>
      <c r="K8">
        <f t="shared" si="2"/>
        <v>0</v>
      </c>
      <c r="L8">
        <f t="shared" si="3"/>
        <v>0</v>
      </c>
      <c r="M8">
        <f t="shared" si="4"/>
        <v>0</v>
      </c>
      <c r="N8">
        <f t="shared" si="5"/>
        <v>0</v>
      </c>
      <c r="O8">
        <f t="shared" si="6"/>
        <v>0</v>
      </c>
      <c r="P8">
        <f t="shared" si="7"/>
        <v>0</v>
      </c>
      <c r="Q8">
        <f t="shared" si="8"/>
        <v>0</v>
      </c>
      <c r="R8">
        <f t="shared" si="9"/>
        <v>0</v>
      </c>
      <c r="S8">
        <f t="shared" si="10"/>
        <v>0</v>
      </c>
      <c r="T8">
        <f t="shared" si="11"/>
        <v>0</v>
      </c>
      <c r="U8" s="1">
        <f t="shared" si="24"/>
        <v>0</v>
      </c>
      <c r="V8" s="109">
        <f t="shared" si="25"/>
        <v>0</v>
      </c>
      <c r="W8" s="109">
        <f t="shared" si="12"/>
        <v>0</v>
      </c>
      <c r="X8" s="109">
        <f t="shared" si="13"/>
        <v>0</v>
      </c>
      <c r="Y8" s="109">
        <f t="shared" si="14"/>
        <v>0</v>
      </c>
      <c r="Z8" s="109">
        <f t="shared" si="15"/>
        <v>0</v>
      </c>
      <c r="AA8" s="109">
        <f t="shared" si="16"/>
        <v>0</v>
      </c>
      <c r="AB8" s="109">
        <f t="shared" si="17"/>
        <v>0</v>
      </c>
      <c r="AC8" s="109">
        <f t="shared" si="18"/>
        <v>0</v>
      </c>
      <c r="AD8" s="109">
        <f t="shared" si="19"/>
        <v>0</v>
      </c>
      <c r="AE8" s="109">
        <f t="shared" si="20"/>
        <v>0</v>
      </c>
      <c r="AF8" s="109">
        <f t="shared" si="21"/>
        <v>0</v>
      </c>
      <c r="AG8" s="109" t="str">
        <f t="shared" si="26"/>
        <v>Error</v>
      </c>
      <c r="AH8" s="109" t="str">
        <f t="shared" si="26"/>
        <v>Error</v>
      </c>
      <c r="AI8" s="109" t="str">
        <f t="shared" si="22"/>
        <v>Error</v>
      </c>
      <c r="AJ8" s="109" t="str">
        <f t="shared" si="22"/>
        <v>Error</v>
      </c>
      <c r="AK8" s="109" t="str">
        <f t="shared" si="22"/>
        <v>Error</v>
      </c>
      <c r="AL8" s="109" t="str">
        <f t="shared" si="22"/>
        <v>Error</v>
      </c>
      <c r="AM8" s="109" t="str">
        <f t="shared" si="22"/>
        <v>Error</v>
      </c>
      <c r="AN8" s="109" t="str">
        <f t="shared" si="22"/>
        <v>Error</v>
      </c>
      <c r="AO8" s="109" t="str">
        <f t="shared" si="22"/>
        <v>Error</v>
      </c>
      <c r="AP8" s="109" t="str">
        <f t="shared" si="22"/>
        <v>Error</v>
      </c>
      <c r="AQ8" s="109" t="str">
        <f t="shared" si="22"/>
        <v>Error</v>
      </c>
    </row>
    <row r="9" spans="1:48" x14ac:dyDescent="0.2">
      <c r="A9" s="62">
        <v>60</v>
      </c>
      <c r="B9" s="63">
        <v>112</v>
      </c>
      <c r="C9" s="63"/>
      <c r="D9" s="63">
        <v>72</v>
      </c>
      <c r="F9" s="104">
        <v>6</v>
      </c>
      <c r="G9" s="105">
        <f t="shared" si="0"/>
        <v>7</v>
      </c>
      <c r="H9" s="96">
        <v>13</v>
      </c>
      <c r="I9" s="98">
        <f t="shared" si="23"/>
        <v>6</v>
      </c>
      <c r="J9" s="14">
        <f t="shared" si="1"/>
        <v>0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t="shared" si="11"/>
        <v>0</v>
      </c>
      <c r="U9" s="1">
        <f t="shared" si="24"/>
        <v>0</v>
      </c>
      <c r="V9" s="109">
        <f t="shared" si="25"/>
        <v>0</v>
      </c>
      <c r="W9" s="109">
        <f t="shared" si="12"/>
        <v>0</v>
      </c>
      <c r="X9" s="109">
        <f t="shared" si="13"/>
        <v>0</v>
      </c>
      <c r="Y9" s="109">
        <f t="shared" si="14"/>
        <v>0</v>
      </c>
      <c r="Z9" s="109">
        <f t="shared" si="15"/>
        <v>0</v>
      </c>
      <c r="AA9" s="109">
        <f t="shared" si="16"/>
        <v>0</v>
      </c>
      <c r="AB9" s="109">
        <f t="shared" si="17"/>
        <v>0</v>
      </c>
      <c r="AC9" s="109">
        <f t="shared" si="18"/>
        <v>0</v>
      </c>
      <c r="AD9" s="109">
        <f t="shared" si="19"/>
        <v>0</v>
      </c>
      <c r="AE9" s="109">
        <f t="shared" si="20"/>
        <v>0</v>
      </c>
      <c r="AF9" s="109">
        <f t="shared" si="21"/>
        <v>0</v>
      </c>
      <c r="AG9" s="109" t="str">
        <f t="shared" si="26"/>
        <v>Error</v>
      </c>
      <c r="AH9" s="109" t="str">
        <f t="shared" si="26"/>
        <v>Error</v>
      </c>
      <c r="AI9" s="109" t="str">
        <f t="shared" si="22"/>
        <v>Error</v>
      </c>
      <c r="AJ9" s="109" t="str">
        <f t="shared" si="22"/>
        <v>Error</v>
      </c>
      <c r="AK9" s="109" t="str">
        <f t="shared" si="22"/>
        <v>Error</v>
      </c>
      <c r="AL9" s="109" t="str">
        <f t="shared" si="22"/>
        <v>Error</v>
      </c>
      <c r="AM9" s="109" t="str">
        <f t="shared" si="22"/>
        <v>Error</v>
      </c>
      <c r="AN9" s="109" t="str">
        <f t="shared" si="22"/>
        <v>Error</v>
      </c>
      <c r="AO9" s="109" t="str">
        <f t="shared" si="22"/>
        <v>Error</v>
      </c>
      <c r="AP9" s="109" t="str">
        <f t="shared" si="22"/>
        <v>Error</v>
      </c>
      <c r="AQ9" s="109" t="str">
        <f t="shared" si="22"/>
        <v>Error</v>
      </c>
    </row>
    <row r="10" spans="1:48" x14ac:dyDescent="0.2">
      <c r="A10" s="62">
        <v>70</v>
      </c>
      <c r="B10" s="63"/>
      <c r="C10" s="63"/>
      <c r="D10" s="63">
        <v>72</v>
      </c>
      <c r="F10" s="104">
        <v>7</v>
      </c>
      <c r="G10" s="105">
        <f t="shared" si="0"/>
        <v>5</v>
      </c>
      <c r="H10" s="96">
        <v>14</v>
      </c>
      <c r="I10" s="98">
        <f t="shared" si="23"/>
        <v>0</v>
      </c>
      <c r="J10" s="14">
        <f t="shared" si="1"/>
        <v>0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0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  <c r="T10">
        <f t="shared" si="11"/>
        <v>0</v>
      </c>
      <c r="U10" s="1">
        <f t="shared" si="24"/>
        <v>0</v>
      </c>
      <c r="V10" s="109">
        <f t="shared" si="25"/>
        <v>0</v>
      </c>
      <c r="W10" s="109">
        <f t="shared" si="12"/>
        <v>0</v>
      </c>
      <c r="X10" s="109">
        <f t="shared" si="13"/>
        <v>0</v>
      </c>
      <c r="Y10" s="109">
        <f t="shared" si="14"/>
        <v>0</v>
      </c>
      <c r="Z10" s="109">
        <f t="shared" si="15"/>
        <v>0</v>
      </c>
      <c r="AA10" s="109">
        <f t="shared" si="16"/>
        <v>0</v>
      </c>
      <c r="AB10" s="109">
        <f t="shared" si="17"/>
        <v>0</v>
      </c>
      <c r="AC10" s="109">
        <f t="shared" si="18"/>
        <v>0</v>
      </c>
      <c r="AD10" s="109">
        <f t="shared" si="19"/>
        <v>0</v>
      </c>
      <c r="AE10" s="109">
        <f t="shared" si="20"/>
        <v>0</v>
      </c>
      <c r="AF10" s="109">
        <f t="shared" si="21"/>
        <v>0</v>
      </c>
      <c r="AG10" s="109" t="str">
        <f t="shared" si="26"/>
        <v>Error</v>
      </c>
      <c r="AH10" s="109" t="str">
        <f t="shared" si="26"/>
        <v>Error</v>
      </c>
      <c r="AI10" s="109" t="str">
        <f t="shared" si="22"/>
        <v>Error</v>
      </c>
      <c r="AJ10" s="109" t="str">
        <f t="shared" si="22"/>
        <v>Error</v>
      </c>
      <c r="AK10" s="109" t="str">
        <f t="shared" si="22"/>
        <v>Error</v>
      </c>
      <c r="AL10" s="109" t="str">
        <f t="shared" si="22"/>
        <v>Error</v>
      </c>
      <c r="AM10" s="109" t="str">
        <f t="shared" si="22"/>
        <v>Error</v>
      </c>
      <c r="AN10" s="109" t="str">
        <f t="shared" si="22"/>
        <v>Error</v>
      </c>
      <c r="AO10" s="109" t="str">
        <f t="shared" si="22"/>
        <v>Error</v>
      </c>
      <c r="AP10" s="109" t="str">
        <f t="shared" si="22"/>
        <v>Error</v>
      </c>
      <c r="AQ10" s="109" t="str">
        <f t="shared" si="22"/>
        <v>Error</v>
      </c>
    </row>
    <row r="11" spans="1:48" x14ac:dyDescent="0.2">
      <c r="A11" s="62">
        <v>80</v>
      </c>
      <c r="B11" s="63"/>
      <c r="C11" s="63"/>
      <c r="D11" s="63">
        <v>69</v>
      </c>
      <c r="F11" s="104">
        <v>8</v>
      </c>
      <c r="G11" s="105">
        <f t="shared" si="0"/>
        <v>4</v>
      </c>
      <c r="H11" s="96">
        <v>15</v>
      </c>
      <c r="I11" s="98">
        <f t="shared" si="23"/>
        <v>1</v>
      </c>
      <c r="J11" s="14">
        <f t="shared" si="1"/>
        <v>0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0</v>
      </c>
      <c r="P11">
        <f t="shared" si="7"/>
        <v>0</v>
      </c>
      <c r="Q11">
        <f t="shared" si="8"/>
        <v>0</v>
      </c>
      <c r="R11">
        <f t="shared" si="9"/>
        <v>0</v>
      </c>
      <c r="S11">
        <f t="shared" si="10"/>
        <v>0</v>
      </c>
      <c r="T11">
        <f t="shared" si="11"/>
        <v>0</v>
      </c>
      <c r="U11" s="1">
        <f t="shared" si="24"/>
        <v>0</v>
      </c>
      <c r="V11" s="109">
        <f t="shared" si="25"/>
        <v>0</v>
      </c>
      <c r="W11" s="109">
        <f t="shared" si="12"/>
        <v>0</v>
      </c>
      <c r="X11" s="109">
        <f t="shared" si="13"/>
        <v>0</v>
      </c>
      <c r="Y11" s="109">
        <f t="shared" si="14"/>
        <v>0</v>
      </c>
      <c r="Z11" s="109">
        <f t="shared" si="15"/>
        <v>0</v>
      </c>
      <c r="AA11" s="109">
        <f t="shared" si="16"/>
        <v>0</v>
      </c>
      <c r="AB11" s="109">
        <f t="shared" si="17"/>
        <v>0</v>
      </c>
      <c r="AC11" s="109">
        <f t="shared" si="18"/>
        <v>0</v>
      </c>
      <c r="AD11" s="109">
        <f t="shared" si="19"/>
        <v>0</v>
      </c>
      <c r="AE11" s="109">
        <f t="shared" si="20"/>
        <v>0</v>
      </c>
      <c r="AF11" s="109">
        <f t="shared" si="21"/>
        <v>0</v>
      </c>
      <c r="AG11" s="109" t="str">
        <f t="shared" si="26"/>
        <v>Error</v>
      </c>
      <c r="AH11" s="109" t="str">
        <f t="shared" si="26"/>
        <v>Error</v>
      </c>
      <c r="AI11" s="109" t="str">
        <f t="shared" si="22"/>
        <v>Error</v>
      </c>
      <c r="AJ11" s="109" t="str">
        <f t="shared" si="22"/>
        <v>Error</v>
      </c>
      <c r="AK11" s="109" t="str">
        <f t="shared" si="22"/>
        <v>Error</v>
      </c>
      <c r="AL11" s="109" t="str">
        <f t="shared" si="22"/>
        <v>Error</v>
      </c>
      <c r="AM11" s="109" t="str">
        <f t="shared" si="22"/>
        <v>Error</v>
      </c>
      <c r="AN11" s="109" t="str">
        <f t="shared" si="22"/>
        <v>Error</v>
      </c>
      <c r="AO11" s="109" t="str">
        <f t="shared" si="22"/>
        <v>Error</v>
      </c>
      <c r="AP11" s="109" t="str">
        <f t="shared" si="22"/>
        <v>Error</v>
      </c>
      <c r="AQ11" s="109" t="str">
        <f t="shared" si="22"/>
        <v>Error</v>
      </c>
    </row>
    <row r="12" spans="1:48" x14ac:dyDescent="0.2">
      <c r="A12" s="62">
        <v>90</v>
      </c>
      <c r="B12" s="63"/>
      <c r="C12" s="63"/>
      <c r="D12" s="63">
        <v>69</v>
      </c>
      <c r="F12" s="104">
        <v>9</v>
      </c>
      <c r="G12" s="105">
        <f t="shared" si="0"/>
        <v>1</v>
      </c>
      <c r="H12" s="96">
        <v>16</v>
      </c>
      <c r="I12" s="98">
        <f t="shared" si="23"/>
        <v>1</v>
      </c>
      <c r="J12" s="14">
        <f t="shared" si="1"/>
        <v>0</v>
      </c>
      <c r="K12">
        <f t="shared" si="2"/>
        <v>0</v>
      </c>
      <c r="L12">
        <f t="shared" si="3"/>
        <v>0</v>
      </c>
      <c r="M12">
        <f t="shared" si="4"/>
        <v>0</v>
      </c>
      <c r="N12">
        <f t="shared" si="5"/>
        <v>0</v>
      </c>
      <c r="O12">
        <f t="shared" si="6"/>
        <v>0</v>
      </c>
      <c r="P12">
        <f t="shared" si="7"/>
        <v>0</v>
      </c>
      <c r="Q12">
        <f t="shared" si="8"/>
        <v>0</v>
      </c>
      <c r="R12">
        <f t="shared" si="9"/>
        <v>0</v>
      </c>
      <c r="S12">
        <f t="shared" si="10"/>
        <v>0</v>
      </c>
      <c r="T12">
        <f t="shared" si="11"/>
        <v>0</v>
      </c>
      <c r="U12" s="1">
        <f t="shared" si="24"/>
        <v>0</v>
      </c>
      <c r="V12" s="109">
        <f t="shared" si="25"/>
        <v>0</v>
      </c>
      <c r="W12" s="109">
        <f t="shared" si="12"/>
        <v>0</v>
      </c>
      <c r="X12" s="109">
        <f t="shared" si="13"/>
        <v>0</v>
      </c>
      <c r="Y12" s="109">
        <f t="shared" si="14"/>
        <v>0</v>
      </c>
      <c r="Z12" s="109">
        <f t="shared" si="15"/>
        <v>0</v>
      </c>
      <c r="AA12" s="109">
        <f t="shared" si="16"/>
        <v>0</v>
      </c>
      <c r="AB12" s="109">
        <f t="shared" si="17"/>
        <v>0</v>
      </c>
      <c r="AC12" s="109">
        <f t="shared" si="18"/>
        <v>0</v>
      </c>
      <c r="AD12" s="109">
        <f t="shared" si="19"/>
        <v>0</v>
      </c>
      <c r="AE12" s="109">
        <f t="shared" si="20"/>
        <v>0</v>
      </c>
      <c r="AF12" s="109">
        <f t="shared" si="21"/>
        <v>0</v>
      </c>
      <c r="AG12" s="109" t="str">
        <f t="shared" si="26"/>
        <v>Error</v>
      </c>
      <c r="AH12" s="109" t="str">
        <f t="shared" si="26"/>
        <v>Error</v>
      </c>
      <c r="AI12" s="109" t="str">
        <f t="shared" si="22"/>
        <v>Error</v>
      </c>
      <c r="AJ12" s="109" t="str">
        <f t="shared" si="22"/>
        <v>Error</v>
      </c>
      <c r="AK12" s="109" t="str">
        <f t="shared" si="22"/>
        <v>Error</v>
      </c>
      <c r="AL12" s="109" t="str">
        <f t="shared" si="22"/>
        <v>Error</v>
      </c>
      <c r="AM12" s="109" t="str">
        <f t="shared" si="22"/>
        <v>Error</v>
      </c>
      <c r="AN12" s="109" t="str">
        <f t="shared" si="22"/>
        <v>Error</v>
      </c>
      <c r="AO12" s="109" t="str">
        <f t="shared" si="22"/>
        <v>Error</v>
      </c>
      <c r="AP12" s="109" t="str">
        <f t="shared" si="22"/>
        <v>Error</v>
      </c>
      <c r="AQ12" s="109" t="str">
        <f t="shared" si="22"/>
        <v>Error</v>
      </c>
    </row>
    <row r="13" spans="1:48" x14ac:dyDescent="0.2">
      <c r="A13" s="62">
        <v>100</v>
      </c>
      <c r="B13" s="63"/>
      <c r="C13" s="63"/>
      <c r="D13" s="102">
        <v>61</v>
      </c>
      <c r="F13" s="104">
        <v>10</v>
      </c>
      <c r="G13" s="105">
        <f t="shared" si="0"/>
        <v>3</v>
      </c>
      <c r="H13" s="96">
        <v>17</v>
      </c>
      <c r="I13" s="98">
        <f t="shared" si="23"/>
        <v>2</v>
      </c>
      <c r="J13" s="14">
        <f t="shared" si="1"/>
        <v>0</v>
      </c>
      <c r="K13">
        <f t="shared" si="2"/>
        <v>0</v>
      </c>
      <c r="L13">
        <f t="shared" si="3"/>
        <v>0</v>
      </c>
      <c r="M13">
        <f t="shared" si="4"/>
        <v>0</v>
      </c>
      <c r="N13">
        <f t="shared" si="5"/>
        <v>0</v>
      </c>
      <c r="O13">
        <f t="shared" si="6"/>
        <v>0</v>
      </c>
      <c r="P13">
        <f t="shared" si="7"/>
        <v>0</v>
      </c>
      <c r="Q13">
        <f t="shared" si="8"/>
        <v>0</v>
      </c>
      <c r="R13">
        <f t="shared" si="9"/>
        <v>0</v>
      </c>
      <c r="S13">
        <f t="shared" si="10"/>
        <v>0</v>
      </c>
      <c r="T13">
        <f t="shared" si="11"/>
        <v>0</v>
      </c>
      <c r="U13" s="1">
        <f t="shared" si="24"/>
        <v>0</v>
      </c>
      <c r="V13" s="109">
        <f t="shared" si="25"/>
        <v>0</v>
      </c>
      <c r="W13" s="109">
        <f t="shared" si="12"/>
        <v>0</v>
      </c>
      <c r="X13" s="109">
        <f t="shared" si="13"/>
        <v>0</v>
      </c>
      <c r="Y13" s="109">
        <f t="shared" si="14"/>
        <v>0</v>
      </c>
      <c r="Z13" s="109">
        <f t="shared" si="15"/>
        <v>0</v>
      </c>
      <c r="AA13" s="109">
        <f t="shared" si="16"/>
        <v>0</v>
      </c>
      <c r="AB13" s="109">
        <f t="shared" si="17"/>
        <v>0</v>
      </c>
      <c r="AC13" s="109">
        <f t="shared" si="18"/>
        <v>0</v>
      </c>
      <c r="AD13" s="109">
        <f t="shared" si="19"/>
        <v>0</v>
      </c>
      <c r="AE13" s="109">
        <f t="shared" si="20"/>
        <v>0</v>
      </c>
      <c r="AF13" s="109">
        <f t="shared" si="21"/>
        <v>0</v>
      </c>
      <c r="AG13" s="109" t="str">
        <f t="shared" si="26"/>
        <v>Error</v>
      </c>
      <c r="AH13" s="109" t="str">
        <f t="shared" si="26"/>
        <v>Error</v>
      </c>
      <c r="AI13" s="109" t="str">
        <f t="shared" si="22"/>
        <v>Error</v>
      </c>
      <c r="AJ13" s="109" t="str">
        <f t="shared" si="22"/>
        <v>Error</v>
      </c>
      <c r="AK13" s="109" t="str">
        <f t="shared" si="22"/>
        <v>Error</v>
      </c>
      <c r="AL13" s="109" t="str">
        <f t="shared" si="22"/>
        <v>Error</v>
      </c>
      <c r="AM13" s="109" t="str">
        <f t="shared" si="22"/>
        <v>Error</v>
      </c>
      <c r="AN13" s="109" t="str">
        <f t="shared" si="22"/>
        <v>Error</v>
      </c>
      <c r="AO13" s="109" t="str">
        <f t="shared" si="22"/>
        <v>Error</v>
      </c>
      <c r="AP13" s="109" t="str">
        <f t="shared" si="22"/>
        <v>Error</v>
      </c>
      <c r="AQ13" s="109" t="str">
        <f t="shared" si="22"/>
        <v>Error</v>
      </c>
    </row>
    <row r="14" spans="1:48" x14ac:dyDescent="0.2">
      <c r="A14" s="62">
        <v>110</v>
      </c>
      <c r="B14" s="63"/>
      <c r="C14" s="63"/>
      <c r="D14" s="63">
        <v>65</v>
      </c>
      <c r="F14" s="114">
        <f>COUNT(F3:F13)</f>
        <v>11</v>
      </c>
      <c r="G14" s="106">
        <f>SUM(G3:G13)</f>
        <v>62</v>
      </c>
      <c r="H14" s="96">
        <v>18</v>
      </c>
      <c r="I14" s="98">
        <f t="shared" si="23"/>
        <v>0</v>
      </c>
      <c r="J14" s="14">
        <f t="shared" si="1"/>
        <v>0</v>
      </c>
      <c r="K14">
        <f t="shared" si="2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0</v>
      </c>
      <c r="P14">
        <f t="shared" si="7"/>
        <v>0</v>
      </c>
      <c r="Q14">
        <f t="shared" si="8"/>
        <v>0</v>
      </c>
      <c r="R14">
        <f t="shared" si="9"/>
        <v>0</v>
      </c>
      <c r="S14">
        <f t="shared" si="10"/>
        <v>0</v>
      </c>
      <c r="T14">
        <f t="shared" si="11"/>
        <v>0</v>
      </c>
      <c r="U14" s="1">
        <f t="shared" si="24"/>
        <v>0</v>
      </c>
      <c r="V14" s="109">
        <f t="shared" si="25"/>
        <v>0</v>
      </c>
      <c r="W14" s="109">
        <f t="shared" si="12"/>
        <v>0</v>
      </c>
      <c r="X14" s="109">
        <f t="shared" si="13"/>
        <v>0</v>
      </c>
      <c r="Y14" s="109">
        <f t="shared" si="14"/>
        <v>0</v>
      </c>
      <c r="Z14" s="109">
        <f t="shared" si="15"/>
        <v>0</v>
      </c>
      <c r="AA14" s="109">
        <f t="shared" si="16"/>
        <v>0</v>
      </c>
      <c r="AB14" s="109">
        <f t="shared" si="17"/>
        <v>0</v>
      </c>
      <c r="AC14" s="109">
        <f t="shared" si="18"/>
        <v>0</v>
      </c>
      <c r="AD14" s="109">
        <f t="shared" si="19"/>
        <v>0</v>
      </c>
      <c r="AE14" s="109">
        <f t="shared" si="20"/>
        <v>0</v>
      </c>
      <c r="AF14" s="109">
        <f t="shared" si="21"/>
        <v>0</v>
      </c>
      <c r="AG14" s="109" t="str">
        <f t="shared" si="26"/>
        <v>Error</v>
      </c>
      <c r="AH14" s="109" t="str">
        <f t="shared" si="26"/>
        <v>Error</v>
      </c>
      <c r="AI14" s="109" t="str">
        <f t="shared" si="22"/>
        <v>Error</v>
      </c>
      <c r="AJ14" s="109" t="str">
        <f t="shared" si="22"/>
        <v>Error</v>
      </c>
      <c r="AK14" s="109" t="str">
        <f t="shared" si="22"/>
        <v>Error</v>
      </c>
      <c r="AL14" s="109" t="str">
        <f t="shared" si="22"/>
        <v>Error</v>
      </c>
      <c r="AM14" s="109" t="str">
        <f t="shared" si="22"/>
        <v>Error</v>
      </c>
      <c r="AN14" s="109" t="str">
        <f t="shared" si="22"/>
        <v>Error</v>
      </c>
      <c r="AO14" s="109" t="str">
        <f t="shared" si="22"/>
        <v>Error</v>
      </c>
      <c r="AP14" s="109" t="str">
        <f t="shared" si="22"/>
        <v>Error</v>
      </c>
      <c r="AQ14" s="109" t="str">
        <f t="shared" si="22"/>
        <v>Error</v>
      </c>
    </row>
    <row r="15" spans="1:48" x14ac:dyDescent="0.2">
      <c r="A15" s="62">
        <v>120</v>
      </c>
      <c r="B15" s="63"/>
      <c r="C15" s="63"/>
      <c r="D15" s="63">
        <v>64</v>
      </c>
      <c r="F15" s="62"/>
      <c r="H15" s="96">
        <v>19</v>
      </c>
      <c r="I15" s="98">
        <f t="shared" si="23"/>
        <v>3</v>
      </c>
      <c r="J15" s="14">
        <f t="shared" si="1"/>
        <v>0</v>
      </c>
      <c r="K15">
        <f t="shared" si="2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0</v>
      </c>
      <c r="P15">
        <f t="shared" si="7"/>
        <v>0</v>
      </c>
      <c r="Q15">
        <f t="shared" si="8"/>
        <v>0</v>
      </c>
      <c r="R15">
        <f t="shared" si="9"/>
        <v>0</v>
      </c>
      <c r="S15">
        <f t="shared" si="10"/>
        <v>0</v>
      </c>
      <c r="T15">
        <f t="shared" si="11"/>
        <v>0</v>
      </c>
      <c r="U15" s="1">
        <f t="shared" si="24"/>
        <v>0</v>
      </c>
      <c r="V15" s="109">
        <f t="shared" si="25"/>
        <v>0</v>
      </c>
      <c r="W15" s="109">
        <f t="shared" si="12"/>
        <v>0</v>
      </c>
      <c r="X15" s="109">
        <f t="shared" si="13"/>
        <v>0</v>
      </c>
      <c r="Y15" s="109">
        <f t="shared" si="14"/>
        <v>0</v>
      </c>
      <c r="Z15" s="109">
        <f t="shared" si="15"/>
        <v>0</v>
      </c>
      <c r="AA15" s="109">
        <f t="shared" si="16"/>
        <v>0</v>
      </c>
      <c r="AB15" s="109">
        <f t="shared" si="17"/>
        <v>0</v>
      </c>
      <c r="AC15" s="109">
        <f t="shared" si="18"/>
        <v>0</v>
      </c>
      <c r="AD15" s="109">
        <f t="shared" si="19"/>
        <v>0</v>
      </c>
      <c r="AE15" s="109">
        <f t="shared" si="20"/>
        <v>0</v>
      </c>
      <c r="AF15" s="109">
        <f t="shared" si="21"/>
        <v>0</v>
      </c>
      <c r="AG15" s="109" t="str">
        <f t="shared" si="26"/>
        <v>Error</v>
      </c>
      <c r="AH15" s="109" t="str">
        <f t="shared" si="26"/>
        <v>Error</v>
      </c>
      <c r="AI15" s="109" t="str">
        <f t="shared" si="22"/>
        <v>Error</v>
      </c>
      <c r="AJ15" s="109" t="str">
        <f t="shared" si="22"/>
        <v>Error</v>
      </c>
      <c r="AK15" s="109" t="str">
        <f t="shared" si="22"/>
        <v>Error</v>
      </c>
      <c r="AL15" s="109" t="str">
        <f t="shared" si="22"/>
        <v>Error</v>
      </c>
      <c r="AM15" s="109" t="str">
        <f t="shared" si="22"/>
        <v>Error</v>
      </c>
      <c r="AN15" s="109" t="str">
        <f t="shared" si="22"/>
        <v>Error</v>
      </c>
      <c r="AO15" s="109" t="str">
        <f t="shared" si="22"/>
        <v>Error</v>
      </c>
      <c r="AP15" s="109" t="str">
        <f t="shared" si="22"/>
        <v>Error</v>
      </c>
      <c r="AQ15" s="109" t="str">
        <f t="shared" si="22"/>
        <v>Error</v>
      </c>
    </row>
    <row r="16" spans="1:48" x14ac:dyDescent="0.2">
      <c r="A16" s="62">
        <v>130</v>
      </c>
      <c r="C16" s="63"/>
      <c r="D16" s="63">
        <v>69</v>
      </c>
      <c r="F16" s="62"/>
      <c r="H16" s="96">
        <v>20</v>
      </c>
      <c r="I16" s="98">
        <f t="shared" si="23"/>
        <v>1</v>
      </c>
      <c r="J16" s="14">
        <f t="shared" si="1"/>
        <v>0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0</v>
      </c>
      <c r="P16">
        <f t="shared" si="7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t="shared" si="11"/>
        <v>0</v>
      </c>
      <c r="U16" s="1">
        <f t="shared" si="24"/>
        <v>0</v>
      </c>
      <c r="V16" s="109">
        <f t="shared" si="25"/>
        <v>0</v>
      </c>
      <c r="W16" s="109">
        <f t="shared" si="12"/>
        <v>0</v>
      </c>
      <c r="X16" s="109">
        <f t="shared" si="13"/>
        <v>0</v>
      </c>
      <c r="Y16" s="109">
        <f t="shared" si="14"/>
        <v>0</v>
      </c>
      <c r="Z16" s="109">
        <f t="shared" si="15"/>
        <v>0</v>
      </c>
      <c r="AA16" s="109">
        <f t="shared" si="16"/>
        <v>0</v>
      </c>
      <c r="AB16" s="109">
        <f t="shared" si="17"/>
        <v>0</v>
      </c>
      <c r="AC16" s="109">
        <f t="shared" si="18"/>
        <v>0</v>
      </c>
      <c r="AD16" s="109">
        <f t="shared" si="19"/>
        <v>0</v>
      </c>
      <c r="AE16" s="109">
        <f t="shared" si="20"/>
        <v>0</v>
      </c>
      <c r="AF16" s="109">
        <f t="shared" si="21"/>
        <v>0</v>
      </c>
      <c r="AG16" s="109" t="str">
        <f t="shared" si="26"/>
        <v>Error</v>
      </c>
      <c r="AH16" s="109" t="str">
        <f t="shared" si="26"/>
        <v>Error</v>
      </c>
      <c r="AI16" s="109" t="str">
        <f t="shared" si="22"/>
        <v>Error</v>
      </c>
      <c r="AJ16" s="109" t="str">
        <f t="shared" si="22"/>
        <v>Error</v>
      </c>
      <c r="AK16" s="109" t="str">
        <f t="shared" si="22"/>
        <v>Error</v>
      </c>
      <c r="AL16" s="109" t="str">
        <f t="shared" si="22"/>
        <v>Error</v>
      </c>
      <c r="AM16" s="109" t="str">
        <f t="shared" si="22"/>
        <v>Error</v>
      </c>
      <c r="AN16" s="109" t="str">
        <f t="shared" si="22"/>
        <v>Error</v>
      </c>
      <c r="AO16" s="109" t="str">
        <f t="shared" si="22"/>
        <v>Error</v>
      </c>
      <c r="AP16" s="109" t="str">
        <f t="shared" si="22"/>
        <v>Error</v>
      </c>
      <c r="AQ16" s="109" t="str">
        <f t="shared" si="22"/>
        <v>Error</v>
      </c>
    </row>
    <row r="17" spans="1:43" x14ac:dyDescent="0.2">
      <c r="A17" s="62">
        <v>140</v>
      </c>
      <c r="C17" s="63"/>
      <c r="D17" s="63">
        <v>68</v>
      </c>
      <c r="F17" s="62"/>
      <c r="H17" s="96">
        <v>21</v>
      </c>
      <c r="I17" s="98">
        <f t="shared" si="23"/>
        <v>0</v>
      </c>
      <c r="J17" s="14">
        <f t="shared" si="1"/>
        <v>0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0</v>
      </c>
      <c r="P17">
        <f t="shared" si="7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t="shared" si="11"/>
        <v>0</v>
      </c>
      <c r="U17" s="1">
        <f t="shared" si="24"/>
        <v>0</v>
      </c>
      <c r="V17" s="109">
        <f t="shared" si="25"/>
        <v>0</v>
      </c>
      <c r="W17" s="109">
        <f t="shared" si="12"/>
        <v>0</v>
      </c>
      <c r="X17" s="109">
        <f t="shared" si="13"/>
        <v>0</v>
      </c>
      <c r="Y17" s="109">
        <f t="shared" si="14"/>
        <v>0</v>
      </c>
      <c r="Z17" s="109">
        <f t="shared" si="15"/>
        <v>0</v>
      </c>
      <c r="AA17" s="109">
        <f t="shared" si="16"/>
        <v>0</v>
      </c>
      <c r="AB17" s="109">
        <f t="shared" si="17"/>
        <v>0</v>
      </c>
      <c r="AC17" s="109">
        <f t="shared" si="18"/>
        <v>0</v>
      </c>
      <c r="AD17" s="109">
        <f t="shared" si="19"/>
        <v>0</v>
      </c>
      <c r="AE17" s="109">
        <f t="shared" si="20"/>
        <v>0</v>
      </c>
      <c r="AF17" s="109">
        <f t="shared" si="21"/>
        <v>0</v>
      </c>
      <c r="AG17" s="109" t="str">
        <f t="shared" si="26"/>
        <v>Error</v>
      </c>
      <c r="AH17" s="109" t="str">
        <f t="shared" si="26"/>
        <v>Error</v>
      </c>
      <c r="AI17" s="109" t="str">
        <f t="shared" si="22"/>
        <v>Error</v>
      </c>
      <c r="AJ17" s="109" t="str">
        <f t="shared" si="22"/>
        <v>Error</v>
      </c>
      <c r="AK17" s="109" t="str">
        <f t="shared" si="22"/>
        <v>Error</v>
      </c>
      <c r="AL17" s="109" t="str">
        <f t="shared" si="22"/>
        <v>Error</v>
      </c>
      <c r="AM17" s="109" t="str">
        <f t="shared" si="22"/>
        <v>Error</v>
      </c>
      <c r="AN17" s="109" t="str">
        <f t="shared" si="22"/>
        <v>Error</v>
      </c>
      <c r="AO17" s="109" t="str">
        <f t="shared" si="22"/>
        <v>Error</v>
      </c>
      <c r="AP17" s="109" t="str">
        <f t="shared" si="22"/>
        <v>Error</v>
      </c>
      <c r="AQ17" s="109" t="str">
        <f t="shared" si="22"/>
        <v>Error</v>
      </c>
    </row>
    <row r="18" spans="1:43" x14ac:dyDescent="0.2">
      <c r="A18" s="62">
        <v>150</v>
      </c>
      <c r="C18" s="63"/>
      <c r="D18" s="63">
        <v>67</v>
      </c>
      <c r="F18" s="62"/>
      <c r="H18" s="96">
        <v>22</v>
      </c>
      <c r="I18" s="98">
        <f t="shared" si="23"/>
        <v>0</v>
      </c>
      <c r="J18" s="14">
        <f t="shared" si="1"/>
        <v>0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0</v>
      </c>
      <c r="P18">
        <f t="shared" si="7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t="shared" si="11"/>
        <v>0</v>
      </c>
      <c r="U18" s="1">
        <f t="shared" si="24"/>
        <v>0</v>
      </c>
      <c r="V18" s="109">
        <f t="shared" si="25"/>
        <v>0</v>
      </c>
      <c r="W18" s="109">
        <f t="shared" si="12"/>
        <v>0</v>
      </c>
      <c r="X18" s="109">
        <f t="shared" si="13"/>
        <v>0</v>
      </c>
      <c r="Y18" s="109">
        <f t="shared" si="14"/>
        <v>0</v>
      </c>
      <c r="Z18" s="109">
        <f t="shared" si="15"/>
        <v>0</v>
      </c>
      <c r="AA18" s="109">
        <f t="shared" si="16"/>
        <v>0</v>
      </c>
      <c r="AB18" s="109">
        <f t="shared" si="17"/>
        <v>0</v>
      </c>
      <c r="AC18" s="109">
        <f t="shared" si="18"/>
        <v>0</v>
      </c>
      <c r="AD18" s="109">
        <f t="shared" si="19"/>
        <v>0</v>
      </c>
      <c r="AE18" s="109">
        <f t="shared" si="20"/>
        <v>0</v>
      </c>
      <c r="AF18" s="109">
        <f t="shared" si="21"/>
        <v>0</v>
      </c>
      <c r="AG18" s="109" t="str">
        <f t="shared" si="26"/>
        <v>Error</v>
      </c>
      <c r="AH18" s="109" t="str">
        <f t="shared" si="26"/>
        <v>Error</v>
      </c>
      <c r="AI18" s="109" t="str">
        <f t="shared" si="22"/>
        <v>Error</v>
      </c>
      <c r="AJ18" s="109" t="str">
        <f t="shared" si="22"/>
        <v>Error</v>
      </c>
      <c r="AK18" s="109" t="str">
        <f t="shared" si="22"/>
        <v>Error</v>
      </c>
      <c r="AL18" s="109" t="str">
        <f t="shared" si="22"/>
        <v>Error</v>
      </c>
      <c r="AM18" s="109" t="str">
        <f t="shared" si="22"/>
        <v>Error</v>
      </c>
      <c r="AN18" s="109" t="str">
        <f t="shared" si="22"/>
        <v>Error</v>
      </c>
      <c r="AO18" s="109" t="str">
        <f t="shared" si="22"/>
        <v>Error</v>
      </c>
      <c r="AP18" s="109" t="str">
        <f t="shared" si="22"/>
        <v>Error</v>
      </c>
      <c r="AQ18" s="109" t="str">
        <f t="shared" si="22"/>
        <v>Error</v>
      </c>
    </row>
    <row r="19" spans="1:43" x14ac:dyDescent="0.2">
      <c r="A19" s="62">
        <v>160</v>
      </c>
      <c r="C19" s="63"/>
      <c r="D19" s="63">
        <v>68</v>
      </c>
      <c r="F19" s="62"/>
      <c r="H19" s="96">
        <v>23</v>
      </c>
      <c r="I19" s="98">
        <f t="shared" si="23"/>
        <v>1</v>
      </c>
      <c r="J19" s="14">
        <f t="shared" si="1"/>
        <v>0</v>
      </c>
      <c r="K19">
        <f t="shared" si="2"/>
        <v>0</v>
      </c>
      <c r="L19">
        <f t="shared" si="3"/>
        <v>0</v>
      </c>
      <c r="M19">
        <f t="shared" si="4"/>
        <v>0</v>
      </c>
      <c r="N19">
        <f t="shared" si="5"/>
        <v>0</v>
      </c>
      <c r="O19">
        <f t="shared" si="6"/>
        <v>0</v>
      </c>
      <c r="P19">
        <f t="shared" si="7"/>
        <v>0</v>
      </c>
      <c r="Q19">
        <f t="shared" si="8"/>
        <v>0</v>
      </c>
      <c r="R19">
        <f t="shared" si="9"/>
        <v>0</v>
      </c>
      <c r="S19">
        <f t="shared" si="10"/>
        <v>0</v>
      </c>
      <c r="T19">
        <f t="shared" si="11"/>
        <v>0</v>
      </c>
      <c r="U19" s="1">
        <f t="shared" si="24"/>
        <v>0</v>
      </c>
      <c r="V19" s="109">
        <f t="shared" si="25"/>
        <v>0</v>
      </c>
      <c r="W19" s="109">
        <f t="shared" si="12"/>
        <v>0</v>
      </c>
      <c r="X19" s="109">
        <f t="shared" si="13"/>
        <v>0</v>
      </c>
      <c r="Y19" s="109">
        <f t="shared" si="14"/>
        <v>0</v>
      </c>
      <c r="Z19" s="109">
        <f t="shared" si="15"/>
        <v>0</v>
      </c>
      <c r="AA19" s="109">
        <f t="shared" si="16"/>
        <v>0</v>
      </c>
      <c r="AB19" s="109">
        <f t="shared" si="17"/>
        <v>0</v>
      </c>
      <c r="AC19" s="109">
        <f t="shared" si="18"/>
        <v>0</v>
      </c>
      <c r="AD19" s="109">
        <f t="shared" si="19"/>
        <v>0</v>
      </c>
      <c r="AE19" s="109">
        <f t="shared" si="20"/>
        <v>0</v>
      </c>
      <c r="AF19" s="109">
        <f t="shared" si="21"/>
        <v>0</v>
      </c>
      <c r="AG19" s="109" t="str">
        <f t="shared" si="26"/>
        <v>Error</v>
      </c>
      <c r="AH19" s="109" t="str">
        <f t="shared" si="26"/>
        <v>Error</v>
      </c>
      <c r="AI19" s="109" t="str">
        <f t="shared" si="26"/>
        <v>Error</v>
      </c>
      <c r="AJ19" s="109" t="str">
        <f t="shared" si="26"/>
        <v>Error</v>
      </c>
      <c r="AK19" s="109" t="str">
        <f t="shared" si="26"/>
        <v>Error</v>
      </c>
      <c r="AL19" s="109" t="str">
        <f t="shared" si="26"/>
        <v>Error</v>
      </c>
      <c r="AM19" s="109" t="str">
        <f t="shared" si="26"/>
        <v>Error</v>
      </c>
      <c r="AN19" s="109" t="str">
        <f t="shared" si="26"/>
        <v>Error</v>
      </c>
      <c r="AO19" s="109" t="str">
        <f t="shared" si="26"/>
        <v>Error</v>
      </c>
      <c r="AP19" s="109" t="str">
        <f t="shared" si="26"/>
        <v>Error</v>
      </c>
      <c r="AQ19" s="109" t="str">
        <f t="shared" si="26"/>
        <v>Error</v>
      </c>
    </row>
    <row r="20" spans="1:43" x14ac:dyDescent="0.2">
      <c r="A20" s="62">
        <v>170</v>
      </c>
      <c r="C20" s="63"/>
      <c r="D20" s="63">
        <v>72</v>
      </c>
      <c r="F20" s="62"/>
      <c r="H20" s="96">
        <v>24</v>
      </c>
      <c r="I20" s="98">
        <f t="shared" si="23"/>
        <v>0</v>
      </c>
      <c r="J20" s="14">
        <f t="shared" si="1"/>
        <v>0</v>
      </c>
      <c r="K20">
        <f t="shared" si="2"/>
        <v>0</v>
      </c>
      <c r="L20">
        <f t="shared" si="3"/>
        <v>0</v>
      </c>
      <c r="M20">
        <f t="shared" si="4"/>
        <v>0</v>
      </c>
      <c r="N20">
        <f t="shared" si="5"/>
        <v>0</v>
      </c>
      <c r="O20">
        <f t="shared" si="6"/>
        <v>0</v>
      </c>
      <c r="P20">
        <f t="shared" si="7"/>
        <v>0</v>
      </c>
      <c r="Q20">
        <f t="shared" si="8"/>
        <v>0</v>
      </c>
      <c r="R20">
        <f t="shared" si="9"/>
        <v>0</v>
      </c>
      <c r="S20">
        <f t="shared" si="10"/>
        <v>0</v>
      </c>
      <c r="T20">
        <f t="shared" si="11"/>
        <v>0</v>
      </c>
      <c r="U20" s="1">
        <f t="shared" si="24"/>
        <v>0</v>
      </c>
      <c r="V20" s="109">
        <f t="shared" si="25"/>
        <v>0</v>
      </c>
      <c r="W20" s="109">
        <f t="shared" si="12"/>
        <v>0</v>
      </c>
      <c r="X20" s="109">
        <f t="shared" si="13"/>
        <v>0</v>
      </c>
      <c r="Y20" s="109">
        <f t="shared" si="14"/>
        <v>0</v>
      </c>
      <c r="Z20" s="109">
        <f t="shared" si="15"/>
        <v>0</v>
      </c>
      <c r="AA20" s="109">
        <f t="shared" si="16"/>
        <v>0</v>
      </c>
      <c r="AB20" s="109">
        <f t="shared" si="17"/>
        <v>0</v>
      </c>
      <c r="AC20" s="109">
        <f t="shared" si="18"/>
        <v>0</v>
      </c>
      <c r="AD20" s="109">
        <f t="shared" si="19"/>
        <v>0</v>
      </c>
      <c r="AE20" s="109">
        <f t="shared" si="20"/>
        <v>0</v>
      </c>
      <c r="AF20" s="109">
        <f t="shared" si="21"/>
        <v>0</v>
      </c>
      <c r="AG20" s="109" t="str">
        <f t="shared" si="26"/>
        <v>Error</v>
      </c>
      <c r="AH20" s="109" t="str">
        <f t="shared" si="26"/>
        <v>Error</v>
      </c>
      <c r="AI20" s="109" t="str">
        <f t="shared" si="26"/>
        <v>Error</v>
      </c>
      <c r="AJ20" s="109" t="str">
        <f t="shared" si="26"/>
        <v>Error</v>
      </c>
      <c r="AK20" s="109" t="str">
        <f t="shared" si="26"/>
        <v>Error</v>
      </c>
      <c r="AL20" s="109" t="str">
        <f t="shared" si="26"/>
        <v>Error</v>
      </c>
      <c r="AM20" s="109" t="str">
        <f t="shared" si="26"/>
        <v>Error</v>
      </c>
      <c r="AN20" s="109" t="str">
        <f t="shared" si="26"/>
        <v>Error</v>
      </c>
      <c r="AO20" s="109" t="str">
        <f t="shared" si="26"/>
        <v>Error</v>
      </c>
      <c r="AP20" s="109" t="str">
        <f t="shared" si="26"/>
        <v>Error</v>
      </c>
      <c r="AQ20" s="109" t="str">
        <f t="shared" si="26"/>
        <v>Error</v>
      </c>
    </row>
    <row r="21" spans="1:43" x14ac:dyDescent="0.2">
      <c r="A21" s="62">
        <v>180</v>
      </c>
      <c r="C21" s="63"/>
      <c r="D21" s="63">
        <v>66</v>
      </c>
      <c r="F21" s="62"/>
      <c r="H21" s="96">
        <v>25</v>
      </c>
      <c r="I21" s="98">
        <f t="shared" si="23"/>
        <v>0</v>
      </c>
      <c r="J21" s="14">
        <f t="shared" si="1"/>
        <v>0</v>
      </c>
      <c r="K21">
        <f t="shared" si="2"/>
        <v>0</v>
      </c>
      <c r="L21">
        <f t="shared" si="3"/>
        <v>0</v>
      </c>
      <c r="M21">
        <f t="shared" si="4"/>
        <v>0</v>
      </c>
      <c r="N21">
        <f t="shared" si="5"/>
        <v>0</v>
      </c>
      <c r="O21">
        <f t="shared" si="6"/>
        <v>0</v>
      </c>
      <c r="P21">
        <f t="shared" si="7"/>
        <v>0</v>
      </c>
      <c r="Q21">
        <f t="shared" si="8"/>
        <v>0</v>
      </c>
      <c r="R21">
        <f t="shared" si="9"/>
        <v>0</v>
      </c>
      <c r="S21">
        <f t="shared" si="10"/>
        <v>0</v>
      </c>
      <c r="T21">
        <f t="shared" si="11"/>
        <v>0</v>
      </c>
      <c r="U21" s="1">
        <f t="shared" si="24"/>
        <v>0</v>
      </c>
      <c r="V21" s="109">
        <f t="shared" si="25"/>
        <v>0</v>
      </c>
      <c r="W21" s="109">
        <f t="shared" si="12"/>
        <v>0</v>
      </c>
      <c r="X21" s="109">
        <f t="shared" si="13"/>
        <v>0</v>
      </c>
      <c r="Y21" s="109">
        <f t="shared" si="14"/>
        <v>0</v>
      </c>
      <c r="Z21" s="109">
        <f t="shared" si="15"/>
        <v>0</v>
      </c>
      <c r="AA21" s="109">
        <f t="shared" si="16"/>
        <v>0</v>
      </c>
      <c r="AB21" s="109">
        <f t="shared" si="17"/>
        <v>0</v>
      </c>
      <c r="AC21" s="109">
        <f t="shared" si="18"/>
        <v>0</v>
      </c>
      <c r="AD21" s="109">
        <f t="shared" si="19"/>
        <v>0</v>
      </c>
      <c r="AE21" s="109">
        <f t="shared" si="20"/>
        <v>0</v>
      </c>
      <c r="AF21" s="109">
        <f t="shared" si="21"/>
        <v>0</v>
      </c>
      <c r="AG21" s="109" t="str">
        <f t="shared" si="26"/>
        <v>Error</v>
      </c>
      <c r="AH21" s="109" t="str">
        <f t="shared" si="26"/>
        <v>Error</v>
      </c>
      <c r="AI21" s="109" t="str">
        <f t="shared" si="26"/>
        <v>Error</v>
      </c>
      <c r="AJ21" s="109" t="str">
        <f t="shared" si="26"/>
        <v>Error</v>
      </c>
      <c r="AK21" s="109" t="str">
        <f t="shared" si="26"/>
        <v>Error</v>
      </c>
      <c r="AL21" s="109" t="str">
        <f t="shared" si="26"/>
        <v>Error</v>
      </c>
      <c r="AM21" s="109" t="str">
        <f t="shared" si="26"/>
        <v>Error</v>
      </c>
      <c r="AN21" s="109" t="str">
        <f t="shared" si="26"/>
        <v>Error</v>
      </c>
      <c r="AO21" s="109" t="str">
        <f t="shared" si="26"/>
        <v>Error</v>
      </c>
      <c r="AP21" s="109" t="str">
        <f t="shared" si="26"/>
        <v>Error</v>
      </c>
      <c r="AQ21" s="109" t="str">
        <f t="shared" si="26"/>
        <v>Error</v>
      </c>
    </row>
    <row r="22" spans="1:43" x14ac:dyDescent="0.2">
      <c r="A22" s="46" t="s">
        <v>296</v>
      </c>
      <c r="H22" s="96">
        <v>26</v>
      </c>
      <c r="I22" s="98">
        <f t="shared" si="23"/>
        <v>2</v>
      </c>
      <c r="J22" s="14">
        <f t="shared" si="1"/>
        <v>0</v>
      </c>
      <c r="K22">
        <f t="shared" si="2"/>
        <v>0</v>
      </c>
      <c r="L22">
        <f t="shared" si="3"/>
        <v>0</v>
      </c>
      <c r="M22">
        <f t="shared" si="4"/>
        <v>0</v>
      </c>
      <c r="N22">
        <f t="shared" si="5"/>
        <v>0</v>
      </c>
      <c r="O22">
        <f t="shared" si="6"/>
        <v>0</v>
      </c>
      <c r="P22">
        <f t="shared" si="7"/>
        <v>0</v>
      </c>
      <c r="Q22">
        <f t="shared" si="8"/>
        <v>0</v>
      </c>
      <c r="R22">
        <f t="shared" si="9"/>
        <v>0</v>
      </c>
      <c r="S22">
        <f t="shared" si="10"/>
        <v>0</v>
      </c>
      <c r="T22">
        <f t="shared" si="11"/>
        <v>0</v>
      </c>
      <c r="U22" s="1">
        <f t="shared" si="24"/>
        <v>0</v>
      </c>
      <c r="V22" s="109">
        <f t="shared" si="25"/>
        <v>0</v>
      </c>
      <c r="W22" s="109">
        <f t="shared" si="12"/>
        <v>0</v>
      </c>
      <c r="X22" s="109">
        <f t="shared" si="13"/>
        <v>0</v>
      </c>
      <c r="Y22" s="109">
        <f t="shared" si="14"/>
        <v>0</v>
      </c>
      <c r="Z22" s="109">
        <f t="shared" si="15"/>
        <v>0</v>
      </c>
      <c r="AA22" s="109">
        <f t="shared" si="16"/>
        <v>0</v>
      </c>
      <c r="AB22" s="109">
        <f t="shared" si="17"/>
        <v>0</v>
      </c>
      <c r="AC22" s="109">
        <f t="shared" si="18"/>
        <v>0</v>
      </c>
      <c r="AD22" s="109">
        <f t="shared" si="19"/>
        <v>0</v>
      </c>
      <c r="AE22" s="109">
        <f t="shared" si="20"/>
        <v>0</v>
      </c>
      <c r="AF22" s="109">
        <f t="shared" si="21"/>
        <v>0</v>
      </c>
      <c r="AG22" s="109" t="str">
        <f t="shared" si="26"/>
        <v>Error</v>
      </c>
      <c r="AH22" s="109" t="str">
        <f t="shared" si="26"/>
        <v>Error</v>
      </c>
      <c r="AI22" s="109" t="str">
        <f t="shared" si="26"/>
        <v>Error</v>
      </c>
      <c r="AJ22" s="109" t="str">
        <f t="shared" si="26"/>
        <v>Error</v>
      </c>
      <c r="AK22" s="109" t="str">
        <f t="shared" si="26"/>
        <v>Error</v>
      </c>
      <c r="AL22" s="109" t="str">
        <f t="shared" si="26"/>
        <v>Error</v>
      </c>
      <c r="AM22" s="109" t="str">
        <f t="shared" si="26"/>
        <v>Error</v>
      </c>
      <c r="AN22" s="109" t="str">
        <f t="shared" si="26"/>
        <v>Error</v>
      </c>
      <c r="AO22" s="109" t="str">
        <f t="shared" si="26"/>
        <v>Error</v>
      </c>
      <c r="AP22" s="109" t="str">
        <f t="shared" si="26"/>
        <v>Error</v>
      </c>
      <c r="AQ22" s="109" t="str">
        <f t="shared" si="26"/>
        <v>Error</v>
      </c>
    </row>
    <row r="23" spans="1:43" x14ac:dyDescent="0.2">
      <c r="A23" s="62">
        <v>0</v>
      </c>
      <c r="B23" s="63"/>
      <c r="C23" s="63">
        <v>4</v>
      </c>
      <c r="D23" s="63">
        <v>77</v>
      </c>
      <c r="H23" s="96">
        <v>27</v>
      </c>
      <c r="I23" s="98">
        <f t="shared" si="23"/>
        <v>0</v>
      </c>
      <c r="J23" s="14">
        <f t="shared" si="1"/>
        <v>0</v>
      </c>
      <c r="K23">
        <f t="shared" si="2"/>
        <v>0</v>
      </c>
      <c r="L23">
        <f t="shared" si="3"/>
        <v>0</v>
      </c>
      <c r="M23">
        <f t="shared" si="4"/>
        <v>0</v>
      </c>
      <c r="N23">
        <f t="shared" si="5"/>
        <v>0</v>
      </c>
      <c r="O23">
        <f t="shared" si="6"/>
        <v>0</v>
      </c>
      <c r="P23">
        <f t="shared" si="7"/>
        <v>0</v>
      </c>
      <c r="Q23">
        <f t="shared" si="8"/>
        <v>0</v>
      </c>
      <c r="R23">
        <f t="shared" si="9"/>
        <v>0</v>
      </c>
      <c r="S23">
        <f t="shared" si="10"/>
        <v>0</v>
      </c>
      <c r="T23">
        <f t="shared" si="11"/>
        <v>0</v>
      </c>
      <c r="U23" s="1">
        <f t="shared" si="24"/>
        <v>0</v>
      </c>
      <c r="V23" s="109">
        <f t="shared" si="25"/>
        <v>0</v>
      </c>
      <c r="W23" s="109">
        <f t="shared" si="12"/>
        <v>0</v>
      </c>
      <c r="X23" s="109">
        <f t="shared" si="13"/>
        <v>0</v>
      </c>
      <c r="Y23" s="109">
        <f t="shared" si="14"/>
        <v>0</v>
      </c>
      <c r="Z23" s="109">
        <f t="shared" si="15"/>
        <v>0</v>
      </c>
      <c r="AA23" s="109">
        <f t="shared" si="16"/>
        <v>0</v>
      </c>
      <c r="AB23" s="109">
        <f t="shared" si="17"/>
        <v>0</v>
      </c>
      <c r="AC23" s="109">
        <f t="shared" si="18"/>
        <v>0</v>
      </c>
      <c r="AD23" s="109">
        <f t="shared" si="19"/>
        <v>0</v>
      </c>
      <c r="AE23" s="109">
        <f t="shared" si="20"/>
        <v>0</v>
      </c>
      <c r="AF23" s="109">
        <f t="shared" si="21"/>
        <v>0</v>
      </c>
      <c r="AG23" s="109" t="str">
        <f t="shared" si="26"/>
        <v>Error</v>
      </c>
      <c r="AH23" s="109" t="str">
        <f t="shared" si="26"/>
        <v>Error</v>
      </c>
      <c r="AI23" s="109" t="str">
        <f t="shared" si="26"/>
        <v>Error</v>
      </c>
      <c r="AJ23" s="109" t="str">
        <f t="shared" si="26"/>
        <v>Error</v>
      </c>
      <c r="AK23" s="109" t="str">
        <f t="shared" si="26"/>
        <v>Error</v>
      </c>
      <c r="AL23" s="109" t="str">
        <f t="shared" si="26"/>
        <v>Error</v>
      </c>
      <c r="AM23" s="109" t="str">
        <f t="shared" si="26"/>
        <v>Error</v>
      </c>
      <c r="AN23" s="109" t="str">
        <f t="shared" si="26"/>
        <v>Error</v>
      </c>
      <c r="AO23" s="109" t="str">
        <f t="shared" si="26"/>
        <v>Error</v>
      </c>
      <c r="AP23" s="109" t="str">
        <f t="shared" si="26"/>
        <v>Error</v>
      </c>
      <c r="AQ23" s="109" t="str">
        <f t="shared" si="26"/>
        <v>Error</v>
      </c>
    </row>
    <row r="24" spans="1:43" x14ac:dyDescent="0.2">
      <c r="A24" s="62">
        <v>10</v>
      </c>
      <c r="B24" s="63">
        <v>26</v>
      </c>
      <c r="C24" s="63"/>
      <c r="D24" s="63">
        <v>75</v>
      </c>
      <c r="H24" s="96">
        <v>28</v>
      </c>
      <c r="I24" s="98">
        <f t="shared" si="23"/>
        <v>1</v>
      </c>
      <c r="J24" s="14">
        <f t="shared" si="1"/>
        <v>0</v>
      </c>
      <c r="K24">
        <f t="shared" si="2"/>
        <v>0</v>
      </c>
      <c r="L24">
        <f t="shared" si="3"/>
        <v>0</v>
      </c>
      <c r="M24">
        <f t="shared" si="4"/>
        <v>0</v>
      </c>
      <c r="N24">
        <f t="shared" si="5"/>
        <v>0</v>
      </c>
      <c r="O24">
        <f t="shared" si="6"/>
        <v>0</v>
      </c>
      <c r="P24">
        <f t="shared" si="7"/>
        <v>0</v>
      </c>
      <c r="Q24">
        <f t="shared" si="8"/>
        <v>0</v>
      </c>
      <c r="R24">
        <f t="shared" si="9"/>
        <v>0</v>
      </c>
      <c r="S24">
        <f t="shared" si="10"/>
        <v>0</v>
      </c>
      <c r="T24">
        <f t="shared" si="11"/>
        <v>0</v>
      </c>
      <c r="U24" s="1">
        <f t="shared" si="24"/>
        <v>0</v>
      </c>
      <c r="V24" s="109">
        <f t="shared" si="25"/>
        <v>0</v>
      </c>
      <c r="W24" s="109">
        <f t="shared" si="12"/>
        <v>0</v>
      </c>
      <c r="X24" s="109">
        <f t="shared" si="13"/>
        <v>0</v>
      </c>
      <c r="Y24" s="109">
        <f t="shared" si="14"/>
        <v>0</v>
      </c>
      <c r="Z24" s="109">
        <f t="shared" si="15"/>
        <v>0</v>
      </c>
      <c r="AA24" s="109">
        <f t="shared" si="16"/>
        <v>0</v>
      </c>
      <c r="AB24" s="109">
        <f t="shared" si="17"/>
        <v>0</v>
      </c>
      <c r="AC24" s="109">
        <f t="shared" si="18"/>
        <v>0</v>
      </c>
      <c r="AD24" s="109">
        <f t="shared" si="19"/>
        <v>0</v>
      </c>
      <c r="AE24" s="109">
        <f t="shared" si="20"/>
        <v>0</v>
      </c>
      <c r="AF24" s="109">
        <f t="shared" si="21"/>
        <v>0</v>
      </c>
      <c r="AG24" s="109" t="str">
        <f t="shared" si="26"/>
        <v>Error</v>
      </c>
      <c r="AH24" s="109" t="str">
        <f t="shared" si="26"/>
        <v>Error</v>
      </c>
      <c r="AI24" s="109" t="str">
        <f t="shared" si="26"/>
        <v>Error</v>
      </c>
      <c r="AJ24" s="109" t="str">
        <f t="shared" si="26"/>
        <v>Error</v>
      </c>
      <c r="AK24" s="109" t="str">
        <f t="shared" si="26"/>
        <v>Error</v>
      </c>
      <c r="AL24" s="109" t="str">
        <f t="shared" si="26"/>
        <v>Error</v>
      </c>
      <c r="AM24" s="109" t="str">
        <f t="shared" si="26"/>
        <v>Error</v>
      </c>
      <c r="AN24" s="109" t="str">
        <f t="shared" si="26"/>
        <v>Error</v>
      </c>
      <c r="AO24" s="109" t="str">
        <f t="shared" si="26"/>
        <v>Error</v>
      </c>
      <c r="AP24" s="109" t="str">
        <f t="shared" si="26"/>
        <v>Error</v>
      </c>
      <c r="AQ24" s="109" t="str">
        <f t="shared" si="26"/>
        <v>Error</v>
      </c>
    </row>
    <row r="25" spans="1:43" x14ac:dyDescent="0.2">
      <c r="A25" s="62">
        <v>20</v>
      </c>
      <c r="B25" s="63"/>
      <c r="C25" s="63"/>
      <c r="D25" s="63">
        <v>71</v>
      </c>
      <c r="H25" s="96">
        <v>29</v>
      </c>
      <c r="I25" s="98">
        <f t="shared" si="23"/>
        <v>1</v>
      </c>
      <c r="J25" s="14">
        <f t="shared" si="1"/>
        <v>0</v>
      </c>
      <c r="K25">
        <f t="shared" si="2"/>
        <v>0</v>
      </c>
      <c r="L25">
        <f t="shared" si="3"/>
        <v>0</v>
      </c>
      <c r="M25">
        <f t="shared" si="4"/>
        <v>0</v>
      </c>
      <c r="N25">
        <f t="shared" si="5"/>
        <v>0</v>
      </c>
      <c r="O25">
        <f t="shared" si="6"/>
        <v>0</v>
      </c>
      <c r="P25">
        <f t="shared" si="7"/>
        <v>0</v>
      </c>
      <c r="Q25">
        <f t="shared" si="8"/>
        <v>0</v>
      </c>
      <c r="R25">
        <f t="shared" si="9"/>
        <v>0</v>
      </c>
      <c r="S25">
        <f t="shared" si="10"/>
        <v>0</v>
      </c>
      <c r="T25">
        <f t="shared" si="11"/>
        <v>0</v>
      </c>
      <c r="U25" s="1">
        <f t="shared" si="24"/>
        <v>0</v>
      </c>
      <c r="V25" s="109">
        <f t="shared" si="25"/>
        <v>0</v>
      </c>
      <c r="W25" s="109">
        <f t="shared" si="12"/>
        <v>0</v>
      </c>
      <c r="X25" s="109">
        <f t="shared" si="13"/>
        <v>0</v>
      </c>
      <c r="Y25" s="109">
        <f t="shared" si="14"/>
        <v>0</v>
      </c>
      <c r="Z25" s="109">
        <f t="shared" si="15"/>
        <v>0</v>
      </c>
      <c r="AA25" s="109">
        <f t="shared" si="16"/>
        <v>0</v>
      </c>
      <c r="AB25" s="109">
        <f t="shared" si="17"/>
        <v>0</v>
      </c>
      <c r="AC25" s="109">
        <f t="shared" si="18"/>
        <v>0</v>
      </c>
      <c r="AD25" s="109">
        <f t="shared" si="19"/>
        <v>0</v>
      </c>
      <c r="AE25" s="109">
        <f t="shared" si="20"/>
        <v>0</v>
      </c>
      <c r="AF25" s="109">
        <f t="shared" si="21"/>
        <v>0</v>
      </c>
      <c r="AG25" s="109" t="str">
        <f t="shared" si="26"/>
        <v>Error</v>
      </c>
      <c r="AH25" s="109" t="str">
        <f t="shared" si="26"/>
        <v>Error</v>
      </c>
      <c r="AI25" s="109" t="str">
        <f t="shared" si="26"/>
        <v>Error</v>
      </c>
      <c r="AJ25" s="109" t="str">
        <f t="shared" si="26"/>
        <v>Error</v>
      </c>
      <c r="AK25" s="109" t="str">
        <f t="shared" si="26"/>
        <v>Error</v>
      </c>
      <c r="AL25" s="109" t="str">
        <f t="shared" si="26"/>
        <v>Error</v>
      </c>
      <c r="AM25" s="109" t="str">
        <f t="shared" si="26"/>
        <v>Error</v>
      </c>
      <c r="AN25" s="109" t="str">
        <f t="shared" si="26"/>
        <v>Error</v>
      </c>
      <c r="AO25" s="109" t="str">
        <f t="shared" si="26"/>
        <v>Error</v>
      </c>
      <c r="AP25" s="109" t="str">
        <f t="shared" si="26"/>
        <v>Error</v>
      </c>
      <c r="AQ25" s="109" t="str">
        <f t="shared" si="26"/>
        <v>Error</v>
      </c>
    </row>
    <row r="26" spans="1:43" x14ac:dyDescent="0.2">
      <c r="A26" s="62">
        <v>30</v>
      </c>
      <c r="B26" s="63"/>
      <c r="C26" s="63"/>
      <c r="D26" s="63">
        <v>70</v>
      </c>
      <c r="H26" s="96">
        <v>30</v>
      </c>
      <c r="I26" s="98">
        <f t="shared" si="23"/>
        <v>0</v>
      </c>
      <c r="J26" s="14">
        <f t="shared" si="1"/>
        <v>0</v>
      </c>
      <c r="K26">
        <f t="shared" si="2"/>
        <v>0</v>
      </c>
      <c r="L26">
        <f t="shared" si="3"/>
        <v>0</v>
      </c>
      <c r="M26">
        <f t="shared" si="4"/>
        <v>0</v>
      </c>
      <c r="N26">
        <f t="shared" si="5"/>
        <v>0</v>
      </c>
      <c r="O26">
        <f t="shared" si="6"/>
        <v>0</v>
      </c>
      <c r="P26">
        <f t="shared" si="7"/>
        <v>0</v>
      </c>
      <c r="Q26">
        <f t="shared" si="8"/>
        <v>0</v>
      </c>
      <c r="R26">
        <f t="shared" si="9"/>
        <v>0</v>
      </c>
      <c r="S26">
        <f t="shared" si="10"/>
        <v>0</v>
      </c>
      <c r="T26">
        <f t="shared" si="11"/>
        <v>0</v>
      </c>
      <c r="U26" s="1">
        <f t="shared" si="24"/>
        <v>0</v>
      </c>
      <c r="V26" s="109">
        <f t="shared" si="25"/>
        <v>0</v>
      </c>
      <c r="W26" s="109">
        <f t="shared" si="12"/>
        <v>0</v>
      </c>
      <c r="X26" s="109">
        <f t="shared" si="13"/>
        <v>0</v>
      </c>
      <c r="Y26" s="109">
        <f t="shared" si="14"/>
        <v>0</v>
      </c>
      <c r="Z26" s="109">
        <f t="shared" si="15"/>
        <v>0</v>
      </c>
      <c r="AA26" s="109">
        <f t="shared" si="16"/>
        <v>0</v>
      </c>
      <c r="AB26" s="109">
        <f t="shared" si="17"/>
        <v>0</v>
      </c>
      <c r="AC26" s="109">
        <f t="shared" si="18"/>
        <v>0</v>
      </c>
      <c r="AD26" s="109">
        <f t="shared" si="19"/>
        <v>0</v>
      </c>
      <c r="AE26" s="109">
        <f t="shared" si="20"/>
        <v>0</v>
      </c>
      <c r="AF26" s="109">
        <f t="shared" si="21"/>
        <v>0</v>
      </c>
      <c r="AG26" s="109" t="str">
        <f t="shared" si="26"/>
        <v>Error</v>
      </c>
      <c r="AH26" s="109" t="str">
        <f t="shared" si="26"/>
        <v>Error</v>
      </c>
      <c r="AI26" s="109" t="str">
        <f t="shared" si="26"/>
        <v>Error</v>
      </c>
      <c r="AJ26" s="109" t="str">
        <f t="shared" si="26"/>
        <v>Error</v>
      </c>
      <c r="AK26" s="109" t="str">
        <f t="shared" si="26"/>
        <v>Error</v>
      </c>
      <c r="AL26" s="109" t="str">
        <f t="shared" si="26"/>
        <v>Error</v>
      </c>
      <c r="AM26" s="109" t="str">
        <f t="shared" si="26"/>
        <v>Error</v>
      </c>
      <c r="AN26" s="109" t="str">
        <f t="shared" si="26"/>
        <v>Error</v>
      </c>
      <c r="AO26" s="109" t="str">
        <f t="shared" si="26"/>
        <v>Error</v>
      </c>
      <c r="AP26" s="109" t="str">
        <f t="shared" si="26"/>
        <v>Error</v>
      </c>
      <c r="AQ26" s="109" t="str">
        <f t="shared" si="26"/>
        <v>Error</v>
      </c>
    </row>
    <row r="27" spans="1:43" x14ac:dyDescent="0.2">
      <c r="A27" s="62">
        <v>40</v>
      </c>
      <c r="B27" s="63"/>
      <c r="C27" s="63">
        <v>4</v>
      </c>
      <c r="D27" s="63">
        <v>81</v>
      </c>
      <c r="H27" s="96">
        <v>31</v>
      </c>
      <c r="I27" s="98">
        <f t="shared" si="23"/>
        <v>0</v>
      </c>
      <c r="J27" s="14">
        <f t="shared" si="1"/>
        <v>0</v>
      </c>
      <c r="K27">
        <f t="shared" si="2"/>
        <v>0</v>
      </c>
      <c r="L27">
        <f t="shared" si="3"/>
        <v>0</v>
      </c>
      <c r="M27">
        <f t="shared" si="4"/>
        <v>0</v>
      </c>
      <c r="N27">
        <f t="shared" si="5"/>
        <v>0</v>
      </c>
      <c r="O27">
        <f t="shared" si="6"/>
        <v>0</v>
      </c>
      <c r="P27">
        <f t="shared" si="7"/>
        <v>0</v>
      </c>
      <c r="Q27">
        <f t="shared" si="8"/>
        <v>0</v>
      </c>
      <c r="R27">
        <f t="shared" si="9"/>
        <v>0</v>
      </c>
      <c r="S27">
        <f t="shared" si="10"/>
        <v>0</v>
      </c>
      <c r="T27">
        <f t="shared" si="11"/>
        <v>0</v>
      </c>
      <c r="U27" s="1">
        <f t="shared" si="24"/>
        <v>0</v>
      </c>
      <c r="V27" s="109">
        <f t="shared" si="25"/>
        <v>0</v>
      </c>
      <c r="W27" s="109">
        <f t="shared" si="12"/>
        <v>0</v>
      </c>
      <c r="X27" s="109">
        <f t="shared" si="13"/>
        <v>0</v>
      </c>
      <c r="Y27" s="109">
        <f t="shared" si="14"/>
        <v>0</v>
      </c>
      <c r="Z27" s="109">
        <f t="shared" si="15"/>
        <v>0</v>
      </c>
      <c r="AA27" s="109">
        <f t="shared" si="16"/>
        <v>0</v>
      </c>
      <c r="AB27" s="109">
        <f t="shared" si="17"/>
        <v>0</v>
      </c>
      <c r="AC27" s="109">
        <f t="shared" si="18"/>
        <v>0</v>
      </c>
      <c r="AD27" s="109">
        <f t="shared" si="19"/>
        <v>0</v>
      </c>
      <c r="AE27" s="109">
        <f t="shared" si="20"/>
        <v>0</v>
      </c>
      <c r="AF27" s="109">
        <f t="shared" si="21"/>
        <v>0</v>
      </c>
      <c r="AG27" s="109" t="str">
        <f t="shared" si="26"/>
        <v>Error</v>
      </c>
      <c r="AH27" s="109" t="str">
        <f t="shared" si="26"/>
        <v>Error</v>
      </c>
      <c r="AI27" s="109" t="str">
        <f t="shared" si="26"/>
        <v>Error</v>
      </c>
      <c r="AJ27" s="109" t="str">
        <f t="shared" si="26"/>
        <v>Error</v>
      </c>
      <c r="AK27" s="109" t="str">
        <f t="shared" si="26"/>
        <v>Error</v>
      </c>
      <c r="AL27" s="109" t="str">
        <f t="shared" si="26"/>
        <v>Error</v>
      </c>
      <c r="AM27" s="109" t="str">
        <f t="shared" si="26"/>
        <v>Error</v>
      </c>
      <c r="AN27" s="109" t="str">
        <f t="shared" si="26"/>
        <v>Error</v>
      </c>
      <c r="AO27" s="109" t="str">
        <f t="shared" si="26"/>
        <v>Error</v>
      </c>
      <c r="AP27" s="109" t="str">
        <f t="shared" si="26"/>
        <v>Error</v>
      </c>
      <c r="AQ27" s="109" t="str">
        <f t="shared" si="26"/>
        <v>Error</v>
      </c>
    </row>
    <row r="28" spans="1:43" x14ac:dyDescent="0.2">
      <c r="A28" s="62">
        <v>50</v>
      </c>
      <c r="B28" s="63">
        <v>43</v>
      </c>
      <c r="C28" s="63"/>
      <c r="D28" s="63">
        <v>82</v>
      </c>
      <c r="H28" s="96">
        <v>32</v>
      </c>
      <c r="I28" s="98">
        <f t="shared" si="23"/>
        <v>1</v>
      </c>
      <c r="J28" s="14">
        <f t="shared" si="1"/>
        <v>0</v>
      </c>
      <c r="K28">
        <f t="shared" si="2"/>
        <v>0</v>
      </c>
      <c r="L28">
        <f t="shared" si="3"/>
        <v>0</v>
      </c>
      <c r="M28">
        <f t="shared" si="4"/>
        <v>0</v>
      </c>
      <c r="N28">
        <f t="shared" si="5"/>
        <v>0</v>
      </c>
      <c r="O28">
        <f t="shared" si="6"/>
        <v>0</v>
      </c>
      <c r="P28">
        <f t="shared" si="7"/>
        <v>0</v>
      </c>
      <c r="Q28">
        <f t="shared" si="8"/>
        <v>0</v>
      </c>
      <c r="R28">
        <f t="shared" si="9"/>
        <v>0</v>
      </c>
      <c r="S28">
        <f t="shared" si="10"/>
        <v>0</v>
      </c>
      <c r="T28">
        <f t="shared" si="11"/>
        <v>0</v>
      </c>
      <c r="U28" s="1">
        <f t="shared" si="24"/>
        <v>0</v>
      </c>
      <c r="V28" s="109">
        <f t="shared" si="25"/>
        <v>0</v>
      </c>
      <c r="W28" s="109">
        <f t="shared" si="12"/>
        <v>0</v>
      </c>
      <c r="X28" s="109">
        <f t="shared" si="13"/>
        <v>0</v>
      </c>
      <c r="Y28" s="109">
        <f t="shared" si="14"/>
        <v>0</v>
      </c>
      <c r="Z28" s="109">
        <f t="shared" si="15"/>
        <v>0</v>
      </c>
      <c r="AA28" s="109">
        <f t="shared" si="16"/>
        <v>0</v>
      </c>
      <c r="AB28" s="109">
        <f t="shared" si="17"/>
        <v>0</v>
      </c>
      <c r="AC28" s="109">
        <f t="shared" si="18"/>
        <v>0</v>
      </c>
      <c r="AD28" s="109">
        <f t="shared" si="19"/>
        <v>0</v>
      </c>
      <c r="AE28" s="109">
        <f t="shared" si="20"/>
        <v>0</v>
      </c>
      <c r="AF28" s="109">
        <f t="shared" si="21"/>
        <v>0</v>
      </c>
      <c r="AG28" s="109" t="str">
        <f t="shared" si="26"/>
        <v>Error</v>
      </c>
      <c r="AH28" s="109" t="str">
        <f t="shared" si="26"/>
        <v>Error</v>
      </c>
      <c r="AI28" s="109" t="str">
        <f t="shared" si="26"/>
        <v>Error</v>
      </c>
      <c r="AJ28" s="109" t="str">
        <f t="shared" si="26"/>
        <v>Error</v>
      </c>
      <c r="AK28" s="109" t="str">
        <f t="shared" si="26"/>
        <v>Error</v>
      </c>
      <c r="AL28" s="109" t="str">
        <f t="shared" si="26"/>
        <v>Error</v>
      </c>
      <c r="AM28" s="109" t="str">
        <f t="shared" si="26"/>
        <v>Error</v>
      </c>
      <c r="AN28" s="109" t="str">
        <f t="shared" si="26"/>
        <v>Error</v>
      </c>
      <c r="AO28" s="109" t="str">
        <f t="shared" si="26"/>
        <v>Error</v>
      </c>
      <c r="AP28" s="109" t="str">
        <f t="shared" si="26"/>
        <v>Error</v>
      </c>
      <c r="AQ28" s="109" t="str">
        <f t="shared" si="26"/>
        <v>Error</v>
      </c>
    </row>
    <row r="29" spans="1:43" x14ac:dyDescent="0.2">
      <c r="A29" s="62">
        <v>60</v>
      </c>
      <c r="B29" s="63"/>
      <c r="C29" s="63"/>
      <c r="D29" s="63">
        <v>80</v>
      </c>
      <c r="H29" s="96">
        <v>33</v>
      </c>
      <c r="I29" s="98">
        <f t="shared" si="23"/>
        <v>0</v>
      </c>
      <c r="J29" s="14">
        <f t="shared" si="1"/>
        <v>0</v>
      </c>
      <c r="K29">
        <f t="shared" si="2"/>
        <v>0</v>
      </c>
      <c r="L29">
        <f t="shared" si="3"/>
        <v>0</v>
      </c>
      <c r="M29">
        <f t="shared" si="4"/>
        <v>0</v>
      </c>
      <c r="N29">
        <f t="shared" si="5"/>
        <v>0</v>
      </c>
      <c r="O29">
        <f t="shared" si="6"/>
        <v>0</v>
      </c>
      <c r="P29">
        <f t="shared" si="7"/>
        <v>0</v>
      </c>
      <c r="Q29">
        <f t="shared" si="8"/>
        <v>0</v>
      </c>
      <c r="R29">
        <f t="shared" si="9"/>
        <v>0</v>
      </c>
      <c r="S29">
        <f t="shared" si="10"/>
        <v>0</v>
      </c>
      <c r="T29">
        <f t="shared" si="11"/>
        <v>0</v>
      </c>
      <c r="U29" s="1">
        <f t="shared" si="24"/>
        <v>0</v>
      </c>
      <c r="V29" s="109">
        <f t="shared" si="25"/>
        <v>0</v>
      </c>
      <c r="W29" s="109">
        <f t="shared" si="12"/>
        <v>0</v>
      </c>
      <c r="X29" s="109">
        <f t="shared" si="13"/>
        <v>0</v>
      </c>
      <c r="Y29" s="109">
        <f t="shared" si="14"/>
        <v>0</v>
      </c>
      <c r="Z29" s="109">
        <f t="shared" si="15"/>
        <v>0</v>
      </c>
      <c r="AA29" s="109">
        <f t="shared" si="16"/>
        <v>0</v>
      </c>
      <c r="AB29" s="109">
        <f t="shared" si="17"/>
        <v>0</v>
      </c>
      <c r="AC29" s="109">
        <f t="shared" si="18"/>
        <v>0</v>
      </c>
      <c r="AD29" s="109">
        <f t="shared" si="19"/>
        <v>0</v>
      </c>
      <c r="AE29" s="109">
        <f t="shared" si="20"/>
        <v>0</v>
      </c>
      <c r="AF29" s="109">
        <f t="shared" si="21"/>
        <v>0</v>
      </c>
      <c r="AG29" s="109" t="str">
        <f t="shared" si="26"/>
        <v>Error</v>
      </c>
      <c r="AH29" s="109" t="str">
        <f t="shared" si="26"/>
        <v>Error</v>
      </c>
      <c r="AI29" s="109" t="str">
        <f t="shared" si="26"/>
        <v>Error</v>
      </c>
      <c r="AJ29" s="109" t="str">
        <f t="shared" si="26"/>
        <v>Error</v>
      </c>
      <c r="AK29" s="109" t="str">
        <f t="shared" si="26"/>
        <v>Error</v>
      </c>
      <c r="AL29" s="109" t="str">
        <f t="shared" si="26"/>
        <v>Error</v>
      </c>
      <c r="AM29" s="109" t="str">
        <f t="shared" si="26"/>
        <v>Error</v>
      </c>
      <c r="AN29" s="109" t="str">
        <f t="shared" si="26"/>
        <v>Error</v>
      </c>
      <c r="AO29" s="109" t="str">
        <f t="shared" si="26"/>
        <v>Error</v>
      </c>
      <c r="AP29" s="109" t="str">
        <f t="shared" si="26"/>
        <v>Error</v>
      </c>
      <c r="AQ29" s="109" t="str">
        <f t="shared" si="26"/>
        <v>Error</v>
      </c>
    </row>
    <row r="30" spans="1:43" x14ac:dyDescent="0.2">
      <c r="A30" s="62">
        <v>70</v>
      </c>
      <c r="B30" s="63">
        <v>11</v>
      </c>
      <c r="C30" s="63"/>
      <c r="D30" s="63">
        <v>80</v>
      </c>
      <c r="H30" s="96">
        <v>34</v>
      </c>
      <c r="I30" s="98">
        <f t="shared" si="23"/>
        <v>0</v>
      </c>
      <c r="J30" s="14">
        <f t="shared" si="1"/>
        <v>0</v>
      </c>
      <c r="K30">
        <f t="shared" si="2"/>
        <v>0</v>
      </c>
      <c r="L30">
        <f t="shared" si="3"/>
        <v>0</v>
      </c>
      <c r="M30">
        <f t="shared" si="4"/>
        <v>0</v>
      </c>
      <c r="N30">
        <f t="shared" si="5"/>
        <v>0</v>
      </c>
      <c r="O30">
        <f t="shared" si="6"/>
        <v>0</v>
      </c>
      <c r="P30">
        <f t="shared" si="7"/>
        <v>0</v>
      </c>
      <c r="Q30">
        <f t="shared" si="8"/>
        <v>0</v>
      </c>
      <c r="R30">
        <f t="shared" si="9"/>
        <v>0</v>
      </c>
      <c r="S30">
        <f t="shared" si="10"/>
        <v>0</v>
      </c>
      <c r="T30">
        <f t="shared" si="11"/>
        <v>0</v>
      </c>
      <c r="U30" s="1">
        <f t="shared" si="24"/>
        <v>0</v>
      </c>
      <c r="V30" s="109">
        <f t="shared" si="25"/>
        <v>0</v>
      </c>
      <c r="W30" s="109">
        <f t="shared" si="12"/>
        <v>0</v>
      </c>
      <c r="X30" s="109">
        <f t="shared" si="13"/>
        <v>0</v>
      </c>
      <c r="Y30" s="109">
        <f t="shared" si="14"/>
        <v>0</v>
      </c>
      <c r="Z30" s="109">
        <f t="shared" si="15"/>
        <v>0</v>
      </c>
      <c r="AA30" s="109">
        <f t="shared" si="16"/>
        <v>0</v>
      </c>
      <c r="AB30" s="109">
        <f t="shared" si="17"/>
        <v>0</v>
      </c>
      <c r="AC30" s="109">
        <f t="shared" si="18"/>
        <v>0</v>
      </c>
      <c r="AD30" s="109">
        <f t="shared" si="19"/>
        <v>0</v>
      </c>
      <c r="AE30" s="109">
        <f t="shared" si="20"/>
        <v>0</v>
      </c>
      <c r="AF30" s="109">
        <f t="shared" si="21"/>
        <v>0</v>
      </c>
      <c r="AG30" s="109" t="str">
        <f t="shared" si="26"/>
        <v>Error</v>
      </c>
      <c r="AH30" s="109" t="str">
        <f t="shared" si="26"/>
        <v>Error</v>
      </c>
      <c r="AI30" s="109" t="str">
        <f t="shared" si="26"/>
        <v>Error</v>
      </c>
      <c r="AJ30" s="109" t="str">
        <f t="shared" si="26"/>
        <v>Error</v>
      </c>
      <c r="AK30" s="109" t="str">
        <f t="shared" si="26"/>
        <v>Error</v>
      </c>
      <c r="AL30" s="109" t="str">
        <f t="shared" si="26"/>
        <v>Error</v>
      </c>
      <c r="AM30" s="109" t="str">
        <f t="shared" si="26"/>
        <v>Error</v>
      </c>
      <c r="AN30" s="109" t="str">
        <f t="shared" si="26"/>
        <v>Error</v>
      </c>
      <c r="AO30" s="109" t="str">
        <f t="shared" si="26"/>
        <v>Error</v>
      </c>
      <c r="AP30" s="109" t="str">
        <f t="shared" si="26"/>
        <v>Error</v>
      </c>
      <c r="AQ30" s="109" t="str">
        <f t="shared" si="26"/>
        <v>Error</v>
      </c>
    </row>
    <row r="31" spans="1:43" x14ac:dyDescent="0.2">
      <c r="A31" s="62">
        <v>80</v>
      </c>
      <c r="B31" s="63"/>
      <c r="C31" s="63"/>
      <c r="D31" s="63">
        <v>74</v>
      </c>
      <c r="H31" s="96">
        <v>35</v>
      </c>
      <c r="I31" s="98">
        <f t="shared" si="23"/>
        <v>1</v>
      </c>
      <c r="J31" s="14">
        <f t="shared" si="1"/>
        <v>0</v>
      </c>
      <c r="K31">
        <f t="shared" si="2"/>
        <v>0</v>
      </c>
      <c r="L31">
        <f t="shared" si="3"/>
        <v>0</v>
      </c>
      <c r="M31">
        <f t="shared" si="4"/>
        <v>0</v>
      </c>
      <c r="N31">
        <f t="shared" si="5"/>
        <v>0</v>
      </c>
      <c r="O31">
        <f t="shared" si="6"/>
        <v>0</v>
      </c>
      <c r="P31">
        <f t="shared" si="7"/>
        <v>0</v>
      </c>
      <c r="Q31">
        <f t="shared" si="8"/>
        <v>0</v>
      </c>
      <c r="R31">
        <f t="shared" si="9"/>
        <v>0</v>
      </c>
      <c r="S31">
        <f t="shared" si="10"/>
        <v>0</v>
      </c>
      <c r="T31">
        <f t="shared" si="11"/>
        <v>0</v>
      </c>
      <c r="U31" s="1">
        <f t="shared" si="24"/>
        <v>0</v>
      </c>
      <c r="V31" s="109">
        <f t="shared" si="25"/>
        <v>0</v>
      </c>
      <c r="W31" s="109">
        <f t="shared" si="12"/>
        <v>0</v>
      </c>
      <c r="X31" s="109">
        <f t="shared" si="13"/>
        <v>0</v>
      </c>
      <c r="Y31" s="109">
        <f t="shared" si="14"/>
        <v>0</v>
      </c>
      <c r="Z31" s="109">
        <f t="shared" si="15"/>
        <v>0</v>
      </c>
      <c r="AA31" s="109">
        <f t="shared" si="16"/>
        <v>0</v>
      </c>
      <c r="AB31" s="109">
        <f t="shared" si="17"/>
        <v>0</v>
      </c>
      <c r="AC31" s="109">
        <f t="shared" si="18"/>
        <v>0</v>
      </c>
      <c r="AD31" s="109">
        <f t="shared" si="19"/>
        <v>0</v>
      </c>
      <c r="AE31" s="109">
        <f t="shared" si="20"/>
        <v>0</v>
      </c>
      <c r="AF31" s="109">
        <f t="shared" si="21"/>
        <v>0</v>
      </c>
      <c r="AG31" s="109" t="str">
        <f t="shared" si="26"/>
        <v>Error</v>
      </c>
      <c r="AH31" s="109" t="str">
        <f t="shared" si="26"/>
        <v>Error</v>
      </c>
      <c r="AI31" s="109" t="str">
        <f t="shared" si="26"/>
        <v>Error</v>
      </c>
      <c r="AJ31" s="109" t="str">
        <f t="shared" si="26"/>
        <v>Error</v>
      </c>
      <c r="AK31" s="109" t="str">
        <f t="shared" si="26"/>
        <v>Error</v>
      </c>
      <c r="AL31" s="109" t="str">
        <f t="shared" si="26"/>
        <v>Error</v>
      </c>
      <c r="AM31" s="109" t="str">
        <f t="shared" si="26"/>
        <v>Error</v>
      </c>
      <c r="AN31" s="109" t="str">
        <f t="shared" si="26"/>
        <v>Error</v>
      </c>
      <c r="AO31" s="109" t="str">
        <f t="shared" si="26"/>
        <v>Error</v>
      </c>
      <c r="AP31" s="109" t="str">
        <f t="shared" si="26"/>
        <v>Error</v>
      </c>
      <c r="AQ31" s="109" t="str">
        <f t="shared" si="26"/>
        <v>Error</v>
      </c>
    </row>
    <row r="32" spans="1:43" x14ac:dyDescent="0.2">
      <c r="A32" s="62">
        <v>90</v>
      </c>
      <c r="B32" s="63"/>
      <c r="C32" s="63"/>
      <c r="D32" s="63">
        <v>86</v>
      </c>
      <c r="H32" s="96">
        <v>36</v>
      </c>
      <c r="I32" s="98">
        <f t="shared" si="23"/>
        <v>2</v>
      </c>
      <c r="J32" s="14">
        <f t="shared" si="1"/>
        <v>0</v>
      </c>
      <c r="K32">
        <f t="shared" si="2"/>
        <v>0</v>
      </c>
      <c r="L32">
        <f t="shared" si="3"/>
        <v>0</v>
      </c>
      <c r="M32">
        <f t="shared" si="4"/>
        <v>0</v>
      </c>
      <c r="N32">
        <f t="shared" si="5"/>
        <v>0</v>
      </c>
      <c r="O32">
        <f t="shared" si="6"/>
        <v>0</v>
      </c>
      <c r="P32">
        <f t="shared" si="7"/>
        <v>0</v>
      </c>
      <c r="Q32">
        <f t="shared" si="8"/>
        <v>0</v>
      </c>
      <c r="R32">
        <f t="shared" si="9"/>
        <v>0</v>
      </c>
      <c r="S32">
        <f t="shared" si="10"/>
        <v>0</v>
      </c>
      <c r="T32">
        <f t="shared" si="11"/>
        <v>0</v>
      </c>
      <c r="U32" s="1">
        <f t="shared" si="24"/>
        <v>0</v>
      </c>
      <c r="V32" s="109">
        <f t="shared" si="25"/>
        <v>0</v>
      </c>
      <c r="W32" s="109">
        <f t="shared" si="12"/>
        <v>0</v>
      </c>
      <c r="X32" s="109">
        <f t="shared" si="13"/>
        <v>0</v>
      </c>
      <c r="Y32" s="109">
        <f t="shared" si="14"/>
        <v>0</v>
      </c>
      <c r="Z32" s="109">
        <f t="shared" si="15"/>
        <v>0</v>
      </c>
      <c r="AA32" s="109">
        <f t="shared" si="16"/>
        <v>0</v>
      </c>
      <c r="AB32" s="109">
        <f t="shared" si="17"/>
        <v>0</v>
      </c>
      <c r="AC32" s="109">
        <f t="shared" si="18"/>
        <v>0</v>
      </c>
      <c r="AD32" s="109">
        <f t="shared" si="19"/>
        <v>0</v>
      </c>
      <c r="AE32" s="109">
        <f t="shared" si="20"/>
        <v>0</v>
      </c>
      <c r="AF32" s="109">
        <f t="shared" si="21"/>
        <v>0</v>
      </c>
      <c r="AG32" s="109" t="str">
        <f t="shared" si="26"/>
        <v>Error</v>
      </c>
      <c r="AH32" s="109" t="str">
        <f t="shared" si="26"/>
        <v>Error</v>
      </c>
      <c r="AI32" s="109" t="str">
        <f t="shared" si="26"/>
        <v>Error</v>
      </c>
      <c r="AJ32" s="109" t="str">
        <f t="shared" si="26"/>
        <v>Error</v>
      </c>
      <c r="AK32" s="109" t="str">
        <f t="shared" si="26"/>
        <v>Error</v>
      </c>
      <c r="AL32" s="109" t="str">
        <f t="shared" si="26"/>
        <v>Error</v>
      </c>
      <c r="AM32" s="109" t="str">
        <f t="shared" si="26"/>
        <v>Error</v>
      </c>
      <c r="AN32" s="109" t="str">
        <f t="shared" si="26"/>
        <v>Error</v>
      </c>
      <c r="AO32" s="109" t="str">
        <f t="shared" si="26"/>
        <v>Error</v>
      </c>
      <c r="AP32" s="109" t="str">
        <f t="shared" si="26"/>
        <v>Error</v>
      </c>
      <c r="AQ32" s="109" t="str">
        <f t="shared" si="26"/>
        <v>Error</v>
      </c>
    </row>
    <row r="33" spans="1:43" x14ac:dyDescent="0.2">
      <c r="A33" s="62">
        <v>100</v>
      </c>
      <c r="B33" s="63">
        <v>26</v>
      </c>
      <c r="C33" s="63"/>
      <c r="D33" s="63">
        <v>86</v>
      </c>
      <c r="H33" s="96">
        <v>37</v>
      </c>
      <c r="I33" s="98">
        <f t="shared" si="23"/>
        <v>1</v>
      </c>
      <c r="J33" s="14">
        <f t="shared" si="1"/>
        <v>0</v>
      </c>
      <c r="K33">
        <f t="shared" si="2"/>
        <v>0</v>
      </c>
      <c r="L33">
        <f t="shared" si="3"/>
        <v>0</v>
      </c>
      <c r="M33">
        <f t="shared" si="4"/>
        <v>0</v>
      </c>
      <c r="N33">
        <f t="shared" si="5"/>
        <v>0</v>
      </c>
      <c r="O33">
        <f t="shared" si="6"/>
        <v>0</v>
      </c>
      <c r="P33">
        <f t="shared" si="7"/>
        <v>0</v>
      </c>
      <c r="Q33">
        <f t="shared" si="8"/>
        <v>0</v>
      </c>
      <c r="R33">
        <f t="shared" si="9"/>
        <v>0</v>
      </c>
      <c r="S33">
        <f t="shared" si="10"/>
        <v>0</v>
      </c>
      <c r="T33">
        <f t="shared" si="11"/>
        <v>0</v>
      </c>
      <c r="U33" s="1">
        <f t="shared" si="24"/>
        <v>0</v>
      </c>
      <c r="V33" s="109">
        <f t="shared" si="25"/>
        <v>0</v>
      </c>
      <c r="W33" s="109">
        <f t="shared" si="12"/>
        <v>0</v>
      </c>
      <c r="X33" s="109">
        <f t="shared" si="13"/>
        <v>0</v>
      </c>
      <c r="Y33" s="109">
        <f t="shared" si="14"/>
        <v>0</v>
      </c>
      <c r="Z33" s="109">
        <f t="shared" si="15"/>
        <v>0</v>
      </c>
      <c r="AA33" s="109">
        <f t="shared" si="16"/>
        <v>0</v>
      </c>
      <c r="AB33" s="109">
        <f t="shared" si="17"/>
        <v>0</v>
      </c>
      <c r="AC33" s="109">
        <f t="shared" si="18"/>
        <v>0</v>
      </c>
      <c r="AD33" s="109">
        <f t="shared" si="19"/>
        <v>0</v>
      </c>
      <c r="AE33" s="109">
        <f t="shared" si="20"/>
        <v>0</v>
      </c>
      <c r="AF33" s="109">
        <f t="shared" si="21"/>
        <v>0</v>
      </c>
      <c r="AG33" s="109" t="str">
        <f t="shared" si="26"/>
        <v>Error</v>
      </c>
      <c r="AH33" s="109" t="str">
        <f t="shared" si="26"/>
        <v>Error</v>
      </c>
      <c r="AI33" s="109" t="str">
        <f t="shared" si="26"/>
        <v>Error</v>
      </c>
      <c r="AJ33" s="109" t="str">
        <f t="shared" si="26"/>
        <v>Error</v>
      </c>
      <c r="AK33" s="109" t="str">
        <f t="shared" si="26"/>
        <v>Error</v>
      </c>
      <c r="AL33" s="109" t="str">
        <f t="shared" si="26"/>
        <v>Error</v>
      </c>
      <c r="AM33" s="109" t="str">
        <f t="shared" si="26"/>
        <v>Error</v>
      </c>
      <c r="AN33" s="109" t="str">
        <f t="shared" si="26"/>
        <v>Error</v>
      </c>
      <c r="AO33" s="109" t="str">
        <f t="shared" si="26"/>
        <v>Error</v>
      </c>
      <c r="AP33" s="109" t="str">
        <f t="shared" si="26"/>
        <v>Error</v>
      </c>
      <c r="AQ33" s="109" t="str">
        <f t="shared" si="26"/>
        <v>Error</v>
      </c>
    </row>
    <row r="34" spans="1:43" x14ac:dyDescent="0.2">
      <c r="A34" s="62">
        <v>110</v>
      </c>
      <c r="B34" s="63"/>
      <c r="C34" s="63"/>
      <c r="D34" s="63">
        <v>86</v>
      </c>
      <c r="H34" s="96">
        <v>38</v>
      </c>
      <c r="I34" s="98">
        <f t="shared" si="23"/>
        <v>2</v>
      </c>
      <c r="J34" s="14">
        <f t="shared" si="1"/>
        <v>0</v>
      </c>
      <c r="K34">
        <f t="shared" si="2"/>
        <v>0</v>
      </c>
      <c r="L34">
        <f t="shared" si="3"/>
        <v>0</v>
      </c>
      <c r="M34">
        <f t="shared" si="4"/>
        <v>0</v>
      </c>
      <c r="N34">
        <f t="shared" si="5"/>
        <v>0</v>
      </c>
      <c r="O34">
        <f t="shared" si="6"/>
        <v>0</v>
      </c>
      <c r="P34">
        <f t="shared" si="7"/>
        <v>0</v>
      </c>
      <c r="Q34">
        <f t="shared" si="8"/>
        <v>0</v>
      </c>
      <c r="R34">
        <f t="shared" si="9"/>
        <v>0</v>
      </c>
      <c r="S34">
        <f t="shared" si="10"/>
        <v>0</v>
      </c>
      <c r="T34">
        <f t="shared" si="11"/>
        <v>0</v>
      </c>
      <c r="U34" s="1">
        <f t="shared" si="24"/>
        <v>0</v>
      </c>
      <c r="V34" s="109">
        <f t="shared" si="25"/>
        <v>0</v>
      </c>
      <c r="W34" s="109">
        <f t="shared" si="12"/>
        <v>0</v>
      </c>
      <c r="X34" s="109">
        <f t="shared" si="13"/>
        <v>0</v>
      </c>
      <c r="Y34" s="109">
        <f t="shared" si="14"/>
        <v>0</v>
      </c>
      <c r="Z34" s="109">
        <f t="shared" si="15"/>
        <v>0</v>
      </c>
      <c r="AA34" s="109">
        <f t="shared" si="16"/>
        <v>0</v>
      </c>
      <c r="AB34" s="109">
        <f t="shared" si="17"/>
        <v>0</v>
      </c>
      <c r="AC34" s="109">
        <f t="shared" si="18"/>
        <v>0</v>
      </c>
      <c r="AD34" s="109">
        <f t="shared" si="19"/>
        <v>0</v>
      </c>
      <c r="AE34" s="109">
        <f t="shared" si="20"/>
        <v>0</v>
      </c>
      <c r="AF34" s="109">
        <f t="shared" si="21"/>
        <v>0</v>
      </c>
      <c r="AG34" s="109" t="str">
        <f t="shared" si="26"/>
        <v>Error</v>
      </c>
      <c r="AH34" s="109" t="str">
        <f t="shared" si="26"/>
        <v>Error</v>
      </c>
      <c r="AI34" s="109" t="str">
        <f t="shared" si="26"/>
        <v>Error</v>
      </c>
      <c r="AJ34" s="109" t="str">
        <f t="shared" si="26"/>
        <v>Error</v>
      </c>
      <c r="AK34" s="109" t="str">
        <f t="shared" si="26"/>
        <v>Error</v>
      </c>
      <c r="AL34" s="109" t="str">
        <f t="shared" si="26"/>
        <v>Error</v>
      </c>
      <c r="AM34" s="109" t="str">
        <f t="shared" si="26"/>
        <v>Error</v>
      </c>
      <c r="AN34" s="109" t="str">
        <f t="shared" si="26"/>
        <v>Error</v>
      </c>
      <c r="AO34" s="109" t="str">
        <f t="shared" si="26"/>
        <v>Error</v>
      </c>
      <c r="AP34" s="109" t="str">
        <f t="shared" si="26"/>
        <v>Error</v>
      </c>
      <c r="AQ34" s="109" t="str">
        <f t="shared" si="26"/>
        <v>Error</v>
      </c>
    </row>
    <row r="35" spans="1:43" x14ac:dyDescent="0.2">
      <c r="A35" s="62">
        <v>120</v>
      </c>
      <c r="B35" s="63"/>
      <c r="C35" s="63"/>
      <c r="D35" s="63">
        <v>95</v>
      </c>
      <c r="H35" s="96">
        <v>39</v>
      </c>
      <c r="I35" s="98">
        <f t="shared" si="23"/>
        <v>0</v>
      </c>
      <c r="J35" s="14">
        <f t="shared" ref="J35:J66" si="27">COUNTIFS($C$3:$C$377,0,$D$3:$D$377,$H35)</f>
        <v>0</v>
      </c>
      <c r="K35">
        <f t="shared" ref="K35:K66" si="28">COUNTIFS($C$3:$C$377,1,$D$3:$D$377,$H35)</f>
        <v>0</v>
      </c>
      <c r="L35">
        <f t="shared" ref="L35:L66" si="29">COUNTIFS($C$3:$C$377,2,$D$3:$D$377,$H35)</f>
        <v>0</v>
      </c>
      <c r="M35">
        <f t="shared" ref="M35:M66" si="30">COUNTIFS($C$3:$C$377,3,$D$3:$D$377,$H35)</f>
        <v>0</v>
      </c>
      <c r="N35">
        <f t="shared" ref="N35:N66" si="31">COUNTIFS($C$3:$C$377,4,$D$3:$D$377,$H35)</f>
        <v>0</v>
      </c>
      <c r="O35">
        <f t="shared" ref="O35:O66" si="32">COUNTIFS($C$3:$C$377,5,$D$3:$D$377,$H35)</f>
        <v>0</v>
      </c>
      <c r="P35">
        <f t="shared" ref="P35:P66" si="33">COUNTIFS($C$3:$C$377,6,$D$3:$D$377,$H35)</f>
        <v>0</v>
      </c>
      <c r="Q35">
        <f t="shared" ref="Q35:Q66" si="34">COUNTIFS($C$3:$C$377,7,$D$3:$D$377,$H35)</f>
        <v>0</v>
      </c>
      <c r="R35">
        <f t="shared" ref="R35:R66" si="35">COUNTIFS($C$3:$C$377,8,$D$3:$D$377,$H35)</f>
        <v>0</v>
      </c>
      <c r="S35">
        <f t="shared" ref="S35:S66" si="36">COUNTIFS($C$3:$C$377,9,$D$3:$D$377,$H35)</f>
        <v>0</v>
      </c>
      <c r="T35">
        <f t="shared" ref="T35:T66" si="37">COUNTIFS($C$3:$C$377,10,$D$3:$D$377,$H35)</f>
        <v>0</v>
      </c>
      <c r="U35" s="1">
        <f t="shared" si="24"/>
        <v>0</v>
      </c>
      <c r="V35" s="109">
        <f t="shared" si="25"/>
        <v>0</v>
      </c>
      <c r="W35" s="109">
        <f t="shared" ref="W35:W66" si="38">$U35*K$80/$U$80</f>
        <v>0</v>
      </c>
      <c r="X35" s="109">
        <f t="shared" ref="X35:X66" si="39">$U35*L$80/$U$80</f>
        <v>0</v>
      </c>
      <c r="Y35" s="109">
        <f t="shared" ref="Y35:Y66" si="40">$U35*M$80/$U$80</f>
        <v>0</v>
      </c>
      <c r="Z35" s="109">
        <f t="shared" ref="Z35:Z66" si="41">$U35*N$80/$U$80</f>
        <v>0</v>
      </c>
      <c r="AA35" s="109">
        <f t="shared" ref="AA35:AA66" si="42">$U35*O$80/$U$80</f>
        <v>0</v>
      </c>
      <c r="AB35" s="109">
        <f t="shared" ref="AB35:AB66" si="43">$U35*P$80/$U$80</f>
        <v>0</v>
      </c>
      <c r="AC35" s="109">
        <f t="shared" ref="AC35:AC66" si="44">$U35*Q$80/$U$80</f>
        <v>0</v>
      </c>
      <c r="AD35" s="109">
        <f t="shared" ref="AD35:AD66" si="45">$U35*R$80/$U$80</f>
        <v>0</v>
      </c>
      <c r="AE35" s="109">
        <f t="shared" ref="AE35:AE66" si="46">$U35*S$80/$U$80</f>
        <v>0</v>
      </c>
      <c r="AF35" s="109">
        <f t="shared" ref="AF35:AF66" si="47">$U35*T$80/$U$80</f>
        <v>0</v>
      </c>
      <c r="AG35" s="109" t="str">
        <f t="shared" si="26"/>
        <v>Error</v>
      </c>
      <c r="AH35" s="109" t="str">
        <f t="shared" si="26"/>
        <v>Error</v>
      </c>
      <c r="AI35" s="109" t="str">
        <f t="shared" si="26"/>
        <v>Error</v>
      </c>
      <c r="AJ35" s="109" t="str">
        <f t="shared" si="26"/>
        <v>Error</v>
      </c>
      <c r="AK35" s="109" t="str">
        <f t="shared" si="26"/>
        <v>Error</v>
      </c>
      <c r="AL35" s="109" t="str">
        <f t="shared" si="26"/>
        <v>Error</v>
      </c>
      <c r="AM35" s="109" t="str">
        <f t="shared" si="26"/>
        <v>Error</v>
      </c>
      <c r="AN35" s="109" t="str">
        <f t="shared" si="26"/>
        <v>Error</v>
      </c>
      <c r="AO35" s="109" t="str">
        <f t="shared" si="26"/>
        <v>Error</v>
      </c>
      <c r="AP35" s="109" t="str">
        <f t="shared" si="26"/>
        <v>Error</v>
      </c>
      <c r="AQ35" s="109" t="str">
        <f t="shared" si="26"/>
        <v>Error</v>
      </c>
    </row>
    <row r="36" spans="1:43" x14ac:dyDescent="0.2">
      <c r="A36" s="62">
        <v>130</v>
      </c>
      <c r="C36" s="63"/>
      <c r="D36" s="63">
        <v>96</v>
      </c>
      <c r="H36" s="96">
        <v>40</v>
      </c>
      <c r="I36" s="98">
        <f t="shared" si="23"/>
        <v>1</v>
      </c>
      <c r="J36" s="14">
        <f t="shared" si="27"/>
        <v>0</v>
      </c>
      <c r="K36">
        <f t="shared" si="28"/>
        <v>0</v>
      </c>
      <c r="L36">
        <f t="shared" si="29"/>
        <v>0</v>
      </c>
      <c r="M36">
        <f t="shared" si="30"/>
        <v>0</v>
      </c>
      <c r="N36">
        <f t="shared" si="31"/>
        <v>0</v>
      </c>
      <c r="O36">
        <f t="shared" si="32"/>
        <v>0</v>
      </c>
      <c r="P36">
        <f t="shared" si="33"/>
        <v>0</v>
      </c>
      <c r="Q36">
        <f t="shared" si="34"/>
        <v>0</v>
      </c>
      <c r="R36">
        <f t="shared" si="35"/>
        <v>0</v>
      </c>
      <c r="S36">
        <f t="shared" si="36"/>
        <v>0</v>
      </c>
      <c r="T36">
        <f t="shared" si="37"/>
        <v>0</v>
      </c>
      <c r="U36" s="1">
        <f t="shared" si="24"/>
        <v>0</v>
      </c>
      <c r="V36" s="109">
        <f t="shared" ref="V36:V67" si="48">U36*$J$80/$U$80</f>
        <v>0</v>
      </c>
      <c r="W36" s="109">
        <f t="shared" si="38"/>
        <v>0</v>
      </c>
      <c r="X36" s="109">
        <f t="shared" si="39"/>
        <v>0</v>
      </c>
      <c r="Y36" s="109">
        <f t="shared" si="40"/>
        <v>0</v>
      </c>
      <c r="Z36" s="109">
        <f t="shared" si="41"/>
        <v>0</v>
      </c>
      <c r="AA36" s="109">
        <f t="shared" si="42"/>
        <v>0</v>
      </c>
      <c r="AB36" s="109">
        <f t="shared" si="43"/>
        <v>0</v>
      </c>
      <c r="AC36" s="109">
        <f t="shared" si="44"/>
        <v>0</v>
      </c>
      <c r="AD36" s="109">
        <f t="shared" si="45"/>
        <v>0</v>
      </c>
      <c r="AE36" s="109">
        <f t="shared" si="46"/>
        <v>0</v>
      </c>
      <c r="AF36" s="109">
        <f t="shared" si="47"/>
        <v>0</v>
      </c>
      <c r="AG36" s="109" t="str">
        <f t="shared" si="26"/>
        <v>Error</v>
      </c>
      <c r="AH36" s="109" t="str">
        <f t="shared" si="26"/>
        <v>Error</v>
      </c>
      <c r="AI36" s="109" t="str">
        <f t="shared" si="26"/>
        <v>Error</v>
      </c>
      <c r="AJ36" s="109" t="str">
        <f t="shared" si="26"/>
        <v>Error</v>
      </c>
      <c r="AK36" s="109" t="str">
        <f t="shared" si="26"/>
        <v>Error</v>
      </c>
      <c r="AL36" s="109" t="str">
        <f t="shared" si="26"/>
        <v>Error</v>
      </c>
      <c r="AM36" s="109" t="str">
        <f t="shared" si="26"/>
        <v>Error</v>
      </c>
      <c r="AN36" s="109" t="str">
        <f t="shared" si="26"/>
        <v>Error</v>
      </c>
      <c r="AO36" s="109" t="str">
        <f t="shared" si="26"/>
        <v>Error</v>
      </c>
      <c r="AP36" s="109" t="str">
        <f t="shared" si="26"/>
        <v>Error</v>
      </c>
      <c r="AQ36" s="109" t="str">
        <f t="shared" si="26"/>
        <v>Error</v>
      </c>
    </row>
    <row r="37" spans="1:43" x14ac:dyDescent="0.2">
      <c r="A37" s="62">
        <v>140</v>
      </c>
      <c r="C37" s="63"/>
      <c r="D37" s="63">
        <v>95</v>
      </c>
      <c r="H37" s="96">
        <v>41</v>
      </c>
      <c r="I37" s="98">
        <f t="shared" si="23"/>
        <v>1</v>
      </c>
      <c r="J37" s="14">
        <f t="shared" si="27"/>
        <v>0</v>
      </c>
      <c r="K37">
        <f t="shared" si="28"/>
        <v>0</v>
      </c>
      <c r="L37">
        <f t="shared" si="29"/>
        <v>0</v>
      </c>
      <c r="M37">
        <f t="shared" si="30"/>
        <v>0</v>
      </c>
      <c r="N37">
        <f t="shared" si="31"/>
        <v>0</v>
      </c>
      <c r="O37">
        <f t="shared" si="32"/>
        <v>0</v>
      </c>
      <c r="P37">
        <f t="shared" si="33"/>
        <v>0</v>
      </c>
      <c r="Q37">
        <f t="shared" si="34"/>
        <v>0</v>
      </c>
      <c r="R37">
        <f t="shared" si="35"/>
        <v>0</v>
      </c>
      <c r="S37">
        <f t="shared" si="36"/>
        <v>0</v>
      </c>
      <c r="T37">
        <f t="shared" si="37"/>
        <v>0</v>
      </c>
      <c r="U37" s="1">
        <f t="shared" si="24"/>
        <v>0</v>
      </c>
      <c r="V37" s="109">
        <f t="shared" si="48"/>
        <v>0</v>
      </c>
      <c r="W37" s="109">
        <f t="shared" si="38"/>
        <v>0</v>
      </c>
      <c r="X37" s="109">
        <f t="shared" si="39"/>
        <v>0</v>
      </c>
      <c r="Y37" s="109">
        <f t="shared" si="40"/>
        <v>0</v>
      </c>
      <c r="Z37" s="109">
        <f t="shared" si="41"/>
        <v>0</v>
      </c>
      <c r="AA37" s="109">
        <f t="shared" si="42"/>
        <v>0</v>
      </c>
      <c r="AB37" s="109">
        <f t="shared" si="43"/>
        <v>0</v>
      </c>
      <c r="AC37" s="109">
        <f t="shared" si="44"/>
        <v>0</v>
      </c>
      <c r="AD37" s="109">
        <f t="shared" si="45"/>
        <v>0</v>
      </c>
      <c r="AE37" s="109">
        <f t="shared" si="46"/>
        <v>0</v>
      </c>
      <c r="AF37" s="109">
        <f t="shared" si="47"/>
        <v>0</v>
      </c>
      <c r="AG37" s="109" t="str">
        <f t="shared" si="26"/>
        <v>Error</v>
      </c>
      <c r="AH37" s="109" t="str">
        <f t="shared" si="26"/>
        <v>Error</v>
      </c>
      <c r="AI37" s="109" t="str">
        <f t="shared" si="26"/>
        <v>Error</v>
      </c>
      <c r="AJ37" s="109" t="str">
        <f t="shared" si="26"/>
        <v>Error</v>
      </c>
      <c r="AK37" s="109" t="str">
        <f t="shared" si="26"/>
        <v>Error</v>
      </c>
      <c r="AL37" s="109" t="str">
        <f t="shared" si="26"/>
        <v>Error</v>
      </c>
      <c r="AM37" s="109" t="str">
        <f t="shared" si="26"/>
        <v>Error</v>
      </c>
      <c r="AN37" s="109" t="str">
        <f t="shared" si="26"/>
        <v>Error</v>
      </c>
      <c r="AO37" s="109" t="str">
        <f t="shared" si="26"/>
        <v>Error</v>
      </c>
      <c r="AP37" s="109" t="str">
        <f t="shared" si="26"/>
        <v>Error</v>
      </c>
      <c r="AQ37" s="109" t="str">
        <f t="shared" si="26"/>
        <v>Error</v>
      </c>
    </row>
    <row r="38" spans="1:43" x14ac:dyDescent="0.2">
      <c r="A38" s="62">
        <v>150</v>
      </c>
      <c r="B38">
        <v>9</v>
      </c>
      <c r="C38" s="63">
        <v>3</v>
      </c>
      <c r="D38" s="63">
        <v>89</v>
      </c>
      <c r="H38" s="96">
        <v>42</v>
      </c>
      <c r="I38" s="98">
        <f t="shared" si="23"/>
        <v>0</v>
      </c>
      <c r="J38" s="14">
        <f t="shared" si="27"/>
        <v>0</v>
      </c>
      <c r="K38">
        <f t="shared" si="28"/>
        <v>0</v>
      </c>
      <c r="L38">
        <f t="shared" si="29"/>
        <v>0</v>
      </c>
      <c r="M38">
        <f t="shared" si="30"/>
        <v>0</v>
      </c>
      <c r="N38">
        <f t="shared" si="31"/>
        <v>0</v>
      </c>
      <c r="O38">
        <f t="shared" si="32"/>
        <v>0</v>
      </c>
      <c r="P38">
        <f t="shared" si="33"/>
        <v>0</v>
      </c>
      <c r="Q38">
        <f t="shared" si="34"/>
        <v>0</v>
      </c>
      <c r="R38">
        <f t="shared" si="35"/>
        <v>0</v>
      </c>
      <c r="S38">
        <f t="shared" si="36"/>
        <v>0</v>
      </c>
      <c r="T38">
        <f t="shared" si="37"/>
        <v>0</v>
      </c>
      <c r="U38" s="1">
        <f t="shared" si="24"/>
        <v>0</v>
      </c>
      <c r="V38" s="109">
        <f t="shared" si="48"/>
        <v>0</v>
      </c>
      <c r="W38" s="109">
        <f t="shared" si="38"/>
        <v>0</v>
      </c>
      <c r="X38" s="109">
        <f t="shared" si="39"/>
        <v>0</v>
      </c>
      <c r="Y38" s="109">
        <f t="shared" si="40"/>
        <v>0</v>
      </c>
      <c r="Z38" s="109">
        <f t="shared" si="41"/>
        <v>0</v>
      </c>
      <c r="AA38" s="109">
        <f t="shared" si="42"/>
        <v>0</v>
      </c>
      <c r="AB38" s="109">
        <f t="shared" si="43"/>
        <v>0</v>
      </c>
      <c r="AC38" s="109">
        <f t="shared" si="44"/>
        <v>0</v>
      </c>
      <c r="AD38" s="109">
        <f t="shared" si="45"/>
        <v>0</v>
      </c>
      <c r="AE38" s="109">
        <f t="shared" si="46"/>
        <v>0</v>
      </c>
      <c r="AF38" s="109">
        <f t="shared" si="47"/>
        <v>0</v>
      </c>
      <c r="AG38" s="109" t="str">
        <f t="shared" si="26"/>
        <v>Error</v>
      </c>
      <c r="AH38" s="109" t="str">
        <f t="shared" si="26"/>
        <v>Error</v>
      </c>
      <c r="AI38" s="109" t="str">
        <f t="shared" si="26"/>
        <v>Error</v>
      </c>
      <c r="AJ38" s="109" t="str">
        <f t="shared" si="26"/>
        <v>Error</v>
      </c>
      <c r="AK38" s="109" t="str">
        <f t="shared" si="26"/>
        <v>Error</v>
      </c>
      <c r="AL38" s="109" t="str">
        <f t="shared" si="26"/>
        <v>Error</v>
      </c>
      <c r="AM38" s="109" t="str">
        <f t="shared" si="26"/>
        <v>Error</v>
      </c>
      <c r="AN38" s="109" t="str">
        <f t="shared" si="26"/>
        <v>Error</v>
      </c>
      <c r="AO38" s="109" t="str">
        <f t="shared" si="26"/>
        <v>Error</v>
      </c>
      <c r="AP38" s="109" t="str">
        <f t="shared" si="26"/>
        <v>Error</v>
      </c>
      <c r="AQ38" s="109" t="str">
        <f t="shared" si="26"/>
        <v>Error</v>
      </c>
    </row>
    <row r="39" spans="1:43" x14ac:dyDescent="0.2">
      <c r="A39" s="62">
        <v>160</v>
      </c>
      <c r="B39">
        <v>16</v>
      </c>
      <c r="C39" s="63"/>
      <c r="D39" s="63">
        <v>74</v>
      </c>
      <c r="H39" s="96">
        <v>43</v>
      </c>
      <c r="I39" s="98">
        <f t="shared" si="23"/>
        <v>2</v>
      </c>
      <c r="J39" s="14">
        <f t="shared" si="27"/>
        <v>0</v>
      </c>
      <c r="K39">
        <f t="shared" si="28"/>
        <v>0</v>
      </c>
      <c r="L39">
        <f t="shared" si="29"/>
        <v>0</v>
      </c>
      <c r="M39">
        <f t="shared" si="30"/>
        <v>0</v>
      </c>
      <c r="N39">
        <f t="shared" si="31"/>
        <v>0</v>
      </c>
      <c r="O39">
        <f t="shared" si="32"/>
        <v>0</v>
      </c>
      <c r="P39">
        <f t="shared" si="33"/>
        <v>0</v>
      </c>
      <c r="Q39">
        <f t="shared" si="34"/>
        <v>0</v>
      </c>
      <c r="R39">
        <f t="shared" si="35"/>
        <v>0</v>
      </c>
      <c r="S39">
        <f t="shared" si="36"/>
        <v>0</v>
      </c>
      <c r="T39">
        <f t="shared" si="37"/>
        <v>0</v>
      </c>
      <c r="U39" s="1">
        <f t="shared" si="24"/>
        <v>0</v>
      </c>
      <c r="V39" s="109">
        <f t="shared" si="48"/>
        <v>0</v>
      </c>
      <c r="W39" s="109">
        <f t="shared" si="38"/>
        <v>0</v>
      </c>
      <c r="X39" s="109">
        <f t="shared" si="39"/>
        <v>0</v>
      </c>
      <c r="Y39" s="109">
        <f t="shared" si="40"/>
        <v>0</v>
      </c>
      <c r="Z39" s="109">
        <f t="shared" si="41"/>
        <v>0</v>
      </c>
      <c r="AA39" s="109">
        <f t="shared" si="42"/>
        <v>0</v>
      </c>
      <c r="AB39" s="109">
        <f t="shared" si="43"/>
        <v>0</v>
      </c>
      <c r="AC39" s="109">
        <f t="shared" si="44"/>
        <v>0</v>
      </c>
      <c r="AD39" s="109">
        <f t="shared" si="45"/>
        <v>0</v>
      </c>
      <c r="AE39" s="109">
        <f t="shared" si="46"/>
        <v>0</v>
      </c>
      <c r="AF39" s="109">
        <f t="shared" si="47"/>
        <v>0</v>
      </c>
      <c r="AG39" s="109" t="str">
        <f t="shared" si="26"/>
        <v>Error</v>
      </c>
      <c r="AH39" s="109" t="str">
        <f t="shared" si="26"/>
        <v>Error</v>
      </c>
      <c r="AI39" s="109" t="str">
        <f t="shared" si="26"/>
        <v>Error</v>
      </c>
      <c r="AJ39" s="109" t="str">
        <f t="shared" si="26"/>
        <v>Error</v>
      </c>
      <c r="AK39" s="109" t="str">
        <f t="shared" si="26"/>
        <v>Error</v>
      </c>
      <c r="AL39" s="109" t="str">
        <f t="shared" ref="AL39:AQ79" si="49">IFERROR((((O39-AA39)^2)/AA39), "Error")</f>
        <v>Error</v>
      </c>
      <c r="AM39" s="109" t="str">
        <f t="shared" si="49"/>
        <v>Error</v>
      </c>
      <c r="AN39" s="109" t="str">
        <f t="shared" si="49"/>
        <v>Error</v>
      </c>
      <c r="AO39" s="109" t="str">
        <f t="shared" si="49"/>
        <v>Error</v>
      </c>
      <c r="AP39" s="109" t="str">
        <f t="shared" si="49"/>
        <v>Error</v>
      </c>
      <c r="AQ39" s="109" t="str">
        <f t="shared" si="49"/>
        <v>Error</v>
      </c>
    </row>
    <row r="40" spans="1:43" x14ac:dyDescent="0.2">
      <c r="A40" s="62">
        <v>170</v>
      </c>
      <c r="B40">
        <v>17</v>
      </c>
      <c r="C40" s="63"/>
      <c r="D40" s="63">
        <v>91</v>
      </c>
      <c r="H40" s="96">
        <v>44</v>
      </c>
      <c r="I40" s="98">
        <f t="shared" si="23"/>
        <v>0</v>
      </c>
      <c r="J40" s="14">
        <f t="shared" si="27"/>
        <v>0</v>
      </c>
      <c r="K40">
        <f t="shared" si="28"/>
        <v>0</v>
      </c>
      <c r="L40">
        <f t="shared" si="29"/>
        <v>0</v>
      </c>
      <c r="M40">
        <f t="shared" si="30"/>
        <v>0</v>
      </c>
      <c r="N40">
        <f t="shared" si="31"/>
        <v>0</v>
      </c>
      <c r="O40">
        <f t="shared" si="32"/>
        <v>0</v>
      </c>
      <c r="P40">
        <f t="shared" si="33"/>
        <v>0</v>
      </c>
      <c r="Q40">
        <f t="shared" si="34"/>
        <v>0</v>
      </c>
      <c r="R40">
        <f t="shared" si="35"/>
        <v>0</v>
      </c>
      <c r="S40">
        <f t="shared" si="36"/>
        <v>0</v>
      </c>
      <c r="T40">
        <f t="shared" si="37"/>
        <v>0</v>
      </c>
      <c r="U40" s="1">
        <f t="shared" si="24"/>
        <v>0</v>
      </c>
      <c r="V40" s="109">
        <f t="shared" si="48"/>
        <v>0</v>
      </c>
      <c r="W40" s="109">
        <f t="shared" si="38"/>
        <v>0</v>
      </c>
      <c r="X40" s="109">
        <f t="shared" si="39"/>
        <v>0</v>
      </c>
      <c r="Y40" s="109">
        <f t="shared" si="40"/>
        <v>0</v>
      </c>
      <c r="Z40" s="109">
        <f t="shared" si="41"/>
        <v>0</v>
      </c>
      <c r="AA40" s="109">
        <f t="shared" si="42"/>
        <v>0</v>
      </c>
      <c r="AB40" s="109">
        <f t="shared" si="43"/>
        <v>0</v>
      </c>
      <c r="AC40" s="109">
        <f t="shared" si="44"/>
        <v>0</v>
      </c>
      <c r="AD40" s="109">
        <f t="shared" si="45"/>
        <v>0</v>
      </c>
      <c r="AE40" s="109">
        <f t="shared" si="46"/>
        <v>0</v>
      </c>
      <c r="AF40" s="109">
        <f t="shared" si="47"/>
        <v>0</v>
      </c>
      <c r="AG40" s="109" t="str">
        <f t="shared" ref="AG40:AK79" si="50">IFERROR((((J40-V40)^2)/V40), "Error")</f>
        <v>Error</v>
      </c>
      <c r="AH40" s="109" t="str">
        <f t="shared" si="50"/>
        <v>Error</v>
      </c>
      <c r="AI40" s="109" t="str">
        <f t="shared" si="50"/>
        <v>Error</v>
      </c>
      <c r="AJ40" s="109" t="str">
        <f t="shared" si="50"/>
        <v>Error</v>
      </c>
      <c r="AK40" s="109" t="str">
        <f t="shared" si="50"/>
        <v>Error</v>
      </c>
      <c r="AL40" s="109" t="str">
        <f t="shared" si="49"/>
        <v>Error</v>
      </c>
      <c r="AM40" s="109" t="str">
        <f t="shared" si="49"/>
        <v>Error</v>
      </c>
      <c r="AN40" s="109" t="str">
        <f t="shared" si="49"/>
        <v>Error</v>
      </c>
      <c r="AO40" s="109" t="str">
        <f t="shared" si="49"/>
        <v>Error</v>
      </c>
      <c r="AP40" s="109" t="str">
        <f t="shared" si="49"/>
        <v>Error</v>
      </c>
      <c r="AQ40" s="109" t="str">
        <f t="shared" si="49"/>
        <v>Error</v>
      </c>
    </row>
    <row r="41" spans="1:43" x14ac:dyDescent="0.2">
      <c r="A41" s="62">
        <v>180</v>
      </c>
      <c r="C41" s="63"/>
      <c r="D41" s="63">
        <v>85</v>
      </c>
      <c r="H41" s="96">
        <v>45</v>
      </c>
      <c r="I41" s="98">
        <f t="shared" si="23"/>
        <v>3</v>
      </c>
      <c r="J41" s="14">
        <f t="shared" si="27"/>
        <v>0</v>
      </c>
      <c r="K41">
        <f t="shared" si="28"/>
        <v>0</v>
      </c>
      <c r="L41">
        <f t="shared" si="29"/>
        <v>0</v>
      </c>
      <c r="M41">
        <f t="shared" si="30"/>
        <v>0</v>
      </c>
      <c r="N41">
        <f t="shared" si="31"/>
        <v>0</v>
      </c>
      <c r="O41">
        <f t="shared" si="32"/>
        <v>0</v>
      </c>
      <c r="P41">
        <f t="shared" si="33"/>
        <v>0</v>
      </c>
      <c r="Q41">
        <f t="shared" si="34"/>
        <v>0</v>
      </c>
      <c r="R41">
        <f t="shared" si="35"/>
        <v>0</v>
      </c>
      <c r="S41">
        <f t="shared" si="36"/>
        <v>0</v>
      </c>
      <c r="T41">
        <f t="shared" si="37"/>
        <v>0</v>
      </c>
      <c r="U41" s="1">
        <f t="shared" si="24"/>
        <v>0</v>
      </c>
      <c r="V41" s="109">
        <f t="shared" si="48"/>
        <v>0</v>
      </c>
      <c r="W41" s="109">
        <f t="shared" si="38"/>
        <v>0</v>
      </c>
      <c r="X41" s="109">
        <f t="shared" si="39"/>
        <v>0</v>
      </c>
      <c r="Y41" s="109">
        <f t="shared" si="40"/>
        <v>0</v>
      </c>
      <c r="Z41" s="109">
        <f t="shared" si="41"/>
        <v>0</v>
      </c>
      <c r="AA41" s="109">
        <f t="shared" si="42"/>
        <v>0</v>
      </c>
      <c r="AB41" s="109">
        <f t="shared" si="43"/>
        <v>0</v>
      </c>
      <c r="AC41" s="109">
        <f t="shared" si="44"/>
        <v>0</v>
      </c>
      <c r="AD41" s="109">
        <f t="shared" si="45"/>
        <v>0</v>
      </c>
      <c r="AE41" s="109">
        <f t="shared" si="46"/>
        <v>0</v>
      </c>
      <c r="AF41" s="109">
        <f t="shared" si="47"/>
        <v>0</v>
      </c>
      <c r="AG41" s="109" t="str">
        <f t="shared" si="50"/>
        <v>Error</v>
      </c>
      <c r="AH41" s="109" t="str">
        <f t="shared" si="50"/>
        <v>Error</v>
      </c>
      <c r="AI41" s="109" t="str">
        <f t="shared" si="50"/>
        <v>Error</v>
      </c>
      <c r="AJ41" s="109" t="str">
        <f t="shared" si="50"/>
        <v>Error</v>
      </c>
      <c r="AK41" s="109" t="str">
        <f t="shared" si="50"/>
        <v>Error</v>
      </c>
      <c r="AL41" s="109" t="str">
        <f t="shared" si="49"/>
        <v>Error</v>
      </c>
      <c r="AM41" s="109" t="str">
        <f t="shared" si="49"/>
        <v>Error</v>
      </c>
      <c r="AN41" s="109" t="str">
        <f t="shared" si="49"/>
        <v>Error</v>
      </c>
      <c r="AO41" s="109" t="str">
        <f t="shared" si="49"/>
        <v>Error</v>
      </c>
      <c r="AP41" s="109" t="str">
        <f t="shared" si="49"/>
        <v>Error</v>
      </c>
      <c r="AQ41" s="109" t="str">
        <f t="shared" si="49"/>
        <v>Error</v>
      </c>
    </row>
    <row r="42" spans="1:43" x14ac:dyDescent="0.2">
      <c r="A42" s="46" t="s">
        <v>297</v>
      </c>
      <c r="H42" s="96">
        <v>46</v>
      </c>
      <c r="I42" s="98">
        <f t="shared" si="23"/>
        <v>0</v>
      </c>
      <c r="J42" s="14">
        <f t="shared" si="27"/>
        <v>0</v>
      </c>
      <c r="K42">
        <f t="shared" si="28"/>
        <v>0</v>
      </c>
      <c r="L42">
        <f t="shared" si="29"/>
        <v>0</v>
      </c>
      <c r="M42">
        <f t="shared" si="30"/>
        <v>0</v>
      </c>
      <c r="N42">
        <f t="shared" si="31"/>
        <v>0</v>
      </c>
      <c r="O42">
        <f t="shared" si="32"/>
        <v>0</v>
      </c>
      <c r="P42">
        <f t="shared" si="33"/>
        <v>0</v>
      </c>
      <c r="Q42">
        <f t="shared" si="34"/>
        <v>0</v>
      </c>
      <c r="R42">
        <f t="shared" si="35"/>
        <v>0</v>
      </c>
      <c r="S42">
        <f t="shared" si="36"/>
        <v>0</v>
      </c>
      <c r="T42">
        <f t="shared" si="37"/>
        <v>0</v>
      </c>
      <c r="U42" s="1">
        <f t="shared" si="24"/>
        <v>0</v>
      </c>
      <c r="V42" s="109">
        <f t="shared" si="48"/>
        <v>0</v>
      </c>
      <c r="W42" s="109">
        <f t="shared" si="38"/>
        <v>0</v>
      </c>
      <c r="X42" s="109">
        <f t="shared" si="39"/>
        <v>0</v>
      </c>
      <c r="Y42" s="109">
        <f t="shared" si="40"/>
        <v>0</v>
      </c>
      <c r="Z42" s="109">
        <f t="shared" si="41"/>
        <v>0</v>
      </c>
      <c r="AA42" s="109">
        <f t="shared" si="42"/>
        <v>0</v>
      </c>
      <c r="AB42" s="109">
        <f t="shared" si="43"/>
        <v>0</v>
      </c>
      <c r="AC42" s="109">
        <f t="shared" si="44"/>
        <v>0</v>
      </c>
      <c r="AD42" s="109">
        <f t="shared" si="45"/>
        <v>0</v>
      </c>
      <c r="AE42" s="109">
        <f t="shared" si="46"/>
        <v>0</v>
      </c>
      <c r="AF42" s="109">
        <f t="shared" si="47"/>
        <v>0</v>
      </c>
      <c r="AG42" s="109" t="str">
        <f t="shared" si="50"/>
        <v>Error</v>
      </c>
      <c r="AH42" s="109" t="str">
        <f t="shared" si="50"/>
        <v>Error</v>
      </c>
      <c r="AI42" s="109" t="str">
        <f t="shared" si="50"/>
        <v>Error</v>
      </c>
      <c r="AJ42" s="109" t="str">
        <f t="shared" si="50"/>
        <v>Error</v>
      </c>
      <c r="AK42" s="109" t="str">
        <f t="shared" si="50"/>
        <v>Error</v>
      </c>
      <c r="AL42" s="109" t="str">
        <f t="shared" si="49"/>
        <v>Error</v>
      </c>
      <c r="AM42" s="109" t="str">
        <f t="shared" si="49"/>
        <v>Error</v>
      </c>
      <c r="AN42" s="109" t="str">
        <f t="shared" si="49"/>
        <v>Error</v>
      </c>
      <c r="AO42" s="109" t="str">
        <f t="shared" si="49"/>
        <v>Error</v>
      </c>
      <c r="AP42" s="109" t="str">
        <f t="shared" si="49"/>
        <v>Error</v>
      </c>
      <c r="AQ42" s="109" t="str">
        <f t="shared" si="49"/>
        <v>Error</v>
      </c>
    </row>
    <row r="43" spans="1:43" x14ac:dyDescent="0.2">
      <c r="A43" s="62">
        <v>0</v>
      </c>
      <c r="B43" s="63"/>
      <c r="C43" s="63">
        <v>10</v>
      </c>
      <c r="D43" s="63">
        <v>98</v>
      </c>
      <c r="H43" s="96">
        <v>47</v>
      </c>
      <c r="I43" s="98">
        <f t="shared" si="23"/>
        <v>0</v>
      </c>
      <c r="J43" s="14">
        <f t="shared" si="27"/>
        <v>0</v>
      </c>
      <c r="K43">
        <f t="shared" si="28"/>
        <v>0</v>
      </c>
      <c r="L43">
        <f t="shared" si="29"/>
        <v>0</v>
      </c>
      <c r="M43">
        <f t="shared" si="30"/>
        <v>0</v>
      </c>
      <c r="N43">
        <f t="shared" si="31"/>
        <v>0</v>
      </c>
      <c r="O43">
        <f t="shared" si="32"/>
        <v>0</v>
      </c>
      <c r="P43">
        <f t="shared" si="33"/>
        <v>0</v>
      </c>
      <c r="Q43">
        <f t="shared" si="34"/>
        <v>0</v>
      </c>
      <c r="R43">
        <f t="shared" si="35"/>
        <v>0</v>
      </c>
      <c r="S43">
        <f t="shared" si="36"/>
        <v>0</v>
      </c>
      <c r="T43">
        <f t="shared" si="37"/>
        <v>0</v>
      </c>
      <c r="U43" s="1">
        <f t="shared" si="24"/>
        <v>0</v>
      </c>
      <c r="V43" s="109">
        <f t="shared" si="48"/>
        <v>0</v>
      </c>
      <c r="W43" s="109">
        <f t="shared" si="38"/>
        <v>0</v>
      </c>
      <c r="X43" s="109">
        <f t="shared" si="39"/>
        <v>0</v>
      </c>
      <c r="Y43" s="109">
        <f t="shared" si="40"/>
        <v>0</v>
      </c>
      <c r="Z43" s="109">
        <f t="shared" si="41"/>
        <v>0</v>
      </c>
      <c r="AA43" s="109">
        <f t="shared" si="42"/>
        <v>0</v>
      </c>
      <c r="AB43" s="109">
        <f t="shared" si="43"/>
        <v>0</v>
      </c>
      <c r="AC43" s="109">
        <f t="shared" si="44"/>
        <v>0</v>
      </c>
      <c r="AD43" s="109">
        <f t="shared" si="45"/>
        <v>0</v>
      </c>
      <c r="AE43" s="109">
        <f t="shared" si="46"/>
        <v>0</v>
      </c>
      <c r="AF43" s="109">
        <f t="shared" si="47"/>
        <v>0</v>
      </c>
      <c r="AG43" s="109" t="str">
        <f t="shared" si="50"/>
        <v>Error</v>
      </c>
      <c r="AH43" s="109" t="str">
        <f t="shared" si="50"/>
        <v>Error</v>
      </c>
      <c r="AI43" s="109" t="str">
        <f t="shared" si="50"/>
        <v>Error</v>
      </c>
      <c r="AJ43" s="109" t="str">
        <f t="shared" si="50"/>
        <v>Error</v>
      </c>
      <c r="AK43" s="109" t="str">
        <f t="shared" si="50"/>
        <v>Error</v>
      </c>
      <c r="AL43" s="109" t="str">
        <f t="shared" si="49"/>
        <v>Error</v>
      </c>
      <c r="AM43" s="109" t="str">
        <f t="shared" si="49"/>
        <v>Error</v>
      </c>
      <c r="AN43" s="109" t="str">
        <f t="shared" si="49"/>
        <v>Error</v>
      </c>
      <c r="AO43" s="109" t="str">
        <f t="shared" si="49"/>
        <v>Error</v>
      </c>
      <c r="AP43" s="109" t="str">
        <f t="shared" si="49"/>
        <v>Error</v>
      </c>
      <c r="AQ43" s="109" t="str">
        <f t="shared" si="49"/>
        <v>Error</v>
      </c>
    </row>
    <row r="44" spans="1:43" x14ac:dyDescent="0.2">
      <c r="A44" s="62">
        <v>10</v>
      </c>
      <c r="B44" s="63">
        <v>67</v>
      </c>
      <c r="C44" s="63"/>
      <c r="D44" s="63">
        <v>96</v>
      </c>
      <c r="H44" s="96">
        <v>48</v>
      </c>
      <c r="I44" s="98">
        <f t="shared" si="23"/>
        <v>0</v>
      </c>
      <c r="J44" s="14">
        <f t="shared" si="27"/>
        <v>0</v>
      </c>
      <c r="K44">
        <f t="shared" si="28"/>
        <v>0</v>
      </c>
      <c r="L44">
        <f t="shared" si="29"/>
        <v>0</v>
      </c>
      <c r="M44">
        <f t="shared" si="30"/>
        <v>0</v>
      </c>
      <c r="N44">
        <f t="shared" si="31"/>
        <v>0</v>
      </c>
      <c r="O44">
        <f t="shared" si="32"/>
        <v>0</v>
      </c>
      <c r="P44">
        <f t="shared" si="33"/>
        <v>0</v>
      </c>
      <c r="Q44">
        <f t="shared" si="34"/>
        <v>0</v>
      </c>
      <c r="R44">
        <f t="shared" si="35"/>
        <v>0</v>
      </c>
      <c r="S44">
        <f t="shared" si="36"/>
        <v>0</v>
      </c>
      <c r="T44">
        <f t="shared" si="37"/>
        <v>0</v>
      </c>
      <c r="U44" s="1">
        <f t="shared" si="24"/>
        <v>0</v>
      </c>
      <c r="V44" s="109">
        <f t="shared" si="48"/>
        <v>0</v>
      </c>
      <c r="W44" s="109">
        <f t="shared" si="38"/>
        <v>0</v>
      </c>
      <c r="X44" s="109">
        <f t="shared" si="39"/>
        <v>0</v>
      </c>
      <c r="Y44" s="109">
        <f t="shared" si="40"/>
        <v>0</v>
      </c>
      <c r="Z44" s="109">
        <f t="shared" si="41"/>
        <v>0</v>
      </c>
      <c r="AA44" s="109">
        <f t="shared" si="42"/>
        <v>0</v>
      </c>
      <c r="AB44" s="109">
        <f t="shared" si="43"/>
        <v>0</v>
      </c>
      <c r="AC44" s="109">
        <f t="shared" si="44"/>
        <v>0</v>
      </c>
      <c r="AD44" s="109">
        <f t="shared" si="45"/>
        <v>0</v>
      </c>
      <c r="AE44" s="109">
        <f t="shared" si="46"/>
        <v>0</v>
      </c>
      <c r="AF44" s="109">
        <f t="shared" si="47"/>
        <v>0</v>
      </c>
      <c r="AG44" s="109" t="str">
        <f t="shared" si="50"/>
        <v>Error</v>
      </c>
      <c r="AH44" s="109" t="str">
        <f t="shared" si="50"/>
        <v>Error</v>
      </c>
      <c r="AI44" s="109" t="str">
        <f t="shared" si="50"/>
        <v>Error</v>
      </c>
      <c r="AJ44" s="109" t="str">
        <f t="shared" si="50"/>
        <v>Error</v>
      </c>
      <c r="AK44" s="109" t="str">
        <f t="shared" si="50"/>
        <v>Error</v>
      </c>
      <c r="AL44" s="109" t="str">
        <f t="shared" si="49"/>
        <v>Error</v>
      </c>
      <c r="AM44" s="109" t="str">
        <f t="shared" si="49"/>
        <v>Error</v>
      </c>
      <c r="AN44" s="109" t="str">
        <f t="shared" si="49"/>
        <v>Error</v>
      </c>
      <c r="AO44" s="109" t="str">
        <f t="shared" si="49"/>
        <v>Error</v>
      </c>
      <c r="AP44" s="109" t="str">
        <f t="shared" si="49"/>
        <v>Error</v>
      </c>
      <c r="AQ44" s="109" t="str">
        <f t="shared" si="49"/>
        <v>Error</v>
      </c>
    </row>
    <row r="45" spans="1:43" x14ac:dyDescent="0.2">
      <c r="A45" s="62">
        <v>20</v>
      </c>
      <c r="B45" s="63">
        <v>230</v>
      </c>
      <c r="C45" s="63">
        <v>8</v>
      </c>
      <c r="D45" s="63">
        <v>93</v>
      </c>
      <c r="H45" s="96">
        <v>49</v>
      </c>
      <c r="I45" s="98">
        <f t="shared" si="23"/>
        <v>2</v>
      </c>
      <c r="J45" s="14">
        <f t="shared" si="27"/>
        <v>0</v>
      </c>
      <c r="K45">
        <f t="shared" si="28"/>
        <v>0</v>
      </c>
      <c r="L45">
        <f t="shared" si="29"/>
        <v>0</v>
      </c>
      <c r="M45">
        <f t="shared" si="30"/>
        <v>0</v>
      </c>
      <c r="N45">
        <f t="shared" si="31"/>
        <v>0</v>
      </c>
      <c r="O45">
        <f t="shared" si="32"/>
        <v>0</v>
      </c>
      <c r="P45">
        <f t="shared" si="33"/>
        <v>0</v>
      </c>
      <c r="Q45">
        <f t="shared" si="34"/>
        <v>0</v>
      </c>
      <c r="R45">
        <f t="shared" si="35"/>
        <v>0</v>
      </c>
      <c r="S45">
        <f t="shared" si="36"/>
        <v>0</v>
      </c>
      <c r="T45">
        <f t="shared" si="37"/>
        <v>0</v>
      </c>
      <c r="U45" s="1">
        <f t="shared" si="24"/>
        <v>0</v>
      </c>
      <c r="V45" s="109">
        <f t="shared" si="48"/>
        <v>0</v>
      </c>
      <c r="W45" s="109">
        <f t="shared" si="38"/>
        <v>0</v>
      </c>
      <c r="X45" s="109">
        <f t="shared" si="39"/>
        <v>0</v>
      </c>
      <c r="Y45" s="109">
        <f t="shared" si="40"/>
        <v>0</v>
      </c>
      <c r="Z45" s="109">
        <f t="shared" si="41"/>
        <v>0</v>
      </c>
      <c r="AA45" s="109">
        <f t="shared" si="42"/>
        <v>0</v>
      </c>
      <c r="AB45" s="109">
        <f t="shared" si="43"/>
        <v>0</v>
      </c>
      <c r="AC45" s="109">
        <f t="shared" si="44"/>
        <v>0</v>
      </c>
      <c r="AD45" s="109">
        <f t="shared" si="45"/>
        <v>0</v>
      </c>
      <c r="AE45" s="109">
        <f t="shared" si="46"/>
        <v>0</v>
      </c>
      <c r="AF45" s="109">
        <f t="shared" si="47"/>
        <v>0</v>
      </c>
      <c r="AG45" s="109" t="str">
        <f t="shared" si="50"/>
        <v>Error</v>
      </c>
      <c r="AH45" s="109" t="str">
        <f t="shared" si="50"/>
        <v>Error</v>
      </c>
      <c r="AI45" s="109" t="str">
        <f t="shared" si="50"/>
        <v>Error</v>
      </c>
      <c r="AJ45" s="109" t="str">
        <f t="shared" si="50"/>
        <v>Error</v>
      </c>
      <c r="AK45" s="109" t="str">
        <f t="shared" si="50"/>
        <v>Error</v>
      </c>
      <c r="AL45" s="109" t="str">
        <f t="shared" si="49"/>
        <v>Error</v>
      </c>
      <c r="AM45" s="109" t="str">
        <f t="shared" si="49"/>
        <v>Error</v>
      </c>
      <c r="AN45" s="109" t="str">
        <f t="shared" si="49"/>
        <v>Error</v>
      </c>
      <c r="AO45" s="109" t="str">
        <f t="shared" si="49"/>
        <v>Error</v>
      </c>
      <c r="AP45" s="109" t="str">
        <f t="shared" si="49"/>
        <v>Error</v>
      </c>
      <c r="AQ45" s="109" t="str">
        <f t="shared" si="49"/>
        <v>Error</v>
      </c>
    </row>
    <row r="46" spans="1:43" x14ac:dyDescent="0.2">
      <c r="A46" s="62">
        <v>30</v>
      </c>
      <c r="B46" s="63">
        <v>631</v>
      </c>
      <c r="C46" s="63"/>
      <c r="D46" s="63">
        <v>116</v>
      </c>
      <c r="H46" s="96">
        <v>50</v>
      </c>
      <c r="I46" s="98">
        <f t="shared" si="23"/>
        <v>3</v>
      </c>
      <c r="J46" s="14">
        <f t="shared" si="27"/>
        <v>0</v>
      </c>
      <c r="K46">
        <f t="shared" si="28"/>
        <v>0</v>
      </c>
      <c r="L46">
        <f t="shared" si="29"/>
        <v>0</v>
      </c>
      <c r="M46">
        <f t="shared" si="30"/>
        <v>0</v>
      </c>
      <c r="N46">
        <f t="shared" si="31"/>
        <v>0</v>
      </c>
      <c r="O46">
        <f t="shared" si="32"/>
        <v>0</v>
      </c>
      <c r="P46">
        <f t="shared" si="33"/>
        <v>0</v>
      </c>
      <c r="Q46">
        <f t="shared" si="34"/>
        <v>0</v>
      </c>
      <c r="R46">
        <f t="shared" si="35"/>
        <v>0</v>
      </c>
      <c r="S46">
        <f t="shared" si="36"/>
        <v>0</v>
      </c>
      <c r="T46">
        <f t="shared" si="37"/>
        <v>0</v>
      </c>
      <c r="U46" s="1">
        <f t="shared" si="24"/>
        <v>0</v>
      </c>
      <c r="V46" s="109">
        <f t="shared" si="48"/>
        <v>0</v>
      </c>
      <c r="W46" s="109">
        <f t="shared" si="38"/>
        <v>0</v>
      </c>
      <c r="X46" s="109">
        <f t="shared" si="39"/>
        <v>0</v>
      </c>
      <c r="Y46" s="109">
        <f t="shared" si="40"/>
        <v>0</v>
      </c>
      <c r="Z46" s="109">
        <f t="shared" si="41"/>
        <v>0</v>
      </c>
      <c r="AA46" s="109">
        <f t="shared" si="42"/>
        <v>0</v>
      </c>
      <c r="AB46" s="109">
        <f t="shared" si="43"/>
        <v>0</v>
      </c>
      <c r="AC46" s="109">
        <f t="shared" si="44"/>
        <v>0</v>
      </c>
      <c r="AD46" s="109">
        <f t="shared" si="45"/>
        <v>0</v>
      </c>
      <c r="AE46" s="109">
        <f t="shared" si="46"/>
        <v>0</v>
      </c>
      <c r="AF46" s="109">
        <f t="shared" si="47"/>
        <v>0</v>
      </c>
      <c r="AG46" s="109" t="str">
        <f t="shared" si="50"/>
        <v>Error</v>
      </c>
      <c r="AH46" s="109" t="str">
        <f t="shared" si="50"/>
        <v>Error</v>
      </c>
      <c r="AI46" s="109" t="str">
        <f t="shared" si="50"/>
        <v>Error</v>
      </c>
      <c r="AJ46" s="109" t="str">
        <f t="shared" si="50"/>
        <v>Error</v>
      </c>
      <c r="AK46" s="109" t="str">
        <f t="shared" si="50"/>
        <v>Error</v>
      </c>
      <c r="AL46" s="109" t="str">
        <f t="shared" si="49"/>
        <v>Error</v>
      </c>
      <c r="AM46" s="109" t="str">
        <f t="shared" si="49"/>
        <v>Error</v>
      </c>
      <c r="AN46" s="109" t="str">
        <f t="shared" si="49"/>
        <v>Error</v>
      </c>
      <c r="AO46" s="109" t="str">
        <f t="shared" si="49"/>
        <v>Error</v>
      </c>
      <c r="AP46" s="109" t="str">
        <f t="shared" si="49"/>
        <v>Error</v>
      </c>
      <c r="AQ46" s="109" t="str">
        <f t="shared" si="49"/>
        <v>Error</v>
      </c>
    </row>
    <row r="47" spans="1:43" x14ac:dyDescent="0.2">
      <c r="A47" s="62">
        <v>40</v>
      </c>
      <c r="B47" s="63"/>
      <c r="C47" s="63"/>
      <c r="D47" s="63">
        <v>97</v>
      </c>
      <c r="H47" s="96">
        <v>51</v>
      </c>
      <c r="I47" s="98">
        <f t="shared" si="23"/>
        <v>0</v>
      </c>
      <c r="J47" s="14">
        <f t="shared" si="27"/>
        <v>0</v>
      </c>
      <c r="K47">
        <f t="shared" si="28"/>
        <v>0</v>
      </c>
      <c r="L47">
        <f t="shared" si="29"/>
        <v>1</v>
      </c>
      <c r="M47">
        <f t="shared" si="30"/>
        <v>0</v>
      </c>
      <c r="N47">
        <f t="shared" si="31"/>
        <v>0</v>
      </c>
      <c r="O47">
        <f t="shared" si="32"/>
        <v>0</v>
      </c>
      <c r="P47">
        <f t="shared" si="33"/>
        <v>0</v>
      </c>
      <c r="Q47">
        <f t="shared" si="34"/>
        <v>0</v>
      </c>
      <c r="R47">
        <f t="shared" si="35"/>
        <v>0</v>
      </c>
      <c r="S47">
        <f t="shared" si="36"/>
        <v>0</v>
      </c>
      <c r="T47">
        <f t="shared" si="37"/>
        <v>0</v>
      </c>
      <c r="U47" s="1">
        <f t="shared" si="24"/>
        <v>1</v>
      </c>
      <c r="V47" s="109">
        <f t="shared" si="48"/>
        <v>0.2</v>
      </c>
      <c r="W47" s="109">
        <f t="shared" si="38"/>
        <v>2.8571428571428571E-2</v>
      </c>
      <c r="X47" s="109">
        <f t="shared" si="39"/>
        <v>8.5714285714285715E-2</v>
      </c>
      <c r="Y47" s="109">
        <f t="shared" si="40"/>
        <v>5.7142857142857141E-2</v>
      </c>
      <c r="Z47" s="109">
        <f t="shared" si="41"/>
        <v>0.14285714285714285</v>
      </c>
      <c r="AA47" s="109">
        <f t="shared" si="42"/>
        <v>0.17142857142857143</v>
      </c>
      <c r="AB47" s="109">
        <f t="shared" si="43"/>
        <v>0.11428571428571428</v>
      </c>
      <c r="AC47" s="109">
        <f t="shared" si="44"/>
        <v>8.5714285714285715E-2</v>
      </c>
      <c r="AD47" s="109">
        <f t="shared" si="45"/>
        <v>8.5714285714285715E-2</v>
      </c>
      <c r="AE47" s="109">
        <f t="shared" si="46"/>
        <v>2.8571428571428571E-2</v>
      </c>
      <c r="AF47" s="109">
        <f t="shared" si="47"/>
        <v>0</v>
      </c>
      <c r="AG47" s="109">
        <f t="shared" si="50"/>
        <v>0.20000000000000004</v>
      </c>
      <c r="AH47" s="109">
        <f t="shared" si="50"/>
        <v>2.8571428571428571E-2</v>
      </c>
      <c r="AI47" s="109">
        <f t="shared" si="50"/>
        <v>9.7523809523809515</v>
      </c>
      <c r="AJ47" s="109">
        <f t="shared" si="50"/>
        <v>5.7142857142857141E-2</v>
      </c>
      <c r="AK47" s="109">
        <f t="shared" si="50"/>
        <v>0.14285714285714285</v>
      </c>
      <c r="AL47" s="109">
        <f t="shared" si="49"/>
        <v>0.17142857142857143</v>
      </c>
      <c r="AM47" s="109">
        <f t="shared" si="49"/>
        <v>0.11428571428571428</v>
      </c>
      <c r="AN47" s="109">
        <f t="shared" si="49"/>
        <v>8.5714285714285715E-2</v>
      </c>
      <c r="AO47" s="109">
        <f t="shared" si="49"/>
        <v>8.5714285714285715E-2</v>
      </c>
      <c r="AP47" s="109">
        <f t="shared" si="49"/>
        <v>2.8571428571428571E-2</v>
      </c>
      <c r="AQ47" s="109" t="str">
        <f t="shared" si="49"/>
        <v>Error</v>
      </c>
    </row>
    <row r="48" spans="1:43" x14ac:dyDescent="0.2">
      <c r="A48" s="62">
        <v>50</v>
      </c>
      <c r="B48" s="63">
        <v>552</v>
      </c>
      <c r="C48" s="63"/>
      <c r="D48" s="63">
        <v>92</v>
      </c>
      <c r="H48" s="96">
        <v>52</v>
      </c>
      <c r="I48" s="98">
        <f t="shared" si="23"/>
        <v>1</v>
      </c>
      <c r="J48" s="14">
        <f t="shared" si="27"/>
        <v>0</v>
      </c>
      <c r="K48">
        <f t="shared" si="28"/>
        <v>0</v>
      </c>
      <c r="L48">
        <f t="shared" si="29"/>
        <v>0</v>
      </c>
      <c r="M48">
        <f t="shared" si="30"/>
        <v>0</v>
      </c>
      <c r="N48">
        <f t="shared" si="31"/>
        <v>0</v>
      </c>
      <c r="O48">
        <f t="shared" si="32"/>
        <v>0</v>
      </c>
      <c r="P48">
        <f t="shared" si="33"/>
        <v>0</v>
      </c>
      <c r="Q48">
        <f t="shared" si="34"/>
        <v>0</v>
      </c>
      <c r="R48">
        <f t="shared" si="35"/>
        <v>0</v>
      </c>
      <c r="S48">
        <f t="shared" si="36"/>
        <v>0</v>
      </c>
      <c r="T48">
        <f t="shared" si="37"/>
        <v>0</v>
      </c>
      <c r="U48" s="1">
        <f t="shared" si="24"/>
        <v>0</v>
      </c>
      <c r="V48" s="109">
        <f t="shared" si="48"/>
        <v>0</v>
      </c>
      <c r="W48" s="109">
        <f t="shared" si="38"/>
        <v>0</v>
      </c>
      <c r="X48" s="109">
        <f t="shared" si="39"/>
        <v>0</v>
      </c>
      <c r="Y48" s="109">
        <f t="shared" si="40"/>
        <v>0</v>
      </c>
      <c r="Z48" s="109">
        <f t="shared" si="41"/>
        <v>0</v>
      </c>
      <c r="AA48" s="109">
        <f t="shared" si="42"/>
        <v>0</v>
      </c>
      <c r="AB48" s="109">
        <f t="shared" si="43"/>
        <v>0</v>
      </c>
      <c r="AC48" s="109">
        <f t="shared" si="44"/>
        <v>0</v>
      </c>
      <c r="AD48" s="109">
        <f t="shared" si="45"/>
        <v>0</v>
      </c>
      <c r="AE48" s="109">
        <f t="shared" si="46"/>
        <v>0</v>
      </c>
      <c r="AF48" s="109">
        <f t="shared" si="47"/>
        <v>0</v>
      </c>
      <c r="AG48" s="109" t="str">
        <f t="shared" si="50"/>
        <v>Error</v>
      </c>
      <c r="AH48" s="109" t="str">
        <f t="shared" si="50"/>
        <v>Error</v>
      </c>
      <c r="AI48" s="109" t="str">
        <f t="shared" si="50"/>
        <v>Error</v>
      </c>
      <c r="AJ48" s="109" t="str">
        <f t="shared" si="50"/>
        <v>Error</v>
      </c>
      <c r="AK48" s="109" t="str">
        <f t="shared" si="50"/>
        <v>Error</v>
      </c>
      <c r="AL48" s="109" t="str">
        <f t="shared" si="49"/>
        <v>Error</v>
      </c>
      <c r="AM48" s="109" t="str">
        <f t="shared" si="49"/>
        <v>Error</v>
      </c>
      <c r="AN48" s="109" t="str">
        <f t="shared" si="49"/>
        <v>Error</v>
      </c>
      <c r="AO48" s="109" t="str">
        <f t="shared" si="49"/>
        <v>Error</v>
      </c>
      <c r="AP48" s="109" t="str">
        <f t="shared" si="49"/>
        <v>Error</v>
      </c>
      <c r="AQ48" s="109" t="str">
        <f t="shared" si="49"/>
        <v>Error</v>
      </c>
    </row>
    <row r="49" spans="1:43" x14ac:dyDescent="0.2">
      <c r="A49" s="62">
        <v>60</v>
      </c>
      <c r="B49" s="63">
        <v>173</v>
      </c>
      <c r="C49" s="63"/>
      <c r="D49" s="63">
        <v>95</v>
      </c>
      <c r="H49" s="96">
        <v>53</v>
      </c>
      <c r="I49" s="98">
        <f t="shared" si="23"/>
        <v>0</v>
      </c>
      <c r="J49" s="14">
        <f t="shared" si="27"/>
        <v>0</v>
      </c>
      <c r="K49">
        <f t="shared" si="28"/>
        <v>0</v>
      </c>
      <c r="L49">
        <f t="shared" si="29"/>
        <v>0</v>
      </c>
      <c r="M49">
        <f t="shared" si="30"/>
        <v>0</v>
      </c>
      <c r="N49">
        <f t="shared" si="31"/>
        <v>0</v>
      </c>
      <c r="O49">
        <f t="shared" si="32"/>
        <v>0</v>
      </c>
      <c r="P49">
        <f t="shared" si="33"/>
        <v>0</v>
      </c>
      <c r="Q49">
        <f t="shared" si="34"/>
        <v>0</v>
      </c>
      <c r="R49">
        <f t="shared" si="35"/>
        <v>0</v>
      </c>
      <c r="S49">
        <f t="shared" si="36"/>
        <v>0</v>
      </c>
      <c r="T49">
        <f t="shared" si="37"/>
        <v>0</v>
      </c>
      <c r="U49" s="1">
        <f t="shared" si="24"/>
        <v>0</v>
      </c>
      <c r="V49" s="109">
        <f t="shared" si="48"/>
        <v>0</v>
      </c>
      <c r="W49" s="109">
        <f t="shared" si="38"/>
        <v>0</v>
      </c>
      <c r="X49" s="109">
        <f t="shared" si="39"/>
        <v>0</v>
      </c>
      <c r="Y49" s="109">
        <f t="shared" si="40"/>
        <v>0</v>
      </c>
      <c r="Z49" s="109">
        <f t="shared" si="41"/>
        <v>0</v>
      </c>
      <c r="AA49" s="109">
        <f t="shared" si="42"/>
        <v>0</v>
      </c>
      <c r="AB49" s="109">
        <f t="shared" si="43"/>
        <v>0</v>
      </c>
      <c r="AC49" s="109">
        <f t="shared" si="44"/>
        <v>0</v>
      </c>
      <c r="AD49" s="109">
        <f t="shared" si="45"/>
        <v>0</v>
      </c>
      <c r="AE49" s="109">
        <f t="shared" si="46"/>
        <v>0</v>
      </c>
      <c r="AF49" s="109">
        <f t="shared" si="47"/>
        <v>0</v>
      </c>
      <c r="AG49" s="109" t="str">
        <f t="shared" si="50"/>
        <v>Error</v>
      </c>
      <c r="AH49" s="109" t="str">
        <f t="shared" si="50"/>
        <v>Error</v>
      </c>
      <c r="AI49" s="109" t="str">
        <f t="shared" si="50"/>
        <v>Error</v>
      </c>
      <c r="AJ49" s="109" t="str">
        <f t="shared" si="50"/>
        <v>Error</v>
      </c>
      <c r="AK49" s="109" t="str">
        <f t="shared" si="50"/>
        <v>Error</v>
      </c>
      <c r="AL49" s="109" t="str">
        <f t="shared" si="49"/>
        <v>Error</v>
      </c>
      <c r="AM49" s="109" t="str">
        <f t="shared" si="49"/>
        <v>Error</v>
      </c>
      <c r="AN49" s="109" t="str">
        <f t="shared" si="49"/>
        <v>Error</v>
      </c>
      <c r="AO49" s="109" t="str">
        <f t="shared" si="49"/>
        <v>Error</v>
      </c>
      <c r="AP49" s="109" t="str">
        <f t="shared" si="49"/>
        <v>Error</v>
      </c>
      <c r="AQ49" s="109" t="str">
        <f t="shared" si="49"/>
        <v>Error</v>
      </c>
    </row>
    <row r="50" spans="1:43" x14ac:dyDescent="0.2">
      <c r="A50" s="62">
        <v>70</v>
      </c>
      <c r="B50" s="63"/>
      <c r="C50" s="63">
        <v>7</v>
      </c>
      <c r="D50" s="63">
        <v>91</v>
      </c>
      <c r="H50" s="96">
        <v>54</v>
      </c>
      <c r="I50" s="98">
        <f t="shared" si="23"/>
        <v>1</v>
      </c>
      <c r="J50" s="14">
        <f t="shared" si="27"/>
        <v>0</v>
      </c>
      <c r="K50">
        <f t="shared" si="28"/>
        <v>0</v>
      </c>
      <c r="L50">
        <f t="shared" si="29"/>
        <v>0</v>
      </c>
      <c r="M50">
        <f t="shared" si="30"/>
        <v>0</v>
      </c>
      <c r="N50">
        <f t="shared" si="31"/>
        <v>0</v>
      </c>
      <c r="O50">
        <f t="shared" si="32"/>
        <v>0</v>
      </c>
      <c r="P50">
        <f t="shared" si="33"/>
        <v>0</v>
      </c>
      <c r="Q50">
        <f t="shared" si="34"/>
        <v>0</v>
      </c>
      <c r="R50">
        <f t="shared" si="35"/>
        <v>0</v>
      </c>
      <c r="S50">
        <f t="shared" si="36"/>
        <v>0</v>
      </c>
      <c r="T50">
        <f t="shared" si="37"/>
        <v>0</v>
      </c>
      <c r="U50" s="1">
        <f t="shared" si="24"/>
        <v>0</v>
      </c>
      <c r="V50" s="109">
        <f t="shared" si="48"/>
        <v>0</v>
      </c>
      <c r="W50" s="109">
        <f t="shared" si="38"/>
        <v>0</v>
      </c>
      <c r="X50" s="109">
        <f t="shared" si="39"/>
        <v>0</v>
      </c>
      <c r="Y50" s="109">
        <f t="shared" si="40"/>
        <v>0</v>
      </c>
      <c r="Z50" s="109">
        <f t="shared" si="41"/>
        <v>0</v>
      </c>
      <c r="AA50" s="109">
        <f t="shared" si="42"/>
        <v>0</v>
      </c>
      <c r="AB50" s="109">
        <f t="shared" si="43"/>
        <v>0</v>
      </c>
      <c r="AC50" s="109">
        <f t="shared" si="44"/>
        <v>0</v>
      </c>
      <c r="AD50" s="109">
        <f t="shared" si="45"/>
        <v>0</v>
      </c>
      <c r="AE50" s="109">
        <f t="shared" si="46"/>
        <v>0</v>
      </c>
      <c r="AF50" s="109">
        <f t="shared" si="47"/>
        <v>0</v>
      </c>
      <c r="AG50" s="109" t="str">
        <f t="shared" si="50"/>
        <v>Error</v>
      </c>
      <c r="AH50" s="109" t="str">
        <f t="shared" si="50"/>
        <v>Error</v>
      </c>
      <c r="AI50" s="109" t="str">
        <f t="shared" si="50"/>
        <v>Error</v>
      </c>
      <c r="AJ50" s="109" t="str">
        <f t="shared" si="50"/>
        <v>Error</v>
      </c>
      <c r="AK50" s="109" t="str">
        <f t="shared" si="50"/>
        <v>Error</v>
      </c>
      <c r="AL50" s="109" t="str">
        <f t="shared" si="49"/>
        <v>Error</v>
      </c>
      <c r="AM50" s="109" t="str">
        <f t="shared" si="49"/>
        <v>Error</v>
      </c>
      <c r="AN50" s="109" t="str">
        <f t="shared" si="49"/>
        <v>Error</v>
      </c>
      <c r="AO50" s="109" t="str">
        <f t="shared" si="49"/>
        <v>Error</v>
      </c>
      <c r="AP50" s="109" t="str">
        <f t="shared" si="49"/>
        <v>Error</v>
      </c>
      <c r="AQ50" s="109" t="str">
        <f t="shared" si="49"/>
        <v>Error</v>
      </c>
    </row>
    <row r="51" spans="1:43" x14ac:dyDescent="0.2">
      <c r="A51" s="62">
        <v>80</v>
      </c>
      <c r="B51" s="63">
        <v>148</v>
      </c>
      <c r="C51" s="63"/>
      <c r="D51" s="63">
        <v>90</v>
      </c>
      <c r="H51" s="96">
        <v>55</v>
      </c>
      <c r="I51" s="98">
        <f t="shared" si="23"/>
        <v>0</v>
      </c>
      <c r="J51" s="14">
        <f t="shared" si="27"/>
        <v>0</v>
      </c>
      <c r="K51">
        <f t="shared" si="28"/>
        <v>0</v>
      </c>
      <c r="L51">
        <f t="shared" si="29"/>
        <v>0</v>
      </c>
      <c r="M51">
        <f t="shared" si="30"/>
        <v>0</v>
      </c>
      <c r="N51">
        <f t="shared" si="31"/>
        <v>0</v>
      </c>
      <c r="O51">
        <f t="shared" si="32"/>
        <v>0</v>
      </c>
      <c r="P51">
        <f t="shared" si="33"/>
        <v>0</v>
      </c>
      <c r="Q51">
        <f t="shared" si="34"/>
        <v>0</v>
      </c>
      <c r="R51">
        <f t="shared" si="35"/>
        <v>0</v>
      </c>
      <c r="S51">
        <f t="shared" si="36"/>
        <v>0</v>
      </c>
      <c r="T51">
        <f t="shared" si="37"/>
        <v>0</v>
      </c>
      <c r="U51" s="1">
        <f t="shared" si="24"/>
        <v>0</v>
      </c>
      <c r="V51" s="109">
        <f t="shared" si="48"/>
        <v>0</v>
      </c>
      <c r="W51" s="109">
        <f t="shared" si="38"/>
        <v>0</v>
      </c>
      <c r="X51" s="109">
        <f t="shared" si="39"/>
        <v>0</v>
      </c>
      <c r="Y51" s="109">
        <f t="shared" si="40"/>
        <v>0</v>
      </c>
      <c r="Z51" s="109">
        <f t="shared" si="41"/>
        <v>0</v>
      </c>
      <c r="AA51" s="109">
        <f t="shared" si="42"/>
        <v>0</v>
      </c>
      <c r="AB51" s="109">
        <f t="shared" si="43"/>
        <v>0</v>
      </c>
      <c r="AC51" s="109">
        <f t="shared" si="44"/>
        <v>0</v>
      </c>
      <c r="AD51" s="109">
        <f t="shared" si="45"/>
        <v>0</v>
      </c>
      <c r="AE51" s="109">
        <f t="shared" si="46"/>
        <v>0</v>
      </c>
      <c r="AF51" s="109">
        <f t="shared" si="47"/>
        <v>0</v>
      </c>
      <c r="AG51" s="109" t="str">
        <f t="shared" si="50"/>
        <v>Error</v>
      </c>
      <c r="AH51" s="109" t="str">
        <f t="shared" si="50"/>
        <v>Error</v>
      </c>
      <c r="AI51" s="109" t="str">
        <f t="shared" si="50"/>
        <v>Error</v>
      </c>
      <c r="AJ51" s="109" t="str">
        <f t="shared" si="50"/>
        <v>Error</v>
      </c>
      <c r="AK51" s="109" t="str">
        <f t="shared" si="50"/>
        <v>Error</v>
      </c>
      <c r="AL51" s="109" t="str">
        <f t="shared" si="49"/>
        <v>Error</v>
      </c>
      <c r="AM51" s="109" t="str">
        <f t="shared" si="49"/>
        <v>Error</v>
      </c>
      <c r="AN51" s="109" t="str">
        <f t="shared" si="49"/>
        <v>Error</v>
      </c>
      <c r="AO51" s="109" t="str">
        <f t="shared" si="49"/>
        <v>Error</v>
      </c>
      <c r="AP51" s="109" t="str">
        <f t="shared" si="49"/>
        <v>Error</v>
      </c>
      <c r="AQ51" s="109" t="str">
        <f t="shared" si="49"/>
        <v>Error</v>
      </c>
    </row>
    <row r="52" spans="1:43" x14ac:dyDescent="0.2">
      <c r="A52" s="62">
        <v>90</v>
      </c>
      <c r="B52" s="63"/>
      <c r="C52" s="63"/>
      <c r="D52" s="63">
        <v>95</v>
      </c>
      <c r="H52" s="96">
        <v>56</v>
      </c>
      <c r="I52" s="98">
        <f t="shared" si="23"/>
        <v>0</v>
      </c>
      <c r="J52" s="14">
        <f t="shared" si="27"/>
        <v>1</v>
      </c>
      <c r="K52">
        <f t="shared" si="28"/>
        <v>1</v>
      </c>
      <c r="L52">
        <f t="shared" si="29"/>
        <v>0</v>
      </c>
      <c r="M52">
        <f t="shared" si="30"/>
        <v>0</v>
      </c>
      <c r="N52">
        <f t="shared" si="31"/>
        <v>0</v>
      </c>
      <c r="O52">
        <f t="shared" si="32"/>
        <v>0</v>
      </c>
      <c r="P52">
        <f t="shared" si="33"/>
        <v>0</v>
      </c>
      <c r="Q52">
        <f t="shared" si="34"/>
        <v>0</v>
      </c>
      <c r="R52">
        <f t="shared" si="35"/>
        <v>0</v>
      </c>
      <c r="S52">
        <f t="shared" si="36"/>
        <v>0</v>
      </c>
      <c r="T52">
        <f t="shared" si="37"/>
        <v>0</v>
      </c>
      <c r="U52" s="1">
        <f t="shared" si="24"/>
        <v>2</v>
      </c>
      <c r="V52" s="109">
        <f t="shared" si="48"/>
        <v>0.4</v>
      </c>
      <c r="W52" s="109">
        <f t="shared" si="38"/>
        <v>5.7142857142857141E-2</v>
      </c>
      <c r="X52" s="109">
        <f t="shared" si="39"/>
        <v>0.17142857142857143</v>
      </c>
      <c r="Y52" s="109">
        <f t="shared" si="40"/>
        <v>0.11428571428571428</v>
      </c>
      <c r="Z52" s="109">
        <f t="shared" si="41"/>
        <v>0.2857142857142857</v>
      </c>
      <c r="AA52" s="109">
        <f t="shared" si="42"/>
        <v>0.34285714285714286</v>
      </c>
      <c r="AB52" s="109">
        <f t="shared" si="43"/>
        <v>0.22857142857142856</v>
      </c>
      <c r="AC52" s="109">
        <f t="shared" si="44"/>
        <v>0.17142857142857143</v>
      </c>
      <c r="AD52" s="109">
        <f t="shared" si="45"/>
        <v>0.17142857142857143</v>
      </c>
      <c r="AE52" s="109">
        <f t="shared" si="46"/>
        <v>5.7142857142857141E-2</v>
      </c>
      <c r="AF52" s="109">
        <f t="shared" si="47"/>
        <v>0</v>
      </c>
      <c r="AG52" s="109">
        <f t="shared" si="50"/>
        <v>0.89999999999999991</v>
      </c>
      <c r="AH52" s="109">
        <f t="shared" si="50"/>
        <v>15.557142857142857</v>
      </c>
      <c r="AI52" s="109">
        <f t="shared" si="50"/>
        <v>0.17142857142857143</v>
      </c>
      <c r="AJ52" s="109">
        <f t="shared" si="50"/>
        <v>0.11428571428571428</v>
      </c>
      <c r="AK52" s="109">
        <f t="shared" si="50"/>
        <v>0.2857142857142857</v>
      </c>
      <c r="AL52" s="109">
        <f t="shared" si="49"/>
        <v>0.34285714285714286</v>
      </c>
      <c r="AM52" s="109">
        <f t="shared" si="49"/>
        <v>0.22857142857142856</v>
      </c>
      <c r="AN52" s="109">
        <f t="shared" si="49"/>
        <v>0.17142857142857143</v>
      </c>
      <c r="AO52" s="109">
        <f t="shared" si="49"/>
        <v>0.17142857142857143</v>
      </c>
      <c r="AP52" s="109">
        <f t="shared" si="49"/>
        <v>5.7142857142857141E-2</v>
      </c>
      <c r="AQ52" s="109" t="str">
        <f t="shared" si="49"/>
        <v>Error</v>
      </c>
    </row>
    <row r="53" spans="1:43" x14ac:dyDescent="0.2">
      <c r="A53" s="62">
        <v>100</v>
      </c>
      <c r="B53" s="63">
        <v>123</v>
      </c>
      <c r="C53" s="63"/>
      <c r="D53" s="63">
        <v>87</v>
      </c>
      <c r="H53" s="96">
        <v>57</v>
      </c>
      <c r="I53" s="98">
        <f t="shared" si="23"/>
        <v>1</v>
      </c>
      <c r="J53" s="14">
        <f t="shared" si="27"/>
        <v>1</v>
      </c>
      <c r="K53">
        <f t="shared" si="28"/>
        <v>0</v>
      </c>
      <c r="L53">
        <f t="shared" si="29"/>
        <v>0</v>
      </c>
      <c r="M53">
        <f t="shared" si="30"/>
        <v>0</v>
      </c>
      <c r="N53">
        <f t="shared" si="31"/>
        <v>0</v>
      </c>
      <c r="O53">
        <f t="shared" si="32"/>
        <v>1</v>
      </c>
      <c r="P53">
        <f t="shared" si="33"/>
        <v>0</v>
      </c>
      <c r="Q53">
        <f t="shared" si="34"/>
        <v>0</v>
      </c>
      <c r="R53">
        <f t="shared" si="35"/>
        <v>0</v>
      </c>
      <c r="S53">
        <f t="shared" si="36"/>
        <v>0</v>
      </c>
      <c r="T53">
        <f t="shared" si="37"/>
        <v>0</v>
      </c>
      <c r="U53" s="1">
        <f t="shared" si="24"/>
        <v>2</v>
      </c>
      <c r="V53" s="109">
        <f t="shared" si="48"/>
        <v>0.4</v>
      </c>
      <c r="W53" s="109">
        <f t="shared" si="38"/>
        <v>5.7142857142857141E-2</v>
      </c>
      <c r="X53" s="109">
        <f t="shared" si="39"/>
        <v>0.17142857142857143</v>
      </c>
      <c r="Y53" s="109">
        <f t="shared" si="40"/>
        <v>0.11428571428571428</v>
      </c>
      <c r="Z53" s="109">
        <f t="shared" si="41"/>
        <v>0.2857142857142857</v>
      </c>
      <c r="AA53" s="109">
        <f t="shared" si="42"/>
        <v>0.34285714285714286</v>
      </c>
      <c r="AB53" s="109">
        <f t="shared" si="43"/>
        <v>0.22857142857142856</v>
      </c>
      <c r="AC53" s="109">
        <f t="shared" si="44"/>
        <v>0.17142857142857143</v>
      </c>
      <c r="AD53" s="109">
        <f t="shared" si="45"/>
        <v>0.17142857142857143</v>
      </c>
      <c r="AE53" s="109">
        <f t="shared" si="46"/>
        <v>5.7142857142857141E-2</v>
      </c>
      <c r="AF53" s="109">
        <f t="shared" si="47"/>
        <v>0</v>
      </c>
      <c r="AG53" s="109">
        <f t="shared" si="50"/>
        <v>0.89999999999999991</v>
      </c>
      <c r="AH53" s="109">
        <f t="shared" si="50"/>
        <v>5.7142857142857141E-2</v>
      </c>
      <c r="AI53" s="109">
        <f t="shared" si="50"/>
        <v>0.17142857142857143</v>
      </c>
      <c r="AJ53" s="109">
        <f t="shared" si="50"/>
        <v>0.11428571428571428</v>
      </c>
      <c r="AK53" s="109">
        <f t="shared" si="50"/>
        <v>0.2857142857142857</v>
      </c>
      <c r="AL53" s="109">
        <f t="shared" si="49"/>
        <v>1.2595238095238095</v>
      </c>
      <c r="AM53" s="109">
        <f t="shared" si="49"/>
        <v>0.22857142857142856</v>
      </c>
      <c r="AN53" s="109">
        <f t="shared" si="49"/>
        <v>0.17142857142857143</v>
      </c>
      <c r="AO53" s="109">
        <f t="shared" si="49"/>
        <v>0.17142857142857143</v>
      </c>
      <c r="AP53" s="109">
        <f t="shared" si="49"/>
        <v>5.7142857142857141E-2</v>
      </c>
      <c r="AQ53" s="109" t="str">
        <f t="shared" si="49"/>
        <v>Error</v>
      </c>
    </row>
    <row r="54" spans="1:43" x14ac:dyDescent="0.2">
      <c r="A54" s="62">
        <v>110</v>
      </c>
      <c r="B54" s="63"/>
      <c r="C54" s="63">
        <v>4</v>
      </c>
      <c r="D54" s="63">
        <v>80</v>
      </c>
      <c r="H54" s="96">
        <v>58</v>
      </c>
      <c r="I54" s="98">
        <f t="shared" si="23"/>
        <v>0</v>
      </c>
      <c r="J54" s="14">
        <f t="shared" si="27"/>
        <v>0</v>
      </c>
      <c r="K54">
        <f t="shared" si="28"/>
        <v>0</v>
      </c>
      <c r="L54">
        <f t="shared" si="29"/>
        <v>0</v>
      </c>
      <c r="M54">
        <f t="shared" si="30"/>
        <v>0</v>
      </c>
      <c r="N54">
        <f t="shared" si="31"/>
        <v>0</v>
      </c>
      <c r="O54">
        <f t="shared" si="32"/>
        <v>0</v>
      </c>
      <c r="P54">
        <f t="shared" si="33"/>
        <v>0</v>
      </c>
      <c r="Q54">
        <f t="shared" si="34"/>
        <v>0</v>
      </c>
      <c r="R54">
        <f t="shared" si="35"/>
        <v>0</v>
      </c>
      <c r="S54">
        <f t="shared" si="36"/>
        <v>0</v>
      </c>
      <c r="T54">
        <f t="shared" si="37"/>
        <v>0</v>
      </c>
      <c r="U54" s="1">
        <f t="shared" si="24"/>
        <v>0</v>
      </c>
      <c r="V54" s="109">
        <f t="shared" si="48"/>
        <v>0</v>
      </c>
      <c r="W54" s="109">
        <f t="shared" si="38"/>
        <v>0</v>
      </c>
      <c r="X54" s="109">
        <f t="shared" si="39"/>
        <v>0</v>
      </c>
      <c r="Y54" s="109">
        <f t="shared" si="40"/>
        <v>0</v>
      </c>
      <c r="Z54" s="109">
        <f t="shared" si="41"/>
        <v>0</v>
      </c>
      <c r="AA54" s="109">
        <f t="shared" si="42"/>
        <v>0</v>
      </c>
      <c r="AB54" s="109">
        <f t="shared" si="43"/>
        <v>0</v>
      </c>
      <c r="AC54" s="109">
        <f t="shared" si="44"/>
        <v>0</v>
      </c>
      <c r="AD54" s="109">
        <f t="shared" si="45"/>
        <v>0</v>
      </c>
      <c r="AE54" s="109">
        <f t="shared" si="46"/>
        <v>0</v>
      </c>
      <c r="AF54" s="109">
        <f t="shared" si="47"/>
        <v>0</v>
      </c>
      <c r="AG54" s="109" t="str">
        <f t="shared" si="50"/>
        <v>Error</v>
      </c>
      <c r="AH54" s="109" t="str">
        <f t="shared" si="50"/>
        <v>Error</v>
      </c>
      <c r="AI54" s="109" t="str">
        <f t="shared" si="50"/>
        <v>Error</v>
      </c>
      <c r="AJ54" s="109" t="str">
        <f t="shared" si="50"/>
        <v>Error</v>
      </c>
      <c r="AK54" s="109" t="str">
        <f t="shared" si="50"/>
        <v>Error</v>
      </c>
      <c r="AL54" s="109" t="str">
        <f t="shared" si="49"/>
        <v>Error</v>
      </c>
      <c r="AM54" s="109" t="str">
        <f t="shared" si="49"/>
        <v>Error</v>
      </c>
      <c r="AN54" s="109" t="str">
        <f t="shared" si="49"/>
        <v>Error</v>
      </c>
      <c r="AO54" s="109" t="str">
        <f t="shared" si="49"/>
        <v>Error</v>
      </c>
      <c r="AP54" s="109" t="str">
        <f t="shared" si="49"/>
        <v>Error</v>
      </c>
      <c r="AQ54" s="109" t="str">
        <f t="shared" si="49"/>
        <v>Error</v>
      </c>
    </row>
    <row r="55" spans="1:43" x14ac:dyDescent="0.2">
      <c r="A55" s="62">
        <v>120</v>
      </c>
      <c r="B55" s="63"/>
      <c r="C55" s="63"/>
      <c r="D55" s="63">
        <v>88</v>
      </c>
      <c r="H55" s="96">
        <v>59</v>
      </c>
      <c r="I55" s="98">
        <f t="shared" si="23"/>
        <v>1</v>
      </c>
      <c r="J55" s="14">
        <f t="shared" si="27"/>
        <v>1</v>
      </c>
      <c r="K55">
        <f t="shared" si="28"/>
        <v>0</v>
      </c>
      <c r="L55">
        <f t="shared" si="29"/>
        <v>0</v>
      </c>
      <c r="M55">
        <f t="shared" si="30"/>
        <v>0</v>
      </c>
      <c r="N55">
        <f t="shared" si="31"/>
        <v>0</v>
      </c>
      <c r="O55">
        <f t="shared" si="32"/>
        <v>0</v>
      </c>
      <c r="P55">
        <f t="shared" si="33"/>
        <v>0</v>
      </c>
      <c r="Q55">
        <f t="shared" si="34"/>
        <v>0</v>
      </c>
      <c r="R55">
        <f t="shared" si="35"/>
        <v>0</v>
      </c>
      <c r="S55">
        <f t="shared" si="36"/>
        <v>0</v>
      </c>
      <c r="T55">
        <f t="shared" si="37"/>
        <v>0</v>
      </c>
      <c r="U55" s="1">
        <f t="shared" si="24"/>
        <v>1</v>
      </c>
      <c r="V55" s="109">
        <f t="shared" si="48"/>
        <v>0.2</v>
      </c>
      <c r="W55" s="109">
        <f t="shared" si="38"/>
        <v>2.8571428571428571E-2</v>
      </c>
      <c r="X55" s="109">
        <f t="shared" si="39"/>
        <v>8.5714285714285715E-2</v>
      </c>
      <c r="Y55" s="109">
        <f t="shared" si="40"/>
        <v>5.7142857142857141E-2</v>
      </c>
      <c r="Z55" s="109">
        <f t="shared" si="41"/>
        <v>0.14285714285714285</v>
      </c>
      <c r="AA55" s="109">
        <f t="shared" si="42"/>
        <v>0.17142857142857143</v>
      </c>
      <c r="AB55" s="109">
        <f t="shared" si="43"/>
        <v>0.11428571428571428</v>
      </c>
      <c r="AC55" s="109">
        <f t="shared" si="44"/>
        <v>8.5714285714285715E-2</v>
      </c>
      <c r="AD55" s="109">
        <f t="shared" si="45"/>
        <v>8.5714285714285715E-2</v>
      </c>
      <c r="AE55" s="109">
        <f t="shared" si="46"/>
        <v>2.8571428571428571E-2</v>
      </c>
      <c r="AF55" s="109">
        <f t="shared" si="47"/>
        <v>0</v>
      </c>
      <c r="AG55" s="109">
        <f t="shared" si="50"/>
        <v>3.2000000000000006</v>
      </c>
      <c r="AH55" s="109">
        <f t="shared" si="50"/>
        <v>2.8571428571428571E-2</v>
      </c>
      <c r="AI55" s="109">
        <f t="shared" si="50"/>
        <v>8.5714285714285715E-2</v>
      </c>
      <c r="AJ55" s="109">
        <f t="shared" si="50"/>
        <v>5.7142857142857141E-2</v>
      </c>
      <c r="AK55" s="109">
        <f t="shared" si="50"/>
        <v>0.14285714285714285</v>
      </c>
      <c r="AL55" s="109">
        <f t="shared" si="49"/>
        <v>0.17142857142857143</v>
      </c>
      <c r="AM55" s="109">
        <f t="shared" si="49"/>
        <v>0.11428571428571428</v>
      </c>
      <c r="AN55" s="109">
        <f t="shared" si="49"/>
        <v>8.5714285714285715E-2</v>
      </c>
      <c r="AO55" s="109">
        <f t="shared" si="49"/>
        <v>8.5714285714285715E-2</v>
      </c>
      <c r="AP55" s="109">
        <f t="shared" si="49"/>
        <v>2.8571428571428571E-2</v>
      </c>
      <c r="AQ55" s="109" t="str">
        <f t="shared" si="49"/>
        <v>Error</v>
      </c>
    </row>
    <row r="56" spans="1:43" x14ac:dyDescent="0.2">
      <c r="A56" s="62">
        <v>130</v>
      </c>
      <c r="C56" s="63"/>
      <c r="D56" s="63">
        <v>95</v>
      </c>
      <c r="H56" s="96">
        <v>60</v>
      </c>
      <c r="I56" s="98">
        <f t="shared" si="23"/>
        <v>1</v>
      </c>
      <c r="J56" s="14">
        <f t="shared" si="27"/>
        <v>0</v>
      </c>
      <c r="K56">
        <f t="shared" si="28"/>
        <v>0</v>
      </c>
      <c r="L56">
        <f t="shared" si="29"/>
        <v>0</v>
      </c>
      <c r="M56">
        <f t="shared" si="30"/>
        <v>0</v>
      </c>
      <c r="N56">
        <f t="shared" si="31"/>
        <v>0</v>
      </c>
      <c r="O56">
        <f t="shared" si="32"/>
        <v>0</v>
      </c>
      <c r="P56">
        <f t="shared" si="33"/>
        <v>0</v>
      </c>
      <c r="Q56">
        <f t="shared" si="34"/>
        <v>0</v>
      </c>
      <c r="R56">
        <f t="shared" si="35"/>
        <v>0</v>
      </c>
      <c r="S56">
        <f t="shared" si="36"/>
        <v>0</v>
      </c>
      <c r="T56">
        <f t="shared" si="37"/>
        <v>0</v>
      </c>
      <c r="U56" s="1">
        <f t="shared" si="24"/>
        <v>0</v>
      </c>
      <c r="V56" s="109">
        <f t="shared" si="48"/>
        <v>0</v>
      </c>
      <c r="W56" s="109">
        <f t="shared" si="38"/>
        <v>0</v>
      </c>
      <c r="X56" s="109">
        <f t="shared" si="39"/>
        <v>0</v>
      </c>
      <c r="Y56" s="109">
        <f t="shared" si="40"/>
        <v>0</v>
      </c>
      <c r="Z56" s="109">
        <f t="shared" si="41"/>
        <v>0</v>
      </c>
      <c r="AA56" s="109">
        <f t="shared" si="42"/>
        <v>0</v>
      </c>
      <c r="AB56" s="109">
        <f t="shared" si="43"/>
        <v>0</v>
      </c>
      <c r="AC56" s="109">
        <f t="shared" si="44"/>
        <v>0</v>
      </c>
      <c r="AD56" s="109">
        <f t="shared" si="45"/>
        <v>0</v>
      </c>
      <c r="AE56" s="109">
        <f t="shared" si="46"/>
        <v>0</v>
      </c>
      <c r="AF56" s="109">
        <f t="shared" si="47"/>
        <v>0</v>
      </c>
      <c r="AG56" s="109" t="str">
        <f t="shared" si="50"/>
        <v>Error</v>
      </c>
      <c r="AH56" s="109" t="str">
        <f t="shared" si="50"/>
        <v>Error</v>
      </c>
      <c r="AI56" s="109" t="str">
        <f t="shared" si="50"/>
        <v>Error</v>
      </c>
      <c r="AJ56" s="109" t="str">
        <f t="shared" si="50"/>
        <v>Error</v>
      </c>
      <c r="AK56" s="109" t="str">
        <f t="shared" si="50"/>
        <v>Error</v>
      </c>
      <c r="AL56" s="109" t="str">
        <f t="shared" si="49"/>
        <v>Error</v>
      </c>
      <c r="AM56" s="109" t="str">
        <f t="shared" si="49"/>
        <v>Error</v>
      </c>
      <c r="AN56" s="109" t="str">
        <f t="shared" si="49"/>
        <v>Error</v>
      </c>
      <c r="AO56" s="109" t="str">
        <f t="shared" si="49"/>
        <v>Error</v>
      </c>
      <c r="AP56" s="109" t="str">
        <f t="shared" si="49"/>
        <v>Error</v>
      </c>
      <c r="AQ56" s="109" t="str">
        <f t="shared" si="49"/>
        <v>Error</v>
      </c>
    </row>
    <row r="57" spans="1:43" x14ac:dyDescent="0.2">
      <c r="A57" s="62">
        <v>140</v>
      </c>
      <c r="C57" s="63"/>
      <c r="D57" s="63">
        <v>91</v>
      </c>
      <c r="H57" s="96">
        <v>61</v>
      </c>
      <c r="I57" s="98">
        <f t="shared" si="23"/>
        <v>1</v>
      </c>
      <c r="J57" s="14">
        <f t="shared" si="27"/>
        <v>0</v>
      </c>
      <c r="K57">
        <f t="shared" si="28"/>
        <v>0</v>
      </c>
      <c r="L57">
        <f t="shared" si="29"/>
        <v>0</v>
      </c>
      <c r="M57">
        <f t="shared" si="30"/>
        <v>0</v>
      </c>
      <c r="N57">
        <f t="shared" si="31"/>
        <v>0</v>
      </c>
      <c r="O57">
        <f t="shared" si="32"/>
        <v>0</v>
      </c>
      <c r="P57">
        <f t="shared" si="33"/>
        <v>0</v>
      </c>
      <c r="Q57">
        <f t="shared" si="34"/>
        <v>0</v>
      </c>
      <c r="R57">
        <f t="shared" si="35"/>
        <v>0</v>
      </c>
      <c r="S57">
        <f t="shared" si="36"/>
        <v>0</v>
      </c>
      <c r="T57">
        <f t="shared" si="37"/>
        <v>0</v>
      </c>
      <c r="U57" s="1">
        <f t="shared" si="24"/>
        <v>0</v>
      </c>
      <c r="V57" s="109">
        <f t="shared" si="48"/>
        <v>0</v>
      </c>
      <c r="W57" s="109">
        <f t="shared" si="38"/>
        <v>0</v>
      </c>
      <c r="X57" s="109">
        <f t="shared" si="39"/>
        <v>0</v>
      </c>
      <c r="Y57" s="109">
        <f t="shared" si="40"/>
        <v>0</v>
      </c>
      <c r="Z57" s="109">
        <f t="shared" si="41"/>
        <v>0</v>
      </c>
      <c r="AA57" s="109">
        <f t="shared" si="42"/>
        <v>0</v>
      </c>
      <c r="AB57" s="109">
        <f t="shared" si="43"/>
        <v>0</v>
      </c>
      <c r="AC57" s="109">
        <f t="shared" si="44"/>
        <v>0</v>
      </c>
      <c r="AD57" s="109">
        <f t="shared" si="45"/>
        <v>0</v>
      </c>
      <c r="AE57" s="109">
        <f t="shared" si="46"/>
        <v>0</v>
      </c>
      <c r="AF57" s="109">
        <f t="shared" si="47"/>
        <v>0</v>
      </c>
      <c r="AG57" s="109" t="str">
        <f t="shared" si="50"/>
        <v>Error</v>
      </c>
      <c r="AH57" s="109" t="str">
        <f t="shared" si="50"/>
        <v>Error</v>
      </c>
      <c r="AI57" s="109" t="str">
        <f t="shared" si="50"/>
        <v>Error</v>
      </c>
      <c r="AJ57" s="109" t="str">
        <f t="shared" si="50"/>
        <v>Error</v>
      </c>
      <c r="AK57" s="109" t="str">
        <f t="shared" si="50"/>
        <v>Error</v>
      </c>
      <c r="AL57" s="109" t="str">
        <f t="shared" si="49"/>
        <v>Error</v>
      </c>
      <c r="AM57" s="109" t="str">
        <f t="shared" si="49"/>
        <v>Error</v>
      </c>
      <c r="AN57" s="109" t="str">
        <f t="shared" si="49"/>
        <v>Error</v>
      </c>
      <c r="AO57" s="109" t="str">
        <f t="shared" si="49"/>
        <v>Error</v>
      </c>
      <c r="AP57" s="109" t="str">
        <f t="shared" si="49"/>
        <v>Error</v>
      </c>
      <c r="AQ57" s="109" t="str">
        <f t="shared" si="49"/>
        <v>Error</v>
      </c>
    </row>
    <row r="58" spans="1:43" x14ac:dyDescent="0.2">
      <c r="A58" s="62">
        <v>150</v>
      </c>
      <c r="B58">
        <v>60</v>
      </c>
      <c r="C58" s="63">
        <v>3</v>
      </c>
      <c r="D58" s="63">
        <v>107</v>
      </c>
      <c r="H58" s="96">
        <v>62</v>
      </c>
      <c r="I58" s="98">
        <f t="shared" si="23"/>
        <v>0</v>
      </c>
      <c r="J58" s="14">
        <f t="shared" si="27"/>
        <v>0</v>
      </c>
      <c r="K58">
        <f t="shared" si="28"/>
        <v>0</v>
      </c>
      <c r="L58">
        <f t="shared" si="29"/>
        <v>0</v>
      </c>
      <c r="M58">
        <f t="shared" si="30"/>
        <v>0</v>
      </c>
      <c r="N58">
        <f t="shared" si="31"/>
        <v>0</v>
      </c>
      <c r="O58">
        <f t="shared" si="32"/>
        <v>0</v>
      </c>
      <c r="P58">
        <f t="shared" si="33"/>
        <v>0</v>
      </c>
      <c r="Q58">
        <f t="shared" si="34"/>
        <v>0</v>
      </c>
      <c r="R58">
        <f t="shared" si="35"/>
        <v>0</v>
      </c>
      <c r="S58">
        <f t="shared" si="36"/>
        <v>0</v>
      </c>
      <c r="T58">
        <f t="shared" si="37"/>
        <v>0</v>
      </c>
      <c r="U58" s="1">
        <f t="shared" si="24"/>
        <v>0</v>
      </c>
      <c r="V58" s="109">
        <f t="shared" si="48"/>
        <v>0</v>
      </c>
      <c r="W58" s="109">
        <f t="shared" si="38"/>
        <v>0</v>
      </c>
      <c r="X58" s="109">
        <f t="shared" si="39"/>
        <v>0</v>
      </c>
      <c r="Y58" s="109">
        <f t="shared" si="40"/>
        <v>0</v>
      </c>
      <c r="Z58" s="109">
        <f t="shared" si="41"/>
        <v>0</v>
      </c>
      <c r="AA58" s="109">
        <f t="shared" si="42"/>
        <v>0</v>
      </c>
      <c r="AB58" s="109">
        <f t="shared" si="43"/>
        <v>0</v>
      </c>
      <c r="AC58" s="109">
        <f t="shared" si="44"/>
        <v>0</v>
      </c>
      <c r="AD58" s="109">
        <f t="shared" si="45"/>
        <v>0</v>
      </c>
      <c r="AE58" s="109">
        <f t="shared" si="46"/>
        <v>0</v>
      </c>
      <c r="AF58" s="109">
        <f t="shared" si="47"/>
        <v>0</v>
      </c>
      <c r="AG58" s="109" t="str">
        <f t="shared" si="50"/>
        <v>Error</v>
      </c>
      <c r="AH58" s="109" t="str">
        <f t="shared" si="50"/>
        <v>Error</v>
      </c>
      <c r="AI58" s="109" t="str">
        <f t="shared" si="50"/>
        <v>Error</v>
      </c>
      <c r="AJ58" s="109" t="str">
        <f t="shared" si="50"/>
        <v>Error</v>
      </c>
      <c r="AK58" s="109" t="str">
        <f t="shared" si="50"/>
        <v>Error</v>
      </c>
      <c r="AL58" s="109" t="str">
        <f t="shared" si="49"/>
        <v>Error</v>
      </c>
      <c r="AM58" s="109" t="str">
        <f t="shared" si="49"/>
        <v>Error</v>
      </c>
      <c r="AN58" s="109" t="str">
        <f t="shared" si="49"/>
        <v>Error</v>
      </c>
      <c r="AO58" s="109" t="str">
        <f t="shared" si="49"/>
        <v>Error</v>
      </c>
      <c r="AP58" s="109" t="str">
        <f t="shared" si="49"/>
        <v>Error</v>
      </c>
      <c r="AQ58" s="109" t="str">
        <f t="shared" si="49"/>
        <v>Error</v>
      </c>
    </row>
    <row r="59" spans="1:43" x14ac:dyDescent="0.2">
      <c r="A59" s="62">
        <v>160</v>
      </c>
      <c r="B59">
        <v>617</v>
      </c>
      <c r="C59" s="63"/>
      <c r="D59" s="63">
        <v>83</v>
      </c>
      <c r="H59" s="96">
        <v>63</v>
      </c>
      <c r="I59" s="98">
        <f t="shared" si="23"/>
        <v>0</v>
      </c>
      <c r="J59" s="14">
        <f t="shared" si="27"/>
        <v>0</v>
      </c>
      <c r="K59">
        <f t="shared" si="28"/>
        <v>0</v>
      </c>
      <c r="L59">
        <f t="shared" si="29"/>
        <v>1</v>
      </c>
      <c r="M59">
        <f t="shared" si="30"/>
        <v>0</v>
      </c>
      <c r="N59">
        <f t="shared" si="31"/>
        <v>0</v>
      </c>
      <c r="O59">
        <f t="shared" si="32"/>
        <v>0</v>
      </c>
      <c r="P59">
        <f t="shared" si="33"/>
        <v>0</v>
      </c>
      <c r="Q59">
        <f t="shared" si="34"/>
        <v>0</v>
      </c>
      <c r="R59">
        <f t="shared" si="35"/>
        <v>0</v>
      </c>
      <c r="S59">
        <f t="shared" si="36"/>
        <v>0</v>
      </c>
      <c r="T59">
        <f t="shared" si="37"/>
        <v>0</v>
      </c>
      <c r="U59" s="1">
        <f t="shared" si="24"/>
        <v>1</v>
      </c>
      <c r="V59" s="109">
        <f t="shared" si="48"/>
        <v>0.2</v>
      </c>
      <c r="W59" s="109">
        <f t="shared" si="38"/>
        <v>2.8571428571428571E-2</v>
      </c>
      <c r="X59" s="109">
        <f t="shared" si="39"/>
        <v>8.5714285714285715E-2</v>
      </c>
      <c r="Y59" s="109">
        <f t="shared" si="40"/>
        <v>5.7142857142857141E-2</v>
      </c>
      <c r="Z59" s="109">
        <f t="shared" si="41"/>
        <v>0.14285714285714285</v>
      </c>
      <c r="AA59" s="109">
        <f t="shared" si="42"/>
        <v>0.17142857142857143</v>
      </c>
      <c r="AB59" s="109">
        <f t="shared" si="43"/>
        <v>0.11428571428571428</v>
      </c>
      <c r="AC59" s="109">
        <f t="shared" si="44"/>
        <v>8.5714285714285715E-2</v>
      </c>
      <c r="AD59" s="109">
        <f t="shared" si="45"/>
        <v>8.5714285714285715E-2</v>
      </c>
      <c r="AE59" s="109">
        <f t="shared" si="46"/>
        <v>2.8571428571428571E-2</v>
      </c>
      <c r="AF59" s="109">
        <f t="shared" si="47"/>
        <v>0</v>
      </c>
      <c r="AG59" s="109">
        <f t="shared" si="50"/>
        <v>0.20000000000000004</v>
      </c>
      <c r="AH59" s="109">
        <f t="shared" si="50"/>
        <v>2.8571428571428571E-2</v>
      </c>
      <c r="AI59" s="109">
        <f t="shared" si="50"/>
        <v>9.7523809523809515</v>
      </c>
      <c r="AJ59" s="109">
        <f t="shared" si="50"/>
        <v>5.7142857142857141E-2</v>
      </c>
      <c r="AK59" s="109">
        <f t="shared" si="50"/>
        <v>0.14285714285714285</v>
      </c>
      <c r="AL59" s="109">
        <f t="shared" si="49"/>
        <v>0.17142857142857143</v>
      </c>
      <c r="AM59" s="109">
        <f t="shared" si="49"/>
        <v>0.11428571428571428</v>
      </c>
      <c r="AN59" s="109">
        <f t="shared" si="49"/>
        <v>8.5714285714285715E-2</v>
      </c>
      <c r="AO59" s="109">
        <f t="shared" si="49"/>
        <v>8.5714285714285715E-2</v>
      </c>
      <c r="AP59" s="109">
        <f t="shared" si="49"/>
        <v>2.8571428571428571E-2</v>
      </c>
      <c r="AQ59" s="109" t="str">
        <f t="shared" si="49"/>
        <v>Error</v>
      </c>
    </row>
    <row r="60" spans="1:43" x14ac:dyDescent="0.2">
      <c r="A60" s="62">
        <v>170</v>
      </c>
      <c r="C60" s="63"/>
      <c r="D60" s="63">
        <v>85</v>
      </c>
      <c r="H60" s="96">
        <v>64</v>
      </c>
      <c r="I60" s="98">
        <f t="shared" si="23"/>
        <v>0</v>
      </c>
      <c r="J60" s="14">
        <f t="shared" si="27"/>
        <v>0</v>
      </c>
      <c r="K60">
        <f t="shared" si="28"/>
        <v>0</v>
      </c>
      <c r="L60">
        <f t="shared" si="29"/>
        <v>0</v>
      </c>
      <c r="M60">
        <f t="shared" si="30"/>
        <v>0</v>
      </c>
      <c r="N60">
        <f t="shared" si="31"/>
        <v>0</v>
      </c>
      <c r="O60">
        <f t="shared" si="32"/>
        <v>1</v>
      </c>
      <c r="P60">
        <f t="shared" si="33"/>
        <v>1</v>
      </c>
      <c r="Q60">
        <f t="shared" si="34"/>
        <v>0</v>
      </c>
      <c r="R60">
        <f t="shared" si="35"/>
        <v>0</v>
      </c>
      <c r="S60">
        <f t="shared" si="36"/>
        <v>0</v>
      </c>
      <c r="T60">
        <f t="shared" si="37"/>
        <v>0</v>
      </c>
      <c r="U60" s="1">
        <f t="shared" si="24"/>
        <v>2</v>
      </c>
      <c r="V60" s="109">
        <f t="shared" si="48"/>
        <v>0.4</v>
      </c>
      <c r="W60" s="109">
        <f t="shared" si="38"/>
        <v>5.7142857142857141E-2</v>
      </c>
      <c r="X60" s="109">
        <f t="shared" si="39"/>
        <v>0.17142857142857143</v>
      </c>
      <c r="Y60" s="109">
        <f t="shared" si="40"/>
        <v>0.11428571428571428</v>
      </c>
      <c r="Z60" s="109">
        <f t="shared" si="41"/>
        <v>0.2857142857142857</v>
      </c>
      <c r="AA60" s="109">
        <f t="shared" si="42"/>
        <v>0.34285714285714286</v>
      </c>
      <c r="AB60" s="109">
        <f t="shared" si="43"/>
        <v>0.22857142857142856</v>
      </c>
      <c r="AC60" s="109">
        <f t="shared" si="44"/>
        <v>0.17142857142857143</v>
      </c>
      <c r="AD60" s="109">
        <f t="shared" si="45"/>
        <v>0.17142857142857143</v>
      </c>
      <c r="AE60" s="109">
        <f t="shared" si="46"/>
        <v>5.7142857142857141E-2</v>
      </c>
      <c r="AF60" s="109">
        <f t="shared" si="47"/>
        <v>0</v>
      </c>
      <c r="AG60" s="109">
        <f t="shared" si="50"/>
        <v>0.40000000000000008</v>
      </c>
      <c r="AH60" s="109">
        <f t="shared" si="50"/>
        <v>5.7142857142857141E-2</v>
      </c>
      <c r="AI60" s="109">
        <f t="shared" si="50"/>
        <v>0.17142857142857143</v>
      </c>
      <c r="AJ60" s="109">
        <f t="shared" si="50"/>
        <v>0.11428571428571428</v>
      </c>
      <c r="AK60" s="109">
        <f t="shared" si="50"/>
        <v>0.2857142857142857</v>
      </c>
      <c r="AL60" s="109">
        <f t="shared" si="49"/>
        <v>1.2595238095238095</v>
      </c>
      <c r="AM60" s="109">
        <f t="shared" si="49"/>
        <v>2.6035714285714286</v>
      </c>
      <c r="AN60" s="109">
        <f t="shared" si="49"/>
        <v>0.17142857142857143</v>
      </c>
      <c r="AO60" s="109">
        <f t="shared" si="49"/>
        <v>0.17142857142857143</v>
      </c>
      <c r="AP60" s="109">
        <f t="shared" si="49"/>
        <v>5.7142857142857141E-2</v>
      </c>
      <c r="AQ60" s="109" t="str">
        <f t="shared" si="49"/>
        <v>Error</v>
      </c>
    </row>
    <row r="61" spans="1:43" x14ac:dyDescent="0.2">
      <c r="A61" s="62">
        <v>180</v>
      </c>
      <c r="B61">
        <v>488</v>
      </c>
      <c r="C61" s="63"/>
      <c r="D61" s="63">
        <v>83</v>
      </c>
      <c r="H61" s="96">
        <v>65</v>
      </c>
      <c r="I61" s="98">
        <f t="shared" si="23"/>
        <v>0</v>
      </c>
      <c r="J61" s="14">
        <f t="shared" si="27"/>
        <v>0</v>
      </c>
      <c r="K61">
        <f t="shared" si="28"/>
        <v>0</v>
      </c>
      <c r="L61">
        <f t="shared" si="29"/>
        <v>0</v>
      </c>
      <c r="M61">
        <f t="shared" si="30"/>
        <v>0</v>
      </c>
      <c r="N61">
        <f t="shared" si="31"/>
        <v>0</v>
      </c>
      <c r="O61">
        <f t="shared" si="32"/>
        <v>0</v>
      </c>
      <c r="P61">
        <f t="shared" si="33"/>
        <v>0</v>
      </c>
      <c r="Q61">
        <f t="shared" si="34"/>
        <v>0</v>
      </c>
      <c r="R61">
        <f t="shared" si="35"/>
        <v>0</v>
      </c>
      <c r="S61">
        <f t="shared" si="36"/>
        <v>0</v>
      </c>
      <c r="T61">
        <f t="shared" si="37"/>
        <v>0</v>
      </c>
      <c r="U61" s="1">
        <f t="shared" si="24"/>
        <v>0</v>
      </c>
      <c r="V61" s="109">
        <f t="shared" si="48"/>
        <v>0</v>
      </c>
      <c r="W61" s="109">
        <f t="shared" si="38"/>
        <v>0</v>
      </c>
      <c r="X61" s="109">
        <f t="shared" si="39"/>
        <v>0</v>
      </c>
      <c r="Y61" s="109">
        <f t="shared" si="40"/>
        <v>0</v>
      </c>
      <c r="Z61" s="109">
        <f t="shared" si="41"/>
        <v>0</v>
      </c>
      <c r="AA61" s="109">
        <f t="shared" si="42"/>
        <v>0</v>
      </c>
      <c r="AB61" s="109">
        <f t="shared" si="43"/>
        <v>0</v>
      </c>
      <c r="AC61" s="109">
        <f t="shared" si="44"/>
        <v>0</v>
      </c>
      <c r="AD61" s="109">
        <f t="shared" si="45"/>
        <v>0</v>
      </c>
      <c r="AE61" s="109">
        <f t="shared" si="46"/>
        <v>0</v>
      </c>
      <c r="AF61" s="109">
        <f t="shared" si="47"/>
        <v>0</v>
      </c>
      <c r="AG61" s="109" t="str">
        <f t="shared" si="50"/>
        <v>Error</v>
      </c>
      <c r="AH61" s="109" t="str">
        <f t="shared" si="50"/>
        <v>Error</v>
      </c>
      <c r="AI61" s="109" t="str">
        <f t="shared" si="50"/>
        <v>Error</v>
      </c>
      <c r="AJ61" s="109" t="str">
        <f t="shared" si="50"/>
        <v>Error</v>
      </c>
      <c r="AK61" s="109" t="str">
        <f t="shared" si="50"/>
        <v>Error</v>
      </c>
      <c r="AL61" s="109" t="str">
        <f t="shared" si="49"/>
        <v>Error</v>
      </c>
      <c r="AM61" s="109" t="str">
        <f t="shared" si="49"/>
        <v>Error</v>
      </c>
      <c r="AN61" s="109" t="str">
        <f t="shared" si="49"/>
        <v>Error</v>
      </c>
      <c r="AO61" s="109" t="str">
        <f t="shared" si="49"/>
        <v>Error</v>
      </c>
      <c r="AP61" s="109" t="str">
        <f t="shared" si="49"/>
        <v>Error</v>
      </c>
      <c r="AQ61" s="109" t="str">
        <f t="shared" si="49"/>
        <v>Error</v>
      </c>
    </row>
    <row r="62" spans="1:43" x14ac:dyDescent="0.2">
      <c r="A62" s="46" t="s">
        <v>298</v>
      </c>
      <c r="H62" s="96">
        <v>66</v>
      </c>
      <c r="I62" s="98">
        <f t="shared" si="23"/>
        <v>0</v>
      </c>
      <c r="J62" s="14">
        <f t="shared" si="27"/>
        <v>0</v>
      </c>
      <c r="K62">
        <f t="shared" si="28"/>
        <v>0</v>
      </c>
      <c r="L62">
        <f t="shared" si="29"/>
        <v>0</v>
      </c>
      <c r="M62">
        <f t="shared" si="30"/>
        <v>0</v>
      </c>
      <c r="N62">
        <f t="shared" si="31"/>
        <v>0</v>
      </c>
      <c r="O62">
        <f t="shared" si="32"/>
        <v>0</v>
      </c>
      <c r="P62">
        <f t="shared" si="33"/>
        <v>0</v>
      </c>
      <c r="Q62">
        <f t="shared" si="34"/>
        <v>0</v>
      </c>
      <c r="R62">
        <f t="shared" si="35"/>
        <v>1</v>
      </c>
      <c r="S62">
        <f t="shared" si="36"/>
        <v>0</v>
      </c>
      <c r="T62">
        <f t="shared" si="37"/>
        <v>0</v>
      </c>
      <c r="U62" s="1">
        <f t="shared" si="24"/>
        <v>1</v>
      </c>
      <c r="V62" s="109">
        <f t="shared" si="48"/>
        <v>0.2</v>
      </c>
      <c r="W62" s="109">
        <f t="shared" si="38"/>
        <v>2.8571428571428571E-2</v>
      </c>
      <c r="X62" s="109">
        <f t="shared" si="39"/>
        <v>8.5714285714285715E-2</v>
      </c>
      <c r="Y62" s="109">
        <f t="shared" si="40"/>
        <v>5.7142857142857141E-2</v>
      </c>
      <c r="Z62" s="109">
        <f t="shared" si="41"/>
        <v>0.14285714285714285</v>
      </c>
      <c r="AA62" s="109">
        <f t="shared" si="42"/>
        <v>0.17142857142857143</v>
      </c>
      <c r="AB62" s="109">
        <f t="shared" si="43"/>
        <v>0.11428571428571428</v>
      </c>
      <c r="AC62" s="109">
        <f t="shared" si="44"/>
        <v>8.5714285714285715E-2</v>
      </c>
      <c r="AD62" s="109">
        <f t="shared" si="45"/>
        <v>8.5714285714285715E-2</v>
      </c>
      <c r="AE62" s="109">
        <f t="shared" si="46"/>
        <v>2.8571428571428571E-2</v>
      </c>
      <c r="AF62" s="109">
        <f t="shared" si="47"/>
        <v>0</v>
      </c>
      <c r="AG62" s="109">
        <f t="shared" si="50"/>
        <v>0.20000000000000004</v>
      </c>
      <c r="AH62" s="109">
        <f t="shared" si="50"/>
        <v>2.8571428571428571E-2</v>
      </c>
      <c r="AI62" s="109">
        <f t="shared" si="50"/>
        <v>8.5714285714285715E-2</v>
      </c>
      <c r="AJ62" s="109">
        <f t="shared" si="50"/>
        <v>5.7142857142857141E-2</v>
      </c>
      <c r="AK62" s="109">
        <f t="shared" si="50"/>
        <v>0.14285714285714285</v>
      </c>
      <c r="AL62" s="109">
        <f t="shared" si="49"/>
        <v>0.17142857142857143</v>
      </c>
      <c r="AM62" s="109">
        <f t="shared" si="49"/>
        <v>0.11428571428571428</v>
      </c>
      <c r="AN62" s="109">
        <f t="shared" si="49"/>
        <v>8.5714285714285715E-2</v>
      </c>
      <c r="AO62" s="109">
        <f t="shared" si="49"/>
        <v>9.7523809523809515</v>
      </c>
      <c r="AP62" s="109">
        <f t="shared" si="49"/>
        <v>2.8571428571428571E-2</v>
      </c>
      <c r="AQ62" s="109" t="str">
        <f t="shared" si="49"/>
        <v>Error</v>
      </c>
    </row>
    <row r="63" spans="1:43" x14ac:dyDescent="0.2">
      <c r="A63" s="62">
        <v>0</v>
      </c>
      <c r="B63" s="63"/>
      <c r="C63" s="63">
        <v>5</v>
      </c>
      <c r="D63" s="63">
        <v>72</v>
      </c>
      <c r="H63" s="96">
        <v>67</v>
      </c>
      <c r="I63" s="98">
        <f t="shared" si="23"/>
        <v>1</v>
      </c>
      <c r="J63" s="14">
        <f t="shared" si="27"/>
        <v>0</v>
      </c>
      <c r="K63">
        <f t="shared" si="28"/>
        <v>0</v>
      </c>
      <c r="L63">
        <f t="shared" si="29"/>
        <v>1</v>
      </c>
      <c r="M63">
        <f t="shared" si="30"/>
        <v>0</v>
      </c>
      <c r="N63">
        <f t="shared" si="31"/>
        <v>0</v>
      </c>
      <c r="O63">
        <f t="shared" si="32"/>
        <v>0</v>
      </c>
      <c r="P63">
        <f t="shared" si="33"/>
        <v>0</v>
      </c>
      <c r="Q63">
        <f t="shared" si="34"/>
        <v>1</v>
      </c>
      <c r="R63">
        <f t="shared" si="35"/>
        <v>0</v>
      </c>
      <c r="S63">
        <f t="shared" si="36"/>
        <v>0</v>
      </c>
      <c r="T63">
        <f t="shared" si="37"/>
        <v>0</v>
      </c>
      <c r="U63" s="1">
        <f t="shared" si="24"/>
        <v>2</v>
      </c>
      <c r="V63" s="109">
        <f t="shared" si="48"/>
        <v>0.4</v>
      </c>
      <c r="W63" s="109">
        <f t="shared" si="38"/>
        <v>5.7142857142857141E-2</v>
      </c>
      <c r="X63" s="109">
        <f t="shared" si="39"/>
        <v>0.17142857142857143</v>
      </c>
      <c r="Y63" s="109">
        <f t="shared" si="40"/>
        <v>0.11428571428571428</v>
      </c>
      <c r="Z63" s="109">
        <f t="shared" si="41"/>
        <v>0.2857142857142857</v>
      </c>
      <c r="AA63" s="109">
        <f t="shared" si="42"/>
        <v>0.34285714285714286</v>
      </c>
      <c r="AB63" s="109">
        <f t="shared" si="43"/>
        <v>0.22857142857142856</v>
      </c>
      <c r="AC63" s="109">
        <f t="shared" si="44"/>
        <v>0.17142857142857143</v>
      </c>
      <c r="AD63" s="109">
        <f t="shared" si="45"/>
        <v>0.17142857142857143</v>
      </c>
      <c r="AE63" s="109">
        <f t="shared" si="46"/>
        <v>5.7142857142857141E-2</v>
      </c>
      <c r="AF63" s="109">
        <f t="shared" si="47"/>
        <v>0</v>
      </c>
      <c r="AG63" s="109">
        <f t="shared" si="50"/>
        <v>0.40000000000000008</v>
      </c>
      <c r="AH63" s="109">
        <f t="shared" si="50"/>
        <v>5.7142857142857141E-2</v>
      </c>
      <c r="AI63" s="109">
        <f t="shared" si="50"/>
        <v>4.0047619047619039</v>
      </c>
      <c r="AJ63" s="109">
        <f t="shared" si="50"/>
        <v>0.11428571428571428</v>
      </c>
      <c r="AK63" s="109">
        <f t="shared" si="50"/>
        <v>0.2857142857142857</v>
      </c>
      <c r="AL63" s="109">
        <f t="shared" si="49"/>
        <v>0.34285714285714286</v>
      </c>
      <c r="AM63" s="109">
        <f t="shared" si="49"/>
        <v>0.22857142857142856</v>
      </c>
      <c r="AN63" s="109">
        <f t="shared" si="49"/>
        <v>4.0047619047619039</v>
      </c>
      <c r="AO63" s="109">
        <f t="shared" si="49"/>
        <v>0.17142857142857143</v>
      </c>
      <c r="AP63" s="109">
        <f t="shared" si="49"/>
        <v>5.7142857142857141E-2</v>
      </c>
      <c r="AQ63" s="109" t="str">
        <f t="shared" si="49"/>
        <v>Error</v>
      </c>
    </row>
    <row r="64" spans="1:43" x14ac:dyDescent="0.2">
      <c r="A64" s="62">
        <v>10</v>
      </c>
      <c r="B64" s="63"/>
      <c r="C64" s="63">
        <v>8</v>
      </c>
      <c r="D64" s="63">
        <v>66</v>
      </c>
      <c r="H64" s="96">
        <v>68</v>
      </c>
      <c r="I64" s="98">
        <f t="shared" si="23"/>
        <v>1</v>
      </c>
      <c r="J64" s="14">
        <f t="shared" si="27"/>
        <v>0</v>
      </c>
      <c r="K64">
        <f t="shared" si="28"/>
        <v>0</v>
      </c>
      <c r="L64">
        <f t="shared" si="29"/>
        <v>0</v>
      </c>
      <c r="M64">
        <f t="shared" si="30"/>
        <v>0</v>
      </c>
      <c r="N64">
        <f t="shared" si="31"/>
        <v>0</v>
      </c>
      <c r="O64">
        <f t="shared" si="32"/>
        <v>0</v>
      </c>
      <c r="P64">
        <f t="shared" si="33"/>
        <v>0</v>
      </c>
      <c r="Q64">
        <f t="shared" si="34"/>
        <v>1</v>
      </c>
      <c r="R64">
        <f t="shared" si="35"/>
        <v>0</v>
      </c>
      <c r="S64">
        <f t="shared" si="36"/>
        <v>0</v>
      </c>
      <c r="T64">
        <f t="shared" si="37"/>
        <v>0</v>
      </c>
      <c r="U64" s="1">
        <f t="shared" si="24"/>
        <v>1</v>
      </c>
      <c r="V64" s="109">
        <f t="shared" si="48"/>
        <v>0.2</v>
      </c>
      <c r="W64" s="109">
        <f t="shared" si="38"/>
        <v>2.8571428571428571E-2</v>
      </c>
      <c r="X64" s="109">
        <f t="shared" si="39"/>
        <v>8.5714285714285715E-2</v>
      </c>
      <c r="Y64" s="109">
        <f t="shared" si="40"/>
        <v>5.7142857142857141E-2</v>
      </c>
      <c r="Z64" s="109">
        <f t="shared" si="41"/>
        <v>0.14285714285714285</v>
      </c>
      <c r="AA64" s="109">
        <f t="shared" si="42"/>
        <v>0.17142857142857143</v>
      </c>
      <c r="AB64" s="109">
        <f t="shared" si="43"/>
        <v>0.11428571428571428</v>
      </c>
      <c r="AC64" s="109">
        <f t="shared" si="44"/>
        <v>8.5714285714285715E-2</v>
      </c>
      <c r="AD64" s="109">
        <f t="shared" si="45"/>
        <v>8.5714285714285715E-2</v>
      </c>
      <c r="AE64" s="109">
        <f t="shared" si="46"/>
        <v>2.8571428571428571E-2</v>
      </c>
      <c r="AF64" s="109">
        <f t="shared" si="47"/>
        <v>0</v>
      </c>
      <c r="AG64" s="109">
        <f t="shared" si="50"/>
        <v>0.20000000000000004</v>
      </c>
      <c r="AH64" s="109">
        <f t="shared" si="50"/>
        <v>2.8571428571428571E-2</v>
      </c>
      <c r="AI64" s="109">
        <f t="shared" si="50"/>
        <v>8.5714285714285715E-2</v>
      </c>
      <c r="AJ64" s="109">
        <f t="shared" si="50"/>
        <v>5.7142857142857141E-2</v>
      </c>
      <c r="AK64" s="109">
        <f t="shared" si="50"/>
        <v>0.14285714285714285</v>
      </c>
      <c r="AL64" s="109">
        <f t="shared" si="49"/>
        <v>0.17142857142857143</v>
      </c>
      <c r="AM64" s="109">
        <f t="shared" si="49"/>
        <v>0.11428571428571428</v>
      </c>
      <c r="AN64" s="109">
        <f t="shared" si="49"/>
        <v>9.7523809523809515</v>
      </c>
      <c r="AO64" s="109">
        <f t="shared" si="49"/>
        <v>8.5714285714285715E-2</v>
      </c>
      <c r="AP64" s="109">
        <f t="shared" si="49"/>
        <v>2.8571428571428571E-2</v>
      </c>
      <c r="AQ64" s="109" t="str">
        <f t="shared" si="49"/>
        <v>Error</v>
      </c>
    </row>
    <row r="65" spans="1:43" x14ac:dyDescent="0.2">
      <c r="A65" s="62">
        <v>20</v>
      </c>
      <c r="B65" s="63"/>
      <c r="C65" s="63"/>
      <c r="D65" s="63">
        <v>64</v>
      </c>
      <c r="H65" s="96">
        <v>69</v>
      </c>
      <c r="I65" s="98">
        <f t="shared" si="23"/>
        <v>0</v>
      </c>
      <c r="J65" s="14">
        <f t="shared" si="27"/>
        <v>0</v>
      </c>
      <c r="K65">
        <f t="shared" si="28"/>
        <v>0</v>
      </c>
      <c r="L65">
        <f t="shared" si="29"/>
        <v>0</v>
      </c>
      <c r="M65">
        <f t="shared" si="30"/>
        <v>0</v>
      </c>
      <c r="N65">
        <f t="shared" si="31"/>
        <v>0</v>
      </c>
      <c r="O65">
        <f t="shared" si="32"/>
        <v>1</v>
      </c>
      <c r="P65">
        <f t="shared" si="33"/>
        <v>0</v>
      </c>
      <c r="Q65">
        <f t="shared" si="34"/>
        <v>0</v>
      </c>
      <c r="R65">
        <f t="shared" si="35"/>
        <v>0</v>
      </c>
      <c r="S65">
        <f t="shared" si="36"/>
        <v>0</v>
      </c>
      <c r="T65">
        <f t="shared" si="37"/>
        <v>0</v>
      </c>
      <c r="U65" s="1">
        <f t="shared" si="24"/>
        <v>1</v>
      </c>
      <c r="V65" s="109">
        <f t="shared" si="48"/>
        <v>0.2</v>
      </c>
      <c r="W65" s="109">
        <f t="shared" si="38"/>
        <v>2.8571428571428571E-2</v>
      </c>
      <c r="X65" s="109">
        <f t="shared" si="39"/>
        <v>8.5714285714285715E-2</v>
      </c>
      <c r="Y65" s="109">
        <f t="shared" si="40"/>
        <v>5.7142857142857141E-2</v>
      </c>
      <c r="Z65" s="109">
        <f t="shared" si="41"/>
        <v>0.14285714285714285</v>
      </c>
      <c r="AA65" s="109">
        <f t="shared" si="42"/>
        <v>0.17142857142857143</v>
      </c>
      <c r="AB65" s="109">
        <f t="shared" si="43"/>
        <v>0.11428571428571428</v>
      </c>
      <c r="AC65" s="109">
        <f t="shared" si="44"/>
        <v>8.5714285714285715E-2</v>
      </c>
      <c r="AD65" s="109">
        <f t="shared" si="45"/>
        <v>8.5714285714285715E-2</v>
      </c>
      <c r="AE65" s="109">
        <f t="shared" si="46"/>
        <v>2.8571428571428571E-2</v>
      </c>
      <c r="AF65" s="109">
        <f t="shared" si="47"/>
        <v>0</v>
      </c>
      <c r="AG65" s="109">
        <f t="shared" si="50"/>
        <v>0.20000000000000004</v>
      </c>
      <c r="AH65" s="109">
        <f t="shared" si="50"/>
        <v>2.8571428571428571E-2</v>
      </c>
      <c r="AI65" s="109">
        <f t="shared" si="50"/>
        <v>8.5714285714285715E-2</v>
      </c>
      <c r="AJ65" s="109">
        <f t="shared" si="50"/>
        <v>5.7142857142857141E-2</v>
      </c>
      <c r="AK65" s="109">
        <f t="shared" si="50"/>
        <v>0.14285714285714285</v>
      </c>
      <c r="AL65" s="109">
        <f t="shared" si="49"/>
        <v>4.0047619047619039</v>
      </c>
      <c r="AM65" s="109">
        <f t="shared" si="49"/>
        <v>0.11428571428571428</v>
      </c>
      <c r="AN65" s="109">
        <f t="shared" si="49"/>
        <v>8.5714285714285715E-2</v>
      </c>
      <c r="AO65" s="109">
        <f t="shared" si="49"/>
        <v>8.5714285714285715E-2</v>
      </c>
      <c r="AP65" s="109">
        <f t="shared" si="49"/>
        <v>2.8571428571428571E-2</v>
      </c>
      <c r="AQ65" s="109" t="str">
        <f t="shared" si="49"/>
        <v>Error</v>
      </c>
    </row>
    <row r="66" spans="1:43" x14ac:dyDescent="0.2">
      <c r="A66" s="62">
        <v>30</v>
      </c>
      <c r="B66" s="63"/>
      <c r="C66" s="63"/>
      <c r="D66" s="63">
        <v>59</v>
      </c>
      <c r="H66" s="96">
        <v>70</v>
      </c>
      <c r="I66" s="98">
        <f t="shared" si="23"/>
        <v>1</v>
      </c>
      <c r="J66" s="14">
        <f t="shared" si="27"/>
        <v>0</v>
      </c>
      <c r="K66">
        <f t="shared" si="28"/>
        <v>0</v>
      </c>
      <c r="L66">
        <f t="shared" si="29"/>
        <v>0</v>
      </c>
      <c r="M66">
        <f t="shared" si="30"/>
        <v>0</v>
      </c>
      <c r="N66">
        <f t="shared" si="31"/>
        <v>0</v>
      </c>
      <c r="O66">
        <f t="shared" si="32"/>
        <v>0</v>
      </c>
      <c r="P66">
        <f t="shared" si="33"/>
        <v>0</v>
      </c>
      <c r="Q66">
        <f t="shared" si="34"/>
        <v>0</v>
      </c>
      <c r="R66">
        <f t="shared" si="35"/>
        <v>0</v>
      </c>
      <c r="S66">
        <f t="shared" si="36"/>
        <v>0</v>
      </c>
      <c r="T66">
        <f t="shared" si="37"/>
        <v>0</v>
      </c>
      <c r="U66" s="1">
        <f t="shared" si="24"/>
        <v>0</v>
      </c>
      <c r="V66" s="109">
        <f t="shared" si="48"/>
        <v>0</v>
      </c>
      <c r="W66" s="109">
        <f t="shared" si="38"/>
        <v>0</v>
      </c>
      <c r="X66" s="109">
        <f t="shared" si="39"/>
        <v>0</v>
      </c>
      <c r="Y66" s="109">
        <f t="shared" si="40"/>
        <v>0</v>
      </c>
      <c r="Z66" s="109">
        <f t="shared" si="41"/>
        <v>0</v>
      </c>
      <c r="AA66" s="109">
        <f t="shared" si="42"/>
        <v>0</v>
      </c>
      <c r="AB66" s="109">
        <f t="shared" si="43"/>
        <v>0</v>
      </c>
      <c r="AC66" s="109">
        <f t="shared" si="44"/>
        <v>0</v>
      </c>
      <c r="AD66" s="109">
        <f t="shared" si="45"/>
        <v>0</v>
      </c>
      <c r="AE66" s="109">
        <f t="shared" si="46"/>
        <v>0</v>
      </c>
      <c r="AF66" s="109">
        <f t="shared" si="47"/>
        <v>0</v>
      </c>
      <c r="AG66" s="109" t="str">
        <f t="shared" si="50"/>
        <v>Error</v>
      </c>
      <c r="AH66" s="109" t="str">
        <f t="shared" si="50"/>
        <v>Error</v>
      </c>
      <c r="AI66" s="109" t="str">
        <f t="shared" si="50"/>
        <v>Error</v>
      </c>
      <c r="AJ66" s="109" t="str">
        <f t="shared" si="50"/>
        <v>Error</v>
      </c>
      <c r="AK66" s="109" t="str">
        <f t="shared" si="50"/>
        <v>Error</v>
      </c>
      <c r="AL66" s="109" t="str">
        <f t="shared" si="49"/>
        <v>Error</v>
      </c>
      <c r="AM66" s="109" t="str">
        <f t="shared" si="49"/>
        <v>Error</v>
      </c>
      <c r="AN66" s="109" t="str">
        <f t="shared" si="49"/>
        <v>Error</v>
      </c>
      <c r="AO66" s="109" t="str">
        <f t="shared" si="49"/>
        <v>Error</v>
      </c>
      <c r="AP66" s="109" t="str">
        <f t="shared" si="49"/>
        <v>Error</v>
      </c>
      <c r="AQ66" s="109" t="str">
        <f t="shared" si="49"/>
        <v>Error</v>
      </c>
    </row>
    <row r="67" spans="1:43" x14ac:dyDescent="0.2">
      <c r="A67" s="62">
        <v>40</v>
      </c>
      <c r="B67" s="63"/>
      <c r="C67" s="63"/>
      <c r="D67" s="63">
        <v>59</v>
      </c>
      <c r="H67" s="96">
        <v>71</v>
      </c>
      <c r="I67" s="98">
        <f t="shared" si="23"/>
        <v>0</v>
      </c>
      <c r="J67" s="14">
        <f t="shared" ref="J67:J79" si="51">COUNTIFS($C$3:$C$377,0,$D$3:$D$377,$H67)</f>
        <v>0</v>
      </c>
      <c r="K67">
        <f t="shared" ref="K67:K79" si="52">COUNTIFS($C$3:$C$377,1,$D$3:$D$377,$H67)</f>
        <v>0</v>
      </c>
      <c r="L67">
        <f t="shared" ref="L67:L79" si="53">COUNTIFS($C$3:$C$377,2,$D$3:$D$377,$H67)</f>
        <v>0</v>
      </c>
      <c r="M67">
        <f t="shared" ref="M67:M79" si="54">COUNTIFS($C$3:$C$377,3,$D$3:$D$377,$H67)</f>
        <v>0</v>
      </c>
      <c r="N67">
        <f t="shared" ref="N67:N79" si="55">COUNTIFS($C$3:$C$377,4,$D$3:$D$377,$H67)</f>
        <v>0</v>
      </c>
      <c r="O67">
        <f t="shared" ref="O67:O79" si="56">COUNTIFS($C$3:$C$377,5,$D$3:$D$377,$H67)</f>
        <v>0</v>
      </c>
      <c r="P67">
        <f t="shared" ref="P67:P79" si="57">COUNTIFS($C$3:$C$377,6,$D$3:$D$377,$H67)</f>
        <v>0</v>
      </c>
      <c r="Q67">
        <f t="shared" ref="Q67:Q79" si="58">COUNTIFS($C$3:$C$377,7,$D$3:$D$377,$H67)</f>
        <v>0</v>
      </c>
      <c r="R67">
        <f t="shared" ref="R67:R79" si="59">COUNTIFS($C$3:$C$377,8,$D$3:$D$377,$H67)</f>
        <v>0</v>
      </c>
      <c r="S67">
        <f t="shared" ref="S67:S79" si="60">COUNTIFS($C$3:$C$377,9,$D$3:$D$377,$H67)</f>
        <v>0</v>
      </c>
      <c r="T67">
        <f t="shared" ref="T67:T79" si="61">COUNTIFS($C$3:$C$377,10,$D$3:$D$377,$H67)</f>
        <v>0</v>
      </c>
      <c r="U67" s="1">
        <f t="shared" si="24"/>
        <v>0</v>
      </c>
      <c r="V67" s="109">
        <f t="shared" si="48"/>
        <v>0</v>
      </c>
      <c r="W67" s="109">
        <f t="shared" ref="W67:W79" si="62">$U67*K$80/$U$80</f>
        <v>0</v>
      </c>
      <c r="X67" s="109">
        <f t="shared" ref="X67:X79" si="63">$U67*L$80/$U$80</f>
        <v>0</v>
      </c>
      <c r="Y67" s="109">
        <f t="shared" ref="Y67:Y79" si="64">$U67*M$80/$U$80</f>
        <v>0</v>
      </c>
      <c r="Z67" s="109">
        <f t="shared" ref="Z67:Z79" si="65">$U67*N$80/$U$80</f>
        <v>0</v>
      </c>
      <c r="AA67" s="109">
        <f t="shared" ref="AA67:AA79" si="66">$U67*O$80/$U$80</f>
        <v>0</v>
      </c>
      <c r="AB67" s="109">
        <f t="shared" ref="AB67:AB79" si="67">$U67*P$80/$U$80</f>
        <v>0</v>
      </c>
      <c r="AC67" s="109">
        <f t="shared" ref="AC67:AC79" si="68">$U67*Q$80/$U$80</f>
        <v>0</v>
      </c>
      <c r="AD67" s="109">
        <f t="shared" ref="AD67:AD79" si="69">$U67*R$80/$U$80</f>
        <v>0</v>
      </c>
      <c r="AE67" s="109">
        <f t="shared" ref="AE67:AE79" si="70">$U67*S$80/$U$80</f>
        <v>0</v>
      </c>
      <c r="AF67" s="109">
        <f t="shared" ref="AF67:AF79" si="71">$U67*T$80/$U$80</f>
        <v>0</v>
      </c>
      <c r="AG67" s="109" t="str">
        <f t="shared" si="50"/>
        <v>Error</v>
      </c>
      <c r="AH67" s="109" t="str">
        <f t="shared" si="50"/>
        <v>Error</v>
      </c>
      <c r="AI67" s="109" t="str">
        <f t="shared" si="50"/>
        <v>Error</v>
      </c>
      <c r="AJ67" s="109" t="str">
        <f t="shared" si="50"/>
        <v>Error</v>
      </c>
      <c r="AK67" s="109" t="str">
        <f t="shared" si="50"/>
        <v>Error</v>
      </c>
      <c r="AL67" s="109" t="str">
        <f t="shared" si="49"/>
        <v>Error</v>
      </c>
      <c r="AM67" s="109" t="str">
        <f t="shared" si="49"/>
        <v>Error</v>
      </c>
      <c r="AN67" s="109" t="str">
        <f t="shared" si="49"/>
        <v>Error</v>
      </c>
      <c r="AO67" s="109" t="str">
        <f t="shared" si="49"/>
        <v>Error</v>
      </c>
      <c r="AP67" s="109" t="str">
        <f t="shared" si="49"/>
        <v>Error</v>
      </c>
      <c r="AQ67" s="109" t="str">
        <f t="shared" si="49"/>
        <v>Error</v>
      </c>
    </row>
    <row r="68" spans="1:43" x14ac:dyDescent="0.2">
      <c r="A68" s="62">
        <v>50</v>
      </c>
      <c r="B68" s="63"/>
      <c r="C68" s="63"/>
      <c r="D68" s="63">
        <v>62</v>
      </c>
      <c r="H68" s="96">
        <v>72</v>
      </c>
      <c r="I68" s="98">
        <f t="shared" ref="I68:I79" si="72">COUNTIF($B$3:$B$377,H68)</f>
        <v>1</v>
      </c>
      <c r="J68" s="14">
        <f t="shared" si="51"/>
        <v>0</v>
      </c>
      <c r="K68">
        <f t="shared" si="52"/>
        <v>0</v>
      </c>
      <c r="L68">
        <f t="shared" si="53"/>
        <v>0</v>
      </c>
      <c r="M68">
        <f t="shared" si="54"/>
        <v>0</v>
      </c>
      <c r="N68">
        <f t="shared" si="55"/>
        <v>0</v>
      </c>
      <c r="O68">
        <f t="shared" si="56"/>
        <v>1</v>
      </c>
      <c r="P68">
        <f t="shared" si="57"/>
        <v>0</v>
      </c>
      <c r="Q68">
        <f t="shared" si="58"/>
        <v>0</v>
      </c>
      <c r="R68">
        <f t="shared" si="59"/>
        <v>0</v>
      </c>
      <c r="S68">
        <f t="shared" si="60"/>
        <v>0</v>
      </c>
      <c r="T68">
        <f t="shared" si="61"/>
        <v>0</v>
      </c>
      <c r="U68" s="1">
        <f t="shared" ref="U68:U79" si="73">SUM(J68:T68)</f>
        <v>1</v>
      </c>
      <c r="V68" s="109">
        <f t="shared" ref="V68:V79" si="74">U68*$J$80/$U$80</f>
        <v>0.2</v>
      </c>
      <c r="W68" s="109">
        <f t="shared" si="62"/>
        <v>2.8571428571428571E-2</v>
      </c>
      <c r="X68" s="109">
        <f t="shared" si="63"/>
        <v>8.5714285714285715E-2</v>
      </c>
      <c r="Y68" s="109">
        <f t="shared" si="64"/>
        <v>5.7142857142857141E-2</v>
      </c>
      <c r="Z68" s="109">
        <f t="shared" si="65"/>
        <v>0.14285714285714285</v>
      </c>
      <c r="AA68" s="109">
        <f t="shared" si="66"/>
        <v>0.17142857142857143</v>
      </c>
      <c r="AB68" s="109">
        <f t="shared" si="67"/>
        <v>0.11428571428571428</v>
      </c>
      <c r="AC68" s="109">
        <f t="shared" si="68"/>
        <v>8.5714285714285715E-2</v>
      </c>
      <c r="AD68" s="109">
        <f t="shared" si="69"/>
        <v>8.5714285714285715E-2</v>
      </c>
      <c r="AE68" s="109">
        <f t="shared" si="70"/>
        <v>2.8571428571428571E-2</v>
      </c>
      <c r="AF68" s="109">
        <f t="shared" si="71"/>
        <v>0</v>
      </c>
      <c r="AG68" s="109">
        <f t="shared" si="50"/>
        <v>0.20000000000000004</v>
      </c>
      <c r="AH68" s="109">
        <f t="shared" si="50"/>
        <v>2.8571428571428571E-2</v>
      </c>
      <c r="AI68" s="109">
        <f t="shared" si="50"/>
        <v>8.5714285714285715E-2</v>
      </c>
      <c r="AJ68" s="109">
        <f t="shared" si="50"/>
        <v>5.7142857142857141E-2</v>
      </c>
      <c r="AK68" s="109">
        <f t="shared" si="50"/>
        <v>0.14285714285714285</v>
      </c>
      <c r="AL68" s="109">
        <f t="shared" si="49"/>
        <v>4.0047619047619039</v>
      </c>
      <c r="AM68" s="109">
        <f t="shared" si="49"/>
        <v>0.11428571428571428</v>
      </c>
      <c r="AN68" s="109">
        <f t="shared" si="49"/>
        <v>8.5714285714285715E-2</v>
      </c>
      <c r="AO68" s="109">
        <f t="shared" si="49"/>
        <v>8.5714285714285715E-2</v>
      </c>
      <c r="AP68" s="109">
        <f t="shared" si="49"/>
        <v>2.8571428571428571E-2</v>
      </c>
      <c r="AQ68" s="109" t="str">
        <f t="shared" si="49"/>
        <v>Error</v>
      </c>
    </row>
    <row r="69" spans="1:43" x14ac:dyDescent="0.2">
      <c r="A69" s="62">
        <v>60</v>
      </c>
      <c r="B69" s="63">
        <v>13</v>
      </c>
      <c r="C69" s="63"/>
      <c r="D69" s="63">
        <v>62</v>
      </c>
      <c r="H69" s="96">
        <v>73</v>
      </c>
      <c r="I69" s="98">
        <f t="shared" si="72"/>
        <v>1</v>
      </c>
      <c r="J69" s="14">
        <f t="shared" si="51"/>
        <v>1</v>
      </c>
      <c r="K69">
        <f t="shared" si="52"/>
        <v>0</v>
      </c>
      <c r="L69">
        <f t="shared" si="53"/>
        <v>0</v>
      </c>
      <c r="M69">
        <f t="shared" si="54"/>
        <v>0</v>
      </c>
      <c r="N69">
        <f t="shared" si="55"/>
        <v>0</v>
      </c>
      <c r="O69">
        <f t="shared" si="56"/>
        <v>1</v>
      </c>
      <c r="P69">
        <f t="shared" si="57"/>
        <v>0</v>
      </c>
      <c r="Q69">
        <f t="shared" si="58"/>
        <v>0</v>
      </c>
      <c r="R69">
        <f t="shared" si="59"/>
        <v>0</v>
      </c>
      <c r="S69">
        <f t="shared" si="60"/>
        <v>0</v>
      </c>
      <c r="T69">
        <f t="shared" si="61"/>
        <v>0</v>
      </c>
      <c r="U69" s="1">
        <f t="shared" si="73"/>
        <v>2</v>
      </c>
      <c r="V69" s="109">
        <f t="shared" si="74"/>
        <v>0.4</v>
      </c>
      <c r="W69" s="109">
        <f t="shared" si="62"/>
        <v>5.7142857142857141E-2</v>
      </c>
      <c r="X69" s="109">
        <f t="shared" si="63"/>
        <v>0.17142857142857143</v>
      </c>
      <c r="Y69" s="109">
        <f t="shared" si="64"/>
        <v>0.11428571428571428</v>
      </c>
      <c r="Z69" s="109">
        <f t="shared" si="65"/>
        <v>0.2857142857142857</v>
      </c>
      <c r="AA69" s="109">
        <f t="shared" si="66"/>
        <v>0.34285714285714286</v>
      </c>
      <c r="AB69" s="109">
        <f t="shared" si="67"/>
        <v>0.22857142857142856</v>
      </c>
      <c r="AC69" s="109">
        <f t="shared" si="68"/>
        <v>0.17142857142857143</v>
      </c>
      <c r="AD69" s="109">
        <f t="shared" si="69"/>
        <v>0.17142857142857143</v>
      </c>
      <c r="AE69" s="109">
        <f t="shared" si="70"/>
        <v>5.7142857142857141E-2</v>
      </c>
      <c r="AF69" s="109">
        <f t="shared" si="71"/>
        <v>0</v>
      </c>
      <c r="AG69" s="109">
        <f t="shared" si="50"/>
        <v>0.89999999999999991</v>
      </c>
      <c r="AH69" s="109">
        <f t="shared" si="50"/>
        <v>5.7142857142857141E-2</v>
      </c>
      <c r="AI69" s="109">
        <f t="shared" si="50"/>
        <v>0.17142857142857143</v>
      </c>
      <c r="AJ69" s="109">
        <f t="shared" si="50"/>
        <v>0.11428571428571428</v>
      </c>
      <c r="AK69" s="109">
        <f t="shared" si="50"/>
        <v>0.2857142857142857</v>
      </c>
      <c r="AL69" s="109">
        <f t="shared" si="49"/>
        <v>1.2595238095238095</v>
      </c>
      <c r="AM69" s="109">
        <f t="shared" si="49"/>
        <v>0.22857142857142856</v>
      </c>
      <c r="AN69" s="109">
        <f t="shared" si="49"/>
        <v>0.17142857142857143</v>
      </c>
      <c r="AO69" s="109">
        <f t="shared" si="49"/>
        <v>0.17142857142857143</v>
      </c>
      <c r="AP69" s="109">
        <f t="shared" si="49"/>
        <v>5.7142857142857141E-2</v>
      </c>
      <c r="AQ69" s="109" t="str">
        <f t="shared" si="49"/>
        <v>Error</v>
      </c>
    </row>
    <row r="70" spans="1:43" x14ac:dyDescent="0.2">
      <c r="A70" s="62">
        <v>70</v>
      </c>
      <c r="B70" s="63"/>
      <c r="C70" s="63">
        <v>8</v>
      </c>
      <c r="D70" s="63">
        <v>74</v>
      </c>
      <c r="H70" s="96">
        <v>74</v>
      </c>
      <c r="I70" s="98">
        <f t="shared" si="72"/>
        <v>0</v>
      </c>
      <c r="J70" s="14">
        <f t="shared" si="51"/>
        <v>0</v>
      </c>
      <c r="K70">
        <f t="shared" si="52"/>
        <v>0</v>
      </c>
      <c r="L70">
        <f t="shared" si="53"/>
        <v>0</v>
      </c>
      <c r="M70">
        <f t="shared" si="54"/>
        <v>0</v>
      </c>
      <c r="N70">
        <f t="shared" si="55"/>
        <v>0</v>
      </c>
      <c r="O70">
        <f t="shared" si="56"/>
        <v>0</v>
      </c>
      <c r="P70">
        <f t="shared" si="57"/>
        <v>0</v>
      </c>
      <c r="Q70">
        <f t="shared" si="58"/>
        <v>0</v>
      </c>
      <c r="R70">
        <f t="shared" si="59"/>
        <v>1</v>
      </c>
      <c r="S70">
        <f t="shared" si="60"/>
        <v>0</v>
      </c>
      <c r="T70">
        <f t="shared" si="61"/>
        <v>0</v>
      </c>
      <c r="U70" s="1">
        <f t="shared" si="73"/>
        <v>1</v>
      </c>
      <c r="V70" s="109">
        <f t="shared" si="74"/>
        <v>0.2</v>
      </c>
      <c r="W70" s="109">
        <f t="shared" si="62"/>
        <v>2.8571428571428571E-2</v>
      </c>
      <c r="X70" s="109">
        <f t="shared" si="63"/>
        <v>8.5714285714285715E-2</v>
      </c>
      <c r="Y70" s="109">
        <f t="shared" si="64"/>
        <v>5.7142857142857141E-2</v>
      </c>
      <c r="Z70" s="109">
        <f t="shared" si="65"/>
        <v>0.14285714285714285</v>
      </c>
      <c r="AA70" s="109">
        <f t="shared" si="66"/>
        <v>0.17142857142857143</v>
      </c>
      <c r="AB70" s="109">
        <f t="shared" si="67"/>
        <v>0.11428571428571428</v>
      </c>
      <c r="AC70" s="109">
        <f t="shared" si="68"/>
        <v>8.5714285714285715E-2</v>
      </c>
      <c r="AD70" s="109">
        <f t="shared" si="69"/>
        <v>8.5714285714285715E-2</v>
      </c>
      <c r="AE70" s="109">
        <f t="shared" si="70"/>
        <v>2.8571428571428571E-2</v>
      </c>
      <c r="AF70" s="109">
        <f t="shared" si="71"/>
        <v>0</v>
      </c>
      <c r="AG70" s="109">
        <f t="shared" si="50"/>
        <v>0.20000000000000004</v>
      </c>
      <c r="AH70" s="109">
        <f t="shared" si="50"/>
        <v>2.8571428571428571E-2</v>
      </c>
      <c r="AI70" s="109">
        <f t="shared" si="50"/>
        <v>8.5714285714285715E-2</v>
      </c>
      <c r="AJ70" s="109">
        <f t="shared" si="50"/>
        <v>5.7142857142857141E-2</v>
      </c>
      <c r="AK70" s="109">
        <f t="shared" si="50"/>
        <v>0.14285714285714285</v>
      </c>
      <c r="AL70" s="109">
        <f t="shared" si="49"/>
        <v>0.17142857142857143</v>
      </c>
      <c r="AM70" s="109">
        <f t="shared" si="49"/>
        <v>0.11428571428571428</v>
      </c>
      <c r="AN70" s="109">
        <f t="shared" si="49"/>
        <v>8.5714285714285715E-2</v>
      </c>
      <c r="AO70" s="109">
        <f t="shared" si="49"/>
        <v>9.7523809523809515</v>
      </c>
      <c r="AP70" s="109">
        <f t="shared" si="49"/>
        <v>2.8571428571428571E-2</v>
      </c>
      <c r="AQ70" s="109" t="str">
        <f t="shared" si="49"/>
        <v>Error</v>
      </c>
    </row>
    <row r="71" spans="1:43" x14ac:dyDescent="0.2">
      <c r="A71" s="62">
        <v>80</v>
      </c>
      <c r="B71" s="63">
        <v>45</v>
      </c>
      <c r="C71" s="63"/>
      <c r="D71" s="63">
        <v>65</v>
      </c>
      <c r="H71" s="96">
        <v>75</v>
      </c>
      <c r="I71" s="98">
        <f t="shared" si="72"/>
        <v>1</v>
      </c>
      <c r="J71" s="14">
        <f t="shared" si="51"/>
        <v>0</v>
      </c>
      <c r="K71">
        <f t="shared" si="52"/>
        <v>0</v>
      </c>
      <c r="L71">
        <f t="shared" si="53"/>
        <v>0</v>
      </c>
      <c r="M71">
        <f t="shared" si="54"/>
        <v>1</v>
      </c>
      <c r="N71">
        <f t="shared" si="55"/>
        <v>1</v>
      </c>
      <c r="O71">
        <f t="shared" si="56"/>
        <v>0</v>
      </c>
      <c r="P71">
        <f t="shared" si="57"/>
        <v>0</v>
      </c>
      <c r="Q71">
        <f t="shared" si="58"/>
        <v>0</v>
      </c>
      <c r="R71">
        <f t="shared" si="59"/>
        <v>0</v>
      </c>
      <c r="S71">
        <f t="shared" si="60"/>
        <v>0</v>
      </c>
      <c r="T71">
        <f t="shared" si="61"/>
        <v>0</v>
      </c>
      <c r="U71" s="1">
        <f t="shared" si="73"/>
        <v>2</v>
      </c>
      <c r="V71" s="109">
        <f t="shared" si="74"/>
        <v>0.4</v>
      </c>
      <c r="W71" s="109">
        <f t="shared" si="62"/>
        <v>5.7142857142857141E-2</v>
      </c>
      <c r="X71" s="109">
        <f t="shared" si="63"/>
        <v>0.17142857142857143</v>
      </c>
      <c r="Y71" s="109">
        <f t="shared" si="64"/>
        <v>0.11428571428571428</v>
      </c>
      <c r="Z71" s="109">
        <f t="shared" si="65"/>
        <v>0.2857142857142857</v>
      </c>
      <c r="AA71" s="109">
        <f t="shared" si="66"/>
        <v>0.34285714285714286</v>
      </c>
      <c r="AB71" s="109">
        <f t="shared" si="67"/>
        <v>0.22857142857142856</v>
      </c>
      <c r="AC71" s="109">
        <f t="shared" si="68"/>
        <v>0.17142857142857143</v>
      </c>
      <c r="AD71" s="109">
        <f t="shared" si="69"/>
        <v>0.17142857142857143</v>
      </c>
      <c r="AE71" s="109">
        <f t="shared" si="70"/>
        <v>5.7142857142857141E-2</v>
      </c>
      <c r="AF71" s="109">
        <f t="shared" si="71"/>
        <v>0</v>
      </c>
      <c r="AG71" s="109">
        <f t="shared" si="50"/>
        <v>0.40000000000000008</v>
      </c>
      <c r="AH71" s="109">
        <f t="shared" si="50"/>
        <v>5.7142857142857141E-2</v>
      </c>
      <c r="AI71" s="109">
        <f t="shared" si="50"/>
        <v>0.17142857142857143</v>
      </c>
      <c r="AJ71" s="109">
        <f t="shared" si="50"/>
        <v>6.8642857142857139</v>
      </c>
      <c r="AK71" s="109">
        <f t="shared" si="50"/>
        <v>1.7857142857142858</v>
      </c>
      <c r="AL71" s="109">
        <f t="shared" si="49"/>
        <v>0.34285714285714286</v>
      </c>
      <c r="AM71" s="109">
        <f t="shared" si="49"/>
        <v>0.22857142857142856</v>
      </c>
      <c r="AN71" s="109">
        <f t="shared" si="49"/>
        <v>0.17142857142857143</v>
      </c>
      <c r="AO71" s="109">
        <f t="shared" si="49"/>
        <v>0.17142857142857143</v>
      </c>
      <c r="AP71" s="109">
        <f t="shared" si="49"/>
        <v>5.7142857142857141E-2</v>
      </c>
      <c r="AQ71" s="109" t="str">
        <f t="shared" si="49"/>
        <v>Error</v>
      </c>
    </row>
    <row r="72" spans="1:43" x14ac:dyDescent="0.2">
      <c r="A72" s="62">
        <v>90</v>
      </c>
      <c r="B72" s="63"/>
      <c r="C72" s="63"/>
      <c r="D72" s="63">
        <v>71</v>
      </c>
      <c r="H72" s="96">
        <v>76</v>
      </c>
      <c r="I72" s="98">
        <f t="shared" si="72"/>
        <v>0</v>
      </c>
      <c r="J72" s="14">
        <f t="shared" si="51"/>
        <v>0</v>
      </c>
      <c r="K72">
        <f t="shared" si="52"/>
        <v>0</v>
      </c>
      <c r="L72">
        <f t="shared" si="53"/>
        <v>0</v>
      </c>
      <c r="M72">
        <f t="shared" si="54"/>
        <v>0</v>
      </c>
      <c r="N72">
        <f t="shared" si="55"/>
        <v>0</v>
      </c>
      <c r="O72">
        <f t="shared" si="56"/>
        <v>0</v>
      </c>
      <c r="P72">
        <f t="shared" si="57"/>
        <v>1</v>
      </c>
      <c r="Q72">
        <f t="shared" si="58"/>
        <v>0</v>
      </c>
      <c r="R72">
        <f t="shared" si="59"/>
        <v>0</v>
      </c>
      <c r="S72">
        <f t="shared" si="60"/>
        <v>0</v>
      </c>
      <c r="T72">
        <f t="shared" si="61"/>
        <v>0</v>
      </c>
      <c r="U72" s="1">
        <f t="shared" si="73"/>
        <v>1</v>
      </c>
      <c r="V72" s="109">
        <f t="shared" si="74"/>
        <v>0.2</v>
      </c>
      <c r="W72" s="109">
        <f t="shared" si="62"/>
        <v>2.8571428571428571E-2</v>
      </c>
      <c r="X72" s="109">
        <f t="shared" si="63"/>
        <v>8.5714285714285715E-2</v>
      </c>
      <c r="Y72" s="109">
        <f t="shared" si="64"/>
        <v>5.7142857142857141E-2</v>
      </c>
      <c r="Z72" s="109">
        <f t="shared" si="65"/>
        <v>0.14285714285714285</v>
      </c>
      <c r="AA72" s="109">
        <f t="shared" si="66"/>
        <v>0.17142857142857143</v>
      </c>
      <c r="AB72" s="109">
        <f t="shared" si="67"/>
        <v>0.11428571428571428</v>
      </c>
      <c r="AC72" s="109">
        <f t="shared" si="68"/>
        <v>8.5714285714285715E-2</v>
      </c>
      <c r="AD72" s="109">
        <f t="shared" si="69"/>
        <v>8.5714285714285715E-2</v>
      </c>
      <c r="AE72" s="109">
        <f t="shared" si="70"/>
        <v>2.8571428571428571E-2</v>
      </c>
      <c r="AF72" s="109">
        <f t="shared" si="71"/>
        <v>0</v>
      </c>
      <c r="AG72" s="109">
        <f t="shared" si="50"/>
        <v>0.20000000000000004</v>
      </c>
      <c r="AH72" s="109">
        <f t="shared" si="50"/>
        <v>2.8571428571428571E-2</v>
      </c>
      <c r="AI72" s="109">
        <f t="shared" si="50"/>
        <v>8.5714285714285715E-2</v>
      </c>
      <c r="AJ72" s="109">
        <f t="shared" si="50"/>
        <v>5.7142857142857141E-2</v>
      </c>
      <c r="AK72" s="109">
        <f t="shared" si="50"/>
        <v>0.14285714285714285</v>
      </c>
      <c r="AL72" s="109">
        <f t="shared" si="49"/>
        <v>0.17142857142857143</v>
      </c>
      <c r="AM72" s="109">
        <f t="shared" si="49"/>
        <v>6.8642857142857139</v>
      </c>
      <c r="AN72" s="109">
        <f t="shared" si="49"/>
        <v>8.5714285714285715E-2</v>
      </c>
      <c r="AO72" s="109">
        <f t="shared" si="49"/>
        <v>8.5714285714285715E-2</v>
      </c>
      <c r="AP72" s="109">
        <f t="shared" si="49"/>
        <v>2.8571428571428571E-2</v>
      </c>
      <c r="AQ72" s="109" t="str">
        <f t="shared" si="49"/>
        <v>Error</v>
      </c>
    </row>
    <row r="73" spans="1:43" x14ac:dyDescent="0.2">
      <c r="A73" s="62">
        <v>100</v>
      </c>
      <c r="B73" s="63"/>
      <c r="C73" s="63"/>
      <c r="D73" s="63">
        <v>92</v>
      </c>
      <c r="H73" s="96">
        <v>77</v>
      </c>
      <c r="I73" s="98">
        <f t="shared" si="72"/>
        <v>0</v>
      </c>
      <c r="J73" s="14">
        <f t="shared" si="51"/>
        <v>0</v>
      </c>
      <c r="K73">
        <f t="shared" si="52"/>
        <v>0</v>
      </c>
      <c r="L73">
        <f t="shared" si="53"/>
        <v>0</v>
      </c>
      <c r="M73">
        <f t="shared" si="54"/>
        <v>1</v>
      </c>
      <c r="N73">
        <f t="shared" si="55"/>
        <v>1</v>
      </c>
      <c r="O73">
        <f t="shared" si="56"/>
        <v>0</v>
      </c>
      <c r="P73">
        <f t="shared" si="57"/>
        <v>0</v>
      </c>
      <c r="Q73">
        <f t="shared" si="58"/>
        <v>0</v>
      </c>
      <c r="R73">
        <f t="shared" si="59"/>
        <v>0</v>
      </c>
      <c r="S73">
        <f t="shared" si="60"/>
        <v>0</v>
      </c>
      <c r="T73">
        <f t="shared" si="61"/>
        <v>0</v>
      </c>
      <c r="U73" s="1">
        <f t="shared" si="73"/>
        <v>2</v>
      </c>
      <c r="V73" s="109">
        <f t="shared" si="74"/>
        <v>0.4</v>
      </c>
      <c r="W73" s="109">
        <f t="shared" si="62"/>
        <v>5.7142857142857141E-2</v>
      </c>
      <c r="X73" s="109">
        <f t="shared" si="63"/>
        <v>0.17142857142857143</v>
      </c>
      <c r="Y73" s="109">
        <f t="shared" si="64"/>
        <v>0.11428571428571428</v>
      </c>
      <c r="Z73" s="109">
        <f t="shared" si="65"/>
        <v>0.2857142857142857</v>
      </c>
      <c r="AA73" s="109">
        <f t="shared" si="66"/>
        <v>0.34285714285714286</v>
      </c>
      <c r="AB73" s="109">
        <f t="shared" si="67"/>
        <v>0.22857142857142856</v>
      </c>
      <c r="AC73" s="109">
        <f t="shared" si="68"/>
        <v>0.17142857142857143</v>
      </c>
      <c r="AD73" s="109">
        <f t="shared" si="69"/>
        <v>0.17142857142857143</v>
      </c>
      <c r="AE73" s="109">
        <f t="shared" si="70"/>
        <v>5.7142857142857141E-2</v>
      </c>
      <c r="AF73" s="109">
        <f t="shared" si="71"/>
        <v>0</v>
      </c>
      <c r="AG73" s="109">
        <f t="shared" si="50"/>
        <v>0.40000000000000008</v>
      </c>
      <c r="AH73" s="109">
        <f t="shared" si="50"/>
        <v>5.7142857142857141E-2</v>
      </c>
      <c r="AI73" s="109">
        <f t="shared" si="50"/>
        <v>0.17142857142857143</v>
      </c>
      <c r="AJ73" s="109">
        <f t="shared" si="50"/>
        <v>6.8642857142857139</v>
      </c>
      <c r="AK73" s="109">
        <f t="shared" si="50"/>
        <v>1.7857142857142858</v>
      </c>
      <c r="AL73" s="109">
        <f t="shared" si="49"/>
        <v>0.34285714285714286</v>
      </c>
      <c r="AM73" s="109">
        <f t="shared" si="49"/>
        <v>0.22857142857142856</v>
      </c>
      <c r="AN73" s="109">
        <f t="shared" si="49"/>
        <v>0.17142857142857143</v>
      </c>
      <c r="AO73" s="109">
        <f t="shared" si="49"/>
        <v>0.17142857142857143</v>
      </c>
      <c r="AP73" s="109">
        <f t="shared" si="49"/>
        <v>5.7142857142857141E-2</v>
      </c>
      <c r="AQ73" s="109" t="str">
        <f t="shared" si="49"/>
        <v>Error</v>
      </c>
    </row>
    <row r="74" spans="1:43" x14ac:dyDescent="0.2">
      <c r="A74" s="62">
        <v>110</v>
      </c>
      <c r="B74" s="63"/>
      <c r="C74" s="63"/>
      <c r="D74" s="63">
        <v>57</v>
      </c>
      <c r="H74" s="96">
        <v>78</v>
      </c>
      <c r="I74" s="98">
        <f t="shared" si="72"/>
        <v>0</v>
      </c>
      <c r="J74" s="14">
        <f t="shared" si="51"/>
        <v>0</v>
      </c>
      <c r="K74">
        <f t="shared" si="52"/>
        <v>0</v>
      </c>
      <c r="L74">
        <f t="shared" si="53"/>
        <v>0</v>
      </c>
      <c r="M74">
        <f t="shared" si="54"/>
        <v>0</v>
      </c>
      <c r="N74">
        <f t="shared" si="55"/>
        <v>0</v>
      </c>
      <c r="O74">
        <f t="shared" si="56"/>
        <v>1</v>
      </c>
      <c r="P74">
        <f t="shared" si="57"/>
        <v>0</v>
      </c>
      <c r="Q74">
        <f t="shared" si="58"/>
        <v>0</v>
      </c>
      <c r="R74">
        <f t="shared" si="59"/>
        <v>0</v>
      </c>
      <c r="S74">
        <f t="shared" si="60"/>
        <v>0</v>
      </c>
      <c r="T74">
        <f t="shared" si="61"/>
        <v>0</v>
      </c>
      <c r="U74" s="1">
        <f t="shared" si="73"/>
        <v>1</v>
      </c>
      <c r="V74" s="109">
        <f t="shared" si="74"/>
        <v>0.2</v>
      </c>
      <c r="W74" s="109">
        <f t="shared" si="62"/>
        <v>2.8571428571428571E-2</v>
      </c>
      <c r="X74" s="109">
        <f t="shared" si="63"/>
        <v>8.5714285714285715E-2</v>
      </c>
      <c r="Y74" s="109">
        <f t="shared" si="64"/>
        <v>5.7142857142857141E-2</v>
      </c>
      <c r="Z74" s="109">
        <f t="shared" si="65"/>
        <v>0.14285714285714285</v>
      </c>
      <c r="AA74" s="109">
        <f t="shared" si="66"/>
        <v>0.17142857142857143</v>
      </c>
      <c r="AB74" s="109">
        <f t="shared" si="67"/>
        <v>0.11428571428571428</v>
      </c>
      <c r="AC74" s="109">
        <f t="shared" si="68"/>
        <v>8.5714285714285715E-2</v>
      </c>
      <c r="AD74" s="109">
        <f t="shared" si="69"/>
        <v>8.5714285714285715E-2</v>
      </c>
      <c r="AE74" s="109">
        <f t="shared" si="70"/>
        <v>2.8571428571428571E-2</v>
      </c>
      <c r="AF74" s="109">
        <f t="shared" si="71"/>
        <v>0</v>
      </c>
      <c r="AG74" s="109">
        <f t="shared" si="50"/>
        <v>0.20000000000000004</v>
      </c>
      <c r="AH74" s="109">
        <f t="shared" si="50"/>
        <v>2.8571428571428571E-2</v>
      </c>
      <c r="AI74" s="109">
        <f t="shared" si="50"/>
        <v>8.5714285714285715E-2</v>
      </c>
      <c r="AJ74" s="109">
        <f t="shared" si="50"/>
        <v>5.7142857142857141E-2</v>
      </c>
      <c r="AK74" s="109">
        <f t="shared" si="50"/>
        <v>0.14285714285714285</v>
      </c>
      <c r="AL74" s="109">
        <f t="shared" si="49"/>
        <v>4.0047619047619039</v>
      </c>
      <c r="AM74" s="109">
        <f t="shared" si="49"/>
        <v>0.11428571428571428</v>
      </c>
      <c r="AN74" s="109">
        <f t="shared" si="49"/>
        <v>8.5714285714285715E-2</v>
      </c>
      <c r="AO74" s="109">
        <f t="shared" si="49"/>
        <v>8.5714285714285715E-2</v>
      </c>
      <c r="AP74" s="109">
        <f t="shared" si="49"/>
        <v>2.8571428571428571E-2</v>
      </c>
      <c r="AQ74" s="109" t="str">
        <f t="shared" si="49"/>
        <v>Error</v>
      </c>
    </row>
    <row r="75" spans="1:43" x14ac:dyDescent="0.2">
      <c r="A75" s="62">
        <v>120</v>
      </c>
      <c r="B75" s="63"/>
      <c r="C75" s="63"/>
      <c r="D75" s="63">
        <v>57</v>
      </c>
      <c r="H75" s="96">
        <v>79</v>
      </c>
      <c r="I75" s="98">
        <f t="shared" si="72"/>
        <v>0</v>
      </c>
      <c r="J75" s="14">
        <f t="shared" si="51"/>
        <v>1</v>
      </c>
      <c r="K75">
        <f t="shared" si="52"/>
        <v>0</v>
      </c>
      <c r="L75">
        <f t="shared" si="53"/>
        <v>0</v>
      </c>
      <c r="M75">
        <f t="shared" si="54"/>
        <v>0</v>
      </c>
      <c r="N75">
        <f t="shared" si="55"/>
        <v>0</v>
      </c>
      <c r="O75">
        <f t="shared" si="56"/>
        <v>0</v>
      </c>
      <c r="P75">
        <f t="shared" si="57"/>
        <v>2</v>
      </c>
      <c r="Q75">
        <f t="shared" si="58"/>
        <v>0</v>
      </c>
      <c r="R75">
        <f t="shared" si="59"/>
        <v>0</v>
      </c>
      <c r="S75">
        <f t="shared" si="60"/>
        <v>0</v>
      </c>
      <c r="T75">
        <f t="shared" si="61"/>
        <v>0</v>
      </c>
      <c r="U75" s="1">
        <f t="shared" si="73"/>
        <v>3</v>
      </c>
      <c r="V75" s="109">
        <f t="shared" si="74"/>
        <v>0.6</v>
      </c>
      <c r="W75" s="109">
        <f t="shared" si="62"/>
        <v>8.5714285714285715E-2</v>
      </c>
      <c r="X75" s="109">
        <f t="shared" si="63"/>
        <v>0.25714285714285712</v>
      </c>
      <c r="Y75" s="109">
        <f t="shared" si="64"/>
        <v>0.17142857142857143</v>
      </c>
      <c r="Z75" s="109">
        <f t="shared" si="65"/>
        <v>0.42857142857142855</v>
      </c>
      <c r="AA75" s="109">
        <f t="shared" si="66"/>
        <v>0.51428571428571423</v>
      </c>
      <c r="AB75" s="109">
        <f t="shared" si="67"/>
        <v>0.34285714285714286</v>
      </c>
      <c r="AC75" s="109">
        <f t="shared" si="68"/>
        <v>0.25714285714285712</v>
      </c>
      <c r="AD75" s="109">
        <f t="shared" si="69"/>
        <v>0.25714285714285712</v>
      </c>
      <c r="AE75" s="109">
        <f t="shared" si="70"/>
        <v>8.5714285714285715E-2</v>
      </c>
      <c r="AF75" s="109">
        <f t="shared" si="71"/>
        <v>0</v>
      </c>
      <c r="AG75" s="109">
        <f t="shared" si="50"/>
        <v>0.26666666666666672</v>
      </c>
      <c r="AH75" s="109">
        <f t="shared" si="50"/>
        <v>8.5714285714285715E-2</v>
      </c>
      <c r="AI75" s="109">
        <f t="shared" si="50"/>
        <v>0.25714285714285712</v>
      </c>
      <c r="AJ75" s="109">
        <f t="shared" si="50"/>
        <v>0.17142857142857143</v>
      </c>
      <c r="AK75" s="109">
        <f t="shared" si="50"/>
        <v>0.42857142857142855</v>
      </c>
      <c r="AL75" s="109">
        <f t="shared" si="49"/>
        <v>0.51428571428571423</v>
      </c>
      <c r="AM75" s="109">
        <f t="shared" si="49"/>
        <v>8.0095238095238077</v>
      </c>
      <c r="AN75" s="109">
        <f t="shared" si="49"/>
        <v>0.25714285714285712</v>
      </c>
      <c r="AO75" s="109">
        <f t="shared" si="49"/>
        <v>0.25714285714285712</v>
      </c>
      <c r="AP75" s="109">
        <f t="shared" si="49"/>
        <v>8.5714285714285715E-2</v>
      </c>
      <c r="AQ75" s="109" t="str">
        <f t="shared" si="49"/>
        <v>Error</v>
      </c>
    </row>
    <row r="76" spans="1:43" x14ac:dyDescent="0.2">
      <c r="A76" s="62">
        <v>130</v>
      </c>
      <c r="C76" s="63"/>
      <c r="D76" s="63">
        <v>57</v>
      </c>
      <c r="H76" s="96">
        <v>80</v>
      </c>
      <c r="I76" s="98">
        <f t="shared" si="72"/>
        <v>1</v>
      </c>
      <c r="J76" s="14">
        <f t="shared" si="51"/>
        <v>0</v>
      </c>
      <c r="K76">
        <f t="shared" si="52"/>
        <v>0</v>
      </c>
      <c r="L76">
        <f t="shared" si="53"/>
        <v>0</v>
      </c>
      <c r="M76">
        <f t="shared" si="54"/>
        <v>0</v>
      </c>
      <c r="N76">
        <f t="shared" si="55"/>
        <v>1</v>
      </c>
      <c r="O76">
        <f t="shared" si="56"/>
        <v>0</v>
      </c>
      <c r="P76">
        <f t="shared" si="57"/>
        <v>0</v>
      </c>
      <c r="Q76">
        <f t="shared" si="58"/>
        <v>1</v>
      </c>
      <c r="R76">
        <f t="shared" si="59"/>
        <v>0</v>
      </c>
      <c r="S76">
        <f t="shared" si="60"/>
        <v>0</v>
      </c>
      <c r="T76">
        <f t="shared" si="61"/>
        <v>0</v>
      </c>
      <c r="U76" s="1">
        <f t="shared" si="73"/>
        <v>2</v>
      </c>
      <c r="V76" s="109">
        <f t="shared" si="74"/>
        <v>0.4</v>
      </c>
      <c r="W76" s="109">
        <f t="shared" si="62"/>
        <v>5.7142857142857141E-2</v>
      </c>
      <c r="X76" s="109">
        <f t="shared" si="63"/>
        <v>0.17142857142857143</v>
      </c>
      <c r="Y76" s="109">
        <f t="shared" si="64"/>
        <v>0.11428571428571428</v>
      </c>
      <c r="Z76" s="109">
        <f t="shared" si="65"/>
        <v>0.2857142857142857</v>
      </c>
      <c r="AA76" s="109">
        <f t="shared" si="66"/>
        <v>0.34285714285714286</v>
      </c>
      <c r="AB76" s="109">
        <f t="shared" si="67"/>
        <v>0.22857142857142856</v>
      </c>
      <c r="AC76" s="109">
        <f t="shared" si="68"/>
        <v>0.17142857142857143</v>
      </c>
      <c r="AD76" s="109">
        <f t="shared" si="69"/>
        <v>0.17142857142857143</v>
      </c>
      <c r="AE76" s="109">
        <f t="shared" si="70"/>
        <v>5.7142857142857141E-2</v>
      </c>
      <c r="AF76" s="109">
        <f t="shared" si="71"/>
        <v>0</v>
      </c>
      <c r="AG76" s="109">
        <f t="shared" si="50"/>
        <v>0.40000000000000008</v>
      </c>
      <c r="AH76" s="109">
        <f t="shared" si="50"/>
        <v>5.7142857142857141E-2</v>
      </c>
      <c r="AI76" s="109">
        <f t="shared" si="50"/>
        <v>0.17142857142857143</v>
      </c>
      <c r="AJ76" s="109">
        <f t="shared" si="50"/>
        <v>0.11428571428571428</v>
      </c>
      <c r="AK76" s="109">
        <f t="shared" si="50"/>
        <v>1.7857142857142858</v>
      </c>
      <c r="AL76" s="109">
        <f t="shared" si="49"/>
        <v>0.34285714285714286</v>
      </c>
      <c r="AM76" s="109">
        <f t="shared" si="49"/>
        <v>0.22857142857142856</v>
      </c>
      <c r="AN76" s="109">
        <f t="shared" si="49"/>
        <v>4.0047619047619039</v>
      </c>
      <c r="AO76" s="109">
        <f t="shared" si="49"/>
        <v>0.17142857142857143</v>
      </c>
      <c r="AP76" s="109">
        <f t="shared" si="49"/>
        <v>5.7142857142857141E-2</v>
      </c>
      <c r="AQ76" s="109" t="str">
        <f t="shared" si="49"/>
        <v>Error</v>
      </c>
    </row>
    <row r="77" spans="1:43" x14ac:dyDescent="0.2">
      <c r="A77" s="62">
        <v>140</v>
      </c>
      <c r="C77" s="63"/>
      <c r="D77" s="63">
        <v>86</v>
      </c>
      <c r="H77" s="96">
        <v>81</v>
      </c>
      <c r="I77" s="98">
        <f t="shared" si="72"/>
        <v>0</v>
      </c>
      <c r="J77" s="14">
        <f t="shared" si="51"/>
        <v>0</v>
      </c>
      <c r="K77">
        <f t="shared" si="52"/>
        <v>0</v>
      </c>
      <c r="L77">
        <f t="shared" si="53"/>
        <v>0</v>
      </c>
      <c r="M77">
        <f t="shared" si="54"/>
        <v>0</v>
      </c>
      <c r="N77">
        <f t="shared" si="55"/>
        <v>2</v>
      </c>
      <c r="O77">
        <f t="shared" si="56"/>
        <v>0</v>
      </c>
      <c r="P77">
        <f t="shared" si="57"/>
        <v>0</v>
      </c>
      <c r="Q77">
        <f t="shared" si="58"/>
        <v>0</v>
      </c>
      <c r="R77">
        <f t="shared" si="59"/>
        <v>1</v>
      </c>
      <c r="S77">
        <f t="shared" si="60"/>
        <v>1</v>
      </c>
      <c r="T77">
        <f t="shared" si="61"/>
        <v>0</v>
      </c>
      <c r="U77" s="1">
        <f t="shared" si="73"/>
        <v>4</v>
      </c>
      <c r="V77" s="109">
        <f t="shared" si="74"/>
        <v>0.8</v>
      </c>
      <c r="W77" s="109">
        <f t="shared" si="62"/>
        <v>0.11428571428571428</v>
      </c>
      <c r="X77" s="109">
        <f t="shared" si="63"/>
        <v>0.34285714285714286</v>
      </c>
      <c r="Y77" s="109">
        <f t="shared" si="64"/>
        <v>0.22857142857142856</v>
      </c>
      <c r="Z77" s="109">
        <f t="shared" si="65"/>
        <v>0.5714285714285714</v>
      </c>
      <c r="AA77" s="109">
        <f t="shared" si="66"/>
        <v>0.68571428571428572</v>
      </c>
      <c r="AB77" s="109">
        <f t="shared" si="67"/>
        <v>0.45714285714285713</v>
      </c>
      <c r="AC77" s="109">
        <f t="shared" si="68"/>
        <v>0.34285714285714286</v>
      </c>
      <c r="AD77" s="109">
        <f t="shared" si="69"/>
        <v>0.34285714285714286</v>
      </c>
      <c r="AE77" s="109">
        <f t="shared" si="70"/>
        <v>0.11428571428571428</v>
      </c>
      <c r="AF77" s="109">
        <f t="shared" si="71"/>
        <v>0</v>
      </c>
      <c r="AG77" s="109">
        <f t="shared" si="50"/>
        <v>0.80000000000000016</v>
      </c>
      <c r="AH77" s="109">
        <f t="shared" si="50"/>
        <v>0.11428571428571428</v>
      </c>
      <c r="AI77" s="109">
        <f t="shared" si="50"/>
        <v>0.34285714285714286</v>
      </c>
      <c r="AJ77" s="109">
        <f t="shared" si="50"/>
        <v>0.22857142857142856</v>
      </c>
      <c r="AK77" s="109">
        <f t="shared" si="50"/>
        <v>3.5714285714285716</v>
      </c>
      <c r="AL77" s="109">
        <f t="shared" si="49"/>
        <v>0.68571428571428572</v>
      </c>
      <c r="AM77" s="109">
        <f t="shared" si="49"/>
        <v>0.45714285714285713</v>
      </c>
      <c r="AN77" s="109">
        <f t="shared" si="49"/>
        <v>0.34285714285714286</v>
      </c>
      <c r="AO77" s="109">
        <f t="shared" si="49"/>
        <v>1.2595238095238095</v>
      </c>
      <c r="AP77" s="109">
        <f t="shared" si="49"/>
        <v>6.8642857142857139</v>
      </c>
      <c r="AQ77" s="109" t="str">
        <f t="shared" si="49"/>
        <v>Error</v>
      </c>
    </row>
    <row r="78" spans="1:43" x14ac:dyDescent="0.2">
      <c r="A78" s="62">
        <v>150</v>
      </c>
      <c r="C78" s="63"/>
      <c r="D78" s="63">
        <v>70</v>
      </c>
      <c r="H78" s="96">
        <v>82</v>
      </c>
      <c r="I78" s="98">
        <f t="shared" si="72"/>
        <v>0</v>
      </c>
      <c r="J78" s="14">
        <f t="shared" si="51"/>
        <v>2</v>
      </c>
      <c r="K78">
        <f t="shared" si="52"/>
        <v>0</v>
      </c>
      <c r="L78">
        <f t="shared" si="53"/>
        <v>0</v>
      </c>
      <c r="M78">
        <f t="shared" si="54"/>
        <v>0</v>
      </c>
      <c r="N78">
        <f t="shared" si="55"/>
        <v>0</v>
      </c>
      <c r="O78">
        <f t="shared" si="56"/>
        <v>0</v>
      </c>
      <c r="P78">
        <f t="shared" si="57"/>
        <v>0</v>
      </c>
      <c r="Q78">
        <f t="shared" si="58"/>
        <v>0</v>
      </c>
      <c r="R78">
        <f t="shared" si="59"/>
        <v>0</v>
      </c>
      <c r="S78">
        <f t="shared" si="60"/>
        <v>0</v>
      </c>
      <c r="T78">
        <f t="shared" si="61"/>
        <v>0</v>
      </c>
      <c r="U78" s="1">
        <f t="shared" si="73"/>
        <v>2</v>
      </c>
      <c r="V78" s="109">
        <f t="shared" si="74"/>
        <v>0.4</v>
      </c>
      <c r="W78" s="109">
        <f t="shared" si="62"/>
        <v>5.7142857142857141E-2</v>
      </c>
      <c r="X78" s="109">
        <f t="shared" si="63"/>
        <v>0.17142857142857143</v>
      </c>
      <c r="Y78" s="109">
        <f t="shared" si="64"/>
        <v>0.11428571428571428</v>
      </c>
      <c r="Z78" s="109">
        <f t="shared" si="65"/>
        <v>0.2857142857142857</v>
      </c>
      <c r="AA78" s="109">
        <f t="shared" si="66"/>
        <v>0.34285714285714286</v>
      </c>
      <c r="AB78" s="109">
        <f t="shared" si="67"/>
        <v>0.22857142857142856</v>
      </c>
      <c r="AC78" s="109">
        <f t="shared" si="68"/>
        <v>0.17142857142857143</v>
      </c>
      <c r="AD78" s="109">
        <f t="shared" si="69"/>
        <v>0.17142857142857143</v>
      </c>
      <c r="AE78" s="109">
        <f t="shared" si="70"/>
        <v>5.7142857142857141E-2</v>
      </c>
      <c r="AF78" s="109">
        <f t="shared" si="71"/>
        <v>0</v>
      </c>
      <c r="AG78" s="109">
        <f t="shared" si="50"/>
        <v>6.4000000000000012</v>
      </c>
      <c r="AH78" s="109">
        <f t="shared" si="50"/>
        <v>5.7142857142857141E-2</v>
      </c>
      <c r="AI78" s="109">
        <f t="shared" si="50"/>
        <v>0.17142857142857143</v>
      </c>
      <c r="AJ78" s="109">
        <f t="shared" si="50"/>
        <v>0.11428571428571428</v>
      </c>
      <c r="AK78" s="109">
        <f t="shared" si="50"/>
        <v>0.2857142857142857</v>
      </c>
      <c r="AL78" s="109">
        <f t="shared" si="49"/>
        <v>0.34285714285714286</v>
      </c>
      <c r="AM78" s="109">
        <f t="shared" si="49"/>
        <v>0.22857142857142856</v>
      </c>
      <c r="AN78" s="109">
        <f t="shared" si="49"/>
        <v>0.17142857142857143</v>
      </c>
      <c r="AO78" s="109">
        <f t="shared" si="49"/>
        <v>0.17142857142857143</v>
      </c>
      <c r="AP78" s="109">
        <f t="shared" si="49"/>
        <v>5.7142857142857141E-2</v>
      </c>
      <c r="AQ78" s="109" t="str">
        <f t="shared" si="49"/>
        <v>Error</v>
      </c>
    </row>
    <row r="79" spans="1:43" x14ac:dyDescent="0.2">
      <c r="A79" s="62">
        <v>160</v>
      </c>
      <c r="C79" s="63"/>
      <c r="D79" s="63">
        <v>71</v>
      </c>
      <c r="H79" s="96">
        <v>83</v>
      </c>
      <c r="I79" s="98">
        <f t="shared" si="72"/>
        <v>0</v>
      </c>
      <c r="J79" s="14">
        <f t="shared" si="51"/>
        <v>0</v>
      </c>
      <c r="K79">
        <f t="shared" si="52"/>
        <v>0</v>
      </c>
      <c r="L79">
        <f t="shared" si="53"/>
        <v>0</v>
      </c>
      <c r="M79">
        <f t="shared" si="54"/>
        <v>0</v>
      </c>
      <c r="N79">
        <f t="shared" si="55"/>
        <v>0</v>
      </c>
      <c r="O79">
        <f t="shared" si="56"/>
        <v>0</v>
      </c>
      <c r="P79">
        <f t="shared" si="57"/>
        <v>0</v>
      </c>
      <c r="Q79">
        <f t="shared" si="58"/>
        <v>0</v>
      </c>
      <c r="R79">
        <f t="shared" si="59"/>
        <v>0</v>
      </c>
      <c r="S79">
        <f t="shared" si="60"/>
        <v>0</v>
      </c>
      <c r="T79">
        <f t="shared" si="61"/>
        <v>0</v>
      </c>
      <c r="U79" s="1">
        <f t="shared" si="73"/>
        <v>0</v>
      </c>
      <c r="V79" s="109">
        <f t="shared" si="74"/>
        <v>0</v>
      </c>
      <c r="W79" s="109">
        <f t="shared" si="62"/>
        <v>0</v>
      </c>
      <c r="X79" s="109">
        <f t="shared" si="63"/>
        <v>0</v>
      </c>
      <c r="Y79" s="109">
        <f t="shared" si="64"/>
        <v>0</v>
      </c>
      <c r="Z79" s="109">
        <f t="shared" si="65"/>
        <v>0</v>
      </c>
      <c r="AA79" s="109">
        <f t="shared" si="66"/>
        <v>0</v>
      </c>
      <c r="AB79" s="109">
        <f t="shared" si="67"/>
        <v>0</v>
      </c>
      <c r="AC79" s="109">
        <f t="shared" si="68"/>
        <v>0</v>
      </c>
      <c r="AD79" s="109">
        <f t="shared" si="69"/>
        <v>0</v>
      </c>
      <c r="AE79" s="109">
        <f t="shared" si="70"/>
        <v>0</v>
      </c>
      <c r="AF79" s="109">
        <f t="shared" si="71"/>
        <v>0</v>
      </c>
      <c r="AG79" s="109" t="str">
        <f t="shared" si="50"/>
        <v>Error</v>
      </c>
      <c r="AH79" s="109" t="str">
        <f t="shared" si="50"/>
        <v>Error</v>
      </c>
      <c r="AI79" s="109" t="str">
        <f t="shared" si="50"/>
        <v>Error</v>
      </c>
      <c r="AJ79" s="109" t="str">
        <f t="shared" si="50"/>
        <v>Error</v>
      </c>
      <c r="AK79" s="109" t="str">
        <f t="shared" si="50"/>
        <v>Error</v>
      </c>
      <c r="AL79" s="109" t="str">
        <f t="shared" si="49"/>
        <v>Error</v>
      </c>
      <c r="AM79" s="109" t="str">
        <f t="shared" si="49"/>
        <v>Error</v>
      </c>
      <c r="AN79" s="109" t="str">
        <f t="shared" si="49"/>
        <v>Error</v>
      </c>
      <c r="AO79" s="109" t="str">
        <f t="shared" si="49"/>
        <v>Error</v>
      </c>
      <c r="AP79" s="109" t="str">
        <f t="shared" si="49"/>
        <v>Error</v>
      </c>
      <c r="AQ79" s="109" t="str">
        <f t="shared" si="49"/>
        <v>Error</v>
      </c>
    </row>
    <row r="80" spans="1:43" x14ac:dyDescent="0.2">
      <c r="A80" s="62">
        <v>10</v>
      </c>
      <c r="B80" s="63"/>
      <c r="C80" s="63"/>
      <c r="D80" s="63">
        <v>75</v>
      </c>
      <c r="H80" s="1">
        <f>COUNT(H4:H79)</f>
        <v>76</v>
      </c>
      <c r="I80" s="1">
        <f t="shared" ref="I80:U80" si="75">SUM(I3:I79)</f>
        <v>61</v>
      </c>
      <c r="J80" s="1">
        <f t="shared" si="75"/>
        <v>7</v>
      </c>
      <c r="K80" s="1">
        <f t="shared" si="75"/>
        <v>1</v>
      </c>
      <c r="L80" s="1">
        <f t="shared" si="75"/>
        <v>3</v>
      </c>
      <c r="M80" s="1">
        <f t="shared" si="75"/>
        <v>2</v>
      </c>
      <c r="N80" s="1">
        <f t="shared" si="75"/>
        <v>5</v>
      </c>
      <c r="O80" s="1">
        <f t="shared" si="75"/>
        <v>6</v>
      </c>
      <c r="P80" s="1">
        <f t="shared" si="75"/>
        <v>4</v>
      </c>
      <c r="Q80" s="1">
        <f t="shared" si="75"/>
        <v>3</v>
      </c>
      <c r="R80" s="1">
        <f t="shared" si="75"/>
        <v>3</v>
      </c>
      <c r="S80" s="1">
        <f t="shared" si="75"/>
        <v>1</v>
      </c>
      <c r="T80" s="1">
        <f t="shared" si="75"/>
        <v>0</v>
      </c>
      <c r="U80" s="3">
        <f t="shared" si="75"/>
        <v>35</v>
      </c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</row>
    <row r="81" spans="1:32" x14ac:dyDescent="0.2">
      <c r="A81" s="62">
        <v>20</v>
      </c>
      <c r="B81" s="63">
        <v>7</v>
      </c>
      <c r="C81" s="63"/>
      <c r="D81" s="63">
        <v>82</v>
      </c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</row>
    <row r="82" spans="1:32" x14ac:dyDescent="0.2">
      <c r="A82" s="62">
        <v>30</v>
      </c>
      <c r="B82" s="63">
        <v>17</v>
      </c>
      <c r="C82" s="63"/>
      <c r="D82" s="63">
        <v>84</v>
      </c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</row>
    <row r="83" spans="1:32" x14ac:dyDescent="0.2">
      <c r="A83" s="62">
        <v>40</v>
      </c>
      <c r="B83" s="63">
        <v>270</v>
      </c>
      <c r="C83" s="63"/>
      <c r="D83" s="63">
        <v>73</v>
      </c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</row>
    <row r="84" spans="1:32" x14ac:dyDescent="0.2">
      <c r="A84" s="62">
        <v>50</v>
      </c>
      <c r="B84" s="63"/>
      <c r="C84" s="63"/>
      <c r="D84" s="63">
        <v>68</v>
      </c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</row>
    <row r="85" spans="1:32" x14ac:dyDescent="0.2">
      <c r="A85" s="62">
        <v>60</v>
      </c>
      <c r="B85" s="63"/>
      <c r="C85" s="63"/>
      <c r="D85" s="63">
        <v>68</v>
      </c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</row>
    <row r="86" spans="1:32" x14ac:dyDescent="0.2">
      <c r="A86" s="62">
        <v>70</v>
      </c>
      <c r="B86" s="63"/>
      <c r="C86" s="63"/>
      <c r="D86" s="63">
        <v>67</v>
      </c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</row>
    <row r="87" spans="1:32" x14ac:dyDescent="0.2">
      <c r="A87" s="62">
        <v>80</v>
      </c>
      <c r="B87" s="63"/>
      <c r="C87" s="63"/>
      <c r="D87" s="63">
        <v>72</v>
      </c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</row>
    <row r="88" spans="1:32" x14ac:dyDescent="0.2">
      <c r="A88" s="62">
        <v>90</v>
      </c>
      <c r="B88" s="63"/>
      <c r="C88" s="63"/>
      <c r="D88" s="63">
        <v>66</v>
      </c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</row>
    <row r="89" spans="1:32" x14ac:dyDescent="0.2">
      <c r="A89" s="62">
        <v>100</v>
      </c>
      <c r="B89" s="63"/>
      <c r="C89" s="63"/>
      <c r="D89" s="63">
        <v>67</v>
      </c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</row>
    <row r="90" spans="1:32" x14ac:dyDescent="0.2">
      <c r="A90" s="62">
        <v>110</v>
      </c>
      <c r="B90" s="63"/>
      <c r="C90" s="63">
        <v>10</v>
      </c>
      <c r="D90" s="63">
        <v>108</v>
      </c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</row>
    <row r="91" spans="1:32" x14ac:dyDescent="0.2">
      <c r="A91" s="62">
        <v>120</v>
      </c>
      <c r="B91" s="63"/>
      <c r="C91" s="63"/>
      <c r="D91" s="63">
        <v>84</v>
      </c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</row>
    <row r="92" spans="1:32" x14ac:dyDescent="0.2">
      <c r="A92" s="62">
        <v>130</v>
      </c>
      <c r="B92" s="14">
        <v>50</v>
      </c>
      <c r="C92" s="63"/>
      <c r="D92" s="63">
        <v>84</v>
      </c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</row>
    <row r="93" spans="1:32" x14ac:dyDescent="0.2">
      <c r="A93" s="62">
        <v>140</v>
      </c>
      <c r="B93" s="14"/>
      <c r="C93" s="63">
        <v>10</v>
      </c>
      <c r="D93" s="63">
        <v>86</v>
      </c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</row>
    <row r="94" spans="1:32" x14ac:dyDescent="0.2">
      <c r="A94" s="62">
        <v>150</v>
      </c>
      <c r="B94" s="14"/>
      <c r="C94" s="63"/>
      <c r="D94" s="63">
        <v>118</v>
      </c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</row>
    <row r="95" spans="1:32" x14ac:dyDescent="0.2">
      <c r="A95" s="62">
        <v>160</v>
      </c>
      <c r="B95" s="14">
        <v>361</v>
      </c>
      <c r="C95" s="63"/>
      <c r="D95" s="63">
        <v>80</v>
      </c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</row>
    <row r="96" spans="1:32" x14ac:dyDescent="0.2">
      <c r="A96" s="62">
        <v>170</v>
      </c>
      <c r="B96" s="14"/>
      <c r="C96" s="63"/>
      <c r="D96" s="63">
        <v>81</v>
      </c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</row>
    <row r="97" spans="1:32" x14ac:dyDescent="0.2">
      <c r="A97" s="62">
        <v>180</v>
      </c>
      <c r="B97" s="14"/>
      <c r="C97" s="63"/>
      <c r="D97" s="63">
        <v>67</v>
      </c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</row>
    <row r="98" spans="1:32" x14ac:dyDescent="0.2">
      <c r="A98" s="46" t="s">
        <v>300</v>
      </c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</row>
    <row r="99" spans="1:32" x14ac:dyDescent="0.2">
      <c r="A99" s="62">
        <v>0</v>
      </c>
      <c r="B99" s="63"/>
      <c r="C99" s="63">
        <v>0</v>
      </c>
      <c r="D99" s="63">
        <v>87</v>
      </c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</row>
    <row r="100" spans="1:32" x14ac:dyDescent="0.2">
      <c r="A100" s="62">
        <v>10</v>
      </c>
      <c r="B100" s="63"/>
      <c r="C100" s="63"/>
      <c r="D100" s="63">
        <v>84</v>
      </c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</row>
    <row r="101" spans="1:32" x14ac:dyDescent="0.2">
      <c r="A101" s="62">
        <v>20</v>
      </c>
      <c r="B101" s="63"/>
      <c r="C101" s="63"/>
      <c r="D101" s="63">
        <v>86</v>
      </c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spans="1:32" x14ac:dyDescent="0.2">
      <c r="A102" s="62">
        <v>30</v>
      </c>
      <c r="B102" s="63"/>
      <c r="C102" s="63"/>
      <c r="D102" s="63">
        <v>92</v>
      </c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spans="1:32" x14ac:dyDescent="0.2">
      <c r="A103" s="62">
        <v>40</v>
      </c>
      <c r="B103" s="63">
        <v>106</v>
      </c>
      <c r="C103" s="63"/>
      <c r="D103" s="63">
        <v>94</v>
      </c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spans="1:32" x14ac:dyDescent="0.2">
      <c r="A104" s="62">
        <v>50</v>
      </c>
      <c r="B104" s="63">
        <v>72</v>
      </c>
      <c r="C104" s="63"/>
      <c r="D104" s="63">
        <v>110</v>
      </c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spans="1:32" x14ac:dyDescent="0.2">
      <c r="A105" s="62">
        <v>60</v>
      </c>
      <c r="B105" s="63"/>
      <c r="C105" s="63"/>
      <c r="D105" s="63">
        <v>93</v>
      </c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spans="1:32" x14ac:dyDescent="0.2">
      <c r="A106" s="62">
        <v>70</v>
      </c>
      <c r="B106" s="63">
        <v>68</v>
      </c>
      <c r="C106" s="63"/>
      <c r="D106" s="63">
        <v>90</v>
      </c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spans="1:32" x14ac:dyDescent="0.2">
      <c r="A107" s="62">
        <v>80</v>
      </c>
      <c r="B107" s="63"/>
      <c r="C107" s="63"/>
      <c r="D107" s="63">
        <v>88</v>
      </c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spans="1:32" x14ac:dyDescent="0.2">
      <c r="A108" s="62">
        <v>90</v>
      </c>
      <c r="B108" s="63"/>
      <c r="C108" s="63">
        <v>0</v>
      </c>
      <c r="D108" s="63">
        <v>100</v>
      </c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spans="1:32" x14ac:dyDescent="0.2">
      <c r="A109" s="62">
        <v>100</v>
      </c>
      <c r="B109" s="63">
        <v>73</v>
      </c>
      <c r="C109" s="63"/>
      <c r="D109" s="63">
        <v>109</v>
      </c>
    </row>
    <row r="110" spans="1:32" x14ac:dyDescent="0.2">
      <c r="A110" s="62">
        <v>110</v>
      </c>
      <c r="B110" s="63">
        <v>45</v>
      </c>
      <c r="C110" s="63"/>
      <c r="D110" s="63">
        <v>105</v>
      </c>
    </row>
    <row r="111" spans="1:32" x14ac:dyDescent="0.2">
      <c r="A111" s="62">
        <v>120</v>
      </c>
      <c r="B111" s="63"/>
      <c r="C111" s="63">
        <v>1</v>
      </c>
      <c r="D111" s="63">
        <v>107</v>
      </c>
    </row>
    <row r="112" spans="1:32" x14ac:dyDescent="0.2">
      <c r="A112" s="62">
        <v>130</v>
      </c>
      <c r="B112" s="14">
        <v>41</v>
      </c>
      <c r="C112" s="63"/>
      <c r="D112" s="63">
        <v>97</v>
      </c>
    </row>
    <row r="113" spans="1:4" x14ac:dyDescent="0.2">
      <c r="A113" s="62">
        <v>140</v>
      </c>
      <c r="B113" s="14">
        <v>19</v>
      </c>
      <c r="C113" s="63"/>
      <c r="D113" s="63">
        <v>94</v>
      </c>
    </row>
    <row r="114" spans="1:4" x14ac:dyDescent="0.2">
      <c r="A114" s="62">
        <v>150</v>
      </c>
      <c r="B114" s="14"/>
      <c r="C114" s="63"/>
      <c r="D114" s="63">
        <v>96</v>
      </c>
    </row>
    <row r="115" spans="1:4" x14ac:dyDescent="0.2">
      <c r="A115" s="62">
        <v>160</v>
      </c>
      <c r="B115" s="14"/>
      <c r="C115" s="63"/>
      <c r="D115" s="63">
        <v>97</v>
      </c>
    </row>
    <row r="116" spans="1:4" x14ac:dyDescent="0.2">
      <c r="A116" s="62">
        <v>170</v>
      </c>
      <c r="B116" s="14">
        <v>54</v>
      </c>
      <c r="C116" s="63"/>
      <c r="D116" s="63">
        <v>92</v>
      </c>
    </row>
    <row r="117" spans="1:4" x14ac:dyDescent="0.2">
      <c r="A117" s="62">
        <v>180</v>
      </c>
      <c r="B117" s="14"/>
      <c r="C117" s="63"/>
      <c r="D117" s="63">
        <v>100</v>
      </c>
    </row>
    <row r="118" spans="1:4" x14ac:dyDescent="0.2">
      <c r="A118" s="46" t="s">
        <v>301</v>
      </c>
    </row>
    <row r="119" spans="1:4" x14ac:dyDescent="0.2">
      <c r="A119" s="62">
        <v>0</v>
      </c>
      <c r="B119" s="63"/>
      <c r="C119" s="63"/>
      <c r="D119" s="63">
        <v>88</v>
      </c>
    </row>
    <row r="120" spans="1:4" x14ac:dyDescent="0.2">
      <c r="A120" s="62">
        <v>10</v>
      </c>
      <c r="B120" s="63">
        <v>19</v>
      </c>
      <c r="C120" s="63">
        <v>5</v>
      </c>
      <c r="D120" s="63">
        <v>94</v>
      </c>
    </row>
    <row r="121" spans="1:4" x14ac:dyDescent="0.2">
      <c r="A121" s="62">
        <v>20</v>
      </c>
      <c r="B121" s="63"/>
      <c r="C121" s="63"/>
      <c r="D121" s="63">
        <v>95</v>
      </c>
    </row>
    <row r="122" spans="1:4" x14ac:dyDescent="0.2">
      <c r="A122" s="62">
        <v>30</v>
      </c>
      <c r="B122" s="63"/>
      <c r="C122" s="63"/>
      <c r="D122" s="63">
        <v>70</v>
      </c>
    </row>
    <row r="123" spans="1:4" x14ac:dyDescent="0.2">
      <c r="A123" s="62">
        <v>40</v>
      </c>
      <c r="B123" s="63"/>
      <c r="C123" s="63"/>
      <c r="D123" s="63">
        <v>72</v>
      </c>
    </row>
    <row r="124" spans="1:4" x14ac:dyDescent="0.2">
      <c r="A124" s="62">
        <v>50</v>
      </c>
      <c r="B124" s="63">
        <v>104</v>
      </c>
      <c r="C124" s="63"/>
      <c r="D124" s="63">
        <v>64</v>
      </c>
    </row>
    <row r="125" spans="1:4" x14ac:dyDescent="0.2">
      <c r="A125" s="62">
        <v>60</v>
      </c>
      <c r="B125" s="63">
        <v>37</v>
      </c>
      <c r="C125" s="63">
        <v>6</v>
      </c>
      <c r="D125" s="63">
        <v>79</v>
      </c>
    </row>
    <row r="126" spans="1:4" x14ac:dyDescent="0.2">
      <c r="A126" s="62">
        <v>70</v>
      </c>
      <c r="B126" s="63"/>
      <c r="C126" s="63"/>
      <c r="D126" s="63">
        <v>102</v>
      </c>
    </row>
    <row r="127" spans="1:4" x14ac:dyDescent="0.2">
      <c r="A127" s="62">
        <v>80</v>
      </c>
      <c r="B127" s="63"/>
      <c r="C127" s="63"/>
      <c r="D127" s="63">
        <v>78</v>
      </c>
    </row>
    <row r="128" spans="1:4" x14ac:dyDescent="0.2">
      <c r="A128" s="62">
        <v>90</v>
      </c>
      <c r="B128" s="63">
        <v>13</v>
      </c>
      <c r="C128" s="63">
        <v>7</v>
      </c>
      <c r="D128" s="63">
        <v>68</v>
      </c>
    </row>
    <row r="129" spans="1:4" x14ac:dyDescent="0.2">
      <c r="A129" s="62">
        <v>100</v>
      </c>
      <c r="B129" s="63"/>
      <c r="C129" s="63"/>
      <c r="D129" s="63">
        <v>67</v>
      </c>
    </row>
    <row r="130" spans="1:4" x14ac:dyDescent="0.2">
      <c r="A130" s="62">
        <v>110</v>
      </c>
      <c r="B130" s="63"/>
      <c r="C130" s="63"/>
      <c r="D130" s="63">
        <v>65</v>
      </c>
    </row>
    <row r="131" spans="1:4" x14ac:dyDescent="0.2">
      <c r="A131" s="62">
        <v>120</v>
      </c>
      <c r="B131" s="63"/>
      <c r="C131" s="63">
        <v>6</v>
      </c>
      <c r="D131" s="63">
        <v>76</v>
      </c>
    </row>
    <row r="132" spans="1:4" x14ac:dyDescent="0.2">
      <c r="A132" s="62">
        <v>130</v>
      </c>
      <c r="B132" s="63"/>
      <c r="C132" s="63"/>
      <c r="D132" s="63">
        <v>66</v>
      </c>
    </row>
    <row r="133" spans="1:4" x14ac:dyDescent="0.2">
      <c r="A133" s="62">
        <v>140</v>
      </c>
      <c r="B133" s="63">
        <v>61</v>
      </c>
      <c r="C133" s="63"/>
      <c r="D133" s="63">
        <v>105</v>
      </c>
    </row>
    <row r="134" spans="1:4" x14ac:dyDescent="0.2">
      <c r="A134" s="62">
        <v>150</v>
      </c>
      <c r="B134" s="63"/>
      <c r="C134" s="63"/>
      <c r="D134" s="63">
        <v>69</v>
      </c>
    </row>
    <row r="135" spans="1:4" x14ac:dyDescent="0.2">
      <c r="A135" s="62">
        <v>160</v>
      </c>
      <c r="B135" s="63"/>
      <c r="C135" s="63"/>
      <c r="D135" s="63">
        <v>56</v>
      </c>
    </row>
    <row r="136" spans="1:4" x14ac:dyDescent="0.2">
      <c r="A136" s="62">
        <v>170</v>
      </c>
      <c r="B136" s="63"/>
      <c r="C136" s="63"/>
      <c r="D136" s="63">
        <v>66</v>
      </c>
    </row>
    <row r="137" spans="1:4" x14ac:dyDescent="0.2">
      <c r="A137" s="62">
        <v>180</v>
      </c>
      <c r="B137" s="63">
        <v>52</v>
      </c>
      <c r="C137" s="63"/>
      <c r="D137" s="63">
        <v>62</v>
      </c>
    </row>
    <row r="138" spans="1:4" x14ac:dyDescent="0.2">
      <c r="A138" s="46" t="s">
        <v>302</v>
      </c>
    </row>
    <row r="139" spans="1:4" x14ac:dyDescent="0.2">
      <c r="A139" s="62">
        <v>0</v>
      </c>
      <c r="B139" s="63">
        <v>0</v>
      </c>
      <c r="C139" s="63">
        <v>3</v>
      </c>
      <c r="D139" s="63">
        <v>95</v>
      </c>
    </row>
    <row r="140" spans="1:4" x14ac:dyDescent="0.2">
      <c r="A140" s="62">
        <v>10</v>
      </c>
      <c r="B140" s="63">
        <v>0</v>
      </c>
      <c r="C140" s="63"/>
      <c r="D140" s="63">
        <v>82</v>
      </c>
    </row>
    <row r="141" spans="1:4" x14ac:dyDescent="0.2">
      <c r="A141" s="62">
        <v>20</v>
      </c>
      <c r="B141" s="63">
        <v>0</v>
      </c>
      <c r="C141" s="63"/>
      <c r="D141" s="63">
        <v>93</v>
      </c>
    </row>
    <row r="142" spans="1:4" x14ac:dyDescent="0.2">
      <c r="A142" s="62">
        <v>30</v>
      </c>
      <c r="B142" s="63">
        <v>0</v>
      </c>
      <c r="C142" s="63"/>
      <c r="D142" s="63">
        <v>84</v>
      </c>
    </row>
    <row r="143" spans="1:4" x14ac:dyDescent="0.2">
      <c r="A143" s="62">
        <v>40</v>
      </c>
      <c r="B143" s="63">
        <v>0</v>
      </c>
      <c r="C143" s="63"/>
      <c r="D143" s="63">
        <v>124</v>
      </c>
    </row>
    <row r="144" spans="1:4" x14ac:dyDescent="0.2">
      <c r="A144" s="62">
        <v>50</v>
      </c>
      <c r="B144" s="63">
        <v>0</v>
      </c>
      <c r="C144" s="63"/>
      <c r="D144" s="63">
        <v>91</v>
      </c>
    </row>
    <row r="145" spans="1:4" x14ac:dyDescent="0.2">
      <c r="A145" s="62">
        <v>60</v>
      </c>
      <c r="B145" s="63">
        <v>0</v>
      </c>
      <c r="C145" s="63"/>
      <c r="D145" s="63">
        <v>82</v>
      </c>
    </row>
    <row r="146" spans="1:4" x14ac:dyDescent="0.2">
      <c r="A146" s="62">
        <v>70</v>
      </c>
      <c r="B146" s="63">
        <v>0</v>
      </c>
      <c r="C146" s="63"/>
      <c r="D146" s="63">
        <v>96</v>
      </c>
    </row>
    <row r="147" spans="1:4" x14ac:dyDescent="0.2">
      <c r="A147" s="62">
        <v>80</v>
      </c>
      <c r="B147" s="63">
        <v>0</v>
      </c>
      <c r="C147" s="63"/>
      <c r="D147" s="63">
        <v>120</v>
      </c>
    </row>
    <row r="148" spans="1:4" x14ac:dyDescent="0.2">
      <c r="A148" s="62">
        <v>90</v>
      </c>
      <c r="B148" s="63">
        <v>0</v>
      </c>
      <c r="C148" s="63"/>
      <c r="D148" s="63">
        <v>92</v>
      </c>
    </row>
    <row r="149" spans="1:4" x14ac:dyDescent="0.2">
      <c r="A149" s="62">
        <v>100</v>
      </c>
      <c r="B149" s="63">
        <v>0</v>
      </c>
      <c r="C149" s="63"/>
      <c r="D149" s="63">
        <v>95</v>
      </c>
    </row>
    <row r="150" spans="1:4" x14ac:dyDescent="0.2">
      <c r="A150" s="62">
        <v>110</v>
      </c>
      <c r="B150" s="63">
        <v>0</v>
      </c>
      <c r="C150" s="63"/>
      <c r="D150" s="63">
        <v>94</v>
      </c>
    </row>
    <row r="151" spans="1:4" x14ac:dyDescent="0.2">
      <c r="A151" s="62">
        <v>120</v>
      </c>
      <c r="B151" s="63">
        <v>0</v>
      </c>
      <c r="C151" s="63"/>
      <c r="D151" s="63">
        <v>92</v>
      </c>
    </row>
    <row r="152" spans="1:4" x14ac:dyDescent="0.2">
      <c r="A152" s="62">
        <v>130</v>
      </c>
      <c r="B152" s="63">
        <v>0</v>
      </c>
      <c r="C152" s="63"/>
      <c r="D152" s="63">
        <v>91</v>
      </c>
    </row>
    <row r="153" spans="1:4" x14ac:dyDescent="0.2">
      <c r="A153" s="62">
        <v>140</v>
      </c>
      <c r="B153" s="63">
        <v>0</v>
      </c>
      <c r="C153" s="63"/>
      <c r="D153" s="63">
        <v>126</v>
      </c>
    </row>
    <row r="154" spans="1:4" x14ac:dyDescent="0.2">
      <c r="A154" s="62">
        <v>150</v>
      </c>
      <c r="B154" s="63">
        <v>0</v>
      </c>
      <c r="C154" s="63"/>
      <c r="D154" s="63">
        <v>114</v>
      </c>
    </row>
    <row r="155" spans="1:4" x14ac:dyDescent="0.2">
      <c r="A155" s="62">
        <v>160</v>
      </c>
      <c r="B155" s="63">
        <v>0</v>
      </c>
      <c r="C155" s="63"/>
      <c r="D155" s="63">
        <v>86</v>
      </c>
    </row>
    <row r="156" spans="1:4" x14ac:dyDescent="0.2">
      <c r="A156" s="62">
        <v>170</v>
      </c>
      <c r="B156" s="63">
        <v>0</v>
      </c>
      <c r="C156" s="63"/>
      <c r="D156" s="63">
        <v>114</v>
      </c>
    </row>
    <row r="157" spans="1:4" x14ac:dyDescent="0.2">
      <c r="A157" s="62">
        <v>180</v>
      </c>
      <c r="B157" s="63">
        <v>0</v>
      </c>
      <c r="C157" s="63"/>
      <c r="D157" s="63">
        <v>84</v>
      </c>
    </row>
    <row r="158" spans="1:4" x14ac:dyDescent="0.2">
      <c r="A158" s="46" t="s">
        <v>303</v>
      </c>
    </row>
    <row r="159" spans="1:4" x14ac:dyDescent="0.2">
      <c r="A159" s="62">
        <v>0</v>
      </c>
      <c r="B159" s="63"/>
      <c r="C159" s="63">
        <v>7</v>
      </c>
      <c r="D159" s="63">
        <v>87</v>
      </c>
    </row>
    <row r="160" spans="1:4" x14ac:dyDescent="0.2">
      <c r="A160" s="62">
        <v>10</v>
      </c>
      <c r="B160" s="63"/>
      <c r="C160" s="63"/>
      <c r="D160" s="63">
        <v>80</v>
      </c>
    </row>
    <row r="161" spans="1:4" x14ac:dyDescent="0.2">
      <c r="A161" s="62">
        <v>20</v>
      </c>
      <c r="B161" s="63"/>
      <c r="C161" s="63"/>
      <c r="D161" s="63">
        <v>91</v>
      </c>
    </row>
    <row r="162" spans="1:4" x14ac:dyDescent="0.2">
      <c r="A162" s="62">
        <v>30</v>
      </c>
      <c r="B162" s="63"/>
      <c r="C162" s="63"/>
      <c r="D162" s="63"/>
    </row>
    <row r="163" spans="1:4" x14ac:dyDescent="0.2">
      <c r="A163" s="62">
        <v>40</v>
      </c>
      <c r="B163" s="63"/>
      <c r="C163" s="63"/>
      <c r="D163" s="63">
        <v>105</v>
      </c>
    </row>
    <row r="164" spans="1:4" x14ac:dyDescent="0.2">
      <c r="A164" s="62">
        <v>50</v>
      </c>
      <c r="B164" s="63"/>
      <c r="C164" s="63">
        <v>8</v>
      </c>
      <c r="D164" s="63">
        <v>81</v>
      </c>
    </row>
    <row r="165" spans="1:4" x14ac:dyDescent="0.2">
      <c r="A165" s="62">
        <v>60</v>
      </c>
      <c r="B165" s="63"/>
      <c r="C165" s="63"/>
      <c r="D165" s="63">
        <v>83</v>
      </c>
    </row>
    <row r="166" spans="1:4" x14ac:dyDescent="0.2">
      <c r="A166" s="62">
        <v>70</v>
      </c>
      <c r="B166" s="63"/>
      <c r="C166" s="63"/>
      <c r="D166" s="63">
        <v>87</v>
      </c>
    </row>
    <row r="167" spans="1:4" x14ac:dyDescent="0.2">
      <c r="A167" s="62">
        <v>80</v>
      </c>
      <c r="B167" s="63"/>
      <c r="C167" s="63"/>
      <c r="D167" s="63">
        <v>72</v>
      </c>
    </row>
    <row r="168" spans="1:4" x14ac:dyDescent="0.2">
      <c r="A168" s="62">
        <v>90</v>
      </c>
      <c r="B168" s="63"/>
      <c r="C168" s="63"/>
      <c r="D168" s="63">
        <v>71</v>
      </c>
    </row>
    <row r="169" spans="1:4" x14ac:dyDescent="0.2">
      <c r="A169" s="62">
        <v>100</v>
      </c>
      <c r="B169" s="63"/>
      <c r="C169" s="63"/>
      <c r="D169" s="63">
        <v>81</v>
      </c>
    </row>
    <row r="170" spans="1:4" x14ac:dyDescent="0.2">
      <c r="A170" s="62">
        <v>110</v>
      </c>
      <c r="B170" s="63"/>
      <c r="C170" s="63"/>
      <c r="D170" s="63">
        <v>75</v>
      </c>
    </row>
    <row r="171" spans="1:4" x14ac:dyDescent="0.2">
      <c r="A171" s="62">
        <v>120</v>
      </c>
      <c r="B171" s="63"/>
      <c r="C171" s="63">
        <v>6</v>
      </c>
      <c r="D171" s="63">
        <v>79</v>
      </c>
    </row>
    <row r="172" spans="1:4" x14ac:dyDescent="0.2">
      <c r="A172" s="62">
        <v>130</v>
      </c>
      <c r="B172" s="63"/>
      <c r="C172" s="63"/>
      <c r="D172" s="63">
        <v>79</v>
      </c>
    </row>
    <row r="173" spans="1:4" x14ac:dyDescent="0.2">
      <c r="A173" s="62">
        <v>140</v>
      </c>
      <c r="B173" s="63"/>
      <c r="C173" s="63"/>
      <c r="D173" s="63">
        <v>82</v>
      </c>
    </row>
    <row r="174" spans="1:4" x14ac:dyDescent="0.2">
      <c r="A174" s="62">
        <v>150</v>
      </c>
      <c r="B174" s="63"/>
      <c r="C174" s="63"/>
      <c r="D174" s="63">
        <v>81</v>
      </c>
    </row>
    <row r="175" spans="1:4" x14ac:dyDescent="0.2">
      <c r="A175" s="62">
        <v>160</v>
      </c>
      <c r="B175" s="63"/>
      <c r="C175" s="63"/>
      <c r="D175" s="63">
        <v>83</v>
      </c>
    </row>
    <row r="176" spans="1:4" x14ac:dyDescent="0.2">
      <c r="A176" s="62">
        <v>170</v>
      </c>
      <c r="B176" s="63"/>
      <c r="C176" s="63"/>
      <c r="D176" s="63">
        <v>78</v>
      </c>
    </row>
    <row r="177" spans="1:4" x14ac:dyDescent="0.2">
      <c r="A177" s="62">
        <v>180</v>
      </c>
      <c r="B177" s="63"/>
      <c r="C177" s="63"/>
      <c r="D177" s="63">
        <v>68</v>
      </c>
    </row>
    <row r="178" spans="1:4" x14ac:dyDescent="0.2">
      <c r="A178" s="46" t="s">
        <v>304</v>
      </c>
    </row>
    <row r="179" spans="1:4" x14ac:dyDescent="0.2">
      <c r="A179" s="62">
        <v>0</v>
      </c>
      <c r="B179" s="63"/>
      <c r="C179" s="63">
        <v>5</v>
      </c>
      <c r="D179" s="63">
        <v>84</v>
      </c>
    </row>
    <row r="180" spans="1:4" x14ac:dyDescent="0.2">
      <c r="A180" s="62">
        <v>10</v>
      </c>
      <c r="B180" s="63"/>
      <c r="C180" s="63">
        <v>5</v>
      </c>
      <c r="D180" s="63">
        <v>73</v>
      </c>
    </row>
    <row r="181" spans="1:4" x14ac:dyDescent="0.2">
      <c r="A181" s="62">
        <v>20</v>
      </c>
      <c r="B181" s="63"/>
      <c r="C181" s="63"/>
      <c r="D181" s="63">
        <v>78</v>
      </c>
    </row>
    <row r="182" spans="1:4" x14ac:dyDescent="0.2">
      <c r="A182" s="62">
        <v>30</v>
      </c>
      <c r="B182" s="63"/>
      <c r="C182" s="63"/>
      <c r="D182" s="63">
        <v>78</v>
      </c>
    </row>
    <row r="183" spans="1:4" x14ac:dyDescent="0.2">
      <c r="A183" s="62">
        <v>40</v>
      </c>
      <c r="B183" s="63"/>
      <c r="C183" s="63"/>
      <c r="D183" s="63">
        <v>64</v>
      </c>
    </row>
    <row r="184" spans="1:4" x14ac:dyDescent="0.2">
      <c r="A184" s="62">
        <v>50</v>
      </c>
      <c r="B184" s="63"/>
      <c r="C184" s="63">
        <v>5</v>
      </c>
      <c r="D184" s="63">
        <v>64</v>
      </c>
    </row>
    <row r="185" spans="1:4" x14ac:dyDescent="0.2">
      <c r="A185" s="62">
        <v>60</v>
      </c>
      <c r="B185" s="63"/>
      <c r="C185" s="63"/>
      <c r="D185" s="63">
        <v>59</v>
      </c>
    </row>
    <row r="186" spans="1:4" x14ac:dyDescent="0.2">
      <c r="A186" s="62">
        <v>70</v>
      </c>
      <c r="B186" s="63"/>
      <c r="C186" s="63"/>
      <c r="D186" s="63">
        <v>57</v>
      </c>
    </row>
    <row r="187" spans="1:4" x14ac:dyDescent="0.2">
      <c r="A187" s="62">
        <v>80</v>
      </c>
      <c r="B187" s="63"/>
      <c r="C187" s="63"/>
      <c r="D187" s="63">
        <v>62</v>
      </c>
    </row>
    <row r="188" spans="1:4" x14ac:dyDescent="0.2">
      <c r="A188" s="62">
        <v>90</v>
      </c>
      <c r="B188" s="63"/>
      <c r="C188" s="63"/>
      <c r="D188" s="63">
        <v>62</v>
      </c>
    </row>
    <row r="189" spans="1:4" x14ac:dyDescent="0.2">
      <c r="A189" s="62">
        <v>100</v>
      </c>
      <c r="B189" s="63"/>
      <c r="C189" s="63"/>
      <c r="D189" s="63">
        <v>63</v>
      </c>
    </row>
    <row r="190" spans="1:4" x14ac:dyDescent="0.2">
      <c r="A190" s="62">
        <v>110</v>
      </c>
      <c r="B190" s="63"/>
      <c r="C190" s="63"/>
      <c r="D190" s="63">
        <v>68</v>
      </c>
    </row>
    <row r="191" spans="1:4" x14ac:dyDescent="0.2">
      <c r="A191" s="62">
        <v>120</v>
      </c>
      <c r="B191" s="63"/>
      <c r="C191" s="63"/>
      <c r="D191" s="63">
        <v>70</v>
      </c>
    </row>
    <row r="192" spans="1:4" x14ac:dyDescent="0.2">
      <c r="A192" s="62">
        <v>130</v>
      </c>
      <c r="B192" s="63"/>
      <c r="C192" s="63"/>
      <c r="D192" s="63">
        <v>67</v>
      </c>
    </row>
    <row r="193" spans="1:4" x14ac:dyDescent="0.2">
      <c r="A193" s="62">
        <v>140</v>
      </c>
      <c r="B193" s="63"/>
      <c r="C193" s="63">
        <v>6</v>
      </c>
      <c r="D193" s="63">
        <v>64</v>
      </c>
    </row>
    <row r="194" spans="1:4" x14ac:dyDescent="0.2">
      <c r="A194" s="62">
        <v>150</v>
      </c>
      <c r="B194" s="63"/>
      <c r="C194" s="63"/>
      <c r="D194" s="63">
        <v>71</v>
      </c>
    </row>
    <row r="195" spans="1:4" x14ac:dyDescent="0.2">
      <c r="A195" s="62">
        <v>160</v>
      </c>
      <c r="B195" s="63"/>
      <c r="C195" s="63"/>
      <c r="D195" s="63">
        <v>67</v>
      </c>
    </row>
    <row r="196" spans="1:4" x14ac:dyDescent="0.2">
      <c r="A196" s="62">
        <v>170</v>
      </c>
      <c r="B196" s="63"/>
      <c r="C196" s="63"/>
      <c r="D196" s="63">
        <v>67</v>
      </c>
    </row>
    <row r="197" spans="1:4" x14ac:dyDescent="0.2">
      <c r="A197" s="62">
        <v>180</v>
      </c>
      <c r="B197" s="63"/>
      <c r="C197" s="63"/>
      <c r="D197" s="63">
        <v>65</v>
      </c>
    </row>
    <row r="198" spans="1:4" x14ac:dyDescent="0.2">
      <c r="A198" s="46" t="s">
        <v>305</v>
      </c>
    </row>
    <row r="199" spans="1:4" x14ac:dyDescent="0.2">
      <c r="A199" s="62">
        <v>0</v>
      </c>
      <c r="B199" s="63"/>
      <c r="C199" s="63">
        <v>5</v>
      </c>
      <c r="D199" s="63">
        <v>78</v>
      </c>
    </row>
    <row r="200" spans="1:4" x14ac:dyDescent="0.2">
      <c r="A200" s="62">
        <v>10</v>
      </c>
      <c r="B200" s="63"/>
      <c r="C200" s="63"/>
      <c r="D200" s="63">
        <v>62</v>
      </c>
    </row>
    <row r="201" spans="1:4" x14ac:dyDescent="0.2">
      <c r="A201" s="62">
        <v>20</v>
      </c>
      <c r="B201" s="63"/>
      <c r="C201" s="63"/>
      <c r="D201" s="63">
        <v>74</v>
      </c>
    </row>
    <row r="202" spans="1:4" x14ac:dyDescent="0.2">
      <c r="A202" s="62">
        <v>30</v>
      </c>
      <c r="B202" s="63"/>
      <c r="C202" s="63"/>
      <c r="D202" s="63">
        <v>70</v>
      </c>
    </row>
    <row r="203" spans="1:4" x14ac:dyDescent="0.2">
      <c r="A203" s="62">
        <v>40</v>
      </c>
      <c r="B203" s="63"/>
      <c r="C203" s="63"/>
      <c r="D203" s="63">
        <v>71</v>
      </c>
    </row>
    <row r="204" spans="1:4" x14ac:dyDescent="0.2">
      <c r="A204" s="62">
        <v>50</v>
      </c>
      <c r="B204" s="63"/>
      <c r="C204" s="63"/>
      <c r="D204" s="63">
        <v>83</v>
      </c>
    </row>
    <row r="205" spans="1:4" x14ac:dyDescent="0.2">
      <c r="A205" s="62">
        <v>60</v>
      </c>
      <c r="B205" s="63"/>
      <c r="C205" s="63"/>
      <c r="D205" s="63">
        <v>68</v>
      </c>
    </row>
    <row r="206" spans="1:4" x14ac:dyDescent="0.2">
      <c r="A206" s="62">
        <v>70</v>
      </c>
      <c r="B206" s="63"/>
      <c r="C206" s="63">
        <v>5</v>
      </c>
      <c r="D206" s="63">
        <v>69</v>
      </c>
    </row>
    <row r="207" spans="1:4" x14ac:dyDescent="0.2">
      <c r="A207" s="62">
        <v>80</v>
      </c>
      <c r="B207" s="63"/>
      <c r="C207" s="63"/>
      <c r="D207" s="63">
        <v>70</v>
      </c>
    </row>
    <row r="208" spans="1:4" x14ac:dyDescent="0.2">
      <c r="A208" s="62">
        <v>90</v>
      </c>
      <c r="B208" s="63"/>
      <c r="C208" s="63"/>
      <c r="D208" s="63">
        <v>70</v>
      </c>
    </row>
    <row r="209" spans="1:4" x14ac:dyDescent="0.2">
      <c r="A209" s="62">
        <v>100</v>
      </c>
      <c r="B209" s="63"/>
      <c r="C209" s="63"/>
      <c r="D209" s="63">
        <v>69</v>
      </c>
    </row>
    <row r="210" spans="1:4" x14ac:dyDescent="0.2">
      <c r="A210" s="62">
        <v>110</v>
      </c>
      <c r="B210" s="63"/>
      <c r="C210" s="63">
        <v>7</v>
      </c>
      <c r="D210" s="63">
        <v>80</v>
      </c>
    </row>
    <row r="211" spans="1:4" x14ac:dyDescent="0.2">
      <c r="A211" s="62">
        <v>120</v>
      </c>
      <c r="B211" s="63"/>
      <c r="C211" s="63"/>
      <c r="D211" s="63">
        <v>69</v>
      </c>
    </row>
    <row r="212" spans="1:4" x14ac:dyDescent="0.2">
      <c r="A212" s="62">
        <v>130</v>
      </c>
      <c r="B212" s="63"/>
      <c r="C212" s="63"/>
      <c r="D212" s="63">
        <v>75</v>
      </c>
    </row>
    <row r="213" spans="1:4" x14ac:dyDescent="0.2">
      <c r="A213" s="62">
        <v>140</v>
      </c>
      <c r="B213" s="63"/>
      <c r="C213" s="63"/>
      <c r="D213" s="63">
        <v>77</v>
      </c>
    </row>
    <row r="214" spans="1:4" x14ac:dyDescent="0.2">
      <c r="A214" s="62">
        <v>150</v>
      </c>
      <c r="B214" s="63"/>
      <c r="C214" s="63"/>
      <c r="D214" s="63">
        <v>70</v>
      </c>
    </row>
    <row r="215" spans="1:4" x14ac:dyDescent="0.2">
      <c r="A215" s="62">
        <v>160</v>
      </c>
      <c r="B215" s="63"/>
      <c r="C215" s="63"/>
      <c r="D215" s="63">
        <v>72</v>
      </c>
    </row>
    <row r="216" spans="1:4" x14ac:dyDescent="0.2">
      <c r="A216" s="62">
        <v>170</v>
      </c>
      <c r="B216" s="63"/>
      <c r="C216" s="63"/>
      <c r="D216" s="63">
        <v>84</v>
      </c>
    </row>
    <row r="217" spans="1:4" x14ac:dyDescent="0.2">
      <c r="A217" s="62">
        <v>180</v>
      </c>
      <c r="B217" s="63"/>
      <c r="C217" s="63"/>
      <c r="D217" s="63">
        <v>74</v>
      </c>
    </row>
    <row r="218" spans="1:4" x14ac:dyDescent="0.2">
      <c r="A218" s="46" t="s">
        <v>306</v>
      </c>
    </row>
    <row r="219" spans="1:4" x14ac:dyDescent="0.2">
      <c r="A219" s="62">
        <v>0</v>
      </c>
      <c r="B219" s="63"/>
      <c r="C219" s="63"/>
      <c r="D219" s="63">
        <v>96</v>
      </c>
    </row>
    <row r="220" spans="1:4" x14ac:dyDescent="0.2">
      <c r="A220" s="62">
        <v>10</v>
      </c>
      <c r="B220" s="63"/>
      <c r="C220" s="63">
        <v>6</v>
      </c>
      <c r="D220" s="63">
        <v>84</v>
      </c>
    </row>
    <row r="221" spans="1:4" x14ac:dyDescent="0.2">
      <c r="A221" s="62">
        <v>20</v>
      </c>
      <c r="B221" s="63">
        <v>40</v>
      </c>
      <c r="C221" s="63"/>
      <c r="D221" s="63">
        <v>76</v>
      </c>
    </row>
    <row r="222" spans="1:4" x14ac:dyDescent="0.2">
      <c r="A222" s="62">
        <v>30</v>
      </c>
      <c r="B222" s="63"/>
      <c r="C222" s="63"/>
      <c r="D222" s="63">
        <v>73</v>
      </c>
    </row>
    <row r="223" spans="1:4" x14ac:dyDescent="0.2">
      <c r="A223" s="62">
        <v>40</v>
      </c>
      <c r="B223" s="63"/>
      <c r="C223" s="63"/>
      <c r="D223" s="63">
        <v>74</v>
      </c>
    </row>
    <row r="224" spans="1:4" x14ac:dyDescent="0.2">
      <c r="A224" s="62">
        <v>50</v>
      </c>
      <c r="B224" s="63"/>
      <c r="C224" s="63"/>
      <c r="D224" s="63">
        <v>72</v>
      </c>
    </row>
    <row r="225" spans="1:4" x14ac:dyDescent="0.2">
      <c r="A225" s="62">
        <v>60</v>
      </c>
      <c r="B225" s="63">
        <v>80</v>
      </c>
      <c r="C225" s="63">
        <v>2</v>
      </c>
      <c r="D225" s="63">
        <v>95</v>
      </c>
    </row>
    <row r="226" spans="1:4" x14ac:dyDescent="0.2">
      <c r="A226" s="62">
        <v>70</v>
      </c>
      <c r="B226" s="63"/>
      <c r="C226" s="63"/>
      <c r="D226" s="63">
        <v>76</v>
      </c>
    </row>
    <row r="227" spans="1:4" x14ac:dyDescent="0.2">
      <c r="A227" s="62">
        <v>80</v>
      </c>
      <c r="B227" s="63"/>
      <c r="C227" s="63"/>
      <c r="D227" s="63">
        <v>76</v>
      </c>
    </row>
    <row r="228" spans="1:4" x14ac:dyDescent="0.2">
      <c r="A228" s="62">
        <v>90</v>
      </c>
      <c r="B228" s="63"/>
      <c r="C228" s="63"/>
      <c r="D228" s="63">
        <v>76</v>
      </c>
    </row>
    <row r="229" spans="1:4" x14ac:dyDescent="0.2">
      <c r="A229" s="62">
        <v>100</v>
      </c>
      <c r="B229" s="63"/>
      <c r="C229" s="63"/>
      <c r="D229" s="63">
        <v>74</v>
      </c>
    </row>
    <row r="230" spans="1:4" x14ac:dyDescent="0.2">
      <c r="A230" s="62">
        <v>110</v>
      </c>
      <c r="B230" s="63"/>
      <c r="C230" s="63"/>
      <c r="D230" s="63">
        <v>74</v>
      </c>
    </row>
    <row r="231" spans="1:4" x14ac:dyDescent="0.2">
      <c r="A231" s="62">
        <v>120</v>
      </c>
      <c r="B231" s="63"/>
      <c r="C231" s="63"/>
      <c r="D231" s="63">
        <v>74</v>
      </c>
    </row>
    <row r="232" spans="1:4" x14ac:dyDescent="0.2">
      <c r="A232" s="62">
        <v>130</v>
      </c>
      <c r="B232" s="63"/>
      <c r="C232" s="63">
        <v>3</v>
      </c>
      <c r="D232" s="63">
        <v>75</v>
      </c>
    </row>
    <row r="233" spans="1:4" x14ac:dyDescent="0.2">
      <c r="A233" s="62">
        <v>140</v>
      </c>
      <c r="B233" s="63"/>
      <c r="C233" s="63"/>
      <c r="D233" s="63">
        <v>75</v>
      </c>
    </row>
    <row r="234" spans="1:4" x14ac:dyDescent="0.2">
      <c r="A234" s="62">
        <v>150</v>
      </c>
      <c r="B234" s="63"/>
      <c r="C234" s="63"/>
      <c r="D234" s="63">
        <v>75</v>
      </c>
    </row>
    <row r="235" spans="1:4" x14ac:dyDescent="0.2">
      <c r="A235" s="62">
        <v>160</v>
      </c>
      <c r="B235" s="63">
        <v>12</v>
      </c>
      <c r="C235" s="63">
        <v>4</v>
      </c>
      <c r="D235" s="63">
        <v>75</v>
      </c>
    </row>
    <row r="236" spans="1:4" x14ac:dyDescent="0.2">
      <c r="A236" s="62">
        <v>170</v>
      </c>
      <c r="B236" s="63"/>
      <c r="C236" s="63"/>
      <c r="D236" s="63">
        <v>95</v>
      </c>
    </row>
    <row r="237" spans="1:4" x14ac:dyDescent="0.2">
      <c r="A237" s="62">
        <v>180</v>
      </c>
      <c r="B237" s="63">
        <v>23</v>
      </c>
      <c r="C237" s="63"/>
      <c r="D237" s="63">
        <v>98</v>
      </c>
    </row>
    <row r="238" spans="1:4" x14ac:dyDescent="0.2">
      <c r="A238" s="46" t="s">
        <v>307</v>
      </c>
    </row>
    <row r="239" spans="1:4" x14ac:dyDescent="0.2">
      <c r="A239" s="62">
        <v>0</v>
      </c>
      <c r="B239" s="63"/>
      <c r="C239" s="63"/>
      <c r="D239" s="63">
        <v>94</v>
      </c>
    </row>
    <row r="240" spans="1:4" x14ac:dyDescent="0.2">
      <c r="A240" s="62">
        <v>10</v>
      </c>
      <c r="B240" s="63">
        <v>50</v>
      </c>
      <c r="C240" s="63">
        <v>4</v>
      </c>
      <c r="D240" s="63">
        <v>81</v>
      </c>
    </row>
    <row r="241" spans="1:4" x14ac:dyDescent="0.2">
      <c r="A241" s="62">
        <v>20</v>
      </c>
      <c r="B241" s="63"/>
      <c r="C241" s="63"/>
      <c r="D241" s="63">
        <v>83</v>
      </c>
    </row>
    <row r="242" spans="1:4" x14ac:dyDescent="0.2">
      <c r="A242" s="62">
        <v>30</v>
      </c>
      <c r="B242" s="63"/>
      <c r="C242" s="63"/>
      <c r="D242" s="63">
        <v>83</v>
      </c>
    </row>
    <row r="243" spans="1:4" x14ac:dyDescent="0.2">
      <c r="A243" s="62">
        <v>40</v>
      </c>
      <c r="B243" s="63"/>
      <c r="C243" s="63"/>
      <c r="D243" s="63">
        <v>98</v>
      </c>
    </row>
    <row r="244" spans="1:4" x14ac:dyDescent="0.2">
      <c r="A244" s="62">
        <v>50</v>
      </c>
      <c r="B244" s="63">
        <v>91</v>
      </c>
      <c r="C244" s="63"/>
      <c r="D244" s="63">
        <v>82</v>
      </c>
    </row>
    <row r="245" spans="1:4" x14ac:dyDescent="0.2">
      <c r="A245" s="62">
        <v>60</v>
      </c>
      <c r="B245" s="63"/>
      <c r="C245" s="63"/>
      <c r="D245" s="63">
        <v>104</v>
      </c>
    </row>
    <row r="246" spans="1:4" x14ac:dyDescent="0.2">
      <c r="A246" s="62">
        <v>70</v>
      </c>
      <c r="B246" s="63">
        <v>186</v>
      </c>
      <c r="C246" s="63"/>
      <c r="D246" s="63">
        <v>104</v>
      </c>
    </row>
    <row r="247" spans="1:4" x14ac:dyDescent="0.2">
      <c r="A247" s="62">
        <v>80</v>
      </c>
      <c r="B247" s="63"/>
      <c r="C247" s="63"/>
      <c r="D247" s="63">
        <v>98</v>
      </c>
    </row>
    <row r="248" spans="1:4" x14ac:dyDescent="0.2">
      <c r="A248" s="62">
        <v>90</v>
      </c>
      <c r="B248" s="63"/>
      <c r="C248" s="63"/>
      <c r="D248" s="63">
        <v>88</v>
      </c>
    </row>
    <row r="249" spans="1:4" x14ac:dyDescent="0.2">
      <c r="A249" s="62">
        <v>100</v>
      </c>
      <c r="B249" s="63">
        <v>49</v>
      </c>
      <c r="C249" s="63"/>
      <c r="D249" s="63">
        <v>101</v>
      </c>
    </row>
    <row r="250" spans="1:4" x14ac:dyDescent="0.2">
      <c r="A250" s="62">
        <v>110</v>
      </c>
      <c r="B250" s="63">
        <v>118</v>
      </c>
      <c r="C250" s="63">
        <v>4</v>
      </c>
      <c r="D250" s="63">
        <v>104</v>
      </c>
    </row>
    <row r="251" spans="1:4" x14ac:dyDescent="0.2">
      <c r="A251" s="62">
        <v>120</v>
      </c>
      <c r="B251" s="63"/>
      <c r="C251" s="63"/>
      <c r="D251" s="63">
        <v>99</v>
      </c>
    </row>
    <row r="252" spans="1:4" x14ac:dyDescent="0.2">
      <c r="A252" s="62">
        <v>130</v>
      </c>
      <c r="B252" s="63">
        <v>241</v>
      </c>
      <c r="C252" s="63"/>
      <c r="D252" s="63">
        <v>105</v>
      </c>
    </row>
    <row r="253" spans="1:4" x14ac:dyDescent="0.2">
      <c r="A253" s="62">
        <v>140</v>
      </c>
      <c r="B253" s="63">
        <v>191</v>
      </c>
      <c r="C253" s="63"/>
      <c r="D253" s="63">
        <v>106</v>
      </c>
    </row>
    <row r="254" spans="1:4" x14ac:dyDescent="0.2">
      <c r="A254" s="62">
        <v>150</v>
      </c>
      <c r="B254" s="63"/>
      <c r="C254" s="63"/>
      <c r="D254" s="63">
        <v>98</v>
      </c>
    </row>
    <row r="255" spans="1:4" x14ac:dyDescent="0.2">
      <c r="A255" s="62">
        <v>160</v>
      </c>
      <c r="B255" s="63">
        <v>165</v>
      </c>
      <c r="C255" s="63"/>
      <c r="D255" s="63">
        <v>100</v>
      </c>
    </row>
    <row r="256" spans="1:4" x14ac:dyDescent="0.2">
      <c r="A256" s="62">
        <v>170</v>
      </c>
      <c r="B256" s="63">
        <v>191</v>
      </c>
      <c r="C256" s="63">
        <v>6</v>
      </c>
      <c r="D256" s="63">
        <v>101</v>
      </c>
    </row>
    <row r="257" spans="1:4" x14ac:dyDescent="0.2">
      <c r="A257" s="62">
        <v>180</v>
      </c>
      <c r="B257" s="63"/>
      <c r="C257" s="63"/>
      <c r="D257" s="63">
        <v>92</v>
      </c>
    </row>
    <row r="258" spans="1:4" x14ac:dyDescent="0.2">
      <c r="A258" s="46" t="s">
        <v>308</v>
      </c>
    </row>
    <row r="259" spans="1:4" x14ac:dyDescent="0.2">
      <c r="A259" s="62">
        <v>0</v>
      </c>
      <c r="B259" s="63"/>
      <c r="C259" s="63"/>
      <c r="D259" s="63">
        <v>84</v>
      </c>
    </row>
    <row r="260" spans="1:4" x14ac:dyDescent="0.2">
      <c r="A260" s="62">
        <v>10</v>
      </c>
      <c r="B260" s="63"/>
      <c r="C260" s="63">
        <v>5</v>
      </c>
      <c r="D260" s="63">
        <v>92</v>
      </c>
    </row>
    <row r="261" spans="1:4" x14ac:dyDescent="0.2">
      <c r="A261" s="62">
        <v>20</v>
      </c>
      <c r="B261" s="63"/>
      <c r="D261" s="63">
        <v>78</v>
      </c>
    </row>
    <row r="262" spans="1:4" x14ac:dyDescent="0.2">
      <c r="A262" s="62">
        <v>30</v>
      </c>
      <c r="B262" s="63"/>
      <c r="C262" s="63"/>
      <c r="D262" s="63">
        <v>77</v>
      </c>
    </row>
    <row r="263" spans="1:4" x14ac:dyDescent="0.2">
      <c r="A263" s="62">
        <v>40</v>
      </c>
      <c r="B263" s="63">
        <v>15</v>
      </c>
      <c r="C263" s="63"/>
      <c r="D263" s="63">
        <v>77</v>
      </c>
    </row>
    <row r="264" spans="1:4" x14ac:dyDescent="0.2">
      <c r="A264" s="62">
        <v>50</v>
      </c>
      <c r="B264" s="63">
        <v>59</v>
      </c>
      <c r="C264" s="63">
        <v>5</v>
      </c>
      <c r="D264" s="63">
        <v>90</v>
      </c>
    </row>
    <row r="265" spans="1:4" x14ac:dyDescent="0.2">
      <c r="A265" s="62">
        <v>60</v>
      </c>
      <c r="B265" s="63"/>
      <c r="C265" s="63"/>
      <c r="D265" s="63">
        <v>92</v>
      </c>
    </row>
    <row r="266" spans="1:4" x14ac:dyDescent="0.2">
      <c r="A266" s="62">
        <v>70</v>
      </c>
      <c r="B266" s="63">
        <v>57</v>
      </c>
      <c r="C266" s="63"/>
      <c r="D266" s="63">
        <v>89</v>
      </c>
    </row>
    <row r="267" spans="1:4" x14ac:dyDescent="0.2">
      <c r="A267" s="62">
        <v>80</v>
      </c>
      <c r="B267" s="63"/>
      <c r="C267" s="63"/>
      <c r="D267" s="63">
        <v>81</v>
      </c>
    </row>
    <row r="268" spans="1:4" x14ac:dyDescent="0.2">
      <c r="A268" s="62">
        <v>90</v>
      </c>
      <c r="B268" s="63"/>
      <c r="C268" s="63"/>
      <c r="D268" s="63">
        <v>77</v>
      </c>
    </row>
    <row r="269" spans="1:4" x14ac:dyDescent="0.2">
      <c r="A269" s="62">
        <v>100</v>
      </c>
      <c r="B269" s="63"/>
      <c r="C269" s="63"/>
      <c r="D269" s="63">
        <v>73</v>
      </c>
    </row>
    <row r="270" spans="1:4" x14ac:dyDescent="0.2">
      <c r="A270" s="62">
        <v>110</v>
      </c>
      <c r="B270" s="63"/>
      <c r="C270" s="63"/>
      <c r="D270" s="63">
        <v>89</v>
      </c>
    </row>
    <row r="271" spans="1:4" x14ac:dyDescent="0.2">
      <c r="A271" s="62">
        <v>120</v>
      </c>
      <c r="B271" s="63"/>
      <c r="C271" s="63"/>
      <c r="D271" s="63">
        <v>98</v>
      </c>
    </row>
    <row r="272" spans="1:4" x14ac:dyDescent="0.2">
      <c r="A272" s="62">
        <v>130</v>
      </c>
      <c r="B272" s="63">
        <v>115</v>
      </c>
      <c r="C272" s="63">
        <v>1</v>
      </c>
      <c r="D272" s="63">
        <v>89</v>
      </c>
    </row>
    <row r="273" spans="1:4" x14ac:dyDescent="0.2">
      <c r="A273" s="62">
        <v>140</v>
      </c>
      <c r="B273" s="63"/>
      <c r="C273" s="63"/>
      <c r="D273" s="63">
        <v>78</v>
      </c>
    </row>
    <row r="274" spans="1:4" x14ac:dyDescent="0.2">
      <c r="A274" s="62">
        <v>150</v>
      </c>
      <c r="B274" s="63">
        <v>45</v>
      </c>
      <c r="C274" s="63"/>
      <c r="D274" s="63">
        <v>73</v>
      </c>
    </row>
    <row r="275" spans="1:4" x14ac:dyDescent="0.2">
      <c r="A275" s="62">
        <v>160</v>
      </c>
      <c r="B275" s="63"/>
      <c r="C275" s="63"/>
      <c r="D275" s="63">
        <v>72</v>
      </c>
    </row>
    <row r="276" spans="1:4" x14ac:dyDescent="0.2">
      <c r="A276" s="62">
        <v>170</v>
      </c>
      <c r="B276" s="63">
        <v>9</v>
      </c>
      <c r="C276" s="63">
        <v>5</v>
      </c>
      <c r="D276" s="63">
        <v>86</v>
      </c>
    </row>
    <row r="277" spans="1:4" x14ac:dyDescent="0.2">
      <c r="A277" s="62">
        <v>180</v>
      </c>
      <c r="B277" s="63">
        <v>20</v>
      </c>
      <c r="C277" s="63"/>
      <c r="D277" s="63">
        <v>73</v>
      </c>
    </row>
    <row r="278" spans="1:4" x14ac:dyDescent="0.2">
      <c r="A278" s="46" t="s">
        <v>309</v>
      </c>
    </row>
    <row r="279" spans="1:4" x14ac:dyDescent="0.2">
      <c r="A279" s="62">
        <v>0</v>
      </c>
      <c r="B279" s="63"/>
      <c r="C279" s="63"/>
      <c r="D279" s="63">
        <v>97</v>
      </c>
    </row>
    <row r="280" spans="1:4" x14ac:dyDescent="0.2">
      <c r="A280" s="62">
        <v>10</v>
      </c>
      <c r="B280" s="63">
        <v>7</v>
      </c>
      <c r="C280" s="63">
        <v>0</v>
      </c>
      <c r="D280" s="63">
        <v>125</v>
      </c>
    </row>
    <row r="281" spans="1:4" x14ac:dyDescent="0.2">
      <c r="A281" s="62">
        <v>20</v>
      </c>
      <c r="B281" s="63">
        <v>35</v>
      </c>
      <c r="D281" s="63">
        <v>87</v>
      </c>
    </row>
    <row r="282" spans="1:4" x14ac:dyDescent="0.2">
      <c r="A282" s="62">
        <v>30</v>
      </c>
      <c r="B282" s="63"/>
      <c r="C282" s="63"/>
      <c r="D282" s="63">
        <v>92</v>
      </c>
    </row>
    <row r="283" spans="1:4" x14ac:dyDescent="0.2">
      <c r="A283" s="62">
        <v>40</v>
      </c>
      <c r="B283" s="63">
        <v>75</v>
      </c>
      <c r="C283" s="63"/>
      <c r="D283" s="63">
        <v>90</v>
      </c>
    </row>
    <row r="284" spans="1:4" x14ac:dyDescent="0.2">
      <c r="A284" s="62">
        <v>50</v>
      </c>
      <c r="B284" s="63">
        <v>110</v>
      </c>
      <c r="C284" s="63">
        <v>5</v>
      </c>
      <c r="D284" s="63">
        <v>93</v>
      </c>
    </row>
    <row r="285" spans="1:4" x14ac:dyDescent="0.2">
      <c r="A285" s="62">
        <v>60</v>
      </c>
      <c r="B285" s="63">
        <v>134</v>
      </c>
      <c r="C285" s="63"/>
      <c r="D285" s="63">
        <v>81</v>
      </c>
    </row>
    <row r="286" spans="1:4" x14ac:dyDescent="0.2">
      <c r="A286" s="62">
        <v>70</v>
      </c>
      <c r="B286" s="63"/>
      <c r="C286" s="63"/>
      <c r="D286" s="63">
        <v>88</v>
      </c>
    </row>
    <row r="287" spans="1:4" x14ac:dyDescent="0.2">
      <c r="A287" s="62">
        <v>80</v>
      </c>
      <c r="B287" s="63">
        <v>11</v>
      </c>
      <c r="C287" s="63"/>
      <c r="D287" s="63">
        <v>101</v>
      </c>
    </row>
    <row r="288" spans="1:4" x14ac:dyDescent="0.2">
      <c r="A288" s="62">
        <v>90</v>
      </c>
      <c r="B288" s="63"/>
      <c r="C288" s="63"/>
      <c r="D288" s="63">
        <v>87</v>
      </c>
    </row>
    <row r="289" spans="1:4" x14ac:dyDescent="0.2">
      <c r="A289" s="62">
        <v>100</v>
      </c>
      <c r="B289" s="63"/>
      <c r="C289" s="63"/>
      <c r="D289" s="63">
        <v>86</v>
      </c>
    </row>
    <row r="290" spans="1:4" x14ac:dyDescent="0.2">
      <c r="A290" s="62">
        <v>110</v>
      </c>
      <c r="B290" s="63">
        <v>146</v>
      </c>
      <c r="C290" s="63"/>
      <c r="D290" s="63">
        <v>85</v>
      </c>
    </row>
    <row r="291" spans="1:4" x14ac:dyDescent="0.2">
      <c r="A291" s="62">
        <v>120</v>
      </c>
      <c r="B291" s="63"/>
      <c r="C291" s="63">
        <v>6</v>
      </c>
      <c r="D291" s="63">
        <v>87</v>
      </c>
    </row>
    <row r="292" spans="1:4" x14ac:dyDescent="0.2">
      <c r="A292" s="62">
        <v>130</v>
      </c>
      <c r="B292" s="63"/>
      <c r="C292" s="63"/>
      <c r="D292" s="63">
        <v>78</v>
      </c>
    </row>
    <row r="293" spans="1:4" x14ac:dyDescent="0.2">
      <c r="A293" s="62">
        <v>140</v>
      </c>
      <c r="B293" s="63"/>
      <c r="C293" s="63"/>
      <c r="D293" s="63">
        <v>79</v>
      </c>
    </row>
    <row r="294" spans="1:4" x14ac:dyDescent="0.2">
      <c r="A294" s="62">
        <v>150</v>
      </c>
      <c r="B294" s="63"/>
      <c r="C294" s="63"/>
      <c r="D294" s="63">
        <v>71</v>
      </c>
    </row>
    <row r="295" spans="1:4" ht="28" customHeight="1" x14ac:dyDescent="0.2">
      <c r="A295" s="62">
        <v>160</v>
      </c>
      <c r="B295" s="63"/>
      <c r="C295" s="63"/>
      <c r="D295" s="63">
        <v>78</v>
      </c>
    </row>
    <row r="296" spans="1:4" x14ac:dyDescent="0.2">
      <c r="A296" s="62">
        <v>170</v>
      </c>
      <c r="B296" s="63"/>
      <c r="C296" s="63"/>
      <c r="D296" s="63">
        <v>83</v>
      </c>
    </row>
    <row r="297" spans="1:4" x14ac:dyDescent="0.2">
      <c r="A297" s="62">
        <v>180</v>
      </c>
      <c r="B297" s="63"/>
      <c r="C297" s="63"/>
      <c r="D297" s="63">
        <v>84</v>
      </c>
    </row>
    <row r="298" spans="1:4" x14ac:dyDescent="0.2">
      <c r="A298" s="46" t="s">
        <v>310</v>
      </c>
    </row>
    <row r="299" spans="1:4" x14ac:dyDescent="0.2">
      <c r="A299" s="62">
        <v>0</v>
      </c>
      <c r="B299" s="63"/>
      <c r="C299" s="63"/>
      <c r="D299" s="63">
        <v>76</v>
      </c>
    </row>
    <row r="300" spans="1:4" x14ac:dyDescent="0.2">
      <c r="A300" s="62">
        <v>10</v>
      </c>
      <c r="B300" s="63"/>
      <c r="C300" s="63"/>
      <c r="D300" s="63">
        <v>79</v>
      </c>
    </row>
    <row r="301" spans="1:4" x14ac:dyDescent="0.2">
      <c r="A301" s="62">
        <v>20</v>
      </c>
      <c r="B301" s="63">
        <v>10</v>
      </c>
      <c r="D301" s="63">
        <v>76</v>
      </c>
    </row>
    <row r="302" spans="1:4" x14ac:dyDescent="0.2">
      <c r="A302" s="62">
        <v>30</v>
      </c>
      <c r="B302" s="63"/>
      <c r="C302" s="63"/>
      <c r="D302" s="63">
        <v>81</v>
      </c>
    </row>
    <row r="303" spans="1:4" x14ac:dyDescent="0.2">
      <c r="A303" s="62">
        <v>40</v>
      </c>
      <c r="B303" s="63"/>
      <c r="C303" s="63"/>
      <c r="D303" s="63">
        <v>87</v>
      </c>
    </row>
    <row r="304" spans="1:4" x14ac:dyDescent="0.2">
      <c r="A304" s="62">
        <v>50</v>
      </c>
      <c r="B304" s="63">
        <v>38</v>
      </c>
      <c r="C304" s="63"/>
      <c r="D304" s="63">
        <v>86</v>
      </c>
    </row>
    <row r="305" spans="1:4" x14ac:dyDescent="0.2">
      <c r="A305" s="62">
        <v>60</v>
      </c>
      <c r="B305" s="63"/>
      <c r="C305" s="63"/>
      <c r="D305" s="63">
        <v>86</v>
      </c>
    </row>
    <row r="306" spans="1:4" x14ac:dyDescent="0.2">
      <c r="A306" s="62">
        <v>70</v>
      </c>
      <c r="B306" s="63"/>
      <c r="C306" s="63">
        <v>0</v>
      </c>
      <c r="D306" s="63">
        <v>82</v>
      </c>
    </row>
    <row r="307" spans="1:4" x14ac:dyDescent="0.2">
      <c r="A307" s="62">
        <v>80</v>
      </c>
      <c r="B307" s="63">
        <v>43</v>
      </c>
      <c r="C307" s="63"/>
      <c r="D307" s="63">
        <v>84</v>
      </c>
    </row>
    <row r="308" spans="1:4" x14ac:dyDescent="0.2">
      <c r="A308" s="62">
        <v>90</v>
      </c>
      <c r="B308" s="63"/>
      <c r="C308" s="63"/>
      <c r="D308" s="63">
        <v>87</v>
      </c>
    </row>
    <row r="309" spans="1:4" x14ac:dyDescent="0.2">
      <c r="A309" s="62">
        <v>100</v>
      </c>
      <c r="B309" s="63">
        <v>120</v>
      </c>
      <c r="C309" s="63"/>
      <c r="D309" s="63">
        <v>86</v>
      </c>
    </row>
    <row r="310" spans="1:4" x14ac:dyDescent="0.2">
      <c r="A310" s="62">
        <v>110</v>
      </c>
      <c r="B310" s="63"/>
      <c r="C310" s="63"/>
      <c r="D310" s="63">
        <v>94</v>
      </c>
    </row>
    <row r="311" spans="1:4" x14ac:dyDescent="0.2">
      <c r="A311" s="62">
        <v>120</v>
      </c>
      <c r="B311" s="63"/>
      <c r="C311" s="63"/>
      <c r="D311" s="63">
        <v>92</v>
      </c>
    </row>
    <row r="312" spans="1:4" x14ac:dyDescent="0.2">
      <c r="A312" s="62">
        <v>130</v>
      </c>
      <c r="B312" s="63">
        <v>13</v>
      </c>
      <c r="C312" s="63"/>
      <c r="D312" s="63">
        <v>88</v>
      </c>
    </row>
    <row r="313" spans="1:4" x14ac:dyDescent="0.2">
      <c r="A313" s="62">
        <v>140</v>
      </c>
      <c r="B313" s="63">
        <v>38</v>
      </c>
      <c r="C313" s="63">
        <v>0</v>
      </c>
      <c r="D313" s="63">
        <v>82</v>
      </c>
    </row>
    <row r="314" spans="1:4" x14ac:dyDescent="0.2">
      <c r="A314" s="62">
        <v>150</v>
      </c>
      <c r="B314" s="63"/>
      <c r="C314" s="63"/>
      <c r="D314" s="63">
        <v>73</v>
      </c>
    </row>
    <row r="315" spans="1:4" x14ac:dyDescent="0.2">
      <c r="A315" s="62">
        <v>160</v>
      </c>
      <c r="B315" s="63">
        <v>28</v>
      </c>
      <c r="C315" s="63"/>
      <c r="D315" s="63">
        <v>78</v>
      </c>
    </row>
    <row r="316" spans="1:4" x14ac:dyDescent="0.2">
      <c r="A316" s="62">
        <v>170</v>
      </c>
      <c r="B316" s="63"/>
      <c r="C316" s="63">
        <v>2</v>
      </c>
      <c r="D316" s="63">
        <v>63</v>
      </c>
    </row>
    <row r="317" spans="1:4" x14ac:dyDescent="0.2">
      <c r="A317" s="62">
        <v>180</v>
      </c>
      <c r="B317" s="63"/>
      <c r="C317" s="63">
        <v>2</v>
      </c>
      <c r="D317" s="63">
        <v>67</v>
      </c>
    </row>
    <row r="318" spans="1:4" x14ac:dyDescent="0.2">
      <c r="A318" s="46" t="s">
        <v>311</v>
      </c>
    </row>
    <row r="319" spans="1:4" x14ac:dyDescent="0.2">
      <c r="A319" s="62">
        <v>0</v>
      </c>
      <c r="B319" s="63"/>
      <c r="C319" s="63">
        <v>2</v>
      </c>
      <c r="D319" s="63">
        <v>88</v>
      </c>
    </row>
    <row r="320" spans="1:4" x14ac:dyDescent="0.2">
      <c r="A320" s="62">
        <v>10</v>
      </c>
      <c r="B320" s="63"/>
      <c r="C320" s="63"/>
      <c r="D320" s="63">
        <v>106</v>
      </c>
    </row>
    <row r="321" spans="1:4" x14ac:dyDescent="0.2">
      <c r="A321" s="62">
        <v>20</v>
      </c>
      <c r="B321" s="63">
        <v>125</v>
      </c>
      <c r="D321" s="63">
        <v>97</v>
      </c>
    </row>
    <row r="322" spans="1:4" x14ac:dyDescent="0.2">
      <c r="A322" s="62">
        <v>30</v>
      </c>
      <c r="B322" s="63"/>
      <c r="C322" s="63"/>
      <c r="D322" s="63">
        <v>87</v>
      </c>
    </row>
    <row r="323" spans="1:4" x14ac:dyDescent="0.2">
      <c r="A323" s="62">
        <v>40</v>
      </c>
      <c r="B323" s="63">
        <v>50</v>
      </c>
      <c r="C323" s="63"/>
      <c r="D323" s="63">
        <v>90</v>
      </c>
    </row>
    <row r="324" spans="1:4" x14ac:dyDescent="0.2">
      <c r="A324" s="62">
        <v>50</v>
      </c>
      <c r="B324" s="63">
        <v>49</v>
      </c>
      <c r="C324" s="63"/>
      <c r="D324" s="63">
        <v>75</v>
      </c>
    </row>
    <row r="325" spans="1:4" x14ac:dyDescent="0.2">
      <c r="A325" s="62">
        <v>60</v>
      </c>
      <c r="B325" s="63"/>
      <c r="C325" s="63"/>
      <c r="D325" s="63">
        <v>70</v>
      </c>
    </row>
    <row r="326" spans="1:4" x14ac:dyDescent="0.2">
      <c r="A326" s="62">
        <v>70</v>
      </c>
      <c r="B326" s="63">
        <v>146</v>
      </c>
      <c r="C326" s="63">
        <v>7</v>
      </c>
      <c r="D326" s="63">
        <v>67</v>
      </c>
    </row>
    <row r="327" spans="1:4" x14ac:dyDescent="0.2">
      <c r="A327" s="62">
        <v>80</v>
      </c>
      <c r="B327" s="63"/>
      <c r="C327" s="63"/>
      <c r="D327" s="63">
        <v>66</v>
      </c>
    </row>
    <row r="328" spans="1:4" x14ac:dyDescent="0.2">
      <c r="A328" s="62">
        <v>90</v>
      </c>
      <c r="B328" s="63"/>
      <c r="C328" s="63">
        <v>9</v>
      </c>
      <c r="D328" s="63">
        <v>81</v>
      </c>
    </row>
    <row r="329" spans="1:4" x14ac:dyDescent="0.2">
      <c r="A329" s="62">
        <v>100</v>
      </c>
      <c r="B329" s="63">
        <v>11</v>
      </c>
      <c r="C329" s="63"/>
      <c r="D329" s="63">
        <v>93</v>
      </c>
    </row>
    <row r="330" spans="1:4" x14ac:dyDescent="0.2">
      <c r="A330" s="62">
        <v>110</v>
      </c>
      <c r="B330" s="63">
        <v>99</v>
      </c>
      <c r="C330" s="63"/>
      <c r="D330" s="63">
        <v>78</v>
      </c>
    </row>
    <row r="331" spans="1:4" x14ac:dyDescent="0.2">
      <c r="A331" s="62">
        <v>120</v>
      </c>
      <c r="B331" s="63"/>
      <c r="C331" s="63"/>
      <c r="D331" s="63">
        <v>86</v>
      </c>
    </row>
    <row r="332" spans="1:4" x14ac:dyDescent="0.2">
      <c r="A332" s="62">
        <v>130</v>
      </c>
      <c r="B332" s="63">
        <v>19</v>
      </c>
      <c r="C332" s="63"/>
      <c r="D332" s="63">
        <v>78</v>
      </c>
    </row>
    <row r="333" spans="1:4" x14ac:dyDescent="0.2">
      <c r="A333" s="62">
        <v>140</v>
      </c>
      <c r="B333" s="63"/>
      <c r="C333" s="63"/>
      <c r="D333" s="63">
        <v>78</v>
      </c>
    </row>
    <row r="334" spans="1:4" x14ac:dyDescent="0.2">
      <c r="A334" s="62">
        <v>150</v>
      </c>
      <c r="B334" s="63"/>
      <c r="C334" s="63"/>
      <c r="D334" s="63">
        <v>66</v>
      </c>
    </row>
    <row r="335" spans="1:4" x14ac:dyDescent="0.2">
      <c r="A335" s="62">
        <v>160</v>
      </c>
      <c r="B335" s="63">
        <v>29</v>
      </c>
      <c r="C335" s="63"/>
      <c r="D335" s="63">
        <v>66</v>
      </c>
    </row>
    <row r="336" spans="1:4" x14ac:dyDescent="0.2">
      <c r="A336" s="62">
        <v>170</v>
      </c>
      <c r="B336" s="63"/>
      <c r="C336" s="63"/>
      <c r="D336" s="63">
        <v>66</v>
      </c>
    </row>
    <row r="337" spans="1:4" x14ac:dyDescent="0.2">
      <c r="A337" s="62">
        <v>180</v>
      </c>
      <c r="B337" s="63"/>
      <c r="C337" s="63"/>
      <c r="D337" s="63">
        <v>72</v>
      </c>
    </row>
    <row r="338" spans="1:4" x14ac:dyDescent="0.2">
      <c r="A338" s="46" t="s">
        <v>312</v>
      </c>
    </row>
    <row r="339" spans="1:4" x14ac:dyDescent="0.2">
      <c r="A339" s="62">
        <v>0</v>
      </c>
      <c r="B339" s="63"/>
      <c r="C339" s="63">
        <v>0</v>
      </c>
      <c r="D339" s="63">
        <v>86</v>
      </c>
    </row>
    <row r="340" spans="1:4" x14ac:dyDescent="0.2">
      <c r="A340" s="62">
        <v>10</v>
      </c>
      <c r="B340" s="63"/>
      <c r="C340" s="63"/>
      <c r="D340" s="63">
        <v>74</v>
      </c>
    </row>
    <row r="341" spans="1:4" x14ac:dyDescent="0.2">
      <c r="A341" s="62">
        <v>20</v>
      </c>
      <c r="B341" s="63">
        <v>36</v>
      </c>
      <c r="C341" s="63"/>
      <c r="D341" s="63">
        <v>98</v>
      </c>
    </row>
    <row r="342" spans="1:4" x14ac:dyDescent="0.2">
      <c r="A342" s="62">
        <v>30</v>
      </c>
      <c r="B342" s="63">
        <v>108</v>
      </c>
      <c r="C342" s="63">
        <v>0</v>
      </c>
      <c r="D342" s="63">
        <v>79</v>
      </c>
    </row>
    <row r="343" spans="1:4" x14ac:dyDescent="0.2">
      <c r="A343" s="62">
        <v>40</v>
      </c>
      <c r="B343" s="63"/>
      <c r="C343" s="63"/>
      <c r="D343" s="63">
        <v>67</v>
      </c>
    </row>
    <row r="344" spans="1:4" x14ac:dyDescent="0.2">
      <c r="A344" s="62">
        <v>50</v>
      </c>
      <c r="B344" s="63">
        <v>13</v>
      </c>
      <c r="C344" s="63"/>
      <c r="D344" s="63">
        <v>64</v>
      </c>
    </row>
    <row r="345" spans="1:4" x14ac:dyDescent="0.2">
      <c r="A345" s="62">
        <v>60</v>
      </c>
      <c r="B345" s="63"/>
      <c r="C345" s="63"/>
      <c r="D345" s="63">
        <v>65</v>
      </c>
    </row>
    <row r="346" spans="1:4" x14ac:dyDescent="0.2">
      <c r="A346" s="62">
        <v>70</v>
      </c>
      <c r="B346" s="63"/>
      <c r="C346" s="63"/>
      <c r="D346" s="63">
        <v>64</v>
      </c>
    </row>
    <row r="347" spans="1:4" x14ac:dyDescent="0.2">
      <c r="A347" s="62">
        <v>80</v>
      </c>
      <c r="B347" s="63"/>
      <c r="C347" s="63"/>
      <c r="D347" s="63">
        <v>64</v>
      </c>
    </row>
    <row r="348" spans="1:4" x14ac:dyDescent="0.2">
      <c r="A348" s="62">
        <v>90</v>
      </c>
      <c r="B348" s="63"/>
      <c r="C348" s="63"/>
      <c r="D348" s="63">
        <v>65</v>
      </c>
    </row>
    <row r="349" spans="1:4" x14ac:dyDescent="0.2">
      <c r="A349" s="62">
        <v>100</v>
      </c>
      <c r="B349" s="63"/>
      <c r="C349" s="63"/>
      <c r="D349" s="63">
        <v>62</v>
      </c>
    </row>
    <row r="350" spans="1:4" x14ac:dyDescent="0.2">
      <c r="A350" s="62">
        <v>110</v>
      </c>
      <c r="B350" s="63"/>
      <c r="C350" s="63">
        <v>0</v>
      </c>
      <c r="D350" s="63">
        <v>56</v>
      </c>
    </row>
    <row r="351" spans="1:4" x14ac:dyDescent="0.2">
      <c r="A351" s="62">
        <v>120</v>
      </c>
      <c r="B351" s="63">
        <v>32</v>
      </c>
      <c r="C351" s="63"/>
      <c r="D351" s="63">
        <v>57</v>
      </c>
    </row>
    <row r="352" spans="1:4" x14ac:dyDescent="0.2">
      <c r="A352" s="62">
        <v>130</v>
      </c>
      <c r="B352" s="63"/>
      <c r="C352" s="63"/>
      <c r="D352" s="63">
        <v>60</v>
      </c>
    </row>
    <row r="353" spans="1:4" x14ac:dyDescent="0.2">
      <c r="A353" s="62">
        <v>140</v>
      </c>
      <c r="B353" s="63"/>
      <c r="C353" s="63">
        <v>0</v>
      </c>
      <c r="D353" s="63">
        <v>73</v>
      </c>
    </row>
    <row r="354" spans="1:4" x14ac:dyDescent="0.2">
      <c r="A354" s="62">
        <v>150</v>
      </c>
      <c r="B354" s="63">
        <v>139</v>
      </c>
      <c r="C354" s="63"/>
      <c r="D354" s="63">
        <v>60</v>
      </c>
    </row>
    <row r="355" spans="1:4" x14ac:dyDescent="0.2">
      <c r="A355" s="62">
        <v>160</v>
      </c>
      <c r="B355" s="63"/>
      <c r="C355" s="63"/>
      <c r="D355" s="63">
        <v>60</v>
      </c>
    </row>
    <row r="356" spans="1:4" x14ac:dyDescent="0.2">
      <c r="A356" s="62">
        <v>170</v>
      </c>
      <c r="B356" s="63"/>
      <c r="C356" s="63">
        <v>0</v>
      </c>
      <c r="D356" s="63">
        <v>59</v>
      </c>
    </row>
    <row r="357" spans="1:4" x14ac:dyDescent="0.2">
      <c r="A357" s="62">
        <v>180</v>
      </c>
      <c r="B357" s="63">
        <v>308</v>
      </c>
      <c r="C357" s="63"/>
      <c r="D357" s="63">
        <v>59</v>
      </c>
    </row>
    <row r="358" spans="1:4" x14ac:dyDescent="0.2">
      <c r="A358" s="46" t="s">
        <v>313</v>
      </c>
    </row>
    <row r="359" spans="1:4" x14ac:dyDescent="0.2">
      <c r="A359" s="62">
        <v>0</v>
      </c>
      <c r="B359" s="63"/>
      <c r="C359" s="63"/>
      <c r="D359" s="63">
        <v>66</v>
      </c>
    </row>
    <row r="360" spans="1:4" x14ac:dyDescent="0.2">
      <c r="A360" s="62">
        <v>10</v>
      </c>
      <c r="B360" s="63">
        <v>126</v>
      </c>
      <c r="C360" s="63"/>
      <c r="D360" s="63">
        <v>75</v>
      </c>
    </row>
    <row r="361" spans="1:4" x14ac:dyDescent="0.2">
      <c r="A361" s="62">
        <v>20</v>
      </c>
      <c r="B361" s="63"/>
      <c r="D361" s="63">
        <v>88</v>
      </c>
    </row>
    <row r="362" spans="1:4" x14ac:dyDescent="0.2">
      <c r="A362" s="62">
        <v>30</v>
      </c>
      <c r="B362" s="63">
        <v>353</v>
      </c>
      <c r="C362" s="63"/>
      <c r="D362" s="63">
        <v>98</v>
      </c>
    </row>
    <row r="363" spans="1:4" x14ac:dyDescent="0.2">
      <c r="A363" s="62">
        <v>40</v>
      </c>
      <c r="B363" s="63"/>
      <c r="C363" s="63"/>
      <c r="D363" s="63">
        <v>52</v>
      </c>
    </row>
    <row r="364" spans="1:4" x14ac:dyDescent="0.2">
      <c r="A364" s="62">
        <v>50</v>
      </c>
      <c r="B364" s="63"/>
      <c r="C364" s="63">
        <v>2</v>
      </c>
      <c r="D364" s="63">
        <v>51</v>
      </c>
    </row>
    <row r="365" spans="1:4" x14ac:dyDescent="0.2">
      <c r="A365" s="62">
        <v>60</v>
      </c>
      <c r="B365" s="63">
        <v>185</v>
      </c>
      <c r="C365" s="63"/>
      <c r="D365" s="63">
        <v>59</v>
      </c>
    </row>
    <row r="366" spans="1:4" x14ac:dyDescent="0.2">
      <c r="A366" s="62">
        <v>70</v>
      </c>
      <c r="B366" s="63"/>
      <c r="C366" s="63"/>
      <c r="D366" s="63">
        <v>74</v>
      </c>
    </row>
    <row r="367" spans="1:4" x14ac:dyDescent="0.2">
      <c r="A367" s="62">
        <v>80</v>
      </c>
      <c r="B367" s="63"/>
      <c r="C367" s="63"/>
      <c r="D367" s="63">
        <v>62</v>
      </c>
    </row>
    <row r="368" spans="1:4" x14ac:dyDescent="0.2">
      <c r="A368" s="62">
        <v>90</v>
      </c>
      <c r="B368" s="63">
        <v>221</v>
      </c>
      <c r="C368" s="63"/>
      <c r="D368" s="63">
        <v>72</v>
      </c>
    </row>
    <row r="369" spans="1:4" x14ac:dyDescent="0.2">
      <c r="A369" s="62">
        <v>100</v>
      </c>
      <c r="B369" s="63">
        <v>11</v>
      </c>
      <c r="C369" s="63"/>
      <c r="D369" s="63">
        <v>75</v>
      </c>
    </row>
    <row r="370" spans="1:4" x14ac:dyDescent="0.2">
      <c r="A370" s="62">
        <v>110</v>
      </c>
      <c r="B370" s="63"/>
      <c r="C370" s="63"/>
      <c r="D370" s="63">
        <v>68</v>
      </c>
    </row>
    <row r="371" spans="1:4" x14ac:dyDescent="0.2">
      <c r="A371" s="62">
        <v>120</v>
      </c>
      <c r="B371" s="63"/>
      <c r="C371" s="63"/>
      <c r="D371" s="63">
        <v>75</v>
      </c>
    </row>
    <row r="372" spans="1:4" x14ac:dyDescent="0.2">
      <c r="A372" s="62">
        <v>130</v>
      </c>
      <c r="B372" s="63">
        <v>13</v>
      </c>
      <c r="C372" s="63">
        <v>1</v>
      </c>
      <c r="D372" s="63">
        <v>56</v>
      </c>
    </row>
    <row r="373" spans="1:4" x14ac:dyDescent="0.2">
      <c r="A373" s="62">
        <v>140</v>
      </c>
      <c r="B373" s="63"/>
      <c r="C373" s="63">
        <v>0</v>
      </c>
      <c r="D373" s="63">
        <v>57</v>
      </c>
    </row>
    <row r="374" spans="1:4" x14ac:dyDescent="0.2">
      <c r="A374" s="62">
        <v>150</v>
      </c>
      <c r="B374" s="63"/>
      <c r="C374" s="63">
        <v>5</v>
      </c>
      <c r="D374" s="63">
        <v>57</v>
      </c>
    </row>
    <row r="375" spans="1:4" x14ac:dyDescent="0.2">
      <c r="A375" s="62">
        <v>160</v>
      </c>
      <c r="B375" s="63"/>
      <c r="C375" s="63"/>
      <c r="D375" s="63">
        <v>57</v>
      </c>
    </row>
    <row r="376" spans="1:4" x14ac:dyDescent="0.2">
      <c r="A376" s="62">
        <v>170</v>
      </c>
      <c r="B376" s="63">
        <v>13</v>
      </c>
      <c r="C376" s="63"/>
      <c r="D376" s="63">
        <v>57</v>
      </c>
    </row>
    <row r="377" spans="1:4" x14ac:dyDescent="0.2">
      <c r="A377" s="62">
        <v>180</v>
      </c>
      <c r="B377" s="63">
        <v>70</v>
      </c>
      <c r="C377" s="63"/>
      <c r="D377" s="63">
        <v>52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BA9F-FA71-D64C-B528-3872D08A2D1F}">
  <dimension ref="A1:K28"/>
  <sheetViews>
    <sheetView zoomScale="207" zoomScaleNormal="207" workbookViewId="0">
      <selection activeCell="K14" sqref="K14"/>
    </sheetView>
  </sheetViews>
  <sheetFormatPr baseColWidth="10" defaultRowHeight="16" x14ac:dyDescent="0.2"/>
  <cols>
    <col min="1" max="1" width="10" bestFit="1" customWidth="1"/>
    <col min="2" max="2" width="4.1640625" bestFit="1" customWidth="1"/>
    <col min="3" max="3" width="11.6640625" customWidth="1"/>
    <col min="4" max="4" width="11.83203125" bestFit="1" customWidth="1"/>
    <col min="5" max="5" width="11.6640625" bestFit="1" customWidth="1"/>
    <col min="6" max="6" width="10.83203125" bestFit="1" customWidth="1"/>
    <col min="7" max="7" width="4.6640625" bestFit="1" customWidth="1"/>
    <col min="8" max="8" width="22.83203125" bestFit="1" customWidth="1"/>
    <col min="9" max="9" width="4.83203125" bestFit="1" customWidth="1"/>
    <col min="10" max="10" width="7.33203125" bestFit="1" customWidth="1"/>
    <col min="11" max="11" width="59.33203125" bestFit="1" customWidth="1"/>
  </cols>
  <sheetData>
    <row r="1" spans="1:11" x14ac:dyDescent="0.2">
      <c r="A1" s="1" t="s">
        <v>136</v>
      </c>
      <c r="B1" s="1" t="s">
        <v>168</v>
      </c>
      <c r="C1" s="1" t="s">
        <v>359</v>
      </c>
      <c r="D1" s="17" t="s">
        <v>360</v>
      </c>
      <c r="E1" s="17" t="s">
        <v>293</v>
      </c>
      <c r="F1" s="17" t="s">
        <v>361</v>
      </c>
      <c r="G1" s="17" t="s">
        <v>362</v>
      </c>
      <c r="H1" s="17" t="s">
        <v>363</v>
      </c>
      <c r="I1" s="17" t="s">
        <v>364</v>
      </c>
      <c r="J1" s="17" t="s">
        <v>365</v>
      </c>
      <c r="K1" s="18" t="s">
        <v>367</v>
      </c>
    </row>
    <row r="2" spans="1:11" x14ac:dyDescent="0.2">
      <c r="A2" s="5">
        <v>1</v>
      </c>
      <c r="B2" s="6" t="s">
        <v>13</v>
      </c>
      <c r="C2" s="6" t="s">
        <v>194</v>
      </c>
      <c r="D2" s="6">
        <v>5</v>
      </c>
      <c r="E2" s="6">
        <v>0</v>
      </c>
      <c r="F2" s="2">
        <v>7</v>
      </c>
      <c r="G2" s="2">
        <v>6</v>
      </c>
      <c r="H2" s="2">
        <v>0</v>
      </c>
      <c r="I2" s="4">
        <v>8</v>
      </c>
      <c r="J2" s="4">
        <v>5</v>
      </c>
      <c r="K2" s="9"/>
    </row>
    <row r="3" spans="1:11" x14ac:dyDescent="0.2">
      <c r="A3" s="5">
        <v>2</v>
      </c>
      <c r="B3" s="6" t="s">
        <v>13</v>
      </c>
      <c r="C3" s="6" t="s">
        <v>194</v>
      </c>
      <c r="D3" s="6">
        <v>0</v>
      </c>
      <c r="E3" s="6">
        <v>3</v>
      </c>
      <c r="F3" s="2">
        <v>3</v>
      </c>
      <c r="G3" s="2">
        <v>0</v>
      </c>
      <c r="H3" s="2">
        <v>3</v>
      </c>
      <c r="I3" s="4">
        <v>0</v>
      </c>
      <c r="J3" s="2">
        <v>0</v>
      </c>
      <c r="K3" s="9"/>
    </row>
    <row r="4" spans="1:11" x14ac:dyDescent="0.2">
      <c r="A4" s="5">
        <v>3</v>
      </c>
      <c r="B4" s="6" t="s">
        <v>13</v>
      </c>
      <c r="C4" s="6" t="s">
        <v>194</v>
      </c>
      <c r="D4" s="6">
        <v>5</v>
      </c>
      <c r="E4" s="6">
        <v>1</v>
      </c>
      <c r="F4" s="2">
        <v>1</v>
      </c>
      <c r="G4" s="2">
        <v>3</v>
      </c>
      <c r="H4" s="2">
        <v>3</v>
      </c>
      <c r="I4" s="4">
        <v>1</v>
      </c>
      <c r="J4" s="2">
        <v>9</v>
      </c>
      <c r="K4" s="9"/>
    </row>
    <row r="5" spans="1:11" x14ac:dyDescent="0.2">
      <c r="A5" s="5">
        <v>4</v>
      </c>
      <c r="B5" s="6" t="s">
        <v>3</v>
      </c>
      <c r="C5" s="6" t="s">
        <v>194</v>
      </c>
      <c r="D5" s="6">
        <v>5</v>
      </c>
      <c r="E5" s="6">
        <v>7</v>
      </c>
      <c r="F5" s="2">
        <v>7</v>
      </c>
      <c r="G5" s="2">
        <v>6</v>
      </c>
      <c r="H5" s="2">
        <v>4</v>
      </c>
      <c r="I5" s="4">
        <v>7</v>
      </c>
      <c r="J5" s="2">
        <v>5</v>
      </c>
      <c r="K5" s="9"/>
    </row>
    <row r="6" spans="1:11" x14ac:dyDescent="0.2">
      <c r="A6" s="5">
        <v>5</v>
      </c>
      <c r="B6" s="6" t="s">
        <v>3</v>
      </c>
      <c r="C6" s="6" t="s">
        <v>5</v>
      </c>
      <c r="D6" s="6">
        <v>8</v>
      </c>
      <c r="E6" s="6">
        <v>7</v>
      </c>
      <c r="F6" s="2">
        <v>9</v>
      </c>
      <c r="G6" s="2"/>
      <c r="H6" s="2">
        <v>7</v>
      </c>
      <c r="I6" s="4">
        <v>8</v>
      </c>
      <c r="J6" s="2">
        <v>8</v>
      </c>
      <c r="K6" s="9" t="s">
        <v>368</v>
      </c>
    </row>
    <row r="7" spans="1:11" x14ac:dyDescent="0.2">
      <c r="A7" s="5">
        <v>6</v>
      </c>
      <c r="B7" s="6" t="s">
        <v>3</v>
      </c>
      <c r="C7" s="6" t="s">
        <v>5</v>
      </c>
      <c r="D7" s="6">
        <v>0</v>
      </c>
      <c r="E7" s="6">
        <v>0</v>
      </c>
      <c r="F7" s="2">
        <v>5</v>
      </c>
      <c r="G7" s="2"/>
      <c r="H7" s="2">
        <v>0</v>
      </c>
      <c r="I7" s="4">
        <v>0</v>
      </c>
      <c r="J7" s="2">
        <v>0</v>
      </c>
      <c r="K7" s="9" t="s">
        <v>368</v>
      </c>
    </row>
    <row r="8" spans="1:11" x14ac:dyDescent="0.2">
      <c r="A8" s="5">
        <v>7</v>
      </c>
      <c r="B8" s="6" t="s">
        <v>3</v>
      </c>
      <c r="C8" s="6" t="s">
        <v>5</v>
      </c>
      <c r="D8" s="6">
        <v>0</v>
      </c>
      <c r="E8" s="6">
        <v>0</v>
      </c>
      <c r="F8" s="2">
        <v>0</v>
      </c>
      <c r="G8" s="2"/>
      <c r="H8" s="2">
        <v>0</v>
      </c>
      <c r="I8" s="4">
        <v>0</v>
      </c>
      <c r="J8" s="2">
        <v>0</v>
      </c>
      <c r="K8" s="9" t="s">
        <v>372</v>
      </c>
    </row>
    <row r="9" spans="1:11" x14ac:dyDescent="0.2">
      <c r="A9" s="5">
        <v>8</v>
      </c>
      <c r="B9" s="6" t="s">
        <v>3</v>
      </c>
      <c r="C9" s="6" t="s">
        <v>5</v>
      </c>
      <c r="D9" s="6">
        <v>8</v>
      </c>
      <c r="E9" s="6">
        <v>8</v>
      </c>
      <c r="F9" s="2">
        <v>5</v>
      </c>
      <c r="G9" s="2"/>
      <c r="H9" s="2">
        <v>5</v>
      </c>
      <c r="I9" s="4">
        <v>4</v>
      </c>
      <c r="J9" s="2">
        <v>5</v>
      </c>
      <c r="K9" s="9" t="s">
        <v>368</v>
      </c>
    </row>
    <row r="10" spans="1:11" x14ac:dyDescent="0.2">
      <c r="A10" s="5">
        <v>9</v>
      </c>
      <c r="B10" s="6" t="s">
        <v>3</v>
      </c>
      <c r="C10" s="6" t="s">
        <v>5</v>
      </c>
      <c r="D10" s="6">
        <v>10</v>
      </c>
      <c r="E10" s="6">
        <v>10</v>
      </c>
      <c r="F10" s="2">
        <v>10</v>
      </c>
      <c r="G10" s="2"/>
      <c r="H10" s="2">
        <v>0</v>
      </c>
      <c r="I10" s="4">
        <v>8</v>
      </c>
      <c r="J10" s="2">
        <v>10</v>
      </c>
      <c r="K10" s="9" t="s">
        <v>368</v>
      </c>
    </row>
    <row r="11" spans="1:11" x14ac:dyDescent="0.2">
      <c r="A11" s="6">
        <v>10</v>
      </c>
      <c r="B11" s="6" t="s">
        <v>3</v>
      </c>
      <c r="C11" s="6" t="s">
        <v>5</v>
      </c>
      <c r="D11" s="6">
        <v>3</v>
      </c>
      <c r="E11" s="6">
        <v>3</v>
      </c>
      <c r="F11" s="6">
        <v>4</v>
      </c>
      <c r="G11" s="6"/>
      <c r="H11" s="6">
        <v>4</v>
      </c>
      <c r="I11" s="4">
        <v>5</v>
      </c>
      <c r="J11" s="2">
        <v>5</v>
      </c>
      <c r="K11" s="9" t="s">
        <v>368</v>
      </c>
    </row>
    <row r="12" spans="1:11" x14ac:dyDescent="0.2">
      <c r="A12" s="6">
        <v>11</v>
      </c>
      <c r="B12" s="6" t="s">
        <v>3</v>
      </c>
      <c r="C12" s="6" t="s">
        <v>5</v>
      </c>
      <c r="D12" s="6">
        <v>8</v>
      </c>
      <c r="E12" s="6">
        <v>6</v>
      </c>
      <c r="F12" s="6">
        <v>9</v>
      </c>
      <c r="G12" s="6"/>
      <c r="H12" s="6">
        <v>0</v>
      </c>
      <c r="I12" s="4">
        <v>9</v>
      </c>
      <c r="J12" s="2">
        <v>1</v>
      </c>
      <c r="K12" s="9" t="s">
        <v>368</v>
      </c>
    </row>
    <row r="13" spans="1:11" x14ac:dyDescent="0.2">
      <c r="A13" s="6">
        <v>12</v>
      </c>
      <c r="B13" s="6" t="s">
        <v>3</v>
      </c>
      <c r="C13" s="6" t="s">
        <v>5</v>
      </c>
      <c r="D13" s="6">
        <v>9</v>
      </c>
      <c r="E13" s="6">
        <v>4</v>
      </c>
      <c r="F13" s="6"/>
      <c r="G13" s="6"/>
      <c r="H13" s="6">
        <v>5</v>
      </c>
      <c r="I13" s="4">
        <v>3</v>
      </c>
      <c r="J13" s="6">
        <v>10</v>
      </c>
      <c r="K13" s="9" t="s">
        <v>371</v>
      </c>
    </row>
    <row r="14" spans="1:11" x14ac:dyDescent="0.2">
      <c r="A14" s="6">
        <v>13</v>
      </c>
      <c r="B14" s="6" t="s">
        <v>3</v>
      </c>
      <c r="C14" s="6" t="s">
        <v>194</v>
      </c>
      <c r="D14" s="6">
        <v>6</v>
      </c>
      <c r="E14" s="6">
        <v>0</v>
      </c>
      <c r="F14" s="6">
        <v>3</v>
      </c>
      <c r="G14" s="6">
        <v>4</v>
      </c>
      <c r="H14" s="6">
        <v>2</v>
      </c>
      <c r="I14" s="4">
        <v>5</v>
      </c>
      <c r="J14" s="6">
        <v>7</v>
      </c>
      <c r="K14" s="9"/>
    </row>
    <row r="15" spans="1:11" x14ac:dyDescent="0.2">
      <c r="A15" s="6">
        <v>14</v>
      </c>
      <c r="B15" s="6" t="s">
        <v>13</v>
      </c>
      <c r="C15" s="6" t="s">
        <v>194</v>
      </c>
      <c r="D15" s="6">
        <v>2</v>
      </c>
      <c r="E15" s="6">
        <v>0</v>
      </c>
      <c r="F15" s="6">
        <v>1</v>
      </c>
      <c r="G15" s="6">
        <v>2</v>
      </c>
      <c r="H15" s="6">
        <v>0</v>
      </c>
      <c r="I15" s="4">
        <v>3</v>
      </c>
      <c r="J15" s="6">
        <v>0</v>
      </c>
      <c r="K15" s="9"/>
    </row>
    <row r="16" spans="1:11" x14ac:dyDescent="0.2">
      <c r="A16" s="6">
        <v>15</v>
      </c>
      <c r="B16" s="6" t="s">
        <v>13</v>
      </c>
      <c r="C16" s="6" t="s">
        <v>194</v>
      </c>
      <c r="D16" s="6">
        <v>6</v>
      </c>
      <c r="E16" s="6">
        <v>7</v>
      </c>
      <c r="F16" s="6">
        <v>8</v>
      </c>
      <c r="G16" s="6"/>
      <c r="H16" s="6">
        <v>7</v>
      </c>
      <c r="I16" s="4">
        <v>7</v>
      </c>
      <c r="J16" s="6">
        <v>7</v>
      </c>
      <c r="K16" s="9" t="s">
        <v>368</v>
      </c>
    </row>
    <row r="17" spans="1:11" x14ac:dyDescent="0.2">
      <c r="A17" s="6">
        <v>16</v>
      </c>
      <c r="B17" s="6" t="s">
        <v>13</v>
      </c>
      <c r="C17" s="6" t="s">
        <v>194</v>
      </c>
      <c r="D17" s="6">
        <v>5</v>
      </c>
      <c r="E17" s="6">
        <v>8</v>
      </c>
      <c r="F17" s="6">
        <v>0</v>
      </c>
      <c r="G17" s="6">
        <v>3</v>
      </c>
      <c r="H17" s="6">
        <v>0</v>
      </c>
      <c r="I17" s="4">
        <v>4</v>
      </c>
      <c r="J17" s="6">
        <v>5</v>
      </c>
      <c r="K17" s="9"/>
    </row>
    <row r="18" spans="1:11" x14ac:dyDescent="0.2">
      <c r="A18" s="6">
        <v>17</v>
      </c>
      <c r="B18" s="6" t="s">
        <v>13</v>
      </c>
      <c r="C18" s="6" t="s">
        <v>194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4">
        <v>0</v>
      </c>
      <c r="J18" s="6">
        <v>0</v>
      </c>
      <c r="K18" s="9" t="s">
        <v>369</v>
      </c>
    </row>
    <row r="19" spans="1:11" x14ac:dyDescent="0.2">
      <c r="A19" s="6">
        <v>18</v>
      </c>
      <c r="B19" s="6" t="s">
        <v>13</v>
      </c>
      <c r="C19" s="6" t="s">
        <v>194</v>
      </c>
      <c r="D19" s="6">
        <v>4</v>
      </c>
      <c r="E19" s="6">
        <v>4</v>
      </c>
      <c r="F19" s="6">
        <v>0</v>
      </c>
      <c r="G19" s="6">
        <v>0</v>
      </c>
      <c r="H19" s="6">
        <v>0</v>
      </c>
      <c r="I19" s="4">
        <v>0</v>
      </c>
      <c r="J19" s="4">
        <v>0</v>
      </c>
      <c r="K19" s="9" t="s">
        <v>370</v>
      </c>
    </row>
    <row r="20" spans="1:11" x14ac:dyDescent="0.2">
      <c r="A20" s="6">
        <v>19</v>
      </c>
      <c r="B20" s="6" t="s">
        <v>3</v>
      </c>
      <c r="C20" s="6" t="s">
        <v>194</v>
      </c>
      <c r="D20" s="6">
        <v>6</v>
      </c>
      <c r="E20" s="6">
        <v>5</v>
      </c>
      <c r="F20" s="6">
        <v>0</v>
      </c>
      <c r="G20" s="6">
        <v>9</v>
      </c>
      <c r="H20" s="6">
        <v>0</v>
      </c>
      <c r="I20" s="4">
        <v>0</v>
      </c>
      <c r="J20" s="6">
        <v>0</v>
      </c>
      <c r="K20" s="9"/>
    </row>
    <row r="21" spans="1:11" x14ac:dyDescent="0.2">
      <c r="A21" s="6">
        <v>20</v>
      </c>
      <c r="B21" s="6" t="s">
        <v>13</v>
      </c>
      <c r="C21" s="6" t="s">
        <v>194</v>
      </c>
      <c r="D21" s="6">
        <v>5</v>
      </c>
      <c r="E21" s="6">
        <v>0</v>
      </c>
      <c r="F21" s="6">
        <v>0</v>
      </c>
      <c r="G21" s="6">
        <v>8</v>
      </c>
      <c r="H21" s="6">
        <v>0</v>
      </c>
      <c r="I21" s="4">
        <v>0</v>
      </c>
      <c r="J21" s="6">
        <v>5</v>
      </c>
      <c r="K21" s="9"/>
    </row>
    <row r="22" spans="1:11" x14ac:dyDescent="0.2">
      <c r="A22" s="6">
        <v>21</v>
      </c>
      <c r="B22" s="6" t="s">
        <v>3</v>
      </c>
      <c r="C22" s="6" t="s">
        <v>194</v>
      </c>
      <c r="D22" s="6">
        <v>1</v>
      </c>
      <c r="E22" s="6">
        <v>0</v>
      </c>
      <c r="F22" s="6">
        <v>1</v>
      </c>
      <c r="G22" s="6">
        <v>1</v>
      </c>
      <c r="H22" s="6">
        <v>0</v>
      </c>
      <c r="I22" s="4">
        <v>0</v>
      </c>
      <c r="J22" s="6">
        <v>0</v>
      </c>
      <c r="K22" s="9"/>
    </row>
    <row r="23" spans="1:11" x14ac:dyDescent="0.2">
      <c r="A23" s="6">
        <v>22</v>
      </c>
      <c r="B23" s="6" t="s">
        <v>3</v>
      </c>
      <c r="C23" s="6" t="s">
        <v>5</v>
      </c>
      <c r="D23" s="6">
        <v>3</v>
      </c>
      <c r="E23" s="6">
        <v>4</v>
      </c>
      <c r="F23" s="6">
        <v>6</v>
      </c>
      <c r="G23" s="6"/>
      <c r="H23" s="6">
        <v>5</v>
      </c>
      <c r="I23" s="4">
        <v>0</v>
      </c>
      <c r="J23" s="6">
        <v>0</v>
      </c>
      <c r="K23" s="9" t="s">
        <v>368</v>
      </c>
    </row>
    <row r="24" spans="1:11" x14ac:dyDescent="0.2">
      <c r="A24" s="6">
        <v>23</v>
      </c>
      <c r="B24" s="6" t="s">
        <v>13</v>
      </c>
      <c r="C24" s="6" t="s">
        <v>5</v>
      </c>
      <c r="D24" s="6">
        <v>5</v>
      </c>
      <c r="E24" s="6">
        <v>0</v>
      </c>
      <c r="F24" s="6">
        <v>5</v>
      </c>
      <c r="G24" s="6"/>
      <c r="H24" s="6">
        <v>0</v>
      </c>
      <c r="I24" s="4">
        <v>0</v>
      </c>
      <c r="J24" s="6">
        <v>0</v>
      </c>
      <c r="K24" s="9" t="s">
        <v>368</v>
      </c>
    </row>
    <row r="25" spans="1:11" x14ac:dyDescent="0.2">
      <c r="A25" s="6">
        <v>24</v>
      </c>
      <c r="B25" s="6" t="s">
        <v>13</v>
      </c>
      <c r="C25" s="6" t="s">
        <v>5</v>
      </c>
      <c r="D25" s="6">
        <v>0</v>
      </c>
      <c r="E25" s="6">
        <v>0</v>
      </c>
      <c r="F25" s="6">
        <v>0</v>
      </c>
      <c r="G25" s="6"/>
      <c r="H25" s="6">
        <v>0</v>
      </c>
      <c r="I25" s="4">
        <v>0</v>
      </c>
      <c r="J25" s="6">
        <v>0</v>
      </c>
      <c r="K25" s="9" t="s">
        <v>368</v>
      </c>
    </row>
    <row r="27" spans="1:11" x14ac:dyDescent="0.2">
      <c r="A27" s="11" t="s">
        <v>366</v>
      </c>
      <c r="D27" s="19">
        <f>AVERAGE(D2:D25)</f>
        <v>4.333333333333333</v>
      </c>
      <c r="E27" s="15">
        <f>AVERAGE(E2:E25)</f>
        <v>3.2083333333333335</v>
      </c>
      <c r="F27" s="15">
        <f t="shared" ref="F27:I27" si="0">AVERAGE(F2:F25)</f>
        <v>3.652173913043478</v>
      </c>
      <c r="G27" s="15">
        <f t="shared" si="0"/>
        <v>3.5</v>
      </c>
      <c r="H27" s="15">
        <f t="shared" si="0"/>
        <v>1.875</v>
      </c>
      <c r="I27" s="15">
        <f t="shared" si="0"/>
        <v>3</v>
      </c>
      <c r="J27" s="15">
        <f>AVERAGE(J2:J25)</f>
        <v>3.4166666666666665</v>
      </c>
    </row>
    <row r="28" spans="1:11" x14ac:dyDescent="0.2">
      <c r="E28" s="20"/>
      <c r="F28" s="20"/>
      <c r="G28" s="20"/>
      <c r="H28" s="20"/>
      <c r="I28" s="21"/>
    </row>
  </sheetData>
  <pageMargins left="0" right="0" top="0" bottom="0" header="0" footer="0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120C-9F35-5F41-A472-D2AA00D31B7F}">
  <dimension ref="A1:O226"/>
  <sheetViews>
    <sheetView topLeftCell="A201" zoomScale="150" zoomScaleNormal="150" workbookViewId="0">
      <selection activeCell="C88" sqref="C88"/>
    </sheetView>
  </sheetViews>
  <sheetFormatPr baseColWidth="10" defaultRowHeight="16" x14ac:dyDescent="0.2"/>
  <cols>
    <col min="2" max="2" width="25.83203125" bestFit="1" customWidth="1"/>
    <col min="3" max="3" width="14.5" bestFit="1" customWidth="1"/>
    <col min="4" max="4" width="10.5" bestFit="1" customWidth="1"/>
    <col min="5" max="5" width="16.83203125" bestFit="1" customWidth="1"/>
    <col min="6" max="6" width="7.6640625" bestFit="1" customWidth="1"/>
    <col min="7" max="7" width="18" bestFit="1" customWidth="1"/>
    <col min="8" max="8" width="7.6640625" bestFit="1" customWidth="1"/>
    <col min="9" max="9" width="13.5" bestFit="1" customWidth="1"/>
    <col min="10" max="10" width="7.6640625" bestFit="1" customWidth="1"/>
    <col min="11" max="11" width="25.6640625" bestFit="1" customWidth="1"/>
    <col min="13" max="13" width="13.83203125" bestFit="1" customWidth="1"/>
    <col min="15" max="15" width="13.83203125" bestFit="1" customWidth="1"/>
  </cols>
  <sheetData>
    <row r="1" spans="1:10" x14ac:dyDescent="0.2">
      <c r="A1" s="26" t="s">
        <v>39</v>
      </c>
      <c r="B1" s="1" t="s">
        <v>315</v>
      </c>
      <c r="C1" s="1" t="s">
        <v>373</v>
      </c>
      <c r="D1" s="30"/>
      <c r="E1" s="30"/>
    </row>
    <row r="2" spans="1:10" x14ac:dyDescent="0.2">
      <c r="A2" s="9" t="s">
        <v>374</v>
      </c>
      <c r="B2" s="2">
        <v>3</v>
      </c>
      <c r="C2" s="28">
        <v>43120.78261574074</v>
      </c>
      <c r="D2" s="31"/>
      <c r="E2" s="31"/>
    </row>
    <row r="3" spans="1:10" x14ac:dyDescent="0.2">
      <c r="A3" s="9" t="s">
        <v>375</v>
      </c>
      <c r="B3" s="116" t="s">
        <v>64</v>
      </c>
      <c r="C3" s="117"/>
      <c r="D3" s="31"/>
      <c r="E3" s="31"/>
    </row>
    <row r="4" spans="1:10" x14ac:dyDescent="0.2">
      <c r="A4" s="9" t="s">
        <v>317</v>
      </c>
      <c r="B4" s="29" t="s">
        <v>378</v>
      </c>
      <c r="C4" s="28" t="s">
        <v>134</v>
      </c>
      <c r="D4" s="31"/>
      <c r="E4" s="31"/>
    </row>
    <row r="5" spans="1:10" x14ac:dyDescent="0.2">
      <c r="A5" s="9" t="s">
        <v>376</v>
      </c>
      <c r="B5" s="49">
        <v>0</v>
      </c>
      <c r="C5" s="31"/>
      <c r="D5" s="31"/>
      <c r="E5" s="31"/>
    </row>
    <row r="6" spans="1:10" x14ac:dyDescent="0.2">
      <c r="A6" s="9" t="s">
        <v>322</v>
      </c>
      <c r="B6" s="2">
        <v>252</v>
      </c>
      <c r="C6" s="34"/>
      <c r="D6" s="34">
        <v>104</v>
      </c>
      <c r="E6" s="34">
        <v>36</v>
      </c>
      <c r="F6" s="34">
        <v>112</v>
      </c>
      <c r="G6" s="30">
        <f>SUM(C6:F6)</f>
        <v>252</v>
      </c>
    </row>
    <row r="7" spans="1:10" x14ac:dyDescent="0.2">
      <c r="A7" s="9" t="s">
        <v>247</v>
      </c>
      <c r="B7" s="2" t="s">
        <v>140</v>
      </c>
      <c r="C7" s="30"/>
      <c r="D7" s="31"/>
      <c r="E7" s="31"/>
    </row>
    <row r="8" spans="1:10" x14ac:dyDescent="0.2">
      <c r="A8" s="9" t="s">
        <v>246</v>
      </c>
      <c r="B8" s="2" t="s">
        <v>140</v>
      </c>
      <c r="C8" s="30"/>
      <c r="D8" s="31"/>
      <c r="E8" s="31"/>
    </row>
    <row r="9" spans="1:10" ht="51" x14ac:dyDescent="0.2">
      <c r="A9" s="33" t="s">
        <v>377</v>
      </c>
      <c r="B9" s="25" t="s">
        <v>379</v>
      </c>
      <c r="C9" s="32"/>
      <c r="D9" s="32"/>
      <c r="E9" s="32"/>
    </row>
    <row r="10" spans="1:10" x14ac:dyDescent="0.2">
      <c r="A10" s="9"/>
      <c r="B10" s="9"/>
      <c r="C10" s="32"/>
      <c r="D10" s="32"/>
      <c r="E10" s="32"/>
    </row>
    <row r="11" spans="1:10" x14ac:dyDescent="0.2">
      <c r="A11" s="26" t="s">
        <v>40</v>
      </c>
      <c r="B11" s="1" t="s">
        <v>315</v>
      </c>
      <c r="C11" s="1" t="s">
        <v>373</v>
      </c>
      <c r="D11" s="1" t="s">
        <v>315</v>
      </c>
      <c r="E11" s="1" t="s">
        <v>373</v>
      </c>
      <c r="F11" s="1" t="s">
        <v>315</v>
      </c>
      <c r="G11" s="1" t="s">
        <v>373</v>
      </c>
    </row>
    <row r="12" spans="1:10" x14ac:dyDescent="0.2">
      <c r="A12" s="9" t="s">
        <v>374</v>
      </c>
      <c r="B12" s="2">
        <v>4</v>
      </c>
      <c r="C12" s="27">
        <v>43121.724814814814</v>
      </c>
      <c r="D12" s="2">
        <v>4</v>
      </c>
      <c r="E12" s="27">
        <v>43121.751377314817</v>
      </c>
      <c r="F12" s="2">
        <v>3</v>
      </c>
      <c r="G12" s="27">
        <v>43121.823912037034</v>
      </c>
    </row>
    <row r="13" spans="1:10" x14ac:dyDescent="0.2">
      <c r="A13" s="9" t="s">
        <v>375</v>
      </c>
      <c r="B13" s="116" t="s">
        <v>66</v>
      </c>
      <c r="C13" s="117"/>
      <c r="D13" s="116" t="s">
        <v>65</v>
      </c>
      <c r="E13" s="117"/>
      <c r="F13" s="116" t="s">
        <v>67</v>
      </c>
      <c r="G13" s="117"/>
    </row>
    <row r="14" spans="1:10" x14ac:dyDescent="0.2">
      <c r="A14" s="9" t="s">
        <v>317</v>
      </c>
      <c r="B14" s="29" t="s">
        <v>380</v>
      </c>
      <c r="C14" s="28" t="s">
        <v>134</v>
      </c>
      <c r="D14" s="34"/>
      <c r="E14" s="34"/>
      <c r="F14" s="34"/>
      <c r="G14" s="34"/>
    </row>
    <row r="15" spans="1:10" x14ac:dyDescent="0.2">
      <c r="A15" s="9" t="s">
        <v>376</v>
      </c>
      <c r="B15" s="49">
        <v>0</v>
      </c>
      <c r="C15" s="34"/>
      <c r="D15" s="34"/>
      <c r="E15" s="34"/>
      <c r="F15" s="34"/>
      <c r="G15" s="34"/>
    </row>
    <row r="16" spans="1:10" x14ac:dyDescent="0.2">
      <c r="A16" s="9" t="s">
        <v>322</v>
      </c>
      <c r="B16" s="2">
        <v>148</v>
      </c>
      <c r="C16" s="34">
        <v>26</v>
      </c>
      <c r="D16" s="34">
        <v>43</v>
      </c>
      <c r="E16" s="34">
        <v>11</v>
      </c>
      <c r="F16" s="34">
        <v>26</v>
      </c>
      <c r="G16" s="34">
        <v>9</v>
      </c>
      <c r="H16" s="36">
        <v>16</v>
      </c>
      <c r="I16" s="36">
        <v>17</v>
      </c>
      <c r="J16" s="37">
        <f>SUM(C16:I16)</f>
        <v>148</v>
      </c>
    </row>
    <row r="17" spans="1:13" x14ac:dyDescent="0.2">
      <c r="A17" s="9" t="s">
        <v>247</v>
      </c>
      <c r="B17" s="2" t="s">
        <v>16</v>
      </c>
      <c r="C17" s="34"/>
      <c r="D17" s="34"/>
      <c r="E17" s="34"/>
      <c r="F17" s="34"/>
      <c r="G17" s="34"/>
    </row>
    <row r="18" spans="1:13" x14ac:dyDescent="0.2">
      <c r="A18" s="9" t="s">
        <v>246</v>
      </c>
      <c r="B18" s="2" t="s">
        <v>16</v>
      </c>
      <c r="C18" s="34"/>
      <c r="D18" s="34"/>
      <c r="E18" s="34"/>
      <c r="F18" s="34"/>
      <c r="G18" s="34"/>
    </row>
    <row r="19" spans="1:13" ht="34" x14ac:dyDescent="0.2">
      <c r="A19" s="33" t="s">
        <v>377</v>
      </c>
      <c r="B19" s="25" t="s">
        <v>381</v>
      </c>
      <c r="C19" s="44"/>
      <c r="D19" s="32"/>
      <c r="E19" s="32"/>
    </row>
    <row r="20" spans="1:13" x14ac:dyDescent="0.2">
      <c r="A20" s="9"/>
      <c r="B20" s="9"/>
      <c r="C20" s="9"/>
      <c r="D20" s="32"/>
      <c r="E20" s="32"/>
    </row>
    <row r="21" spans="1:13" x14ac:dyDescent="0.2">
      <c r="A21" s="26" t="s">
        <v>41</v>
      </c>
      <c r="B21" s="1" t="s">
        <v>315</v>
      </c>
      <c r="C21" s="1" t="s">
        <v>373</v>
      </c>
      <c r="D21" s="1" t="s">
        <v>315</v>
      </c>
      <c r="E21" s="1" t="s">
        <v>373</v>
      </c>
      <c r="F21" s="1" t="s">
        <v>315</v>
      </c>
      <c r="G21" s="1" t="s">
        <v>373</v>
      </c>
      <c r="H21" s="1" t="s">
        <v>315</v>
      </c>
      <c r="I21" s="1" t="s">
        <v>373</v>
      </c>
      <c r="J21" s="1" t="s">
        <v>315</v>
      </c>
      <c r="K21" s="1" t="s">
        <v>373</v>
      </c>
    </row>
    <row r="22" spans="1:13" x14ac:dyDescent="0.2">
      <c r="A22" s="9" t="s">
        <v>374</v>
      </c>
      <c r="B22" s="2">
        <v>10</v>
      </c>
      <c r="C22" s="27">
        <v>43122.731134259258</v>
      </c>
      <c r="D22" s="2">
        <v>8</v>
      </c>
      <c r="E22" s="27">
        <v>43122.743437500001</v>
      </c>
      <c r="F22" s="2">
        <v>7</v>
      </c>
      <c r="G22" s="27">
        <v>43122.773113425923</v>
      </c>
      <c r="H22" s="2">
        <v>4</v>
      </c>
      <c r="I22" s="27">
        <v>43122.800706018519</v>
      </c>
      <c r="J22" s="2">
        <v>3</v>
      </c>
      <c r="K22" s="27">
        <v>43122.838368055556</v>
      </c>
    </row>
    <row r="23" spans="1:13" x14ac:dyDescent="0.2">
      <c r="A23" s="9" t="s">
        <v>375</v>
      </c>
      <c r="B23" s="116" t="s">
        <v>68</v>
      </c>
      <c r="C23" s="117"/>
      <c r="D23" s="116" t="s">
        <v>69</v>
      </c>
      <c r="E23" s="117"/>
      <c r="F23" s="116" t="s">
        <v>70</v>
      </c>
      <c r="G23" s="117"/>
      <c r="H23" s="116" t="s">
        <v>71</v>
      </c>
      <c r="I23" s="117"/>
      <c r="J23" s="116" t="s">
        <v>72</v>
      </c>
      <c r="K23" s="117"/>
    </row>
    <row r="24" spans="1:13" x14ac:dyDescent="0.2">
      <c r="A24" s="9" t="s">
        <v>317</v>
      </c>
      <c r="B24" s="29" t="s">
        <v>380</v>
      </c>
      <c r="C24" s="28" t="s">
        <v>144</v>
      </c>
      <c r="D24" s="32"/>
      <c r="E24" s="32"/>
      <c r="F24" s="32"/>
      <c r="G24" s="32"/>
      <c r="H24" s="32"/>
      <c r="I24" s="32"/>
      <c r="J24" s="32"/>
      <c r="K24" s="32"/>
    </row>
    <row r="25" spans="1:13" x14ac:dyDescent="0.2">
      <c r="A25" s="9" t="s">
        <v>376</v>
      </c>
      <c r="B25" s="49">
        <v>0</v>
      </c>
      <c r="C25" s="32"/>
      <c r="D25" s="32"/>
      <c r="E25" s="32"/>
      <c r="F25" s="32"/>
      <c r="G25" s="32"/>
      <c r="H25" s="32"/>
      <c r="I25" s="32"/>
      <c r="J25" s="32"/>
      <c r="K25" s="32"/>
    </row>
    <row r="26" spans="1:13" x14ac:dyDescent="0.2">
      <c r="A26" s="9" t="s">
        <v>322</v>
      </c>
      <c r="B26" s="38">
        <v>3049</v>
      </c>
      <c r="C26" s="32">
        <v>67</v>
      </c>
      <c r="D26" s="34">
        <v>230</v>
      </c>
      <c r="E26" s="34">
        <v>631</v>
      </c>
      <c r="F26" s="34">
        <v>552</v>
      </c>
      <c r="G26" s="34">
        <v>173</v>
      </c>
      <c r="H26" s="34">
        <v>148</v>
      </c>
      <c r="I26" s="34">
        <v>123</v>
      </c>
      <c r="J26" s="34">
        <v>60</v>
      </c>
      <c r="K26" s="34">
        <v>617</v>
      </c>
      <c r="L26" s="36">
        <v>448</v>
      </c>
      <c r="M26">
        <f>SUM(C26:L26)</f>
        <v>3049</v>
      </c>
    </row>
    <row r="27" spans="1:13" x14ac:dyDescent="0.2">
      <c r="A27" s="9" t="s">
        <v>247</v>
      </c>
      <c r="B27" s="2" t="s">
        <v>16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1:13" x14ac:dyDescent="0.2">
      <c r="A28" s="9" t="s">
        <v>246</v>
      </c>
      <c r="B28" s="2" t="s">
        <v>16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1:13" ht="34" x14ac:dyDescent="0.2">
      <c r="A29" s="33" t="s">
        <v>377</v>
      </c>
      <c r="B29" s="25" t="s">
        <v>382</v>
      </c>
      <c r="C29" s="32"/>
      <c r="D29" s="32"/>
      <c r="E29" s="32"/>
    </row>
    <row r="30" spans="1:13" x14ac:dyDescent="0.2">
      <c r="A30" s="9"/>
      <c r="B30" s="9"/>
      <c r="C30" s="32"/>
      <c r="D30" s="32"/>
      <c r="E30" s="32"/>
    </row>
    <row r="31" spans="1:13" x14ac:dyDescent="0.2">
      <c r="A31" s="26" t="s">
        <v>42</v>
      </c>
      <c r="B31" s="1" t="s">
        <v>315</v>
      </c>
      <c r="C31" s="1" t="s">
        <v>373</v>
      </c>
      <c r="D31" s="1" t="s">
        <v>315</v>
      </c>
      <c r="E31" s="1" t="s">
        <v>373</v>
      </c>
      <c r="G31" s="39" t="s">
        <v>383</v>
      </c>
    </row>
    <row r="32" spans="1:13" x14ac:dyDescent="0.2">
      <c r="A32" s="9" t="s">
        <v>374</v>
      </c>
      <c r="B32" s="2">
        <v>4</v>
      </c>
      <c r="C32" s="27">
        <v>43125.689386574071</v>
      </c>
      <c r="D32" s="2">
        <v>6</v>
      </c>
      <c r="E32" s="27">
        <v>43125.723865740743</v>
      </c>
    </row>
    <row r="33" spans="1:7" x14ac:dyDescent="0.2">
      <c r="A33" s="9" t="s">
        <v>375</v>
      </c>
      <c r="B33" s="116"/>
      <c r="C33" s="117"/>
      <c r="D33" s="116"/>
      <c r="E33" s="117"/>
    </row>
    <row r="34" spans="1:7" x14ac:dyDescent="0.2">
      <c r="A34" s="9" t="s">
        <v>317</v>
      </c>
      <c r="B34" s="29" t="s">
        <v>380</v>
      </c>
      <c r="C34" s="28" t="s">
        <v>144</v>
      </c>
      <c r="D34" s="34"/>
      <c r="E34" s="35"/>
    </row>
    <row r="35" spans="1:7" x14ac:dyDescent="0.2">
      <c r="A35" s="9" t="s">
        <v>376</v>
      </c>
      <c r="B35" s="49">
        <v>0</v>
      </c>
      <c r="C35" s="34"/>
      <c r="D35" s="34"/>
      <c r="E35" s="35"/>
    </row>
    <row r="36" spans="1:7" x14ac:dyDescent="0.2">
      <c r="A36" s="9" t="s">
        <v>322</v>
      </c>
      <c r="B36" s="2"/>
      <c r="C36" s="34"/>
      <c r="D36" s="34"/>
      <c r="E36" s="35"/>
    </row>
    <row r="37" spans="1:7" x14ac:dyDescent="0.2">
      <c r="A37" s="9" t="s">
        <v>247</v>
      </c>
      <c r="B37" s="2" t="s">
        <v>140</v>
      </c>
      <c r="C37" s="34"/>
      <c r="D37" s="34"/>
      <c r="E37" s="35"/>
    </row>
    <row r="38" spans="1:7" x14ac:dyDescent="0.2">
      <c r="A38" s="9" t="s">
        <v>246</v>
      </c>
      <c r="B38" s="2" t="s">
        <v>140</v>
      </c>
      <c r="C38" s="34"/>
      <c r="D38" s="34"/>
      <c r="E38" s="35"/>
    </row>
    <row r="39" spans="1:7" ht="34" x14ac:dyDescent="0.2">
      <c r="A39" s="33" t="s">
        <v>377</v>
      </c>
      <c r="B39" s="25" t="s">
        <v>386</v>
      </c>
      <c r="C39" s="44"/>
      <c r="D39" s="32"/>
      <c r="E39" s="32"/>
    </row>
    <row r="40" spans="1:7" x14ac:dyDescent="0.2">
      <c r="A40" s="9"/>
      <c r="B40" s="9"/>
      <c r="C40" s="32"/>
      <c r="D40" s="32"/>
      <c r="E40" s="32"/>
    </row>
    <row r="41" spans="1:7" x14ac:dyDescent="0.2">
      <c r="A41" s="26" t="s">
        <v>43</v>
      </c>
      <c r="B41" s="1" t="s">
        <v>315</v>
      </c>
      <c r="C41" s="1" t="s">
        <v>373</v>
      </c>
      <c r="D41" s="1" t="s">
        <v>315</v>
      </c>
      <c r="E41" s="1" t="s">
        <v>373</v>
      </c>
      <c r="F41" s="1" t="s">
        <v>315</v>
      </c>
      <c r="G41" s="1" t="s">
        <v>373</v>
      </c>
    </row>
    <row r="42" spans="1:7" x14ac:dyDescent="0.2">
      <c r="A42" s="9" t="s">
        <v>374</v>
      </c>
      <c r="B42" s="2">
        <v>5</v>
      </c>
      <c r="C42" s="27">
        <v>43136.427766203706</v>
      </c>
      <c r="D42" s="2">
        <v>8</v>
      </c>
      <c r="E42" s="27">
        <v>43136.435081018521</v>
      </c>
      <c r="F42" s="2">
        <v>8</v>
      </c>
      <c r="G42" s="27">
        <v>43136.480092592596</v>
      </c>
    </row>
    <row r="43" spans="1:7" x14ac:dyDescent="0.2">
      <c r="A43" s="9" t="s">
        <v>375</v>
      </c>
      <c r="B43" s="116" t="s">
        <v>73</v>
      </c>
      <c r="C43" s="117"/>
      <c r="D43" s="116" t="s">
        <v>74</v>
      </c>
      <c r="E43" s="117"/>
      <c r="F43" s="116" t="s">
        <v>75</v>
      </c>
      <c r="G43" s="117"/>
    </row>
    <row r="44" spans="1:7" x14ac:dyDescent="0.2">
      <c r="A44" s="9" t="s">
        <v>317</v>
      </c>
      <c r="B44" s="29" t="s">
        <v>380</v>
      </c>
      <c r="C44" s="28" t="s">
        <v>385</v>
      </c>
      <c r="D44" s="34"/>
      <c r="E44" s="35"/>
      <c r="F44" s="34"/>
      <c r="G44" s="35"/>
    </row>
    <row r="45" spans="1:7" x14ac:dyDescent="0.2">
      <c r="A45" s="9" t="s">
        <v>376</v>
      </c>
      <c r="B45" s="49" t="s">
        <v>384</v>
      </c>
      <c r="C45" s="34"/>
      <c r="D45" s="34"/>
      <c r="E45" s="35"/>
      <c r="F45" s="34"/>
      <c r="G45" s="35"/>
    </row>
    <row r="46" spans="1:7" x14ac:dyDescent="0.2">
      <c r="A46" s="9" t="s">
        <v>322</v>
      </c>
      <c r="B46" s="1">
        <v>70</v>
      </c>
      <c r="C46" s="34">
        <v>13</v>
      </c>
      <c r="D46" s="34">
        <v>45</v>
      </c>
      <c r="E46" s="34">
        <v>12</v>
      </c>
      <c r="F46" s="30">
        <f>SUM(C46:E46)</f>
        <v>70</v>
      </c>
      <c r="G46" s="35"/>
    </row>
    <row r="47" spans="1:7" x14ac:dyDescent="0.2">
      <c r="A47" s="9" t="s">
        <v>247</v>
      </c>
      <c r="B47" s="2" t="s">
        <v>16</v>
      </c>
      <c r="C47" s="34"/>
      <c r="D47" s="34"/>
      <c r="E47" s="34"/>
      <c r="F47" s="30"/>
      <c r="G47" s="35"/>
    </row>
    <row r="48" spans="1:7" x14ac:dyDescent="0.2">
      <c r="A48" s="9" t="s">
        <v>246</v>
      </c>
      <c r="B48" s="2" t="s">
        <v>16</v>
      </c>
      <c r="C48" s="34"/>
      <c r="D48" s="34"/>
      <c r="E48" s="34"/>
      <c r="F48" s="30"/>
      <c r="G48" s="35"/>
    </row>
    <row r="49" spans="1:8" ht="34" x14ac:dyDescent="0.2">
      <c r="A49" s="33" t="s">
        <v>377</v>
      </c>
      <c r="B49" s="25" t="s">
        <v>386</v>
      </c>
      <c r="C49" s="44"/>
      <c r="D49" s="32"/>
      <c r="E49" s="32"/>
    </row>
    <row r="50" spans="1:8" x14ac:dyDescent="0.2">
      <c r="A50" s="9"/>
      <c r="B50" s="9"/>
      <c r="C50" s="32"/>
      <c r="D50" s="32"/>
      <c r="E50" s="32"/>
    </row>
    <row r="51" spans="1:8" x14ac:dyDescent="0.2">
      <c r="A51" s="26" t="s">
        <v>44</v>
      </c>
      <c r="B51" s="1" t="s">
        <v>315</v>
      </c>
      <c r="C51" s="1" t="s">
        <v>373</v>
      </c>
      <c r="D51" s="1" t="s">
        <v>315</v>
      </c>
      <c r="E51" s="1" t="s">
        <v>373</v>
      </c>
      <c r="F51" s="1" t="s">
        <v>315</v>
      </c>
      <c r="G51" s="1" t="s">
        <v>373</v>
      </c>
    </row>
    <row r="52" spans="1:8" x14ac:dyDescent="0.2">
      <c r="A52" s="9" t="s">
        <v>374</v>
      </c>
      <c r="B52" s="2">
        <v>3</v>
      </c>
      <c r="C52" s="27">
        <v>43138.459062499998</v>
      </c>
      <c r="D52" s="2">
        <v>10</v>
      </c>
      <c r="E52" s="27">
        <v>43138.528124999997</v>
      </c>
      <c r="F52" s="2">
        <v>10</v>
      </c>
      <c r="G52" s="27">
        <v>43138.554884259262</v>
      </c>
    </row>
    <row r="53" spans="1:8" x14ac:dyDescent="0.2">
      <c r="A53" s="9" t="s">
        <v>375</v>
      </c>
      <c r="B53" s="116" t="s">
        <v>76</v>
      </c>
      <c r="C53" s="117"/>
      <c r="D53" s="116" t="s">
        <v>77</v>
      </c>
      <c r="E53" s="117"/>
      <c r="F53" s="116" t="s">
        <v>78</v>
      </c>
      <c r="G53" s="117"/>
    </row>
    <row r="54" spans="1:8" x14ac:dyDescent="0.2">
      <c r="A54" s="9" t="s">
        <v>317</v>
      </c>
      <c r="B54" s="29" t="s">
        <v>388</v>
      </c>
      <c r="C54" s="9" t="s">
        <v>144</v>
      </c>
      <c r="D54" s="32"/>
      <c r="E54" s="32"/>
    </row>
    <row r="55" spans="1:8" ht="17" x14ac:dyDescent="0.2">
      <c r="A55" s="9" t="s">
        <v>376</v>
      </c>
      <c r="B55" s="50" t="s">
        <v>133</v>
      </c>
      <c r="C55" s="32"/>
      <c r="D55" s="32"/>
      <c r="E55" s="32"/>
      <c r="F55" s="40"/>
    </row>
    <row r="56" spans="1:8" x14ac:dyDescent="0.2">
      <c r="A56" s="9" t="s">
        <v>322</v>
      </c>
      <c r="B56" s="4">
        <v>642</v>
      </c>
      <c r="C56" s="32">
        <v>7</v>
      </c>
      <c r="D56" s="32">
        <v>17</v>
      </c>
      <c r="E56" s="32">
        <v>207</v>
      </c>
      <c r="F56" s="40">
        <v>50</v>
      </c>
      <c r="G56">
        <v>361</v>
      </c>
      <c r="H56">
        <f>SUM(C56:G56)</f>
        <v>642</v>
      </c>
    </row>
    <row r="57" spans="1:8" x14ac:dyDescent="0.2">
      <c r="A57" s="9" t="s">
        <v>247</v>
      </c>
      <c r="B57" s="2" t="s">
        <v>16</v>
      </c>
      <c r="C57" s="32"/>
      <c r="D57" s="32"/>
      <c r="E57" s="32"/>
      <c r="F57" s="40"/>
    </row>
    <row r="58" spans="1:8" x14ac:dyDescent="0.2">
      <c r="A58" s="9" t="s">
        <v>246</v>
      </c>
      <c r="B58" s="2" t="s">
        <v>16</v>
      </c>
      <c r="C58" s="32"/>
      <c r="D58" s="32"/>
      <c r="E58" s="32"/>
      <c r="F58" s="40"/>
    </row>
    <row r="59" spans="1:8" ht="34" x14ac:dyDescent="0.2">
      <c r="A59" s="33" t="s">
        <v>377</v>
      </c>
      <c r="B59" s="25" t="s">
        <v>386</v>
      </c>
      <c r="C59" s="44"/>
      <c r="D59" s="32"/>
      <c r="E59" s="32"/>
    </row>
    <row r="60" spans="1:8" x14ac:dyDescent="0.2">
      <c r="A60" s="26" t="s">
        <v>45</v>
      </c>
      <c r="B60" s="1" t="s">
        <v>315</v>
      </c>
      <c r="C60" s="1" t="s">
        <v>373</v>
      </c>
      <c r="D60" s="1" t="s">
        <v>315</v>
      </c>
      <c r="E60" s="1" t="s">
        <v>373</v>
      </c>
      <c r="F60" s="1" t="s">
        <v>315</v>
      </c>
      <c r="G60" s="1" t="s">
        <v>373</v>
      </c>
    </row>
    <row r="61" spans="1:8" x14ac:dyDescent="0.2">
      <c r="A61" s="9" t="s">
        <v>374</v>
      </c>
      <c r="B61" s="2">
        <v>0</v>
      </c>
      <c r="C61" s="27">
        <v>43138.601863425924</v>
      </c>
      <c r="D61" s="2">
        <v>0</v>
      </c>
      <c r="E61" s="27">
        <v>43138.658958333333</v>
      </c>
      <c r="F61" s="2">
        <v>1</v>
      </c>
      <c r="G61" s="27">
        <v>43138.683356481481</v>
      </c>
    </row>
    <row r="62" spans="1:8" x14ac:dyDescent="0.2">
      <c r="A62" s="9" t="s">
        <v>375</v>
      </c>
      <c r="B62" s="119" t="s">
        <v>79</v>
      </c>
      <c r="C62" s="120"/>
      <c r="D62" s="116" t="s">
        <v>80</v>
      </c>
      <c r="E62" s="117"/>
      <c r="F62" s="116" t="s">
        <v>81</v>
      </c>
      <c r="G62" s="117"/>
    </row>
    <row r="63" spans="1:8" x14ac:dyDescent="0.2">
      <c r="A63" s="9" t="s">
        <v>317</v>
      </c>
      <c r="B63" s="28" t="s">
        <v>390</v>
      </c>
      <c r="C63" s="28" t="s">
        <v>135</v>
      </c>
      <c r="D63" s="34"/>
      <c r="E63" s="34"/>
      <c r="F63" s="34"/>
      <c r="G63" s="34"/>
    </row>
    <row r="64" spans="1:8" x14ac:dyDescent="0.2">
      <c r="A64" s="9" t="s">
        <v>376</v>
      </c>
      <c r="B64" s="51" t="s">
        <v>133</v>
      </c>
      <c r="C64" s="31"/>
      <c r="D64" s="34"/>
      <c r="E64" s="34"/>
      <c r="F64" s="34"/>
      <c r="G64" s="34"/>
    </row>
    <row r="65" spans="1:11" x14ac:dyDescent="0.2">
      <c r="A65" s="9" t="s">
        <v>322</v>
      </c>
      <c r="B65" s="2">
        <v>478</v>
      </c>
      <c r="C65" s="32">
        <v>106</v>
      </c>
      <c r="D65" s="32">
        <v>72</v>
      </c>
      <c r="E65" s="32">
        <v>68</v>
      </c>
      <c r="F65" s="40">
        <v>73</v>
      </c>
      <c r="G65" s="40">
        <v>45</v>
      </c>
      <c r="H65" s="40">
        <v>41</v>
      </c>
      <c r="I65" s="40">
        <v>19</v>
      </c>
      <c r="J65" s="40">
        <v>54</v>
      </c>
      <c r="K65" s="32">
        <f>SUM(C65:J65)</f>
        <v>478</v>
      </c>
    </row>
    <row r="66" spans="1:11" x14ac:dyDescent="0.2">
      <c r="A66" s="9" t="s">
        <v>247</v>
      </c>
      <c r="B66" s="2" t="s">
        <v>16</v>
      </c>
      <c r="C66" s="32"/>
      <c r="D66" s="32"/>
      <c r="E66" s="32"/>
      <c r="F66" s="40"/>
      <c r="G66" s="40"/>
      <c r="H66" s="40"/>
      <c r="I66" s="40"/>
      <c r="J66" s="32"/>
      <c r="K66" s="32"/>
    </row>
    <row r="67" spans="1:11" x14ac:dyDescent="0.2">
      <c r="A67" s="9" t="s">
        <v>246</v>
      </c>
      <c r="B67" s="2" t="s">
        <v>16</v>
      </c>
      <c r="C67" s="32"/>
      <c r="D67" s="32"/>
      <c r="E67" s="32"/>
      <c r="F67" s="40"/>
      <c r="G67" s="40"/>
      <c r="H67" s="40"/>
      <c r="I67" s="40"/>
      <c r="J67" s="32"/>
      <c r="K67" s="32"/>
    </row>
    <row r="68" spans="1:11" ht="34" x14ac:dyDescent="0.2">
      <c r="A68" s="33" t="s">
        <v>377</v>
      </c>
      <c r="B68" s="25" t="s">
        <v>389</v>
      </c>
      <c r="E68" s="32"/>
    </row>
    <row r="70" spans="1:11" x14ac:dyDescent="0.2">
      <c r="A70" s="26" t="s">
        <v>46</v>
      </c>
      <c r="B70" s="1" t="s">
        <v>315</v>
      </c>
      <c r="C70" s="1" t="s">
        <v>373</v>
      </c>
      <c r="D70" s="1" t="s">
        <v>315</v>
      </c>
      <c r="E70" s="1" t="s">
        <v>373</v>
      </c>
      <c r="F70" s="1" t="s">
        <v>315</v>
      </c>
      <c r="G70" s="1" t="s">
        <v>373</v>
      </c>
      <c r="H70" s="1" t="s">
        <v>315</v>
      </c>
      <c r="I70" s="1" t="s">
        <v>373</v>
      </c>
      <c r="J70" s="42" t="s">
        <v>82</v>
      </c>
    </row>
    <row r="71" spans="1:11" x14ac:dyDescent="0.2">
      <c r="A71" s="9" t="s">
        <v>374</v>
      </c>
      <c r="B71" s="2">
        <v>5</v>
      </c>
      <c r="C71" s="27">
        <v>43139.440486111111</v>
      </c>
      <c r="D71" s="2">
        <v>6</v>
      </c>
      <c r="E71" s="27">
        <v>43139.474675925929</v>
      </c>
      <c r="F71" s="2">
        <v>7</v>
      </c>
      <c r="G71" s="27">
        <v>43139.498414351852</v>
      </c>
      <c r="H71" s="2">
        <v>6</v>
      </c>
      <c r="I71" s="27">
        <v>43139.515717592592</v>
      </c>
    </row>
    <row r="72" spans="1:11" x14ac:dyDescent="0.2">
      <c r="A72" s="9" t="s">
        <v>375</v>
      </c>
      <c r="B72" s="118" t="s">
        <v>83</v>
      </c>
      <c r="C72" s="118"/>
      <c r="D72" s="118" t="s">
        <v>84</v>
      </c>
      <c r="E72" s="118"/>
      <c r="F72" s="118" t="s">
        <v>85</v>
      </c>
      <c r="G72" s="118"/>
      <c r="H72" s="118" t="s">
        <v>86</v>
      </c>
      <c r="I72" s="118"/>
    </row>
    <row r="73" spans="1:11" x14ac:dyDescent="0.2">
      <c r="A73" s="9" t="s">
        <v>317</v>
      </c>
      <c r="B73" s="29" t="s">
        <v>380</v>
      </c>
      <c r="C73" s="9" t="s">
        <v>144</v>
      </c>
      <c r="D73" s="14"/>
      <c r="E73" s="35"/>
      <c r="F73" s="34"/>
      <c r="G73" s="35"/>
      <c r="H73" s="34"/>
      <c r="I73" s="35"/>
    </row>
    <row r="74" spans="1:11" x14ac:dyDescent="0.2">
      <c r="A74" s="9" t="s">
        <v>376</v>
      </c>
      <c r="B74" s="49">
        <v>0</v>
      </c>
      <c r="C74" s="35"/>
      <c r="D74" s="14"/>
      <c r="E74" s="35"/>
      <c r="F74" s="34"/>
      <c r="G74" s="35"/>
      <c r="H74" s="34"/>
      <c r="I74" s="35"/>
    </row>
    <row r="75" spans="1:11" x14ac:dyDescent="0.2">
      <c r="A75" s="9" t="s">
        <v>322</v>
      </c>
      <c r="B75" s="2">
        <v>286</v>
      </c>
      <c r="C75" s="32">
        <v>19</v>
      </c>
      <c r="D75" s="32">
        <v>104</v>
      </c>
      <c r="E75" s="32">
        <v>37</v>
      </c>
      <c r="F75" s="40">
        <v>13</v>
      </c>
      <c r="G75" s="40">
        <v>61</v>
      </c>
      <c r="H75" s="32">
        <v>52</v>
      </c>
      <c r="I75" s="32">
        <f>SUM(C75:H75)</f>
        <v>286</v>
      </c>
    </row>
    <row r="76" spans="1:11" x14ac:dyDescent="0.2">
      <c r="A76" s="9" t="s">
        <v>247</v>
      </c>
      <c r="B76" s="2" t="s">
        <v>140</v>
      </c>
      <c r="C76" s="32"/>
      <c r="D76" s="32"/>
      <c r="E76" s="32"/>
      <c r="F76" s="40"/>
      <c r="G76" s="40"/>
      <c r="H76" s="40"/>
      <c r="I76" s="32"/>
    </row>
    <row r="77" spans="1:11" x14ac:dyDescent="0.2">
      <c r="A77" s="9" t="s">
        <v>246</v>
      </c>
      <c r="B77" s="2" t="s">
        <v>140</v>
      </c>
      <c r="C77" s="32"/>
      <c r="D77" s="32"/>
      <c r="E77" s="32"/>
      <c r="F77" s="40"/>
      <c r="G77" s="40"/>
      <c r="H77" s="40"/>
      <c r="I77" s="32"/>
    </row>
    <row r="78" spans="1:11" ht="34" x14ac:dyDescent="0.2">
      <c r="A78" s="33" t="s">
        <v>377</v>
      </c>
      <c r="E78" s="32"/>
    </row>
    <row r="79" spans="1:11" ht="17" x14ac:dyDescent="0.2">
      <c r="B79" s="25" t="s">
        <v>386</v>
      </c>
    </row>
    <row r="80" spans="1:11" x14ac:dyDescent="0.2">
      <c r="A80" s="26" t="s">
        <v>47</v>
      </c>
      <c r="B80" s="1" t="s">
        <v>315</v>
      </c>
      <c r="C80" s="1" t="s">
        <v>373</v>
      </c>
      <c r="D80" t="s">
        <v>88</v>
      </c>
      <c r="E80" t="s">
        <v>89</v>
      </c>
    </row>
    <row r="81" spans="1:8" x14ac:dyDescent="0.2">
      <c r="A81" s="9" t="s">
        <v>374</v>
      </c>
      <c r="B81" s="2">
        <v>3</v>
      </c>
      <c r="C81" s="27">
        <v>43139.465150462966</v>
      </c>
    </row>
    <row r="82" spans="1:8" x14ac:dyDescent="0.2">
      <c r="A82" s="9" t="s">
        <v>375</v>
      </c>
      <c r="B82" s="118" t="s">
        <v>87</v>
      </c>
      <c r="C82" s="118"/>
    </row>
    <row r="83" spans="1:8" x14ac:dyDescent="0.2">
      <c r="A83" s="9" t="s">
        <v>317</v>
      </c>
      <c r="B83" s="29" t="s">
        <v>380</v>
      </c>
      <c r="C83" s="9" t="s">
        <v>144</v>
      </c>
    </row>
    <row r="84" spans="1:8" x14ac:dyDescent="0.2">
      <c r="A84" s="9" t="s">
        <v>376</v>
      </c>
      <c r="B84" s="49">
        <v>0</v>
      </c>
      <c r="C84" s="35"/>
    </row>
    <row r="85" spans="1:8" x14ac:dyDescent="0.2">
      <c r="A85" s="9" t="s">
        <v>322</v>
      </c>
      <c r="B85" s="2">
        <v>0</v>
      </c>
      <c r="C85" s="32">
        <v>12</v>
      </c>
      <c r="D85" s="32">
        <v>281</v>
      </c>
      <c r="E85" s="40">
        <v>381</v>
      </c>
      <c r="F85" s="40">
        <v>63</v>
      </c>
      <c r="G85" s="32"/>
      <c r="H85" s="32"/>
    </row>
    <row r="86" spans="1:8" x14ac:dyDescent="0.2">
      <c r="A86" s="9" t="s">
        <v>247</v>
      </c>
      <c r="B86" s="2" t="s">
        <v>140</v>
      </c>
      <c r="C86" s="35"/>
    </row>
    <row r="87" spans="1:8" x14ac:dyDescent="0.2">
      <c r="A87" s="9" t="s">
        <v>246</v>
      </c>
      <c r="B87" s="2" t="s">
        <v>140</v>
      </c>
      <c r="C87" s="35"/>
    </row>
    <row r="88" spans="1:8" ht="51" x14ac:dyDescent="0.2">
      <c r="A88" s="33" t="s">
        <v>377</v>
      </c>
      <c r="B88" s="25" t="s">
        <v>396</v>
      </c>
    </row>
    <row r="90" spans="1:8" x14ac:dyDescent="0.2">
      <c r="A90" s="26" t="s">
        <v>48</v>
      </c>
      <c r="B90" s="1" t="s">
        <v>315</v>
      </c>
      <c r="C90" s="1" t="s">
        <v>373</v>
      </c>
      <c r="D90" s="1" t="s">
        <v>315</v>
      </c>
      <c r="E90" s="1" t="s">
        <v>373</v>
      </c>
      <c r="F90" s="1" t="s">
        <v>315</v>
      </c>
      <c r="G90" s="1" t="s">
        <v>373</v>
      </c>
    </row>
    <row r="91" spans="1:8" x14ac:dyDescent="0.2">
      <c r="A91" s="9" t="s">
        <v>374</v>
      </c>
      <c r="B91" s="2">
        <v>7</v>
      </c>
      <c r="C91" s="27">
        <v>43143.444363425922</v>
      </c>
      <c r="D91" s="2">
        <v>8</v>
      </c>
      <c r="E91" s="27">
        <v>43143.475243055553</v>
      </c>
      <c r="F91" s="2">
        <v>6</v>
      </c>
      <c r="G91" s="27">
        <v>43143.526192129626</v>
      </c>
    </row>
    <row r="92" spans="1:8" x14ac:dyDescent="0.2">
      <c r="A92" s="9" t="s">
        <v>375</v>
      </c>
      <c r="B92" s="118" t="s">
        <v>90</v>
      </c>
      <c r="C92" s="118"/>
      <c r="D92" s="118" t="s">
        <v>91</v>
      </c>
      <c r="E92" s="118"/>
      <c r="F92" s="118" t="s">
        <v>92</v>
      </c>
      <c r="G92" s="118"/>
    </row>
    <row r="93" spans="1:8" x14ac:dyDescent="0.2">
      <c r="A93" s="9" t="s">
        <v>317</v>
      </c>
      <c r="B93" s="29" t="s">
        <v>380</v>
      </c>
      <c r="C93" s="9" t="s">
        <v>144</v>
      </c>
      <c r="D93" s="34"/>
      <c r="E93" s="35"/>
      <c r="F93" s="34"/>
      <c r="G93" s="35"/>
    </row>
    <row r="94" spans="1:8" x14ac:dyDescent="0.2">
      <c r="A94" s="9" t="s">
        <v>376</v>
      </c>
      <c r="B94" s="49">
        <v>0</v>
      </c>
      <c r="C94" s="31"/>
    </row>
    <row r="95" spans="1:8" x14ac:dyDescent="0.2">
      <c r="A95" s="9" t="s">
        <v>322</v>
      </c>
      <c r="B95" s="2">
        <v>0</v>
      </c>
      <c r="C95" s="31"/>
    </row>
    <row r="96" spans="1:8" x14ac:dyDescent="0.2">
      <c r="A96" s="9" t="s">
        <v>247</v>
      </c>
      <c r="B96" s="2" t="s">
        <v>140</v>
      </c>
      <c r="C96" s="31"/>
    </row>
    <row r="97" spans="1:9" x14ac:dyDescent="0.2">
      <c r="A97" s="9" t="s">
        <v>246</v>
      </c>
      <c r="B97" s="2" t="s">
        <v>140</v>
      </c>
      <c r="C97" s="31"/>
    </row>
    <row r="98" spans="1:9" ht="34" x14ac:dyDescent="0.2">
      <c r="A98" s="33" t="s">
        <v>377</v>
      </c>
      <c r="B98" s="25" t="s">
        <v>395</v>
      </c>
    </row>
    <row r="99" spans="1:9" x14ac:dyDescent="0.2">
      <c r="C99" s="1"/>
      <c r="D99" s="1"/>
      <c r="E99" s="1"/>
      <c r="F99" s="1"/>
      <c r="G99" s="1"/>
      <c r="H99" s="1"/>
      <c r="I99" s="1"/>
    </row>
    <row r="100" spans="1:9" x14ac:dyDescent="0.2">
      <c r="A100" s="26" t="s">
        <v>49</v>
      </c>
      <c r="B100" s="1" t="s">
        <v>315</v>
      </c>
      <c r="C100" s="1" t="s">
        <v>373</v>
      </c>
      <c r="D100" s="1" t="s">
        <v>315</v>
      </c>
      <c r="E100" s="1" t="s">
        <v>373</v>
      </c>
      <c r="F100" s="1" t="s">
        <v>315</v>
      </c>
      <c r="G100" s="1" t="s">
        <v>373</v>
      </c>
      <c r="H100" s="1" t="s">
        <v>315</v>
      </c>
      <c r="I100" s="1" t="s">
        <v>373</v>
      </c>
    </row>
    <row r="101" spans="1:9" x14ac:dyDescent="0.2">
      <c r="A101" s="9" t="s">
        <v>374</v>
      </c>
      <c r="B101" s="2">
        <v>5</v>
      </c>
      <c r="C101" s="27">
        <v>43143.468287037038</v>
      </c>
      <c r="D101" s="2">
        <v>5</v>
      </c>
      <c r="E101" s="27">
        <v>43143.474328703705</v>
      </c>
      <c r="F101" s="2">
        <v>5</v>
      </c>
      <c r="G101" s="27">
        <v>43143.497083333335</v>
      </c>
      <c r="H101" s="2">
        <v>6</v>
      </c>
      <c r="I101" s="27">
        <v>43143.562511574077</v>
      </c>
    </row>
    <row r="102" spans="1:9" x14ac:dyDescent="0.2">
      <c r="A102" s="9" t="s">
        <v>375</v>
      </c>
      <c r="B102" s="116" t="s">
        <v>93</v>
      </c>
      <c r="C102" s="117"/>
      <c r="D102" s="116" t="s">
        <v>94</v>
      </c>
      <c r="E102" s="117"/>
      <c r="F102" s="116" t="s">
        <v>95</v>
      </c>
      <c r="G102" s="117"/>
      <c r="H102" s="116" t="s">
        <v>96</v>
      </c>
      <c r="I102" s="117"/>
    </row>
    <row r="103" spans="1:9" x14ac:dyDescent="0.2">
      <c r="A103" s="9" t="s">
        <v>317</v>
      </c>
      <c r="B103" s="29" t="s">
        <v>380</v>
      </c>
      <c r="C103" s="9" t="s">
        <v>144</v>
      </c>
    </row>
    <row r="104" spans="1:9" x14ac:dyDescent="0.2">
      <c r="A104" s="9" t="s">
        <v>376</v>
      </c>
      <c r="B104" s="49">
        <v>0</v>
      </c>
    </row>
    <row r="105" spans="1:9" x14ac:dyDescent="0.2">
      <c r="A105" s="9" t="s">
        <v>322</v>
      </c>
      <c r="B105" s="2">
        <v>0</v>
      </c>
    </row>
    <row r="106" spans="1:9" x14ac:dyDescent="0.2">
      <c r="A106" s="9" t="s">
        <v>247</v>
      </c>
      <c r="B106" s="2" t="s">
        <v>16</v>
      </c>
    </row>
    <row r="107" spans="1:9" x14ac:dyDescent="0.2">
      <c r="A107" s="9" t="s">
        <v>246</v>
      </c>
      <c r="B107" s="2" t="s">
        <v>16</v>
      </c>
    </row>
    <row r="108" spans="1:9" ht="34" x14ac:dyDescent="0.2">
      <c r="A108" s="33" t="s">
        <v>377</v>
      </c>
      <c r="B108" s="25" t="s">
        <v>386</v>
      </c>
      <c r="C108" s="44"/>
    </row>
    <row r="110" spans="1:9" x14ac:dyDescent="0.2">
      <c r="A110" s="26" t="s">
        <v>50</v>
      </c>
      <c r="B110" s="1" t="s">
        <v>315</v>
      </c>
      <c r="C110" s="1" t="s">
        <v>373</v>
      </c>
      <c r="D110" s="1" t="s">
        <v>315</v>
      </c>
      <c r="E110" s="1" t="s">
        <v>373</v>
      </c>
      <c r="F110" s="1" t="s">
        <v>315</v>
      </c>
      <c r="G110" s="1" t="s">
        <v>373</v>
      </c>
    </row>
    <row r="111" spans="1:9" x14ac:dyDescent="0.2">
      <c r="A111" s="9" t="s">
        <v>374</v>
      </c>
      <c r="B111" s="2">
        <v>2</v>
      </c>
      <c r="C111" s="27">
        <v>43143.623599537037</v>
      </c>
      <c r="D111" s="2">
        <v>5</v>
      </c>
      <c r="E111" s="27">
        <v>43143.667256944442</v>
      </c>
      <c r="F111" s="2">
        <v>7</v>
      </c>
      <c r="G111" s="27">
        <v>43143.697256944448</v>
      </c>
    </row>
    <row r="112" spans="1:9" x14ac:dyDescent="0.2">
      <c r="A112" s="9" t="s">
        <v>375</v>
      </c>
      <c r="B112" s="118" t="s">
        <v>97</v>
      </c>
      <c r="C112" s="118"/>
      <c r="D112" s="118" t="s">
        <v>98</v>
      </c>
      <c r="E112" s="118"/>
      <c r="F112" s="118" t="s">
        <v>99</v>
      </c>
      <c r="G112" s="118"/>
    </row>
    <row r="113" spans="1:9" x14ac:dyDescent="0.2">
      <c r="A113" s="9" t="s">
        <v>317</v>
      </c>
      <c r="B113" s="29" t="s">
        <v>380</v>
      </c>
      <c r="C113" s="9" t="s">
        <v>144</v>
      </c>
    </row>
    <row r="114" spans="1:9" x14ac:dyDescent="0.2">
      <c r="A114" s="9" t="s">
        <v>376</v>
      </c>
      <c r="B114" s="49">
        <v>0</v>
      </c>
    </row>
    <row r="115" spans="1:9" x14ac:dyDescent="0.2">
      <c r="A115" s="9" t="s">
        <v>322</v>
      </c>
      <c r="B115" s="2">
        <v>0</v>
      </c>
    </row>
    <row r="116" spans="1:9" x14ac:dyDescent="0.2">
      <c r="A116" s="9" t="s">
        <v>247</v>
      </c>
      <c r="B116" s="2" t="s">
        <v>140</v>
      </c>
    </row>
    <row r="117" spans="1:9" x14ac:dyDescent="0.2">
      <c r="A117" s="9" t="s">
        <v>246</v>
      </c>
      <c r="B117" s="2" t="s">
        <v>16</v>
      </c>
    </row>
    <row r="118" spans="1:9" ht="34" x14ac:dyDescent="0.2">
      <c r="A118" s="33" t="s">
        <v>377</v>
      </c>
      <c r="B118" s="25" t="s">
        <v>394</v>
      </c>
      <c r="C118" s="44"/>
    </row>
    <row r="120" spans="1:9" x14ac:dyDescent="0.2">
      <c r="A120" s="26" t="s">
        <v>51</v>
      </c>
      <c r="B120" s="1" t="s">
        <v>315</v>
      </c>
      <c r="C120" s="1" t="s">
        <v>373</v>
      </c>
      <c r="D120" s="1" t="s">
        <v>315</v>
      </c>
      <c r="E120" s="1" t="s">
        <v>373</v>
      </c>
      <c r="F120" s="1" t="s">
        <v>315</v>
      </c>
      <c r="G120" s="1" t="s">
        <v>373</v>
      </c>
      <c r="H120" s="1" t="s">
        <v>315</v>
      </c>
      <c r="I120" s="1" t="s">
        <v>373</v>
      </c>
    </row>
    <row r="121" spans="1:9" x14ac:dyDescent="0.2">
      <c r="A121" s="9" t="s">
        <v>374</v>
      </c>
      <c r="B121" s="2">
        <v>6</v>
      </c>
      <c r="C121" s="27">
        <v>43147.835833333331</v>
      </c>
      <c r="D121" s="2">
        <v>2</v>
      </c>
      <c r="E121" s="27">
        <v>43147.873819444445</v>
      </c>
      <c r="F121" s="2">
        <v>3</v>
      </c>
      <c r="G121" s="27">
        <v>43147.920243055552</v>
      </c>
      <c r="H121" s="2">
        <v>4</v>
      </c>
      <c r="I121" s="27">
        <v>43147.938414351855</v>
      </c>
    </row>
    <row r="122" spans="1:9" x14ac:dyDescent="0.2">
      <c r="A122" s="9" t="s">
        <v>375</v>
      </c>
      <c r="B122" s="118" t="s">
        <v>100</v>
      </c>
      <c r="C122" s="118"/>
      <c r="D122" s="118" t="s">
        <v>101</v>
      </c>
      <c r="E122" s="118"/>
      <c r="F122" s="118" t="s">
        <v>102</v>
      </c>
      <c r="G122" s="118"/>
      <c r="H122" s="118" t="s">
        <v>103</v>
      </c>
      <c r="I122" s="118"/>
    </row>
    <row r="123" spans="1:9" x14ac:dyDescent="0.2">
      <c r="A123" s="9" t="s">
        <v>317</v>
      </c>
      <c r="B123" s="29" t="s">
        <v>380</v>
      </c>
      <c r="C123" s="9" t="s">
        <v>144</v>
      </c>
    </row>
    <row r="124" spans="1:9" x14ac:dyDescent="0.2">
      <c r="A124" s="9" t="s">
        <v>376</v>
      </c>
      <c r="B124" s="49">
        <v>0</v>
      </c>
    </row>
    <row r="125" spans="1:9" x14ac:dyDescent="0.2">
      <c r="A125" s="9" t="s">
        <v>322</v>
      </c>
      <c r="B125" s="2">
        <v>155</v>
      </c>
      <c r="C125">
        <v>40</v>
      </c>
      <c r="D125">
        <v>80</v>
      </c>
      <c r="E125">
        <v>12</v>
      </c>
      <c r="F125">
        <v>23</v>
      </c>
      <c r="G125">
        <f>SUM(C125:F125)</f>
        <v>155</v>
      </c>
    </row>
    <row r="126" spans="1:9" x14ac:dyDescent="0.2">
      <c r="A126" s="9" t="s">
        <v>247</v>
      </c>
      <c r="B126" s="2" t="s">
        <v>16</v>
      </c>
    </row>
    <row r="127" spans="1:9" x14ac:dyDescent="0.2">
      <c r="A127" s="9" t="s">
        <v>246</v>
      </c>
      <c r="B127" s="2" t="s">
        <v>16</v>
      </c>
    </row>
    <row r="128" spans="1:9" ht="34" x14ac:dyDescent="0.2">
      <c r="A128" s="33" t="s">
        <v>377</v>
      </c>
      <c r="B128" s="25" t="s">
        <v>393</v>
      </c>
      <c r="C128" s="44"/>
    </row>
    <row r="130" spans="1:12" x14ac:dyDescent="0.2">
      <c r="A130" s="26" t="s">
        <v>53</v>
      </c>
      <c r="B130" s="1" t="s">
        <v>315</v>
      </c>
      <c r="C130" s="1" t="s">
        <v>373</v>
      </c>
      <c r="D130" s="1" t="s">
        <v>315</v>
      </c>
      <c r="E130" s="1" t="s">
        <v>373</v>
      </c>
      <c r="F130" s="1" t="s">
        <v>315</v>
      </c>
      <c r="G130" s="1" t="s">
        <v>373</v>
      </c>
    </row>
    <row r="131" spans="1:12" x14ac:dyDescent="0.2">
      <c r="A131" s="9" t="s">
        <v>374</v>
      </c>
      <c r="B131" s="2">
        <v>4</v>
      </c>
      <c r="C131" s="27">
        <v>43148.685520833336</v>
      </c>
      <c r="D131" s="2">
        <v>4</v>
      </c>
      <c r="E131" s="27">
        <v>43148.758472222224</v>
      </c>
      <c r="F131" s="2">
        <v>6</v>
      </c>
      <c r="G131" s="27">
        <v>43148.800358796296</v>
      </c>
    </row>
    <row r="132" spans="1:12" x14ac:dyDescent="0.2">
      <c r="A132" s="9" t="s">
        <v>375</v>
      </c>
      <c r="B132" s="118" t="s">
        <v>104</v>
      </c>
      <c r="C132" s="118"/>
      <c r="D132" s="118" t="s">
        <v>105</v>
      </c>
      <c r="E132" s="118"/>
      <c r="F132" s="118" t="s">
        <v>106</v>
      </c>
      <c r="G132" s="118"/>
    </row>
    <row r="133" spans="1:12" x14ac:dyDescent="0.2">
      <c r="A133" s="9" t="s">
        <v>317</v>
      </c>
      <c r="B133" s="41" t="s">
        <v>378</v>
      </c>
      <c r="C133" s="9" t="s">
        <v>144</v>
      </c>
    </row>
    <row r="134" spans="1:12" x14ac:dyDescent="0.2">
      <c r="A134" s="9" t="s">
        <v>376</v>
      </c>
      <c r="B134" s="49">
        <v>0</v>
      </c>
    </row>
    <row r="135" spans="1:12" x14ac:dyDescent="0.2">
      <c r="A135" s="9" t="s">
        <v>322</v>
      </c>
      <c r="B135" s="2">
        <v>1282</v>
      </c>
      <c r="C135">
        <v>50</v>
      </c>
      <c r="D135">
        <v>91</v>
      </c>
      <c r="E135">
        <v>186</v>
      </c>
      <c r="F135">
        <v>49</v>
      </c>
      <c r="G135">
        <v>118</v>
      </c>
      <c r="H135">
        <v>241</v>
      </c>
      <c r="I135">
        <v>191</v>
      </c>
      <c r="J135">
        <v>165</v>
      </c>
      <c r="K135">
        <v>191</v>
      </c>
      <c r="L135">
        <f>SUM(C135:K135)</f>
        <v>1282</v>
      </c>
    </row>
    <row r="136" spans="1:12" x14ac:dyDescent="0.2">
      <c r="A136" s="9" t="s">
        <v>247</v>
      </c>
      <c r="B136" s="2" t="s">
        <v>16</v>
      </c>
    </row>
    <row r="137" spans="1:12" x14ac:dyDescent="0.2">
      <c r="A137" s="9" t="s">
        <v>246</v>
      </c>
      <c r="B137" s="2" t="s">
        <v>16</v>
      </c>
    </row>
    <row r="138" spans="1:12" ht="34" x14ac:dyDescent="0.2">
      <c r="A138" s="33" t="s">
        <v>377</v>
      </c>
      <c r="B138" s="25" t="s">
        <v>386</v>
      </c>
      <c r="C138" s="44"/>
    </row>
    <row r="140" spans="1:12" x14ac:dyDescent="0.2">
      <c r="A140" s="26" t="s">
        <v>52</v>
      </c>
      <c r="B140" s="1" t="s">
        <v>315</v>
      </c>
      <c r="C140" s="1" t="s">
        <v>373</v>
      </c>
      <c r="D140" s="1" t="s">
        <v>315</v>
      </c>
      <c r="E140" s="1" t="s">
        <v>373</v>
      </c>
      <c r="F140" s="1" t="s">
        <v>315</v>
      </c>
      <c r="G140" s="1" t="s">
        <v>373</v>
      </c>
      <c r="H140" s="1" t="s">
        <v>315</v>
      </c>
      <c r="I140" s="1" t="s">
        <v>373</v>
      </c>
    </row>
    <row r="141" spans="1:12" x14ac:dyDescent="0.2">
      <c r="A141" s="9" t="s">
        <v>374</v>
      </c>
      <c r="B141" s="43">
        <v>5</v>
      </c>
      <c r="C141" s="27">
        <v>43148.926481481481</v>
      </c>
      <c r="D141" s="2">
        <v>5</v>
      </c>
      <c r="E141" s="27">
        <v>43148.958460648151</v>
      </c>
      <c r="F141" s="2">
        <v>1</v>
      </c>
      <c r="G141" s="27">
        <v>43148.999120370368</v>
      </c>
      <c r="H141" s="2">
        <v>5</v>
      </c>
      <c r="I141" s="27">
        <v>43149.04277777778</v>
      </c>
    </row>
    <row r="142" spans="1:12" x14ac:dyDescent="0.2">
      <c r="A142" s="9" t="s">
        <v>375</v>
      </c>
      <c r="B142" s="118" t="s">
        <v>107</v>
      </c>
      <c r="C142" s="118"/>
      <c r="D142" s="118" t="s">
        <v>108</v>
      </c>
      <c r="E142" s="118"/>
      <c r="F142" s="118" t="s">
        <v>109</v>
      </c>
      <c r="G142" s="118"/>
      <c r="H142" s="118" t="s">
        <v>110</v>
      </c>
      <c r="I142" s="118"/>
    </row>
    <row r="143" spans="1:12" x14ac:dyDescent="0.2">
      <c r="A143" s="9" t="s">
        <v>317</v>
      </c>
      <c r="B143" s="41" t="s">
        <v>378</v>
      </c>
      <c r="C143" s="9" t="s">
        <v>134</v>
      </c>
    </row>
    <row r="144" spans="1:12" x14ac:dyDescent="0.2">
      <c r="A144" s="9" t="s">
        <v>376</v>
      </c>
      <c r="B144" s="49">
        <v>0</v>
      </c>
    </row>
    <row r="145" spans="1:11" x14ac:dyDescent="0.2">
      <c r="A145" s="9" t="s">
        <v>322</v>
      </c>
      <c r="B145" s="2">
        <v>318</v>
      </c>
      <c r="D145">
        <v>15</v>
      </c>
      <c r="E145">
        <v>59</v>
      </c>
      <c r="F145">
        <v>57</v>
      </c>
      <c r="G145">
        <v>115</v>
      </c>
      <c r="H145">
        <v>43</v>
      </c>
      <c r="I145">
        <v>9</v>
      </c>
      <c r="J145">
        <v>20</v>
      </c>
      <c r="K145">
        <f>SUM(D145:J145)</f>
        <v>318</v>
      </c>
    </row>
    <row r="146" spans="1:11" x14ac:dyDescent="0.2">
      <c r="A146" s="9" t="s">
        <v>247</v>
      </c>
      <c r="B146" s="2" t="s">
        <v>140</v>
      </c>
    </row>
    <row r="147" spans="1:11" x14ac:dyDescent="0.2">
      <c r="A147" s="9" t="s">
        <v>246</v>
      </c>
      <c r="B147" s="2" t="s">
        <v>140</v>
      </c>
    </row>
    <row r="148" spans="1:11" ht="34" x14ac:dyDescent="0.2">
      <c r="A148" s="33" t="s">
        <v>377</v>
      </c>
      <c r="B148" s="25" t="s">
        <v>386</v>
      </c>
      <c r="C148" s="44"/>
    </row>
    <row r="150" spans="1:11" x14ac:dyDescent="0.2">
      <c r="A150" s="26" t="s">
        <v>54</v>
      </c>
      <c r="B150" s="1" t="s">
        <v>315</v>
      </c>
      <c r="C150" s="1" t="s">
        <v>373</v>
      </c>
      <c r="D150" s="1" t="s">
        <v>315</v>
      </c>
      <c r="E150" s="1" t="s">
        <v>373</v>
      </c>
      <c r="F150" s="1" t="s">
        <v>315</v>
      </c>
      <c r="G150" s="1" t="s">
        <v>373</v>
      </c>
    </row>
    <row r="151" spans="1:11" x14ac:dyDescent="0.2">
      <c r="A151" s="9" t="s">
        <v>374</v>
      </c>
      <c r="B151" s="2">
        <v>0</v>
      </c>
      <c r="C151" s="27">
        <v>43152.60423611111</v>
      </c>
      <c r="D151" s="2">
        <v>5</v>
      </c>
      <c r="E151" s="27">
        <v>43152.634282407409</v>
      </c>
      <c r="F151" s="2">
        <v>6</v>
      </c>
      <c r="G151" s="27">
        <v>43152.679259259261</v>
      </c>
    </row>
    <row r="152" spans="1:11" x14ac:dyDescent="0.2">
      <c r="A152" s="9" t="s">
        <v>375</v>
      </c>
      <c r="B152" s="118" t="s">
        <v>111</v>
      </c>
      <c r="C152" s="118"/>
      <c r="D152" s="118" t="s">
        <v>112</v>
      </c>
      <c r="E152" s="118"/>
      <c r="F152" s="118" t="s">
        <v>113</v>
      </c>
      <c r="G152" s="118"/>
    </row>
    <row r="153" spans="1:11" x14ac:dyDescent="0.2">
      <c r="A153" s="9" t="s">
        <v>317</v>
      </c>
      <c r="B153" s="29" t="s">
        <v>390</v>
      </c>
      <c r="C153" s="9" t="s">
        <v>134</v>
      </c>
    </row>
    <row r="154" spans="1:11" x14ac:dyDescent="0.2">
      <c r="A154" s="9" t="s">
        <v>376</v>
      </c>
      <c r="B154" s="49">
        <v>0</v>
      </c>
    </row>
    <row r="155" spans="1:11" x14ac:dyDescent="0.2">
      <c r="A155" s="9" t="s">
        <v>322</v>
      </c>
      <c r="B155" s="2">
        <v>645</v>
      </c>
      <c r="C155">
        <v>17</v>
      </c>
      <c r="D155">
        <v>35</v>
      </c>
      <c r="E155">
        <v>75</v>
      </c>
      <c r="F155">
        <v>110</v>
      </c>
      <c r="G155">
        <v>134</v>
      </c>
      <c r="H155">
        <v>117</v>
      </c>
      <c r="I155">
        <v>11</v>
      </c>
      <c r="J155">
        <v>146</v>
      </c>
      <c r="K155">
        <f>SUM(C155:J155)</f>
        <v>645</v>
      </c>
    </row>
    <row r="156" spans="1:11" x14ac:dyDescent="0.2">
      <c r="A156" s="9" t="s">
        <v>247</v>
      </c>
      <c r="B156" s="2" t="s">
        <v>140</v>
      </c>
    </row>
    <row r="157" spans="1:11" x14ac:dyDescent="0.2">
      <c r="A157" s="9" t="s">
        <v>246</v>
      </c>
      <c r="B157" s="2" t="s">
        <v>140</v>
      </c>
    </row>
    <row r="158" spans="1:11" ht="34" x14ac:dyDescent="0.2">
      <c r="A158" s="33" t="s">
        <v>377</v>
      </c>
      <c r="B158" s="25" t="s">
        <v>386</v>
      </c>
      <c r="C158" s="44"/>
    </row>
    <row r="160" spans="1:11" x14ac:dyDescent="0.2">
      <c r="A160" s="26" t="s">
        <v>55</v>
      </c>
      <c r="B160" s="1" t="s">
        <v>315</v>
      </c>
      <c r="C160" s="1" t="s">
        <v>373</v>
      </c>
      <c r="D160" s="1" t="s">
        <v>315</v>
      </c>
      <c r="E160" s="1" t="s">
        <v>373</v>
      </c>
      <c r="F160" s="1" t="s">
        <v>315</v>
      </c>
      <c r="G160" s="1" t="s">
        <v>373</v>
      </c>
      <c r="H160" s="1" t="s">
        <v>315</v>
      </c>
      <c r="I160" s="1" t="s">
        <v>373</v>
      </c>
    </row>
    <row r="161" spans="1:15" x14ac:dyDescent="0.2">
      <c r="A161" s="9" t="s">
        <v>374</v>
      </c>
      <c r="B161" s="43">
        <v>0</v>
      </c>
      <c r="C161" s="27">
        <v>43152.780868055554</v>
      </c>
      <c r="D161" s="2">
        <v>0</v>
      </c>
      <c r="E161" s="27">
        <v>43152.834270833337</v>
      </c>
      <c r="F161" s="2">
        <v>2</v>
      </c>
      <c r="G161" s="27">
        <v>43152.893738425926</v>
      </c>
      <c r="H161" s="2">
        <v>2</v>
      </c>
      <c r="I161" s="27">
        <v>43152.9062962963</v>
      </c>
    </row>
    <row r="162" spans="1:15" x14ac:dyDescent="0.2">
      <c r="A162" s="9" t="s">
        <v>375</v>
      </c>
      <c r="B162" s="118" t="s">
        <v>114</v>
      </c>
      <c r="C162" s="118"/>
      <c r="D162" s="118" t="s">
        <v>115</v>
      </c>
      <c r="E162" s="118"/>
      <c r="F162" s="118" t="s">
        <v>116</v>
      </c>
      <c r="G162" s="118"/>
      <c r="H162" s="118" t="s">
        <v>117</v>
      </c>
      <c r="I162" s="118"/>
    </row>
    <row r="163" spans="1:15" x14ac:dyDescent="0.2">
      <c r="A163" s="9" t="s">
        <v>317</v>
      </c>
      <c r="B163" s="29" t="s">
        <v>380</v>
      </c>
      <c r="C163" s="9" t="s">
        <v>144</v>
      </c>
    </row>
    <row r="164" spans="1:15" x14ac:dyDescent="0.2">
      <c r="A164" s="9" t="s">
        <v>376</v>
      </c>
      <c r="B164" s="49">
        <v>0</v>
      </c>
    </row>
    <row r="165" spans="1:15" x14ac:dyDescent="0.2">
      <c r="A165" s="9" t="s">
        <v>322</v>
      </c>
      <c r="B165" s="2">
        <v>290</v>
      </c>
      <c r="C165">
        <v>10</v>
      </c>
      <c r="D165">
        <v>38</v>
      </c>
      <c r="E165">
        <v>43</v>
      </c>
      <c r="F165">
        <v>120</v>
      </c>
      <c r="G165">
        <v>13</v>
      </c>
      <c r="H165">
        <v>38</v>
      </c>
      <c r="I165">
        <v>28</v>
      </c>
      <c r="J165">
        <f>SUM(C165:I165)</f>
        <v>290</v>
      </c>
    </row>
    <row r="166" spans="1:15" x14ac:dyDescent="0.2">
      <c r="A166" s="9" t="s">
        <v>247</v>
      </c>
      <c r="B166" s="2" t="s">
        <v>16</v>
      </c>
    </row>
    <row r="167" spans="1:15" x14ac:dyDescent="0.2">
      <c r="A167" s="9" t="s">
        <v>246</v>
      </c>
      <c r="B167" s="2" t="s">
        <v>16</v>
      </c>
    </row>
    <row r="168" spans="1:15" ht="34" x14ac:dyDescent="0.2">
      <c r="A168" s="33" t="s">
        <v>377</v>
      </c>
      <c r="B168" s="25" t="s">
        <v>386</v>
      </c>
      <c r="C168" s="44"/>
    </row>
    <row r="170" spans="1:15" x14ac:dyDescent="0.2">
      <c r="A170" s="26" t="s">
        <v>56</v>
      </c>
      <c r="B170" s="1" t="s">
        <v>315</v>
      </c>
      <c r="C170" s="1" t="s">
        <v>373</v>
      </c>
      <c r="D170" s="1" t="s">
        <v>315</v>
      </c>
      <c r="E170" s="1" t="s">
        <v>373</v>
      </c>
      <c r="F170" s="1" t="s">
        <v>315</v>
      </c>
      <c r="G170" s="1" t="s">
        <v>373</v>
      </c>
      <c r="H170" s="1" t="s">
        <v>315</v>
      </c>
      <c r="I170" s="1" t="s">
        <v>373</v>
      </c>
      <c r="J170" s="1" t="s">
        <v>315</v>
      </c>
      <c r="K170" s="1" t="s">
        <v>373</v>
      </c>
      <c r="L170" s="1" t="s">
        <v>315</v>
      </c>
      <c r="M170" s="1" t="s">
        <v>373</v>
      </c>
      <c r="N170" s="1" t="s">
        <v>315</v>
      </c>
      <c r="O170" s="1" t="s">
        <v>373</v>
      </c>
    </row>
    <row r="171" spans="1:15" x14ac:dyDescent="0.2">
      <c r="A171" s="9" t="s">
        <v>374</v>
      </c>
      <c r="B171" s="2">
        <v>0</v>
      </c>
      <c r="C171" s="27">
        <v>43159.801921296297</v>
      </c>
      <c r="D171" s="2">
        <v>0</v>
      </c>
      <c r="E171" s="27">
        <v>43159.832800925928</v>
      </c>
      <c r="F171" s="2">
        <v>0</v>
      </c>
      <c r="G171" s="27">
        <v>43159.845532407409</v>
      </c>
      <c r="H171" s="2">
        <v>0</v>
      </c>
      <c r="I171" s="27">
        <v>43159.856053240743</v>
      </c>
      <c r="J171" s="2">
        <v>0</v>
      </c>
      <c r="K171" s="27">
        <v>43159.871458333335</v>
      </c>
      <c r="L171" s="2">
        <v>0</v>
      </c>
      <c r="M171" s="27">
        <v>43159.883472222224</v>
      </c>
      <c r="N171" s="2">
        <v>0</v>
      </c>
      <c r="O171" s="27">
        <v>43159.897615740738</v>
      </c>
    </row>
    <row r="172" spans="1:15" x14ac:dyDescent="0.2">
      <c r="A172" s="9" t="s">
        <v>375</v>
      </c>
      <c r="B172" s="49"/>
      <c r="C172" s="9" t="s">
        <v>318</v>
      </c>
      <c r="D172" s="34"/>
      <c r="E172" s="35"/>
      <c r="F172" s="34"/>
      <c r="G172" s="35"/>
      <c r="H172" s="34"/>
      <c r="I172" s="35"/>
      <c r="J172" s="34"/>
      <c r="K172" s="35"/>
      <c r="L172" s="34"/>
      <c r="M172" s="35"/>
      <c r="N172" s="34"/>
      <c r="O172" s="35"/>
    </row>
    <row r="173" spans="1:15" x14ac:dyDescent="0.2">
      <c r="A173" s="9" t="s">
        <v>317</v>
      </c>
      <c r="B173" s="2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5"/>
      <c r="N173" s="34"/>
      <c r="O173" s="35"/>
    </row>
    <row r="174" spans="1:15" x14ac:dyDescent="0.2">
      <c r="A174" s="9" t="s">
        <v>376</v>
      </c>
      <c r="B174" s="2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5"/>
      <c r="N174" s="34"/>
      <c r="O174" s="35"/>
    </row>
    <row r="175" spans="1:15" x14ac:dyDescent="0.2">
      <c r="A175" s="9" t="s">
        <v>322</v>
      </c>
      <c r="B175" s="2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5"/>
      <c r="N175" s="34"/>
      <c r="O175" s="35"/>
    </row>
    <row r="176" spans="1:15" x14ac:dyDescent="0.2">
      <c r="A176" s="9" t="s">
        <v>247</v>
      </c>
      <c r="B176" s="2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5"/>
      <c r="N176" s="34"/>
      <c r="O176" s="35"/>
    </row>
    <row r="177" spans="1:15" x14ac:dyDescent="0.2">
      <c r="A177" s="9" t="s">
        <v>246</v>
      </c>
      <c r="B177" s="2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5"/>
      <c r="N177" s="34"/>
      <c r="O177" s="35"/>
    </row>
    <row r="178" spans="1:15" ht="34" x14ac:dyDescent="0.2">
      <c r="A178" s="33" t="s">
        <v>377</v>
      </c>
      <c r="B178" s="25" t="s">
        <v>392</v>
      </c>
    </row>
    <row r="180" spans="1:15" x14ac:dyDescent="0.2">
      <c r="A180" s="26" t="s">
        <v>57</v>
      </c>
      <c r="B180" s="1" t="s">
        <v>315</v>
      </c>
      <c r="C180" s="1" t="s">
        <v>373</v>
      </c>
      <c r="D180" s="1" t="s">
        <v>315</v>
      </c>
      <c r="E180" s="1" t="s">
        <v>373</v>
      </c>
    </row>
    <row r="181" spans="1:15" x14ac:dyDescent="0.2">
      <c r="A181" s="9" t="s">
        <v>374</v>
      </c>
      <c r="B181" s="2">
        <v>6</v>
      </c>
      <c r="C181" s="27">
        <v>43159.816631944443</v>
      </c>
      <c r="D181" s="2">
        <v>6</v>
      </c>
      <c r="E181" s="27">
        <v>43159.894525462965</v>
      </c>
    </row>
    <row r="182" spans="1:15" x14ac:dyDescent="0.2">
      <c r="A182" s="9" t="s">
        <v>375</v>
      </c>
      <c r="B182" s="115"/>
      <c r="C182" s="35"/>
      <c r="D182" s="115"/>
      <c r="E182" s="35"/>
    </row>
    <row r="183" spans="1:15" x14ac:dyDescent="0.2">
      <c r="A183" s="9" t="s">
        <v>317</v>
      </c>
      <c r="B183" s="115"/>
      <c r="C183" s="35"/>
      <c r="D183" s="115"/>
      <c r="E183" s="35"/>
    </row>
    <row r="184" spans="1:15" x14ac:dyDescent="0.2">
      <c r="A184" s="9" t="s">
        <v>376</v>
      </c>
      <c r="B184" s="115"/>
      <c r="C184" s="35"/>
      <c r="D184" s="115"/>
      <c r="E184" s="35"/>
    </row>
    <row r="185" spans="1:15" x14ac:dyDescent="0.2">
      <c r="A185" s="9" t="s">
        <v>322</v>
      </c>
      <c r="B185" s="115"/>
      <c r="C185" s="35"/>
      <c r="D185" s="115"/>
      <c r="E185" s="35"/>
    </row>
    <row r="186" spans="1:15" x14ac:dyDescent="0.2">
      <c r="A186" s="9" t="s">
        <v>247</v>
      </c>
      <c r="B186" s="115"/>
      <c r="C186" s="35"/>
      <c r="D186" s="115"/>
      <c r="E186" s="35"/>
    </row>
    <row r="187" spans="1:15" x14ac:dyDescent="0.2">
      <c r="A187" s="9" t="s">
        <v>246</v>
      </c>
      <c r="B187" s="115"/>
      <c r="C187" s="35"/>
      <c r="D187" s="115"/>
      <c r="E187" s="35"/>
    </row>
    <row r="188" spans="1:15" ht="34" x14ac:dyDescent="0.2">
      <c r="A188" s="33" t="s">
        <v>377</v>
      </c>
      <c r="B188" s="25" t="s">
        <v>386</v>
      </c>
      <c r="C188" s="44"/>
      <c r="D188" s="9" t="s">
        <v>134</v>
      </c>
    </row>
    <row r="190" spans="1:15" x14ac:dyDescent="0.2">
      <c r="A190" s="26" t="s">
        <v>58</v>
      </c>
      <c r="B190" s="1" t="s">
        <v>315</v>
      </c>
      <c r="C190" s="1" t="s">
        <v>373</v>
      </c>
      <c r="D190" s="1" t="s">
        <v>315</v>
      </c>
      <c r="E190" s="1" t="s">
        <v>373</v>
      </c>
    </row>
    <row r="191" spans="1:15" x14ac:dyDescent="0.2">
      <c r="A191" s="9"/>
      <c r="B191" s="48">
        <v>0</v>
      </c>
      <c r="C191" s="27">
        <v>43160.856874999998</v>
      </c>
      <c r="D191" s="2">
        <v>0</v>
      </c>
      <c r="E191" s="27">
        <v>43160.895069444443</v>
      </c>
    </row>
    <row r="192" spans="1:15" ht="34" x14ac:dyDescent="0.2">
      <c r="A192" s="33" t="s">
        <v>377</v>
      </c>
      <c r="B192" s="25" t="s">
        <v>386</v>
      </c>
      <c r="C192" s="44"/>
      <c r="D192" s="9" t="s">
        <v>385</v>
      </c>
    </row>
    <row r="194" spans="1:11" x14ac:dyDescent="0.2">
      <c r="A194" s="26" t="s">
        <v>59</v>
      </c>
      <c r="B194" s="1" t="s">
        <v>315</v>
      </c>
      <c r="C194" s="1" t="s">
        <v>373</v>
      </c>
      <c r="D194" s="1" t="s">
        <v>315</v>
      </c>
      <c r="E194" s="1" t="s">
        <v>373</v>
      </c>
    </row>
    <row r="195" spans="1:11" x14ac:dyDescent="0.2">
      <c r="A195" s="9"/>
      <c r="B195" s="48">
        <v>0</v>
      </c>
      <c r="C195" s="27">
        <v>43160.893020833333</v>
      </c>
      <c r="D195" s="2">
        <v>0</v>
      </c>
      <c r="E195" s="27">
        <v>43160.93644675926</v>
      </c>
    </row>
    <row r="196" spans="1:11" ht="34" x14ac:dyDescent="0.2">
      <c r="A196" s="33" t="s">
        <v>377</v>
      </c>
      <c r="B196" s="25" t="s">
        <v>391</v>
      </c>
      <c r="D196" s="9" t="s">
        <v>134</v>
      </c>
    </row>
    <row r="198" spans="1:11" x14ac:dyDescent="0.2">
      <c r="A198" s="26" t="s">
        <v>60</v>
      </c>
      <c r="B198" s="1" t="s">
        <v>315</v>
      </c>
      <c r="C198" s="1" t="s">
        <v>373</v>
      </c>
      <c r="D198" s="1" t="s">
        <v>315</v>
      </c>
      <c r="E198" s="1" t="s">
        <v>373</v>
      </c>
      <c r="F198" s="1" t="s">
        <v>315</v>
      </c>
      <c r="G198" s="1" t="s">
        <v>373</v>
      </c>
    </row>
    <row r="199" spans="1:11" x14ac:dyDescent="0.2">
      <c r="A199" s="9" t="s">
        <v>374</v>
      </c>
      <c r="B199" s="2">
        <v>2</v>
      </c>
      <c r="C199" s="27">
        <v>43171.455416666664</v>
      </c>
      <c r="D199" s="2">
        <v>7</v>
      </c>
      <c r="E199" s="27">
        <v>43171.502326388887</v>
      </c>
      <c r="F199" s="2">
        <v>9</v>
      </c>
      <c r="G199" s="27">
        <v>43171.516342592593</v>
      </c>
    </row>
    <row r="200" spans="1:11" x14ac:dyDescent="0.2">
      <c r="A200" s="9" t="s">
        <v>375</v>
      </c>
      <c r="B200" s="118" t="s">
        <v>119</v>
      </c>
      <c r="C200" s="118"/>
      <c r="D200" s="118" t="s">
        <v>120</v>
      </c>
      <c r="E200" s="118"/>
      <c r="F200" s="118" t="s">
        <v>121</v>
      </c>
      <c r="G200" s="118"/>
    </row>
    <row r="201" spans="1:11" x14ac:dyDescent="0.2">
      <c r="A201" s="9" t="s">
        <v>317</v>
      </c>
      <c r="B201" s="29" t="s">
        <v>390</v>
      </c>
      <c r="C201" s="35" t="s">
        <v>134</v>
      </c>
      <c r="D201" s="34"/>
      <c r="E201" s="35"/>
      <c r="F201" s="34"/>
      <c r="G201" s="35"/>
    </row>
    <row r="202" spans="1:11" x14ac:dyDescent="0.2">
      <c r="A202" s="9" t="s">
        <v>376</v>
      </c>
      <c r="B202" s="49">
        <v>0</v>
      </c>
      <c r="C202" s="35"/>
      <c r="D202" s="34"/>
      <c r="E202" s="35"/>
      <c r="F202" s="34"/>
      <c r="G202" s="35"/>
    </row>
    <row r="203" spans="1:11" x14ac:dyDescent="0.2">
      <c r="A203" s="9" t="s">
        <v>322</v>
      </c>
      <c r="B203" s="2">
        <v>528</v>
      </c>
      <c r="C203" s="2">
        <v>125</v>
      </c>
      <c r="D203" s="34">
        <v>50</v>
      </c>
      <c r="E203" s="34">
        <v>49</v>
      </c>
      <c r="F203" s="34">
        <v>146</v>
      </c>
      <c r="G203" s="34">
        <v>11</v>
      </c>
      <c r="H203" s="34">
        <v>99</v>
      </c>
      <c r="I203" s="34">
        <v>19</v>
      </c>
      <c r="J203" s="34">
        <v>29</v>
      </c>
      <c r="K203">
        <f>SUM(C203:J203)</f>
        <v>528</v>
      </c>
    </row>
    <row r="204" spans="1:11" x14ac:dyDescent="0.2">
      <c r="A204" s="9" t="s">
        <v>247</v>
      </c>
      <c r="B204" s="2" t="s">
        <v>16</v>
      </c>
      <c r="C204" s="35"/>
      <c r="D204" s="34"/>
      <c r="E204" s="35"/>
      <c r="F204" s="34"/>
      <c r="G204" s="35"/>
    </row>
    <row r="205" spans="1:11" x14ac:dyDescent="0.2">
      <c r="A205" s="9" t="s">
        <v>246</v>
      </c>
      <c r="B205" s="2" t="s">
        <v>16</v>
      </c>
    </row>
    <row r="206" spans="1:11" ht="34" x14ac:dyDescent="0.2">
      <c r="A206" s="33" t="s">
        <v>377</v>
      </c>
      <c r="B206" s="25" t="s">
        <v>386</v>
      </c>
      <c r="C206" s="44"/>
    </row>
    <row r="208" spans="1:11" x14ac:dyDescent="0.2">
      <c r="A208" s="26" t="s">
        <v>61</v>
      </c>
      <c r="B208" s="1" t="s">
        <v>315</v>
      </c>
      <c r="C208" s="1" t="s">
        <v>373</v>
      </c>
      <c r="D208" s="1" t="s">
        <v>315</v>
      </c>
      <c r="E208" s="1" t="s">
        <v>373</v>
      </c>
      <c r="F208" s="1" t="s">
        <v>315</v>
      </c>
      <c r="G208" s="1" t="s">
        <v>373</v>
      </c>
      <c r="H208" s="1" t="s">
        <v>315</v>
      </c>
      <c r="I208" s="1" t="s">
        <v>373</v>
      </c>
      <c r="J208" s="1" t="s">
        <v>315</v>
      </c>
      <c r="K208" s="1" t="s">
        <v>373</v>
      </c>
    </row>
    <row r="209" spans="1:12" x14ac:dyDescent="0.2">
      <c r="A209" s="9" t="s">
        <v>374</v>
      </c>
      <c r="B209" s="2">
        <v>0</v>
      </c>
      <c r="C209" s="27">
        <v>43172.449826388889</v>
      </c>
      <c r="D209" s="2">
        <v>0</v>
      </c>
      <c r="E209" s="27">
        <v>43172.469236111108</v>
      </c>
      <c r="F209" s="2">
        <v>0</v>
      </c>
      <c r="G209" s="27">
        <v>43172.526006944441</v>
      </c>
      <c r="H209" s="2">
        <v>0</v>
      </c>
      <c r="I209" s="27">
        <v>43172.546388888892</v>
      </c>
      <c r="J209" s="2">
        <v>0</v>
      </c>
      <c r="K209" s="27">
        <v>43172.567743055559</v>
      </c>
    </row>
    <row r="210" spans="1:12" x14ac:dyDescent="0.2">
      <c r="A210" s="9" t="s">
        <v>375</v>
      </c>
      <c r="B210" s="118" t="s">
        <v>122</v>
      </c>
      <c r="C210" s="118"/>
      <c r="D210" s="118" t="s">
        <v>123</v>
      </c>
      <c r="E210" s="118"/>
      <c r="F210" s="118" t="s">
        <v>124</v>
      </c>
      <c r="G210" s="118"/>
      <c r="H210" s="118" t="s">
        <v>125</v>
      </c>
      <c r="I210" s="118"/>
      <c r="J210" s="118" t="s">
        <v>126</v>
      </c>
      <c r="K210" s="118"/>
    </row>
    <row r="211" spans="1:12" x14ac:dyDescent="0.2">
      <c r="A211" s="9" t="s">
        <v>317</v>
      </c>
      <c r="B211" s="41" t="s">
        <v>118</v>
      </c>
      <c r="C211" s="9" t="s">
        <v>144</v>
      </c>
    </row>
    <row r="212" spans="1:12" x14ac:dyDescent="0.2">
      <c r="A212" s="9" t="s">
        <v>376</v>
      </c>
      <c r="B212" s="52">
        <v>0</v>
      </c>
    </row>
    <row r="213" spans="1:12" x14ac:dyDescent="0.2">
      <c r="A213" s="9" t="s">
        <v>322</v>
      </c>
      <c r="B213" s="41">
        <v>215</v>
      </c>
      <c r="C213">
        <v>36</v>
      </c>
      <c r="D213">
        <v>108</v>
      </c>
      <c r="E213">
        <v>32</v>
      </c>
      <c r="F213">
        <v>39</v>
      </c>
      <c r="G213">
        <v>308</v>
      </c>
      <c r="H213">
        <f>SUM(C213:G213)</f>
        <v>523</v>
      </c>
    </row>
    <row r="214" spans="1:12" x14ac:dyDescent="0.2">
      <c r="A214" s="9" t="s">
        <v>247</v>
      </c>
      <c r="B214" s="2" t="s">
        <v>16</v>
      </c>
    </row>
    <row r="215" spans="1:12" x14ac:dyDescent="0.2">
      <c r="A215" s="9" t="s">
        <v>246</v>
      </c>
      <c r="B215" s="2" t="s">
        <v>16</v>
      </c>
    </row>
    <row r="216" spans="1:12" ht="34" x14ac:dyDescent="0.2">
      <c r="A216" s="33" t="s">
        <v>377</v>
      </c>
      <c r="B216" s="25" t="s">
        <v>386</v>
      </c>
      <c r="C216" s="44"/>
    </row>
    <row r="217" spans="1:12" x14ac:dyDescent="0.2">
      <c r="I217" s="46" t="s">
        <v>131</v>
      </c>
    </row>
    <row r="218" spans="1:12" x14ac:dyDescent="0.2">
      <c r="A218" s="26" t="s">
        <v>62</v>
      </c>
      <c r="B218" s="1" t="s">
        <v>315</v>
      </c>
      <c r="C218" s="1" t="s">
        <v>373</v>
      </c>
      <c r="D218" s="1" t="s">
        <v>315</v>
      </c>
      <c r="E218" s="1" t="s">
        <v>373</v>
      </c>
      <c r="F218" s="1" t="s">
        <v>315</v>
      </c>
      <c r="G218" s="1" t="s">
        <v>373</v>
      </c>
      <c r="H218" s="1" t="s">
        <v>315</v>
      </c>
      <c r="I218" s="1" t="s">
        <v>373</v>
      </c>
      <c r="K218" s="45" t="s">
        <v>132</v>
      </c>
    </row>
    <row r="219" spans="1:12" x14ac:dyDescent="0.2">
      <c r="A219" s="9" t="s">
        <v>374</v>
      </c>
      <c r="B219" s="2">
        <v>2</v>
      </c>
      <c r="C219" s="27">
        <v>43172.519872685189</v>
      </c>
      <c r="D219" s="2">
        <v>1</v>
      </c>
      <c r="E219" s="27">
        <v>43172.571377314816</v>
      </c>
      <c r="F219" s="2">
        <v>0</v>
      </c>
      <c r="G219" s="27">
        <v>43172.579363425924</v>
      </c>
      <c r="H219" s="2">
        <v>5</v>
      </c>
      <c r="I219" s="27">
        <v>43172.586527777778</v>
      </c>
    </row>
    <row r="220" spans="1:12" x14ac:dyDescent="0.2">
      <c r="A220" s="9" t="s">
        <v>375</v>
      </c>
      <c r="B220" s="116" t="s">
        <v>127</v>
      </c>
      <c r="C220" s="117"/>
      <c r="D220" s="116" t="s">
        <v>128</v>
      </c>
      <c r="E220" s="117"/>
      <c r="F220" s="116" t="s">
        <v>129</v>
      </c>
      <c r="G220" s="117"/>
      <c r="H220" s="116" t="s">
        <v>130</v>
      </c>
      <c r="I220" s="117"/>
    </row>
    <row r="221" spans="1:12" x14ac:dyDescent="0.2">
      <c r="A221" s="9" t="s">
        <v>317</v>
      </c>
      <c r="B221" s="41" t="s">
        <v>378</v>
      </c>
      <c r="C221" s="124" t="s">
        <v>318</v>
      </c>
    </row>
    <row r="222" spans="1:12" x14ac:dyDescent="0.2">
      <c r="A222" s="9" t="s">
        <v>376</v>
      </c>
      <c r="B222" s="53">
        <v>0</v>
      </c>
    </row>
    <row r="223" spans="1:12" x14ac:dyDescent="0.2">
      <c r="A223" s="9" t="s">
        <v>322</v>
      </c>
      <c r="B223" s="58">
        <v>1039</v>
      </c>
      <c r="C223">
        <v>126</v>
      </c>
      <c r="D223">
        <v>353</v>
      </c>
      <c r="E223">
        <v>185</v>
      </c>
      <c r="F223">
        <v>221</v>
      </c>
      <c r="G223">
        <v>47</v>
      </c>
      <c r="H223">
        <v>11</v>
      </c>
      <c r="I223">
        <v>13</v>
      </c>
      <c r="J223">
        <v>13</v>
      </c>
      <c r="K223">
        <v>70</v>
      </c>
      <c r="L223">
        <f>SUM(C223:K223)</f>
        <v>1039</v>
      </c>
    </row>
    <row r="224" spans="1:12" x14ac:dyDescent="0.2">
      <c r="A224" s="9" t="s">
        <v>247</v>
      </c>
      <c r="B224" s="41" t="s">
        <v>16</v>
      </c>
    </row>
    <row r="225" spans="1:3" x14ac:dyDescent="0.2">
      <c r="A225" s="9" t="s">
        <v>246</v>
      </c>
      <c r="B225" s="41" t="s">
        <v>140</v>
      </c>
    </row>
    <row r="226" spans="1:3" ht="34" x14ac:dyDescent="0.2">
      <c r="A226" s="33" t="s">
        <v>377</v>
      </c>
      <c r="B226" s="25" t="s">
        <v>387</v>
      </c>
      <c r="C226" s="44"/>
    </row>
  </sheetData>
  <mergeCells count="65">
    <mergeCell ref="H23:I23"/>
    <mergeCell ref="J23:K23"/>
    <mergeCell ref="B3:C3"/>
    <mergeCell ref="D13:E13"/>
    <mergeCell ref="F13:G13"/>
    <mergeCell ref="B13:C13"/>
    <mergeCell ref="B53:C53"/>
    <mergeCell ref="D53:E53"/>
    <mergeCell ref="F53:G53"/>
    <mergeCell ref="D23:E23"/>
    <mergeCell ref="F23:G23"/>
    <mergeCell ref="D33:E33"/>
    <mergeCell ref="B33:C33"/>
    <mergeCell ref="F43:G43"/>
    <mergeCell ref="D43:E43"/>
    <mergeCell ref="B43:C43"/>
    <mergeCell ref="B23:C23"/>
    <mergeCell ref="B62:C62"/>
    <mergeCell ref="D62:E62"/>
    <mergeCell ref="F62:G62"/>
    <mergeCell ref="B72:C72"/>
    <mergeCell ref="D72:E72"/>
    <mergeCell ref="F72:G72"/>
    <mergeCell ref="H72:I72"/>
    <mergeCell ref="B82:C82"/>
    <mergeCell ref="B92:C92"/>
    <mergeCell ref="D92:E92"/>
    <mergeCell ref="F92:G92"/>
    <mergeCell ref="B102:C102"/>
    <mergeCell ref="D102:E102"/>
    <mergeCell ref="F102:G102"/>
    <mergeCell ref="H102:I102"/>
    <mergeCell ref="B112:C112"/>
    <mergeCell ref="D112:E112"/>
    <mergeCell ref="F112:G112"/>
    <mergeCell ref="B122:C122"/>
    <mergeCell ref="D122:E122"/>
    <mergeCell ref="F122:G122"/>
    <mergeCell ref="H122:I122"/>
    <mergeCell ref="B132:C132"/>
    <mergeCell ref="D132:E132"/>
    <mergeCell ref="F132:G132"/>
    <mergeCell ref="B142:C142"/>
    <mergeCell ref="D142:E142"/>
    <mergeCell ref="F142:G142"/>
    <mergeCell ref="H142:I142"/>
    <mergeCell ref="B152:C152"/>
    <mergeCell ref="D152:E152"/>
    <mergeCell ref="F152:G152"/>
    <mergeCell ref="J210:K210"/>
    <mergeCell ref="B162:C162"/>
    <mergeCell ref="D162:E162"/>
    <mergeCell ref="F162:G162"/>
    <mergeCell ref="H162:I162"/>
    <mergeCell ref="B200:C200"/>
    <mergeCell ref="D200:E200"/>
    <mergeCell ref="F200:G200"/>
    <mergeCell ref="B220:C220"/>
    <mergeCell ref="D220:E220"/>
    <mergeCell ref="F220:G220"/>
    <mergeCell ref="H220:I220"/>
    <mergeCell ref="B210:C210"/>
    <mergeCell ref="D210:E210"/>
    <mergeCell ref="F210:G210"/>
    <mergeCell ref="H210:I210"/>
  </mergeCells>
  <pageMargins left="0" right="0" top="0" bottom="0" header="0" footer="0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A70-0B47-E64D-9123-5D82867948FE}">
  <dimension ref="A1:G26"/>
  <sheetViews>
    <sheetView tabSelected="1" zoomScale="234" zoomScaleNormal="234" workbookViewId="0">
      <pane ySplit="1" topLeftCell="A2" activePane="bottomLeft" state="frozen"/>
      <selection pane="bottomLeft" activeCell="H6" sqref="H6"/>
    </sheetView>
  </sheetViews>
  <sheetFormatPr baseColWidth="10" defaultRowHeight="16" x14ac:dyDescent="0.2"/>
  <cols>
    <col min="1" max="1" width="11" bestFit="1" customWidth="1"/>
    <col min="2" max="2" width="19" bestFit="1" customWidth="1"/>
    <col min="5" max="5" width="17.5" customWidth="1"/>
    <col min="6" max="6" width="22.1640625" customWidth="1"/>
  </cols>
  <sheetData>
    <row r="1" spans="1:7" x14ac:dyDescent="0.2">
      <c r="A1" s="1" t="s">
        <v>136</v>
      </c>
      <c r="B1" s="1" t="s">
        <v>397</v>
      </c>
      <c r="C1" s="1" t="s">
        <v>292</v>
      </c>
      <c r="D1" s="1" t="s">
        <v>398</v>
      </c>
      <c r="E1" s="1" t="s">
        <v>399</v>
      </c>
      <c r="F1" s="1" t="s">
        <v>400</v>
      </c>
      <c r="G1" s="9"/>
    </row>
    <row r="2" spans="1:7" ht="30" x14ac:dyDescent="0.2">
      <c r="A2" s="5">
        <v>1</v>
      </c>
      <c r="B2" s="55" t="s">
        <v>402</v>
      </c>
      <c r="C2" s="47">
        <v>1</v>
      </c>
      <c r="D2" s="47" t="s">
        <v>140</v>
      </c>
      <c r="E2" s="55" t="s">
        <v>428</v>
      </c>
      <c r="F2" s="55" t="s">
        <v>447</v>
      </c>
      <c r="G2" s="71" t="s">
        <v>151</v>
      </c>
    </row>
    <row r="3" spans="1:7" ht="45" x14ac:dyDescent="0.2">
      <c r="A3" s="5">
        <v>2</v>
      </c>
      <c r="B3" s="55" t="s">
        <v>403</v>
      </c>
      <c r="C3" s="47">
        <v>3</v>
      </c>
      <c r="D3" s="47" t="s">
        <v>140</v>
      </c>
      <c r="E3" s="55" t="s">
        <v>432</v>
      </c>
      <c r="F3" s="55" t="s">
        <v>448</v>
      </c>
      <c r="G3" s="9"/>
    </row>
    <row r="4" spans="1:7" ht="45" x14ac:dyDescent="0.2">
      <c r="A4" s="5">
        <v>3</v>
      </c>
      <c r="B4" s="55" t="s">
        <v>404</v>
      </c>
      <c r="C4" s="47">
        <v>5</v>
      </c>
      <c r="D4" s="47" t="s">
        <v>140</v>
      </c>
      <c r="E4" s="55" t="s">
        <v>431</v>
      </c>
      <c r="F4" s="55" t="s">
        <v>449</v>
      </c>
      <c r="G4" s="71" t="s">
        <v>401</v>
      </c>
    </row>
    <row r="5" spans="1:7" ht="75" x14ac:dyDescent="0.2">
      <c r="A5" s="5">
        <v>4</v>
      </c>
      <c r="B5" s="55" t="s">
        <v>405</v>
      </c>
      <c r="C5" s="47">
        <v>2</v>
      </c>
      <c r="D5" s="47" t="s">
        <v>140</v>
      </c>
      <c r="E5" s="55" t="s">
        <v>427</v>
      </c>
      <c r="F5" s="55" t="s">
        <v>450</v>
      </c>
      <c r="G5" s="71" t="s">
        <v>401</v>
      </c>
    </row>
    <row r="6" spans="1:7" ht="60" x14ac:dyDescent="0.2">
      <c r="A6" s="5">
        <v>5</v>
      </c>
      <c r="B6" s="55" t="s">
        <v>406</v>
      </c>
      <c r="C6" s="47">
        <v>3</v>
      </c>
      <c r="D6" s="47" t="s">
        <v>140</v>
      </c>
      <c r="E6" s="55" t="s">
        <v>433</v>
      </c>
      <c r="F6" s="55" t="s">
        <v>451</v>
      </c>
      <c r="G6" s="71" t="s">
        <v>401</v>
      </c>
    </row>
    <row r="7" spans="1:7" ht="30" x14ac:dyDescent="0.2">
      <c r="A7" s="5">
        <v>6</v>
      </c>
      <c r="B7" s="55" t="s">
        <v>407</v>
      </c>
      <c r="C7" s="47">
        <v>3</v>
      </c>
      <c r="D7" s="47" t="s">
        <v>140</v>
      </c>
      <c r="E7" s="55" t="s">
        <v>434</v>
      </c>
      <c r="F7" s="55" t="s">
        <v>452</v>
      </c>
      <c r="G7" s="9"/>
    </row>
    <row r="8" spans="1:7" ht="45" x14ac:dyDescent="0.2">
      <c r="A8" s="5">
        <v>7</v>
      </c>
      <c r="B8" s="56" t="s">
        <v>408</v>
      </c>
      <c r="C8" s="47">
        <v>3</v>
      </c>
      <c r="D8" s="47" t="s">
        <v>16</v>
      </c>
      <c r="E8" s="55" t="s">
        <v>435</v>
      </c>
      <c r="F8" s="55" t="s">
        <v>453</v>
      </c>
      <c r="G8" s="9"/>
    </row>
    <row r="9" spans="1:7" ht="60" x14ac:dyDescent="0.2">
      <c r="A9" s="5">
        <v>8</v>
      </c>
      <c r="B9" s="55" t="s">
        <v>409</v>
      </c>
      <c r="C9" s="47">
        <v>4</v>
      </c>
      <c r="D9" s="47" t="s">
        <v>140</v>
      </c>
      <c r="E9" s="55" t="s">
        <v>427</v>
      </c>
      <c r="F9" s="55" t="s">
        <v>454</v>
      </c>
      <c r="G9" s="71" t="s">
        <v>401</v>
      </c>
    </row>
    <row r="10" spans="1:7" ht="30" x14ac:dyDescent="0.2">
      <c r="A10" s="5">
        <v>9</v>
      </c>
      <c r="B10" s="55" t="s">
        <v>410</v>
      </c>
      <c r="C10" s="47">
        <v>1</v>
      </c>
      <c r="D10" s="47" t="s">
        <v>140</v>
      </c>
      <c r="E10" s="55" t="s">
        <v>427</v>
      </c>
      <c r="F10" s="55" t="s">
        <v>455</v>
      </c>
      <c r="G10" s="9"/>
    </row>
    <row r="11" spans="1:7" x14ac:dyDescent="0.2">
      <c r="A11" s="6">
        <v>10</v>
      </c>
      <c r="B11" s="55" t="s">
        <v>411</v>
      </c>
      <c r="C11" s="47">
        <v>3</v>
      </c>
      <c r="D11" s="47" t="s">
        <v>140</v>
      </c>
      <c r="E11" s="55" t="s">
        <v>436</v>
      </c>
      <c r="F11" s="55" t="s">
        <v>456</v>
      </c>
      <c r="G11" s="9"/>
    </row>
    <row r="12" spans="1:7" x14ac:dyDescent="0.2">
      <c r="A12" s="6">
        <v>11</v>
      </c>
      <c r="B12" s="55" t="s">
        <v>412</v>
      </c>
      <c r="C12" s="47">
        <v>4</v>
      </c>
      <c r="D12" s="47" t="s">
        <v>140</v>
      </c>
      <c r="E12" s="55" t="s">
        <v>437</v>
      </c>
      <c r="F12" s="55" t="s">
        <v>457</v>
      </c>
      <c r="G12" s="9"/>
    </row>
    <row r="13" spans="1:7" ht="30" x14ac:dyDescent="0.2">
      <c r="A13" s="6">
        <v>12</v>
      </c>
      <c r="B13" s="55" t="s">
        <v>413</v>
      </c>
      <c r="C13" s="47">
        <v>3</v>
      </c>
      <c r="D13" s="47" t="s">
        <v>140</v>
      </c>
      <c r="E13" s="55" t="s">
        <v>436</v>
      </c>
      <c r="F13" s="55" t="s">
        <v>458</v>
      </c>
      <c r="G13" s="71" t="s">
        <v>153</v>
      </c>
    </row>
    <row r="14" spans="1:7" ht="30" x14ac:dyDescent="0.2">
      <c r="A14" s="6">
        <v>13</v>
      </c>
      <c r="B14" s="55" t="s">
        <v>414</v>
      </c>
      <c r="C14" s="47">
        <v>4</v>
      </c>
      <c r="D14" s="47" t="s">
        <v>140</v>
      </c>
      <c r="E14" s="55" t="s">
        <v>446</v>
      </c>
      <c r="F14" s="55" t="s">
        <v>459</v>
      </c>
      <c r="G14" s="9"/>
    </row>
    <row r="15" spans="1:7" ht="60" x14ac:dyDescent="0.2">
      <c r="A15" s="6">
        <v>14</v>
      </c>
      <c r="B15" s="55" t="s">
        <v>415</v>
      </c>
      <c r="C15" s="47">
        <v>3</v>
      </c>
      <c r="D15" s="47" t="s">
        <v>140</v>
      </c>
      <c r="E15" s="55" t="s">
        <v>445</v>
      </c>
      <c r="F15" s="55" t="s">
        <v>460</v>
      </c>
      <c r="G15" s="71" t="s">
        <v>401</v>
      </c>
    </row>
    <row r="16" spans="1:7" ht="45" x14ac:dyDescent="0.2">
      <c r="A16" s="6">
        <v>15</v>
      </c>
      <c r="B16" s="55" t="s">
        <v>416</v>
      </c>
      <c r="C16" s="54">
        <v>4</v>
      </c>
      <c r="D16" s="54" t="s">
        <v>426</v>
      </c>
      <c r="E16" s="55" t="s">
        <v>444</v>
      </c>
      <c r="F16" s="55" t="s">
        <v>461</v>
      </c>
      <c r="G16" s="71" t="s">
        <v>153</v>
      </c>
    </row>
    <row r="17" spans="1:7" ht="30" x14ac:dyDescent="0.2">
      <c r="A17" s="6">
        <v>16</v>
      </c>
      <c r="B17" s="55" t="s">
        <v>417</v>
      </c>
      <c r="C17" s="47">
        <v>3</v>
      </c>
      <c r="D17" s="47" t="s">
        <v>140</v>
      </c>
      <c r="E17" s="55" t="s">
        <v>443</v>
      </c>
      <c r="F17" s="55" t="s">
        <v>462</v>
      </c>
      <c r="G17" s="71" t="s">
        <v>153</v>
      </c>
    </row>
    <row r="18" spans="1:7" ht="45" x14ac:dyDescent="0.2">
      <c r="A18" s="6">
        <v>17</v>
      </c>
      <c r="B18" s="55" t="s">
        <v>418</v>
      </c>
      <c r="C18" s="47">
        <v>4</v>
      </c>
      <c r="D18" s="47" t="s">
        <v>140</v>
      </c>
      <c r="E18" s="55" t="s">
        <v>442</v>
      </c>
      <c r="F18" s="55" t="s">
        <v>463</v>
      </c>
      <c r="G18" s="71" t="s">
        <v>151</v>
      </c>
    </row>
    <row r="19" spans="1:7" ht="75" x14ac:dyDescent="0.2">
      <c r="A19" s="6">
        <v>18</v>
      </c>
      <c r="B19" s="55" t="s">
        <v>419</v>
      </c>
      <c r="C19" s="47">
        <v>7</v>
      </c>
      <c r="D19" s="47" t="s">
        <v>140</v>
      </c>
      <c r="E19" s="55" t="s">
        <v>441</v>
      </c>
      <c r="F19" s="55" t="s">
        <v>464</v>
      </c>
      <c r="G19" s="125" t="s">
        <v>401</v>
      </c>
    </row>
    <row r="20" spans="1:7" ht="30" x14ac:dyDescent="0.2">
      <c r="A20" s="6">
        <v>19</v>
      </c>
      <c r="B20" s="55" t="s">
        <v>420</v>
      </c>
      <c r="C20" s="47">
        <v>2</v>
      </c>
      <c r="D20" s="47" t="s">
        <v>140</v>
      </c>
      <c r="E20" s="55" t="s">
        <v>433</v>
      </c>
      <c r="F20" s="55" t="s">
        <v>470</v>
      </c>
      <c r="G20" s="71" t="s">
        <v>152</v>
      </c>
    </row>
    <row r="21" spans="1:7" ht="30" x14ac:dyDescent="0.2">
      <c r="A21" s="6">
        <v>20</v>
      </c>
      <c r="B21" s="55" t="s">
        <v>421</v>
      </c>
      <c r="C21" s="47">
        <v>2</v>
      </c>
      <c r="D21" s="47" t="s">
        <v>140</v>
      </c>
      <c r="E21" s="55" t="s">
        <v>439</v>
      </c>
      <c r="F21" s="55" t="s">
        <v>465</v>
      </c>
      <c r="G21" s="9"/>
    </row>
    <row r="22" spans="1:7" ht="30" x14ac:dyDescent="0.2">
      <c r="A22" s="6">
        <v>21</v>
      </c>
      <c r="B22" s="55" t="s">
        <v>422</v>
      </c>
      <c r="C22" s="47">
        <v>2</v>
      </c>
      <c r="D22" s="47" t="s">
        <v>140</v>
      </c>
      <c r="E22" s="55" t="s">
        <v>440</v>
      </c>
      <c r="F22" s="55" t="s">
        <v>466</v>
      </c>
      <c r="G22" s="125" t="s">
        <v>401</v>
      </c>
    </row>
    <row r="23" spans="1:7" x14ac:dyDescent="0.2">
      <c r="A23" s="6">
        <v>22</v>
      </c>
      <c r="B23" s="55" t="s">
        <v>423</v>
      </c>
      <c r="C23" s="47">
        <v>3</v>
      </c>
      <c r="D23" s="47" t="s">
        <v>140</v>
      </c>
      <c r="E23" s="55" t="s">
        <v>438</v>
      </c>
      <c r="F23" s="55" t="s">
        <v>467</v>
      </c>
      <c r="G23" s="125" t="s">
        <v>401</v>
      </c>
    </row>
    <row r="24" spans="1:7" ht="30" x14ac:dyDescent="0.2">
      <c r="A24" s="6">
        <v>23</v>
      </c>
      <c r="B24" s="55" t="s">
        <v>424</v>
      </c>
      <c r="C24" s="47">
        <v>5</v>
      </c>
      <c r="D24" s="47" t="s">
        <v>140</v>
      </c>
      <c r="E24" s="55" t="s">
        <v>430</v>
      </c>
      <c r="F24" s="72" t="s">
        <v>468</v>
      </c>
      <c r="G24" s="125" t="s">
        <v>401</v>
      </c>
    </row>
    <row r="25" spans="1:7" ht="60" x14ac:dyDescent="0.2">
      <c r="A25" s="6">
        <v>24</v>
      </c>
      <c r="B25" s="55" t="s">
        <v>425</v>
      </c>
      <c r="C25" s="47">
        <v>4</v>
      </c>
      <c r="D25" s="47" t="s">
        <v>426</v>
      </c>
      <c r="E25" s="55" t="s">
        <v>429</v>
      </c>
      <c r="F25" s="55" t="s">
        <v>469</v>
      </c>
      <c r="G25" s="71" t="s">
        <v>151</v>
      </c>
    </row>
    <row r="26" spans="1:7" x14ac:dyDescent="0.2">
      <c r="B26" s="57" t="s">
        <v>366</v>
      </c>
      <c r="C26" s="1">
        <f>AVERAGE(C2:C25)</f>
        <v>3.25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Presonal_data</vt:lpstr>
      <vt:lpstr>Survey</vt:lpstr>
      <vt:lpstr>Relationship emotion Pain</vt:lpstr>
      <vt:lpstr>Pain-context</vt:lpstr>
      <vt:lpstr>Dispositive data</vt:lpstr>
      <vt:lpstr>Interfiere</vt:lpstr>
      <vt:lpstr>Report</vt:lpstr>
      <vt:lpstr>Summarize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Iyubanit Rodriguez</dc:creator>
  <cp:lastModifiedBy>Microsoft Office User</cp:lastModifiedBy>
  <cp:lastPrinted>2022-01-17T21:02:26Z</cp:lastPrinted>
  <dcterms:created xsi:type="dcterms:W3CDTF">2018-02-09T16:50:22Z</dcterms:created>
  <dcterms:modified xsi:type="dcterms:W3CDTF">2022-01-28T15:37:51Z</dcterms:modified>
</cp:coreProperties>
</file>