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manabusakamoto/Dropbox/Research/Archosaur_jaw_muscle_Mk2/DataMining/Data-Primary/DataBases/xlsx/"/>
    </mc:Choice>
  </mc:AlternateContent>
  <bookViews>
    <workbookView xWindow="0" yWindow="460" windowWidth="51200" windowHeight="26740" tabRatio="500"/>
  </bookViews>
  <sheets>
    <sheet name="Data" sheetId="1" r:id="rId1"/>
    <sheet name="Gignac2017" sheetId="4" r:id="rId2"/>
    <sheet name="Bates2012" sheetId="3" r:id="rId3"/>
    <sheet name="Lautenschlager" sheetId="2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4" i="4" l="1"/>
  <c r="M44" i="4"/>
  <c r="P44" i="4"/>
  <c r="K44" i="4"/>
  <c r="I44" i="4"/>
  <c r="O44" i="4"/>
  <c r="J44" i="4"/>
  <c r="H44" i="4"/>
  <c r="G44" i="4"/>
  <c r="F44" i="4"/>
  <c r="N44" i="4"/>
  <c r="L43" i="4"/>
  <c r="M43" i="4"/>
  <c r="P43" i="4"/>
  <c r="K43" i="4"/>
  <c r="I43" i="4"/>
  <c r="O43" i="4"/>
  <c r="J43" i="4"/>
  <c r="H43" i="4"/>
  <c r="G43" i="4"/>
  <c r="F43" i="4"/>
  <c r="N43" i="4"/>
  <c r="L42" i="4"/>
  <c r="M42" i="4"/>
  <c r="P42" i="4"/>
  <c r="K42" i="4"/>
  <c r="I42" i="4"/>
  <c r="O42" i="4"/>
  <c r="J42" i="4"/>
  <c r="H42" i="4"/>
  <c r="G42" i="4"/>
  <c r="F42" i="4"/>
  <c r="N42" i="4"/>
  <c r="L41" i="4"/>
  <c r="M41" i="4"/>
  <c r="P41" i="4"/>
  <c r="K41" i="4"/>
  <c r="I41" i="4"/>
  <c r="O41" i="4"/>
  <c r="J41" i="4"/>
  <c r="H41" i="4"/>
  <c r="G41" i="4"/>
  <c r="F41" i="4"/>
  <c r="N41" i="4"/>
  <c r="L40" i="4"/>
  <c r="M40" i="4"/>
  <c r="P40" i="4"/>
  <c r="K40" i="4"/>
  <c r="I40" i="4"/>
  <c r="O40" i="4"/>
  <c r="J40" i="4"/>
  <c r="H40" i="4"/>
  <c r="G40" i="4"/>
  <c r="F40" i="4"/>
  <c r="N40" i="4"/>
  <c r="L39" i="4"/>
  <c r="M39" i="4"/>
  <c r="P39" i="4"/>
  <c r="K39" i="4"/>
  <c r="I39" i="4"/>
  <c r="O39" i="4"/>
  <c r="J39" i="4"/>
  <c r="H39" i="4"/>
  <c r="G39" i="4"/>
  <c r="F39" i="4"/>
  <c r="N39" i="4"/>
  <c r="L38" i="4"/>
  <c r="M38" i="4"/>
  <c r="P38" i="4"/>
  <c r="K38" i="4"/>
  <c r="I38" i="4"/>
  <c r="O38" i="4"/>
  <c r="J38" i="4"/>
  <c r="H38" i="4"/>
  <c r="G38" i="4"/>
  <c r="F38" i="4"/>
  <c r="N38" i="4"/>
  <c r="M12" i="4"/>
  <c r="L12" i="4"/>
  <c r="K12" i="4"/>
  <c r="J12" i="4"/>
  <c r="I12" i="4"/>
  <c r="H12" i="4"/>
  <c r="G12" i="4"/>
  <c r="F12" i="4"/>
  <c r="F31" i="4"/>
  <c r="G31" i="4"/>
  <c r="H31" i="4"/>
  <c r="I31" i="4"/>
  <c r="J31" i="4"/>
  <c r="K31" i="4"/>
  <c r="L31" i="4"/>
  <c r="M31" i="4"/>
  <c r="F32" i="4"/>
  <c r="G32" i="4"/>
  <c r="H32" i="4"/>
  <c r="I32" i="4"/>
  <c r="J32" i="4"/>
  <c r="K32" i="4"/>
  <c r="L32" i="4"/>
  <c r="M32" i="4"/>
  <c r="F33" i="4"/>
  <c r="G33" i="4"/>
  <c r="H33" i="4"/>
  <c r="I33" i="4"/>
  <c r="J33" i="4"/>
  <c r="K33" i="4"/>
  <c r="L33" i="4"/>
  <c r="M33" i="4"/>
  <c r="F34" i="4"/>
  <c r="G34" i="4"/>
  <c r="H34" i="4"/>
  <c r="I34" i="4"/>
  <c r="J34" i="4"/>
  <c r="K34" i="4"/>
  <c r="L34" i="4"/>
  <c r="M34" i="4"/>
  <c r="F35" i="4"/>
  <c r="G35" i="4"/>
  <c r="H35" i="4"/>
  <c r="I35" i="4"/>
  <c r="J35" i="4"/>
  <c r="K35" i="4"/>
  <c r="L35" i="4"/>
  <c r="M35" i="4"/>
  <c r="G30" i="4"/>
  <c r="H30" i="4"/>
  <c r="I30" i="4"/>
  <c r="J30" i="4"/>
  <c r="K30" i="4"/>
  <c r="L30" i="4"/>
  <c r="M30" i="4"/>
  <c r="F30" i="4"/>
  <c r="N22" i="4"/>
  <c r="O22" i="4"/>
  <c r="P22" i="4"/>
  <c r="N23" i="4"/>
  <c r="O23" i="4"/>
  <c r="P23" i="4"/>
  <c r="N24" i="4"/>
  <c r="O24" i="4"/>
  <c r="P24" i="4"/>
  <c r="N25" i="4"/>
  <c r="O25" i="4"/>
  <c r="P25" i="4"/>
  <c r="N26" i="4"/>
  <c r="O26" i="4"/>
  <c r="P26" i="4"/>
  <c r="N27" i="4"/>
  <c r="O27" i="4"/>
  <c r="P27" i="4"/>
  <c r="J21" i="4"/>
  <c r="H21" i="4"/>
  <c r="G21" i="4"/>
  <c r="F21" i="4"/>
  <c r="N21" i="4"/>
  <c r="K21" i="4"/>
  <c r="I21" i="4"/>
  <c r="O21" i="4"/>
  <c r="L21" i="4"/>
  <c r="M21" i="4"/>
  <c r="P21" i="4"/>
  <c r="M27" i="4"/>
  <c r="L27" i="4"/>
  <c r="K27" i="4"/>
  <c r="J27" i="4"/>
  <c r="I27" i="4"/>
  <c r="H27" i="4"/>
  <c r="G27" i="4"/>
  <c r="F27" i="4"/>
  <c r="M26" i="4"/>
  <c r="L26" i="4"/>
  <c r="K26" i="4"/>
  <c r="J26" i="4"/>
  <c r="I26" i="4"/>
  <c r="H26" i="4"/>
  <c r="G26" i="4"/>
  <c r="F26" i="4"/>
  <c r="M25" i="4"/>
  <c r="L25" i="4"/>
  <c r="K25" i="4"/>
  <c r="J25" i="4"/>
  <c r="I25" i="4"/>
  <c r="H25" i="4"/>
  <c r="G25" i="4"/>
  <c r="F25" i="4"/>
  <c r="M24" i="4"/>
  <c r="L24" i="4"/>
  <c r="K24" i="4"/>
  <c r="J24" i="4"/>
  <c r="I24" i="4"/>
  <c r="H24" i="4"/>
  <c r="G24" i="4"/>
  <c r="F24" i="4"/>
  <c r="M23" i="4"/>
  <c r="L23" i="4"/>
  <c r="K23" i="4"/>
  <c r="J23" i="4"/>
  <c r="I23" i="4"/>
  <c r="H23" i="4"/>
  <c r="G23" i="4"/>
  <c r="F23" i="4"/>
  <c r="M22" i="4"/>
  <c r="L22" i="4"/>
  <c r="K22" i="4"/>
  <c r="J22" i="4"/>
  <c r="I22" i="4"/>
  <c r="H22" i="4"/>
  <c r="G22" i="4"/>
  <c r="F22" i="4"/>
  <c r="F13" i="4"/>
  <c r="G13" i="4"/>
  <c r="H13" i="4"/>
  <c r="I13" i="4"/>
  <c r="J13" i="4"/>
  <c r="K13" i="4"/>
  <c r="L13" i="4"/>
  <c r="M13" i="4"/>
  <c r="F14" i="4"/>
  <c r="G14" i="4"/>
  <c r="H14" i="4"/>
  <c r="I14" i="4"/>
  <c r="J14" i="4"/>
  <c r="K14" i="4"/>
  <c r="L14" i="4"/>
  <c r="M14" i="4"/>
  <c r="F15" i="4"/>
  <c r="G15" i="4"/>
  <c r="H15" i="4"/>
  <c r="I15" i="4"/>
  <c r="J15" i="4"/>
  <c r="K15" i="4"/>
  <c r="L15" i="4"/>
  <c r="M15" i="4"/>
  <c r="F16" i="4"/>
  <c r="G16" i="4"/>
  <c r="H16" i="4"/>
  <c r="I16" i="4"/>
  <c r="J16" i="4"/>
  <c r="K16" i="4"/>
  <c r="L16" i="4"/>
  <c r="M16" i="4"/>
  <c r="F17" i="4"/>
  <c r="G17" i="4"/>
  <c r="H17" i="4"/>
  <c r="I17" i="4"/>
  <c r="J17" i="4"/>
  <c r="K17" i="4"/>
  <c r="L17" i="4"/>
  <c r="M17" i="4"/>
  <c r="F18" i="4"/>
  <c r="G18" i="4"/>
  <c r="H18" i="4"/>
  <c r="I18" i="4"/>
  <c r="J18" i="4"/>
  <c r="K18" i="4"/>
  <c r="L18" i="4"/>
  <c r="M18" i="4"/>
  <c r="C19" i="3"/>
  <c r="C18" i="3"/>
  <c r="C17" i="3"/>
  <c r="C16" i="3"/>
  <c r="C15" i="3"/>
  <c r="C14" i="3"/>
  <c r="F13" i="3"/>
  <c r="E13" i="3"/>
  <c r="C13" i="3"/>
  <c r="D13" i="3"/>
  <c r="F3" i="3"/>
  <c r="D3" i="3"/>
  <c r="E3" i="3"/>
  <c r="C4" i="3"/>
  <c r="C5" i="3"/>
  <c r="C6" i="3"/>
  <c r="C7" i="3"/>
  <c r="C8" i="3"/>
  <c r="C9" i="3"/>
  <c r="C3" i="3"/>
  <c r="G28" i="2"/>
  <c r="F28" i="2"/>
  <c r="E28" i="2"/>
  <c r="G16" i="2"/>
  <c r="F16" i="2"/>
  <c r="E16" i="2"/>
  <c r="B35" i="2"/>
  <c r="B34" i="2"/>
  <c r="B33" i="2"/>
  <c r="B32" i="2"/>
  <c r="B31" i="2"/>
  <c r="B30" i="2"/>
  <c r="B29" i="2"/>
  <c r="B28" i="2"/>
  <c r="D35" i="2"/>
  <c r="D34" i="2"/>
  <c r="D33" i="2"/>
  <c r="D32" i="2"/>
  <c r="D31" i="2"/>
  <c r="D30" i="2"/>
  <c r="D29" i="2"/>
  <c r="D28" i="2"/>
  <c r="B17" i="2"/>
  <c r="B18" i="2"/>
  <c r="B19" i="2"/>
  <c r="B20" i="2"/>
  <c r="B21" i="2"/>
  <c r="B22" i="2"/>
  <c r="B23" i="2"/>
  <c r="B16" i="2"/>
  <c r="D23" i="2"/>
  <c r="D22" i="2"/>
  <c r="D21" i="2"/>
  <c r="D20" i="2"/>
  <c r="D19" i="2"/>
  <c r="D18" i="2"/>
  <c r="D17" i="2"/>
  <c r="D16" i="2"/>
  <c r="D12" i="2"/>
  <c r="D5" i="2"/>
  <c r="D6" i="2"/>
  <c r="D7" i="2"/>
  <c r="D8" i="2"/>
  <c r="D9" i="2"/>
  <c r="D10" i="2"/>
  <c r="D11" i="2"/>
  <c r="D4" i="2"/>
  <c r="G4" i="2"/>
  <c r="F4" i="2"/>
  <c r="E4" i="2"/>
</calcChain>
</file>

<file path=xl/sharedStrings.xml><?xml version="1.0" encoding="utf-8"?>
<sst xmlns="http://schemas.openxmlformats.org/spreadsheetml/2006/main" count="300" uniqueCount="149">
  <si>
    <t>Allosaurus_fragilis</t>
  </si>
  <si>
    <t>Madsen_1976</t>
  </si>
  <si>
    <t>ID</t>
  </si>
  <si>
    <t>Taxon</t>
  </si>
  <si>
    <t>mTemp</t>
  </si>
  <si>
    <t>mQuad</t>
  </si>
  <si>
    <t>mPt</t>
  </si>
  <si>
    <t>Source</t>
  </si>
  <si>
    <t>Archaeopteryx_lithographica</t>
  </si>
  <si>
    <t>Coelophysis_bauri</t>
  </si>
  <si>
    <t>Coelo_Colbert1989</t>
  </si>
  <si>
    <t>Syntarsus_Colbert1989</t>
  </si>
  <si>
    <t>Coelophysis_rhodesiensis</t>
  </si>
  <si>
    <t>FMNH.PR308</t>
  </si>
  <si>
    <t>Daspletosaurus_torosus</t>
  </si>
  <si>
    <t>NMC.8506</t>
  </si>
  <si>
    <t>AMNH.5356</t>
  </si>
  <si>
    <t>Dromaeosaurus_albertensis</t>
  </si>
  <si>
    <t>Euparkeria_capensis</t>
  </si>
  <si>
    <t>Gorgosaurus_libratus</t>
  </si>
  <si>
    <t>Herrerasaurus_ischigualastensis</t>
  </si>
  <si>
    <t>USNM.12814</t>
  </si>
  <si>
    <t>PVSJ407</t>
  </si>
  <si>
    <t>Lesothosaurus_diagnosticus</t>
  </si>
  <si>
    <t>Majungasaurus_crenatissimus</t>
  </si>
  <si>
    <t>FMNH.PR2100</t>
  </si>
  <si>
    <t>Ornithosuchus_woodwardi</t>
  </si>
  <si>
    <t>Parasuchus_hislopi</t>
  </si>
  <si>
    <t>Riojasuchus_tenuisceps</t>
  </si>
  <si>
    <t>Sinraptor_dongi</t>
  </si>
  <si>
    <t>Tarbosaurus_bataar</t>
  </si>
  <si>
    <t>Tyrannosaurus_rex</t>
  </si>
  <si>
    <t>BHI 3033</t>
  </si>
  <si>
    <t>IVPP.10600</t>
  </si>
  <si>
    <t>Erlikosaurus_andrewsi</t>
  </si>
  <si>
    <t>Muscle</t>
  </si>
  <si>
    <t>Area_mm2</t>
  </si>
  <si>
    <t>mPtD</t>
  </si>
  <si>
    <t>mPtV</t>
  </si>
  <si>
    <t>mPsTP</t>
  </si>
  <si>
    <t>mPsTS</t>
  </si>
  <si>
    <t>mAMEP</t>
  </si>
  <si>
    <t>mAMEM</t>
  </si>
  <si>
    <t>mAMES</t>
  </si>
  <si>
    <t>mAMP</t>
  </si>
  <si>
    <t>IGM.100/111</t>
  </si>
  <si>
    <t>F</t>
  </si>
  <si>
    <t>sigma</t>
  </si>
  <si>
    <t>Plateosaurus_engelhardti</t>
  </si>
  <si>
    <t>Lautenschlager 2012</t>
  </si>
  <si>
    <t>Lautenschlager et al. 2016</t>
  </si>
  <si>
    <t>Lautenschlager 2012; Lautenschlager et al. 2016</t>
  </si>
  <si>
    <t>Stegosaurus_stenops</t>
  </si>
  <si>
    <t>MB.R.1937</t>
  </si>
  <si>
    <t>NHMUK.PV.R36730</t>
  </si>
  <si>
    <t>L_Sk</t>
  </si>
  <si>
    <t>W_Sk</t>
  </si>
  <si>
    <t>W_Cond</t>
  </si>
  <si>
    <t>Allosaurus</t>
  </si>
  <si>
    <t>MAME caudal</t>
  </si>
  <si>
    <t>MAME cranial</t>
  </si>
  <si>
    <t>MAME mid</t>
  </si>
  <si>
    <t>MAMP caudal</t>
  </si>
  <si>
    <t>MAMP cranial</t>
  </si>
  <si>
    <t>MPT caudal</t>
  </si>
  <si>
    <t>MPT cranial</t>
  </si>
  <si>
    <t>Area_m2</t>
  </si>
  <si>
    <t>Bates and Falkingham 2012</t>
  </si>
  <si>
    <t>Tyrannosaurus rex</t>
  </si>
  <si>
    <t>FMNH PR 2081</t>
  </si>
  <si>
    <t>RTMP 81.6.1</t>
  </si>
  <si>
    <t>MOR 008</t>
  </si>
  <si>
    <t>MOR 980</t>
  </si>
  <si>
    <t>LACM 23844</t>
  </si>
  <si>
    <t>BHI 4100</t>
  </si>
  <si>
    <t>Gignac and Erickson 2017</t>
  </si>
  <si>
    <t>Vertical Component of Contractile Muscle Force</t>
  </si>
  <si>
    <t>mames (Ny)</t>
  </si>
  <si>
    <t>mamem  (Ny)</t>
  </si>
  <si>
    <t>mamep  (Ny)</t>
  </si>
  <si>
    <t>mamp  (Ny)</t>
  </si>
  <si>
    <t>mps  (Ny)</t>
  </si>
  <si>
    <t>mint (Ny)</t>
  </si>
  <si>
    <t>mptd  (Ny)</t>
  </si>
  <si>
    <t>mptv  (Ny)</t>
  </si>
  <si>
    <t>mames</t>
  </si>
  <si>
    <t>mint</t>
  </si>
  <si>
    <t>mamem</t>
  </si>
  <si>
    <t>mamep</t>
  </si>
  <si>
    <t>mamp</t>
  </si>
  <si>
    <t>mps</t>
  </si>
  <si>
    <t>mptd</t>
  </si>
  <si>
    <t>mptv</t>
  </si>
  <si>
    <t>Physiological cross-sectiona area (cm2)</t>
  </si>
  <si>
    <t>Physiological cross-sectiona area (mm2)</t>
  </si>
  <si>
    <t>SMA.0005</t>
  </si>
  <si>
    <t>AMNH.5027</t>
  </si>
  <si>
    <t>BHI.3033</t>
  </si>
  <si>
    <t>FMNH.PR.2081</t>
  </si>
  <si>
    <t>RTMP.81.6.1</t>
  </si>
  <si>
    <t>MOR.008</t>
  </si>
  <si>
    <t>MOR.980</t>
  </si>
  <si>
    <t>LACM.23844</t>
  </si>
  <si>
    <t>BHI.4100</t>
  </si>
  <si>
    <t>Specimen</t>
  </si>
  <si>
    <t>Archaeopteryx_Mayr2007/Paul1988</t>
  </si>
  <si>
    <t>Euparkeria_Ewer1965</t>
  </si>
  <si>
    <t>Lesothosaurus_Sereno1991/Nesbitt2011</t>
  </si>
  <si>
    <t>Ornithosuchus_Sereno1991/Walker1964</t>
  </si>
  <si>
    <t>Tarbosaurus_Witmer</t>
  </si>
  <si>
    <t>Parasuchus_Sereno1991/Chatterjee1978</t>
  </si>
  <si>
    <t>Riojasuchus_Sereno1991/Nesbitt2011</t>
  </si>
  <si>
    <t>Physiological cross-sectiona area (cm2) based on N-y component</t>
  </si>
  <si>
    <t>Allosaurus_Madsen_1976</t>
  </si>
  <si>
    <t>Coelophysis_Colbert1989</t>
  </si>
  <si>
    <t>Daspletosaurus_FMNH.PR308</t>
  </si>
  <si>
    <t>Daspletosaurus_NMC.8506</t>
  </si>
  <si>
    <t>Dromaeosaurus_AMNH.5356</t>
  </si>
  <si>
    <t>Gorgosaurus_USNM.12814</t>
  </si>
  <si>
    <t>Herrerasaurus_PVSJ407</t>
  </si>
  <si>
    <t>Majungasaurusu_FMNH.PR2100</t>
  </si>
  <si>
    <t>Sinraptor_IVPP.10600</t>
  </si>
  <si>
    <t>Tyrannosaurus_AMNH.5027</t>
  </si>
  <si>
    <t>Tyrannosaurus_BHI.3033.Witmer</t>
  </si>
  <si>
    <t>This study (Madsen 1979)</t>
  </si>
  <si>
    <t>This study (Mayr 2007; Paul 1988)</t>
  </si>
  <si>
    <t>This study (Colbert 1989)</t>
  </si>
  <si>
    <t>This study (Russell 1970)</t>
  </si>
  <si>
    <t>This study (Currie, 1995)</t>
  </si>
  <si>
    <t>This study (Ewer 1965)</t>
  </si>
  <si>
    <t>This study (Sereno et al. 1994)</t>
  </si>
  <si>
    <t>This study (Sereno 1991a/Nesbitt 2011)</t>
  </si>
  <si>
    <t>This study (Witmer Pers Comms)</t>
  </si>
  <si>
    <t>This study (Sereno 1991b/Walker 1964)</t>
  </si>
  <si>
    <t>This study (Sereno 1991b/Chatterjee 1978)</t>
  </si>
  <si>
    <t>This study (Sereno 1991b/Nesbitt 2011)</t>
  </si>
  <si>
    <t>This study (Currie &amp; Zhao, 1993)</t>
  </si>
  <si>
    <t>Allosaurus_SMA.0005_BF2012</t>
  </si>
  <si>
    <t>Tyrannosaurus_BHI.3033_BF2012</t>
  </si>
  <si>
    <t>Tyrannosaurus_BHI.3033_GE2017</t>
  </si>
  <si>
    <t>Tyrannosaurus_FMNH.PR.2081_GE2017</t>
  </si>
  <si>
    <t>Tyrannosaurus_RTMP.81.6.1_GE2017</t>
  </si>
  <si>
    <t>Tyrannosaurus_MOR.008_GE2017</t>
  </si>
  <si>
    <t>Tyrannosaurus_MOR.980_GE2017</t>
  </si>
  <si>
    <t>Tyrannosaurus_LACM.23844_GE2017</t>
  </si>
  <si>
    <t>Tyrannosaurus_BHI.4100_GE2017</t>
  </si>
  <si>
    <t>Erlikosaurus_IGM.100/111_L2012</t>
  </si>
  <si>
    <t>Plateosaurus_MB.R.1937_L2016</t>
  </si>
  <si>
    <t>Stegosaurus_NHMUK.PV.R36730_L2016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</si>
</sst>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Body)"/>
    </font>
    <font>
      <sz val="12"/>
      <color rgb="FF00000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J32"/>
  <sheetViews>
    <sheetView tabSelected="1" workbookViewId="0">
      <selection activeCell="A24" sqref="A24"/>
    </sheetView>
  </sheetViews>
  <sheetFormatPr baseColWidth="10" defaultRowHeight="16" x14ac:dyDescent="0.2"/>
  <cols>
    <col min="1" max="1" width="34.5" bestFit="1" customWidth="1"/>
    <col min="2" max="2" width="24.6640625" bestFit="1" customWidth="1"/>
    <col min="3" max="3" width="27.1640625" bestFit="1" customWidth="1"/>
    <col min="4" max="4" width="8.1640625" bestFit="1" customWidth="1"/>
    <col min="5" max="5" width="6.1640625" bestFit="1" customWidth="1"/>
    <col min="6" max="6" width="8.1640625" bestFit="1" customWidth="1"/>
  </cols>
  <sheetData>
    <row r="1" spans="1:10" x14ac:dyDescent="0.2">
      <c r="A1" s="2" t="s">
        <v>2</v>
      </c>
      <c r="B1" s="2" t="s">
        <v>104</v>
      </c>
      <c r="C1" s="2" t="s">
        <v>3</v>
      </c>
      <c r="D1" s="2" t="s">
        <v>55</v>
      </c>
      <c r="E1" s="2" t="s">
        <v>56</v>
      </c>
      <c r="F1" s="2" t="s">
        <v>57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0" x14ac:dyDescent="0.2">
      <c r="A2" t="s">
        <v>113</v>
      </c>
      <c r="B2" t="s">
        <v>1</v>
      </c>
      <c r="C2" t="s">
        <v>0</v>
      </c>
      <c r="D2" s="4">
        <v>773.46100000000001</v>
      </c>
      <c r="E2" s="4">
        <v>300</v>
      </c>
      <c r="F2">
        <v>80</v>
      </c>
      <c r="G2">
        <v>19682.391639873917</v>
      </c>
      <c r="H2">
        <v>4497.7564999999995</v>
      </c>
      <c r="I2">
        <v>17630.746000000003</v>
      </c>
      <c r="J2" t="s">
        <v>124</v>
      </c>
    </row>
    <row r="3" spans="1:10" x14ac:dyDescent="0.2">
      <c r="A3" t="s">
        <v>105</v>
      </c>
      <c r="B3" t="s">
        <v>105</v>
      </c>
      <c r="C3" t="s">
        <v>8</v>
      </c>
      <c r="D3" s="4">
        <v>40</v>
      </c>
      <c r="E3" s="4">
        <v>15</v>
      </c>
      <c r="F3">
        <v>2.5910000000000002</v>
      </c>
      <c r="G3">
        <v>24.286459823227176</v>
      </c>
      <c r="H3">
        <v>3.8725000000000001</v>
      </c>
      <c r="I3">
        <v>8.3220000000000027</v>
      </c>
      <c r="J3" t="s">
        <v>125</v>
      </c>
    </row>
    <row r="4" spans="1:10" x14ac:dyDescent="0.2">
      <c r="A4" t="s">
        <v>114</v>
      </c>
      <c r="B4" t="s">
        <v>10</v>
      </c>
      <c r="C4" t="s">
        <v>9</v>
      </c>
      <c r="D4" s="3">
        <v>207.89699999999999</v>
      </c>
      <c r="E4" s="3">
        <v>74</v>
      </c>
      <c r="F4">
        <v>17</v>
      </c>
      <c r="G4">
        <v>716.5026167057049</v>
      </c>
      <c r="H4">
        <v>195.4425</v>
      </c>
      <c r="I4">
        <v>412.93200000000007</v>
      </c>
      <c r="J4" t="s">
        <v>126</v>
      </c>
    </row>
    <row r="5" spans="1:10" x14ac:dyDescent="0.2">
      <c r="A5" t="s">
        <v>11</v>
      </c>
      <c r="B5" t="s">
        <v>11</v>
      </c>
      <c r="C5" t="s">
        <v>12</v>
      </c>
      <c r="D5" s="3">
        <v>209.15299999999999</v>
      </c>
      <c r="E5" s="3">
        <v>77</v>
      </c>
      <c r="F5">
        <v>18</v>
      </c>
      <c r="G5">
        <v>797.31282122120854</v>
      </c>
      <c r="H5">
        <v>212.17149999999998</v>
      </c>
      <c r="I5">
        <v>595.35300000000018</v>
      </c>
      <c r="J5" t="s">
        <v>126</v>
      </c>
    </row>
    <row r="6" spans="1:10" x14ac:dyDescent="0.2">
      <c r="A6" t="s">
        <v>115</v>
      </c>
      <c r="B6" t="s">
        <v>13</v>
      </c>
      <c r="C6" t="s">
        <v>14</v>
      </c>
      <c r="D6" s="3">
        <v>1050</v>
      </c>
      <c r="E6" s="3">
        <v>430</v>
      </c>
      <c r="F6">
        <v>93</v>
      </c>
      <c r="G6">
        <v>58200.668725373951</v>
      </c>
      <c r="H6">
        <v>10696.021500000001</v>
      </c>
      <c r="I6">
        <v>31249.509000000002</v>
      </c>
      <c r="J6" t="s">
        <v>127</v>
      </c>
    </row>
    <row r="7" spans="1:10" x14ac:dyDescent="0.2">
      <c r="A7" t="s">
        <v>116</v>
      </c>
      <c r="B7" t="s">
        <v>15</v>
      </c>
      <c r="C7" t="s">
        <v>14</v>
      </c>
      <c r="D7" s="3">
        <v>1036</v>
      </c>
      <c r="E7" s="3">
        <v>452</v>
      </c>
      <c r="F7">
        <v>120</v>
      </c>
      <c r="G7">
        <v>60731.131725373947</v>
      </c>
      <c r="H7">
        <v>10696.021500000001</v>
      </c>
      <c r="I7">
        <v>31249.509000000002</v>
      </c>
      <c r="J7" t="s">
        <v>127</v>
      </c>
    </row>
    <row r="8" spans="1:10" x14ac:dyDescent="0.2">
      <c r="A8" t="s">
        <v>117</v>
      </c>
      <c r="B8" t="s">
        <v>16</v>
      </c>
      <c r="C8" t="s">
        <v>17</v>
      </c>
      <c r="D8" s="4">
        <v>229</v>
      </c>
      <c r="E8" s="4">
        <v>103</v>
      </c>
      <c r="F8">
        <v>25</v>
      </c>
      <c r="G8">
        <v>2764.4536919693828</v>
      </c>
      <c r="H8">
        <v>430.92650000000003</v>
      </c>
      <c r="I8">
        <v>1625.2780000000002</v>
      </c>
      <c r="J8" t="s">
        <v>128</v>
      </c>
    </row>
    <row r="9" spans="1:10" x14ac:dyDescent="0.2">
      <c r="A9" t="s">
        <v>106</v>
      </c>
      <c r="B9" t="s">
        <v>106</v>
      </c>
      <c r="C9" t="s">
        <v>18</v>
      </c>
      <c r="D9" s="3">
        <v>83</v>
      </c>
      <c r="E9" s="3">
        <v>49</v>
      </c>
      <c r="F9">
        <v>7.5395000000000003</v>
      </c>
      <c r="G9">
        <v>359.96261765534831</v>
      </c>
      <c r="H9">
        <v>86.522500000000008</v>
      </c>
      <c r="I9">
        <v>269.88000000000005</v>
      </c>
      <c r="J9" t="s">
        <v>129</v>
      </c>
    </row>
    <row r="10" spans="1:10" x14ac:dyDescent="0.2">
      <c r="A10" t="s">
        <v>118</v>
      </c>
      <c r="B10" t="s">
        <v>21</v>
      </c>
      <c r="C10" s="3" t="s">
        <v>19</v>
      </c>
      <c r="D10" s="3">
        <v>795</v>
      </c>
      <c r="E10" s="3">
        <v>390</v>
      </c>
      <c r="F10" s="3">
        <v>82.5</v>
      </c>
      <c r="G10">
        <v>44901.483888186718</v>
      </c>
      <c r="H10">
        <v>7056.2105000000001</v>
      </c>
      <c r="I10">
        <v>20101.124000000003</v>
      </c>
      <c r="J10" t="s">
        <v>127</v>
      </c>
    </row>
    <row r="11" spans="1:10" x14ac:dyDescent="0.2">
      <c r="A11" t="s">
        <v>119</v>
      </c>
      <c r="B11" t="s">
        <v>22</v>
      </c>
      <c r="C11" t="s">
        <v>20</v>
      </c>
      <c r="D11" s="3">
        <v>310</v>
      </c>
      <c r="E11" s="3">
        <v>107.7</v>
      </c>
      <c r="F11">
        <v>28</v>
      </c>
      <c r="G11">
        <v>3975.7462570031857</v>
      </c>
      <c r="H11">
        <v>793.529</v>
      </c>
      <c r="I11">
        <v>2210.6110000000003</v>
      </c>
      <c r="J11" t="s">
        <v>130</v>
      </c>
    </row>
    <row r="12" spans="1:10" x14ac:dyDescent="0.2">
      <c r="A12" t="s">
        <v>107</v>
      </c>
      <c r="B12" t="s">
        <v>107</v>
      </c>
      <c r="C12" t="s">
        <v>23</v>
      </c>
      <c r="D12" s="3">
        <v>102</v>
      </c>
      <c r="E12" s="3">
        <v>54</v>
      </c>
      <c r="F12">
        <v>6.6684999999999999</v>
      </c>
      <c r="G12">
        <v>530.40289025237371</v>
      </c>
      <c r="H12">
        <v>71.465000000000003</v>
      </c>
      <c r="I12">
        <v>270.13300000000004</v>
      </c>
      <c r="J12" t="s">
        <v>131</v>
      </c>
    </row>
    <row r="13" spans="1:10" x14ac:dyDescent="0.2">
      <c r="A13" t="s">
        <v>120</v>
      </c>
      <c r="B13" t="s">
        <v>25</v>
      </c>
      <c r="C13" t="s">
        <v>24</v>
      </c>
      <c r="D13" s="4">
        <v>588</v>
      </c>
      <c r="E13" s="4">
        <v>300</v>
      </c>
      <c r="F13">
        <v>59</v>
      </c>
      <c r="G13">
        <v>14142.748630170358</v>
      </c>
      <c r="H13">
        <v>3125.0605</v>
      </c>
      <c r="I13">
        <v>9859.1870000000017</v>
      </c>
      <c r="J13" t="s">
        <v>132</v>
      </c>
    </row>
    <row r="14" spans="1:10" x14ac:dyDescent="0.2">
      <c r="A14" s="3" t="s">
        <v>108</v>
      </c>
      <c r="B14" s="3" t="s">
        <v>108</v>
      </c>
      <c r="C14" s="3" t="s">
        <v>26</v>
      </c>
      <c r="D14" s="3">
        <v>460</v>
      </c>
      <c r="E14" s="3">
        <v>260</v>
      </c>
      <c r="F14" s="3">
        <v>57.854500000000002</v>
      </c>
      <c r="G14">
        <v>10365.08203324673</v>
      </c>
      <c r="H14">
        <v>2348.9385000000002</v>
      </c>
      <c r="I14">
        <v>11275.673000000001</v>
      </c>
      <c r="J14" t="s">
        <v>133</v>
      </c>
    </row>
    <row r="15" spans="1:10" x14ac:dyDescent="0.2">
      <c r="A15" t="s">
        <v>110</v>
      </c>
      <c r="B15" t="s">
        <v>110</v>
      </c>
      <c r="C15" t="s">
        <v>27</v>
      </c>
      <c r="D15" s="3">
        <v>593</v>
      </c>
      <c r="E15" s="3">
        <v>183</v>
      </c>
      <c r="F15">
        <v>41.591499999999996</v>
      </c>
      <c r="G15">
        <v>3592.9393368896335</v>
      </c>
      <c r="H15">
        <v>1212.2672499999999</v>
      </c>
      <c r="I15">
        <v>4893.6760000000004</v>
      </c>
      <c r="J15" t="s">
        <v>134</v>
      </c>
    </row>
    <row r="16" spans="1:10" x14ac:dyDescent="0.2">
      <c r="A16" t="s">
        <v>111</v>
      </c>
      <c r="B16" t="s">
        <v>111</v>
      </c>
      <c r="C16" t="s">
        <v>28</v>
      </c>
      <c r="D16" s="3">
        <v>97</v>
      </c>
      <c r="E16" s="3">
        <v>55</v>
      </c>
      <c r="F16">
        <v>10.189500000000001</v>
      </c>
      <c r="G16">
        <v>298.03939607008761</v>
      </c>
      <c r="H16">
        <v>81.646000000000001</v>
      </c>
      <c r="I16">
        <v>426.99700000000001</v>
      </c>
      <c r="J16" t="s">
        <v>135</v>
      </c>
    </row>
    <row r="17" spans="1:10" x14ac:dyDescent="0.2">
      <c r="A17" t="s">
        <v>121</v>
      </c>
      <c r="B17" t="s">
        <v>33</v>
      </c>
      <c r="C17" t="s">
        <v>29</v>
      </c>
      <c r="D17" s="4">
        <v>886</v>
      </c>
      <c r="E17" s="4">
        <v>384</v>
      </c>
      <c r="F17">
        <v>82</v>
      </c>
      <c r="G17">
        <v>27669.038821307193</v>
      </c>
      <c r="H17">
        <v>6529.9210000000003</v>
      </c>
      <c r="I17">
        <v>12572.999000000002</v>
      </c>
      <c r="J17" t="s">
        <v>136</v>
      </c>
    </row>
    <row r="18" spans="1:10" x14ac:dyDescent="0.2">
      <c r="A18" t="s">
        <v>109</v>
      </c>
      <c r="B18" t="s">
        <v>109</v>
      </c>
      <c r="C18" t="s">
        <v>30</v>
      </c>
      <c r="D18" s="4">
        <v>1258</v>
      </c>
      <c r="E18" s="4">
        <v>616</v>
      </c>
      <c r="F18">
        <v>138.75</v>
      </c>
      <c r="G18">
        <v>90222.495944555572</v>
      </c>
      <c r="H18">
        <v>11789.6585</v>
      </c>
      <c r="I18">
        <v>35207.23075000001</v>
      </c>
      <c r="J18" t="s">
        <v>132</v>
      </c>
    </row>
    <row r="19" spans="1:10" x14ac:dyDescent="0.2">
      <c r="A19" t="s">
        <v>122</v>
      </c>
      <c r="B19" t="s">
        <v>96</v>
      </c>
      <c r="C19" s="4" t="s">
        <v>31</v>
      </c>
      <c r="D19" s="4">
        <v>1411</v>
      </c>
      <c r="E19" s="4">
        <v>900</v>
      </c>
      <c r="F19" s="4">
        <v>174.5</v>
      </c>
      <c r="G19">
        <v>115299.26936403604</v>
      </c>
      <c r="H19">
        <v>20505.318500000001</v>
      </c>
      <c r="I19">
        <v>110584.12366666668</v>
      </c>
      <c r="J19" t="s">
        <v>132</v>
      </c>
    </row>
    <row r="20" spans="1:10" x14ac:dyDescent="0.2">
      <c r="A20" t="s">
        <v>123</v>
      </c>
      <c r="B20" t="s">
        <v>97</v>
      </c>
      <c r="C20" s="4" t="s">
        <v>31</v>
      </c>
      <c r="D20" s="4">
        <v>1426</v>
      </c>
      <c r="E20" s="4">
        <v>780</v>
      </c>
      <c r="F20" s="4">
        <v>178</v>
      </c>
      <c r="G20">
        <v>133563.42616451194</v>
      </c>
      <c r="H20">
        <v>17518.3835</v>
      </c>
      <c r="I20">
        <v>75041.964666666681</v>
      </c>
      <c r="J20" t="s">
        <v>132</v>
      </c>
    </row>
    <row r="21" spans="1:10" x14ac:dyDescent="0.2">
      <c r="A21" t="s">
        <v>146</v>
      </c>
      <c r="B21" t="s">
        <v>45</v>
      </c>
      <c r="C21" t="s">
        <v>34</v>
      </c>
      <c r="D21">
        <v>265</v>
      </c>
      <c r="E21">
        <v>100</v>
      </c>
      <c r="F21">
        <v>25</v>
      </c>
      <c r="G21">
        <v>608.45999999999992</v>
      </c>
      <c r="H21">
        <v>107.44</v>
      </c>
      <c r="I21">
        <v>529.05999999999995</v>
      </c>
      <c r="J21" t="s">
        <v>49</v>
      </c>
    </row>
    <row r="22" spans="1:10" x14ac:dyDescent="0.2">
      <c r="A22" t="s">
        <v>147</v>
      </c>
      <c r="B22" t="s">
        <v>53</v>
      </c>
      <c r="C22" t="s">
        <v>48</v>
      </c>
      <c r="D22">
        <v>350</v>
      </c>
      <c r="E22">
        <v>123</v>
      </c>
      <c r="G22">
        <v>518</v>
      </c>
      <c r="H22">
        <v>177</v>
      </c>
      <c r="I22">
        <v>192</v>
      </c>
      <c r="J22" t="s">
        <v>50</v>
      </c>
    </row>
    <row r="23" spans="1:10" x14ac:dyDescent="0.2">
      <c r="A23" t="s">
        <v>148</v>
      </c>
      <c r="B23" t="s">
        <v>54</v>
      </c>
      <c r="C23" t="s">
        <v>52</v>
      </c>
      <c r="D23">
        <v>375</v>
      </c>
      <c r="E23">
        <v>153</v>
      </c>
      <c r="G23">
        <v>1821</v>
      </c>
      <c r="H23">
        <v>389</v>
      </c>
      <c r="I23">
        <v>1337</v>
      </c>
      <c r="J23" t="s">
        <v>50</v>
      </c>
    </row>
    <row r="24" spans="1:10" x14ac:dyDescent="0.2">
      <c r="A24" t="s">
        <v>137</v>
      </c>
      <c r="B24" t="s">
        <v>95</v>
      </c>
      <c r="C24" t="s">
        <v>0</v>
      </c>
      <c r="D24" s="4">
        <v>725.70233329999996</v>
      </c>
      <c r="E24" s="4">
        <v>298</v>
      </c>
      <c r="G24">
        <v>4710</v>
      </c>
      <c r="H24">
        <v>25630</v>
      </c>
      <c r="I24">
        <v>15980</v>
      </c>
      <c r="J24" t="s">
        <v>67</v>
      </c>
    </row>
    <row r="25" spans="1:10" x14ac:dyDescent="0.2">
      <c r="A25" t="s">
        <v>138</v>
      </c>
      <c r="B25" t="s">
        <v>97</v>
      </c>
      <c r="C25" s="4" t="s">
        <v>31</v>
      </c>
      <c r="D25" s="4">
        <v>1426</v>
      </c>
      <c r="E25" s="4">
        <v>780</v>
      </c>
      <c r="F25" s="4">
        <v>178</v>
      </c>
      <c r="G25">
        <v>71700</v>
      </c>
      <c r="H25">
        <v>72000</v>
      </c>
      <c r="I25">
        <v>84200</v>
      </c>
      <c r="J25" t="s">
        <v>67</v>
      </c>
    </row>
    <row r="26" spans="1:10" x14ac:dyDescent="0.2">
      <c r="A26" t="s">
        <v>139</v>
      </c>
      <c r="B26" t="s">
        <v>97</v>
      </c>
      <c r="C26" s="4" t="s">
        <v>31</v>
      </c>
      <c r="D26">
        <v>1265</v>
      </c>
      <c r="E26">
        <v>772</v>
      </c>
      <c r="F26" s="4">
        <v>178</v>
      </c>
      <c r="G26">
        <v>45389.092665792843</v>
      </c>
      <c r="H26">
        <v>18662.13513069852</v>
      </c>
      <c r="I26">
        <v>50910.869387053855</v>
      </c>
      <c r="J26" t="s">
        <v>75</v>
      </c>
    </row>
    <row r="27" spans="1:10" x14ac:dyDescent="0.2">
      <c r="A27" t="s">
        <v>140</v>
      </c>
      <c r="B27" t="s">
        <v>98</v>
      </c>
      <c r="C27" s="4" t="s">
        <v>31</v>
      </c>
      <c r="D27">
        <v>1275</v>
      </c>
      <c r="E27">
        <v>902</v>
      </c>
      <c r="F27">
        <v>187</v>
      </c>
      <c r="G27">
        <v>55468.019385091735</v>
      </c>
      <c r="H27">
        <v>21793.637650419209</v>
      </c>
      <c r="I27">
        <v>51397.309893414036</v>
      </c>
      <c r="J27" t="s">
        <v>75</v>
      </c>
    </row>
    <row r="28" spans="1:10" x14ac:dyDescent="0.2">
      <c r="A28" t="s">
        <v>141</v>
      </c>
      <c r="B28" t="s">
        <v>99</v>
      </c>
      <c r="C28" s="4" t="s">
        <v>31</v>
      </c>
      <c r="D28">
        <v>1172</v>
      </c>
      <c r="E28">
        <v>705</v>
      </c>
      <c r="G28">
        <v>43353.607169057286</v>
      </c>
      <c r="H28">
        <v>15577.981820510136</v>
      </c>
      <c r="I28">
        <v>40171.955071903423</v>
      </c>
      <c r="J28" t="s">
        <v>75</v>
      </c>
    </row>
    <row r="29" spans="1:10" x14ac:dyDescent="0.2">
      <c r="A29" t="s">
        <v>142</v>
      </c>
      <c r="B29" t="s">
        <v>100</v>
      </c>
      <c r="C29" s="4" t="s">
        <v>31</v>
      </c>
      <c r="D29">
        <v>1162</v>
      </c>
      <c r="E29">
        <v>796</v>
      </c>
      <c r="G29">
        <v>48949.604690169646</v>
      </c>
      <c r="H29">
        <v>21060.294475372946</v>
      </c>
      <c r="I29">
        <v>45357.271258489549</v>
      </c>
      <c r="J29" t="s">
        <v>75</v>
      </c>
    </row>
    <row r="30" spans="1:10" x14ac:dyDescent="0.2">
      <c r="A30" t="s">
        <v>143</v>
      </c>
      <c r="B30" t="s">
        <v>101</v>
      </c>
      <c r="C30" s="4" t="s">
        <v>31</v>
      </c>
      <c r="D30">
        <v>1282</v>
      </c>
      <c r="E30">
        <v>815</v>
      </c>
      <c r="G30">
        <v>50583.766702198242</v>
      </c>
      <c r="H30">
        <v>19339.506875662268</v>
      </c>
      <c r="I30">
        <v>46439.919693051481</v>
      </c>
      <c r="J30" t="s">
        <v>75</v>
      </c>
    </row>
    <row r="31" spans="1:10" x14ac:dyDescent="0.2">
      <c r="A31" t="s">
        <v>144</v>
      </c>
      <c r="B31" t="s">
        <v>102</v>
      </c>
      <c r="C31" s="4" t="s">
        <v>31</v>
      </c>
      <c r="D31">
        <v>1365</v>
      </c>
      <c r="E31">
        <v>890</v>
      </c>
      <c r="F31">
        <v>175</v>
      </c>
      <c r="G31">
        <v>54730.085646043946</v>
      </c>
      <c r="H31">
        <v>20830.892393129121</v>
      </c>
      <c r="I31">
        <v>50713.531934743332</v>
      </c>
      <c r="J31" t="s">
        <v>75</v>
      </c>
    </row>
    <row r="32" spans="1:10" x14ac:dyDescent="0.2">
      <c r="A32" t="s">
        <v>145</v>
      </c>
      <c r="B32" t="s">
        <v>103</v>
      </c>
      <c r="C32" s="4" t="s">
        <v>31</v>
      </c>
      <c r="D32">
        <v>1115</v>
      </c>
      <c r="E32">
        <v>592</v>
      </c>
      <c r="G32">
        <v>36404.731126357328</v>
      </c>
      <c r="H32">
        <v>13178.969920977926</v>
      </c>
      <c r="I32">
        <v>33733.045961087701</v>
      </c>
      <c r="J32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D1" workbookViewId="0">
      <selection activeCell="N38" sqref="N38:P44"/>
    </sheetView>
  </sheetViews>
  <sheetFormatPr baseColWidth="10" defaultRowHeight="16" x14ac:dyDescent="0.2"/>
  <cols>
    <col min="1" max="1" width="13.33203125" bestFit="1" customWidth="1"/>
    <col min="5" max="5" width="13.6640625" customWidth="1"/>
  </cols>
  <sheetData>
    <row r="1" spans="1:13" x14ac:dyDescent="0.2">
      <c r="E1" t="s">
        <v>76</v>
      </c>
    </row>
    <row r="2" spans="1:13" x14ac:dyDescent="0.2">
      <c r="B2" t="s">
        <v>55</v>
      </c>
      <c r="C2" t="s">
        <v>56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</row>
    <row r="3" spans="1:13" x14ac:dyDescent="0.2">
      <c r="A3" t="s">
        <v>32</v>
      </c>
      <c r="B3">
        <v>1265</v>
      </c>
      <c r="C3">
        <v>772</v>
      </c>
      <c r="E3" t="s">
        <v>32</v>
      </c>
      <c r="F3">
        <v>4032</v>
      </c>
      <c r="G3">
        <v>1511</v>
      </c>
      <c r="H3">
        <v>3962</v>
      </c>
      <c r="I3">
        <v>3159</v>
      </c>
      <c r="J3">
        <v>4053</v>
      </c>
      <c r="K3">
        <v>2168</v>
      </c>
      <c r="L3">
        <v>1265</v>
      </c>
      <c r="M3">
        <v>11298</v>
      </c>
    </row>
    <row r="4" spans="1:13" x14ac:dyDescent="0.2">
      <c r="A4" t="s">
        <v>69</v>
      </c>
      <c r="B4">
        <v>1275</v>
      </c>
      <c r="C4">
        <v>902</v>
      </c>
      <c r="E4" t="s">
        <v>69</v>
      </c>
      <c r="F4">
        <v>4710.963730569948</v>
      </c>
      <c r="G4">
        <v>1765.443005181347</v>
      </c>
      <c r="H4">
        <v>4629.1761658031082</v>
      </c>
      <c r="I4">
        <v>3690.9559585492225</v>
      </c>
      <c r="J4">
        <v>4735.5</v>
      </c>
      <c r="K4">
        <v>2533.0777202072536</v>
      </c>
      <c r="L4">
        <v>1478.0181347150258</v>
      </c>
      <c r="M4">
        <v>13200.512953367876</v>
      </c>
    </row>
    <row r="5" spans="1:13" x14ac:dyDescent="0.2">
      <c r="A5" t="s">
        <v>70</v>
      </c>
      <c r="B5">
        <v>1172</v>
      </c>
      <c r="C5">
        <v>705</v>
      </c>
      <c r="E5" t="s">
        <v>70</v>
      </c>
      <c r="F5">
        <v>3682.0725388601031</v>
      </c>
      <c r="G5">
        <v>1379.8639896373056</v>
      </c>
      <c r="H5">
        <v>3618.1476683937822</v>
      </c>
      <c r="I5">
        <v>2469.0631929046563</v>
      </c>
      <c r="J5">
        <v>3701.2499999999995</v>
      </c>
      <c r="K5">
        <v>1979.8445595854921</v>
      </c>
      <c r="L5">
        <v>1155.213730569948</v>
      </c>
      <c r="M5">
        <v>10317.474093264247</v>
      </c>
    </row>
    <row r="6" spans="1:13" x14ac:dyDescent="0.2">
      <c r="A6" t="s">
        <v>71</v>
      </c>
      <c r="B6">
        <v>1162</v>
      </c>
      <c r="C6">
        <v>796</v>
      </c>
      <c r="E6" t="s">
        <v>71</v>
      </c>
      <c r="F6">
        <v>4157.3471502590673</v>
      </c>
      <c r="G6">
        <v>1557.9740932642485</v>
      </c>
      <c r="H6">
        <v>4085.1709844559582</v>
      </c>
      <c r="I6">
        <v>3566.7574468085104</v>
      </c>
      <c r="J6">
        <v>4179</v>
      </c>
      <c r="K6">
        <v>2447.8411347517726</v>
      </c>
      <c r="L6">
        <v>1304.3264248704661</v>
      </c>
      <c r="M6">
        <v>11649.233160621761</v>
      </c>
    </row>
    <row r="7" spans="1:13" x14ac:dyDescent="0.2">
      <c r="A7" t="s">
        <v>72</v>
      </c>
      <c r="B7">
        <v>1282</v>
      </c>
      <c r="C7">
        <v>815</v>
      </c>
      <c r="E7" t="s">
        <v>72</v>
      </c>
      <c r="F7">
        <v>4256.5803108808286</v>
      </c>
      <c r="G7">
        <v>1595.1619170984457</v>
      </c>
      <c r="H7">
        <v>4182.6813471502592</v>
      </c>
      <c r="I7">
        <v>3234.4032663316584</v>
      </c>
      <c r="J7">
        <v>4411.7681347150256</v>
      </c>
      <c r="K7">
        <v>2288.7564766839378</v>
      </c>
      <c r="L7">
        <v>1335.4598445595855</v>
      </c>
      <c r="M7">
        <v>11927.29274611399</v>
      </c>
    </row>
    <row r="8" spans="1:13" x14ac:dyDescent="0.2">
      <c r="A8" t="s">
        <v>73</v>
      </c>
      <c r="B8">
        <v>1365</v>
      </c>
      <c r="C8">
        <v>890</v>
      </c>
      <c r="E8" t="s">
        <v>73</v>
      </c>
      <c r="F8">
        <v>4648.2901554404143</v>
      </c>
      <c r="G8">
        <v>1741.9559585492227</v>
      </c>
      <c r="H8">
        <v>4567.5906735751287</v>
      </c>
      <c r="I8">
        <v>3449.7055214723923</v>
      </c>
      <c r="J8">
        <v>4672.4999999999991</v>
      </c>
      <c r="K8">
        <v>2499.3782383419684</v>
      </c>
      <c r="L8">
        <v>1458.3549222797926</v>
      </c>
      <c r="M8">
        <v>13024.896373056994</v>
      </c>
    </row>
    <row r="9" spans="1:13" x14ac:dyDescent="0.2">
      <c r="A9" t="s">
        <v>74</v>
      </c>
      <c r="B9">
        <v>1115</v>
      </c>
      <c r="C9">
        <v>592</v>
      </c>
      <c r="E9" t="s">
        <v>74</v>
      </c>
      <c r="F9">
        <v>3091.8963730569949</v>
      </c>
      <c r="G9">
        <v>1158.6943005181347</v>
      </c>
      <c r="H9">
        <v>3038.2176165803112</v>
      </c>
      <c r="I9">
        <v>2101.2674157303372</v>
      </c>
      <c r="J9">
        <v>3108.0000000000005</v>
      </c>
      <c r="K9">
        <v>1662.5077720207255</v>
      </c>
      <c r="L9">
        <v>970.05181347150267</v>
      </c>
      <c r="M9">
        <v>8663.7512953367877</v>
      </c>
    </row>
    <row r="10" spans="1:13" x14ac:dyDescent="0.2">
      <c r="E10" t="s">
        <v>112</v>
      </c>
    </row>
    <row r="11" spans="1:13" x14ac:dyDescent="0.2">
      <c r="F11" t="s">
        <v>85</v>
      </c>
      <c r="G11" t="s">
        <v>87</v>
      </c>
      <c r="H11" t="s">
        <v>88</v>
      </c>
      <c r="I11" t="s">
        <v>89</v>
      </c>
      <c r="J11" t="s">
        <v>90</v>
      </c>
      <c r="K11" t="s">
        <v>86</v>
      </c>
      <c r="L11" t="s">
        <v>91</v>
      </c>
      <c r="M11" t="s">
        <v>92</v>
      </c>
    </row>
    <row r="12" spans="1:13" x14ac:dyDescent="0.2">
      <c r="E12" t="s">
        <v>32</v>
      </c>
      <c r="F12">
        <f t="shared" ref="F12:M18" si="0">F3/32.4</f>
        <v>124.44444444444444</v>
      </c>
      <c r="G12">
        <f t="shared" si="0"/>
        <v>46.635802469135804</v>
      </c>
      <c r="H12">
        <f t="shared" si="0"/>
        <v>122.28395061728395</v>
      </c>
      <c r="I12">
        <f t="shared" si="0"/>
        <v>97.5</v>
      </c>
      <c r="J12">
        <f t="shared" si="0"/>
        <v>125.0925925925926</v>
      </c>
      <c r="K12">
        <f t="shared" si="0"/>
        <v>66.913580246913583</v>
      </c>
      <c r="L12">
        <f t="shared" si="0"/>
        <v>39.043209876543209</v>
      </c>
      <c r="M12">
        <f t="shared" si="0"/>
        <v>348.7037037037037</v>
      </c>
    </row>
    <row r="13" spans="1:13" x14ac:dyDescent="0.2">
      <c r="E13" t="s">
        <v>69</v>
      </c>
      <c r="F13">
        <f t="shared" si="0"/>
        <v>145.40011514104779</v>
      </c>
      <c r="G13">
        <f t="shared" si="0"/>
        <v>54.488981641399597</v>
      </c>
      <c r="H13">
        <f t="shared" si="0"/>
        <v>142.87580758651569</v>
      </c>
      <c r="I13">
        <f t="shared" si="0"/>
        <v>113.91839378238342</v>
      </c>
      <c r="J13">
        <f t="shared" si="0"/>
        <v>146.15740740740742</v>
      </c>
      <c r="K13">
        <f t="shared" si="0"/>
        <v>78.181411117507835</v>
      </c>
      <c r="L13">
        <f t="shared" si="0"/>
        <v>45.61784366404401</v>
      </c>
      <c r="M13">
        <f t="shared" si="0"/>
        <v>407.42323930147768</v>
      </c>
    </row>
    <row r="14" spans="1:13" x14ac:dyDescent="0.2">
      <c r="E14" t="s">
        <v>70</v>
      </c>
      <c r="F14">
        <f t="shared" si="0"/>
        <v>113.64421416234887</v>
      </c>
      <c r="G14">
        <f t="shared" si="0"/>
        <v>42.588394741892152</v>
      </c>
      <c r="H14">
        <f t="shared" si="0"/>
        <v>111.67122433314142</v>
      </c>
      <c r="I14">
        <f t="shared" si="0"/>
        <v>76.205654101995563</v>
      </c>
      <c r="J14">
        <f t="shared" si="0"/>
        <v>114.2361111111111</v>
      </c>
      <c r="K14">
        <f t="shared" si="0"/>
        <v>61.106313567453462</v>
      </c>
      <c r="L14">
        <f t="shared" si="0"/>
        <v>35.654744770677411</v>
      </c>
      <c r="M14">
        <f t="shared" si="0"/>
        <v>318.44055843408171</v>
      </c>
    </row>
    <row r="15" spans="1:13" x14ac:dyDescent="0.2">
      <c r="E15" t="s">
        <v>71</v>
      </c>
      <c r="F15">
        <f t="shared" si="0"/>
        <v>128.31318364997122</v>
      </c>
      <c r="G15">
        <f t="shared" si="0"/>
        <v>48.085620162476808</v>
      </c>
      <c r="H15">
        <f t="shared" si="0"/>
        <v>126.08552421160365</v>
      </c>
      <c r="I15">
        <f t="shared" si="0"/>
        <v>110.08510638297872</v>
      </c>
      <c r="J15">
        <f t="shared" si="0"/>
        <v>128.9814814814815</v>
      </c>
      <c r="K15">
        <f t="shared" si="0"/>
        <v>75.550652307153484</v>
      </c>
      <c r="L15">
        <f t="shared" si="0"/>
        <v>40.256988421927964</v>
      </c>
      <c r="M15">
        <f t="shared" si="0"/>
        <v>359.54423335252352</v>
      </c>
    </row>
    <row r="16" spans="1:13" x14ac:dyDescent="0.2">
      <c r="E16" t="s">
        <v>72</v>
      </c>
      <c r="F16">
        <f t="shared" si="0"/>
        <v>131.37593552101325</v>
      </c>
      <c r="G16">
        <f t="shared" si="0"/>
        <v>49.233392503038445</v>
      </c>
      <c r="H16">
        <f t="shared" si="0"/>
        <v>129.09510330710677</v>
      </c>
      <c r="I16">
        <f t="shared" si="0"/>
        <v>99.827261306532677</v>
      </c>
      <c r="J16">
        <f t="shared" si="0"/>
        <v>136.16568317021685</v>
      </c>
      <c r="K16">
        <f t="shared" si="0"/>
        <v>70.640631996417838</v>
      </c>
      <c r="L16">
        <f t="shared" si="0"/>
        <v>41.217896437024244</v>
      </c>
      <c r="M16">
        <f t="shared" si="0"/>
        <v>368.12631932450586</v>
      </c>
    </row>
    <row r="17" spans="5:16" x14ac:dyDescent="0.2">
      <c r="E17" t="s">
        <v>73</v>
      </c>
      <c r="F17">
        <f t="shared" si="0"/>
        <v>143.46574553828441</v>
      </c>
      <c r="G17">
        <f t="shared" si="0"/>
        <v>53.764072794729096</v>
      </c>
      <c r="H17">
        <f t="shared" si="0"/>
        <v>140.97502078935582</v>
      </c>
      <c r="I17">
        <f t="shared" si="0"/>
        <v>106.47239263803681</v>
      </c>
      <c r="J17">
        <f t="shared" si="0"/>
        <v>144.21296296296293</v>
      </c>
      <c r="K17">
        <f t="shared" si="0"/>
        <v>77.141303652529899</v>
      </c>
      <c r="L17">
        <f t="shared" si="0"/>
        <v>45.010954391351625</v>
      </c>
      <c r="M17">
        <f t="shared" si="0"/>
        <v>402.00297447706771</v>
      </c>
    </row>
    <row r="18" spans="5:16" x14ac:dyDescent="0.2">
      <c r="E18" t="s">
        <v>74</v>
      </c>
      <c r="F18">
        <f t="shared" si="0"/>
        <v>95.428900402993676</v>
      </c>
      <c r="G18">
        <f t="shared" si="0"/>
        <v>35.762169769078234</v>
      </c>
      <c r="H18">
        <f t="shared" si="0"/>
        <v>93.772148659886156</v>
      </c>
      <c r="I18">
        <f t="shared" si="0"/>
        <v>64.853932584269671</v>
      </c>
      <c r="J18">
        <f t="shared" si="0"/>
        <v>95.925925925925938</v>
      </c>
      <c r="K18">
        <f t="shared" si="0"/>
        <v>51.311968272244613</v>
      </c>
      <c r="L18">
        <f t="shared" si="0"/>
        <v>29.939870786157492</v>
      </c>
      <c r="M18">
        <f t="shared" si="0"/>
        <v>267.39973133755518</v>
      </c>
    </row>
    <row r="19" spans="5:16" x14ac:dyDescent="0.2">
      <c r="E19" t="s">
        <v>94</v>
      </c>
    </row>
    <row r="20" spans="5:16" x14ac:dyDescent="0.2">
      <c r="F20" t="s">
        <v>85</v>
      </c>
      <c r="G20" t="s">
        <v>87</v>
      </c>
      <c r="H20" t="s">
        <v>88</v>
      </c>
      <c r="I20" t="s">
        <v>89</v>
      </c>
      <c r="J20" t="s">
        <v>90</v>
      </c>
      <c r="K20" t="s">
        <v>86</v>
      </c>
      <c r="L20" t="s">
        <v>91</v>
      </c>
      <c r="M20" t="s">
        <v>92</v>
      </c>
      <c r="N20" t="s">
        <v>4</v>
      </c>
      <c r="O20" t="s">
        <v>5</v>
      </c>
      <c r="P20" t="s">
        <v>6</v>
      </c>
    </row>
    <row r="21" spans="5:16" x14ac:dyDescent="0.2">
      <c r="E21" t="s">
        <v>32</v>
      </c>
      <c r="F21">
        <f>F12*100</f>
        <v>12444.444444444443</v>
      </c>
      <c r="G21">
        <f t="shared" ref="G21:M21" si="1">G12*100</f>
        <v>4663.5802469135806</v>
      </c>
      <c r="H21">
        <f t="shared" si="1"/>
        <v>12228.395061728395</v>
      </c>
      <c r="I21">
        <f t="shared" si="1"/>
        <v>9750</v>
      </c>
      <c r="J21">
        <f t="shared" si="1"/>
        <v>12509.259259259259</v>
      </c>
      <c r="K21">
        <f t="shared" si="1"/>
        <v>6691.358024691358</v>
      </c>
      <c r="L21">
        <f t="shared" si="1"/>
        <v>3904.320987654321</v>
      </c>
      <c r="M21">
        <f t="shared" si="1"/>
        <v>34870.370370370372</v>
      </c>
      <c r="N21">
        <f>J21+H21+G21+F21</f>
        <v>41845.679012345681</v>
      </c>
      <c r="O21">
        <f>K21+I21</f>
        <v>16441.358024691359</v>
      </c>
      <c r="P21">
        <f>L21+M21</f>
        <v>38774.691358024691</v>
      </c>
    </row>
    <row r="22" spans="5:16" x14ac:dyDescent="0.2">
      <c r="E22" t="s">
        <v>69</v>
      </c>
      <c r="F22">
        <f t="shared" ref="F22:M22" si="2">F13*100</f>
        <v>14540.011514104779</v>
      </c>
      <c r="G22">
        <f t="shared" si="2"/>
        <v>5448.8981641399596</v>
      </c>
      <c r="H22">
        <f t="shared" si="2"/>
        <v>14287.580758651569</v>
      </c>
      <c r="I22">
        <f t="shared" si="2"/>
        <v>11391.839378238343</v>
      </c>
      <c r="J22">
        <f t="shared" si="2"/>
        <v>14615.740740740743</v>
      </c>
      <c r="K22">
        <f t="shared" si="2"/>
        <v>7818.1411117507832</v>
      </c>
      <c r="L22">
        <f t="shared" si="2"/>
        <v>4561.7843664044012</v>
      </c>
      <c r="M22">
        <f t="shared" si="2"/>
        <v>40742.323930147766</v>
      </c>
      <c r="N22">
        <f t="shared" ref="N22:N27" si="3">J22+H22+G22+F22</f>
        <v>48892.231177637048</v>
      </c>
      <c r="O22">
        <f t="shared" ref="O22:O27" si="4">K22+I22</f>
        <v>19209.980489989124</v>
      </c>
      <c r="P22">
        <f t="shared" ref="P22:P27" si="5">L22+M22</f>
        <v>45304.108296552164</v>
      </c>
    </row>
    <row r="23" spans="5:16" x14ac:dyDescent="0.2">
      <c r="E23" t="s">
        <v>70</v>
      </c>
      <c r="F23">
        <f t="shared" ref="F23:M23" si="6">F14*100</f>
        <v>11364.421416234887</v>
      </c>
      <c r="G23">
        <f t="shared" si="6"/>
        <v>4258.8394741892153</v>
      </c>
      <c r="H23">
        <f t="shared" si="6"/>
        <v>11167.122433314142</v>
      </c>
      <c r="I23">
        <f t="shared" si="6"/>
        <v>7620.565410199556</v>
      </c>
      <c r="J23">
        <f t="shared" si="6"/>
        <v>11423.611111111109</v>
      </c>
      <c r="K23">
        <f t="shared" si="6"/>
        <v>6110.6313567453462</v>
      </c>
      <c r="L23">
        <f t="shared" si="6"/>
        <v>3565.4744770677412</v>
      </c>
      <c r="M23">
        <f t="shared" si="6"/>
        <v>31844.055843408172</v>
      </c>
      <c r="N23">
        <f t="shared" si="3"/>
        <v>38213.994434849359</v>
      </c>
      <c r="O23">
        <f t="shared" si="4"/>
        <v>13731.196766944902</v>
      </c>
      <c r="P23">
        <f t="shared" si="5"/>
        <v>35409.530320475911</v>
      </c>
    </row>
    <row r="24" spans="5:16" x14ac:dyDescent="0.2">
      <c r="E24" t="s">
        <v>71</v>
      </c>
      <c r="F24">
        <f t="shared" ref="F24:M24" si="7">F15*100</f>
        <v>12831.318364997122</v>
      </c>
      <c r="G24">
        <f t="shared" si="7"/>
        <v>4808.5620162476807</v>
      </c>
      <c r="H24">
        <f t="shared" si="7"/>
        <v>12608.552421160366</v>
      </c>
      <c r="I24">
        <f t="shared" si="7"/>
        <v>11008.510638297872</v>
      </c>
      <c r="J24">
        <f t="shared" si="7"/>
        <v>12898.14814814815</v>
      </c>
      <c r="K24">
        <f t="shared" si="7"/>
        <v>7555.0652307153487</v>
      </c>
      <c r="L24">
        <f t="shared" si="7"/>
        <v>4025.6988421927963</v>
      </c>
      <c r="M24">
        <f t="shared" si="7"/>
        <v>35954.423335252352</v>
      </c>
      <c r="N24">
        <f t="shared" si="3"/>
        <v>43146.580950553318</v>
      </c>
      <c r="O24">
        <f t="shared" si="4"/>
        <v>18563.575869013221</v>
      </c>
      <c r="P24">
        <f t="shared" si="5"/>
        <v>39980.122177445148</v>
      </c>
    </row>
    <row r="25" spans="5:16" x14ac:dyDescent="0.2">
      <c r="E25" t="s">
        <v>72</v>
      </c>
      <c r="F25">
        <f t="shared" ref="F25:M25" si="8">F16*100</f>
        <v>13137.593552101325</v>
      </c>
      <c r="G25">
        <f t="shared" si="8"/>
        <v>4923.3392503038449</v>
      </c>
      <c r="H25">
        <f t="shared" si="8"/>
        <v>12909.510330710676</v>
      </c>
      <c r="I25">
        <f t="shared" si="8"/>
        <v>9982.7261306532673</v>
      </c>
      <c r="J25">
        <f t="shared" si="8"/>
        <v>13616.568317021685</v>
      </c>
      <c r="K25">
        <f t="shared" si="8"/>
        <v>7064.0631996417842</v>
      </c>
      <c r="L25">
        <f t="shared" si="8"/>
        <v>4121.7896437024247</v>
      </c>
      <c r="M25">
        <f t="shared" si="8"/>
        <v>36812.631932450589</v>
      </c>
      <c r="N25">
        <f t="shared" si="3"/>
        <v>44587.011450137536</v>
      </c>
      <c r="O25">
        <f t="shared" si="4"/>
        <v>17046.789330295051</v>
      </c>
      <c r="P25">
        <f t="shared" si="5"/>
        <v>40934.421576153014</v>
      </c>
    </row>
    <row r="26" spans="5:16" x14ac:dyDescent="0.2">
      <c r="E26" t="s">
        <v>73</v>
      </c>
      <c r="F26">
        <f t="shared" ref="F26:M26" si="9">F17*100</f>
        <v>14346.574553828441</v>
      </c>
      <c r="G26">
        <f t="shared" si="9"/>
        <v>5376.40727947291</v>
      </c>
      <c r="H26">
        <f t="shared" si="9"/>
        <v>14097.502078935582</v>
      </c>
      <c r="I26">
        <f t="shared" si="9"/>
        <v>10647.23926380368</v>
      </c>
      <c r="J26">
        <f t="shared" si="9"/>
        <v>14421.296296296294</v>
      </c>
      <c r="K26">
        <f t="shared" si="9"/>
        <v>7714.1303652529896</v>
      </c>
      <c r="L26">
        <f t="shared" si="9"/>
        <v>4501.0954391351625</v>
      </c>
      <c r="M26">
        <f t="shared" si="9"/>
        <v>40200.297447706769</v>
      </c>
      <c r="N26">
        <f t="shared" si="3"/>
        <v>48241.780208533222</v>
      </c>
      <c r="O26">
        <f t="shared" si="4"/>
        <v>18361.36962905667</v>
      </c>
      <c r="P26">
        <f t="shared" si="5"/>
        <v>44701.392886841932</v>
      </c>
    </row>
    <row r="27" spans="5:16" x14ac:dyDescent="0.2">
      <c r="E27" t="s">
        <v>74</v>
      </c>
      <c r="F27">
        <f t="shared" ref="F27:M27" si="10">F18*100</f>
        <v>9542.8900402993677</v>
      </c>
      <c r="G27">
        <f t="shared" si="10"/>
        <v>3576.2169769078232</v>
      </c>
      <c r="H27">
        <f t="shared" si="10"/>
        <v>9377.2148659886152</v>
      </c>
      <c r="I27">
        <f t="shared" si="10"/>
        <v>6485.3932584269669</v>
      </c>
      <c r="J27">
        <f t="shared" si="10"/>
        <v>9592.5925925925931</v>
      </c>
      <c r="K27">
        <f t="shared" si="10"/>
        <v>5131.1968272244612</v>
      </c>
      <c r="L27">
        <f t="shared" si="10"/>
        <v>2993.9870786157494</v>
      </c>
      <c r="M27">
        <f t="shared" si="10"/>
        <v>26739.973133755517</v>
      </c>
      <c r="N27">
        <f t="shared" si="3"/>
        <v>32088.914475788399</v>
      </c>
      <c r="O27">
        <f t="shared" si="4"/>
        <v>11616.590085651427</v>
      </c>
      <c r="P27">
        <f t="shared" si="5"/>
        <v>29733.960212371265</v>
      </c>
    </row>
    <row r="28" spans="5:16" x14ac:dyDescent="0.2">
      <c r="E28" t="s">
        <v>93</v>
      </c>
    </row>
    <row r="29" spans="5:16" x14ac:dyDescent="0.2">
      <c r="E29" t="s">
        <v>32</v>
      </c>
      <c r="F29">
        <v>141.18167016854062</v>
      </c>
      <c r="G29">
        <v>52.22443050198828</v>
      </c>
      <c r="H29">
        <v>128.96260910409043</v>
      </c>
      <c r="I29">
        <v>108.89303309354167</v>
      </c>
      <c r="J29">
        <v>131.52221688330908</v>
      </c>
      <c r="K29">
        <v>77.728318213443515</v>
      </c>
      <c r="L29">
        <v>38.949934681082148</v>
      </c>
      <c r="M29">
        <v>470.15875918945642</v>
      </c>
    </row>
    <row r="30" spans="5:16" x14ac:dyDescent="0.2">
      <c r="E30" t="s">
        <v>69</v>
      </c>
      <c r="F30">
        <f>F13*1.134495564</f>
        <v>164.95578563260796</v>
      </c>
      <c r="G30">
        <f>G13*1.134495564</f>
        <v>61.817507959045287</v>
      </c>
      <c r="H30">
        <f>H13*1.134495564</f>
        <v>162.0919699098196</v>
      </c>
      <c r="I30">
        <f>I13*1.134495564</f>
        <v>129.23991240411917</v>
      </c>
      <c r="J30">
        <f>J13*1.134495564</f>
        <v>165.81493034944447</v>
      </c>
      <c r="K30">
        <f>K13*1.134495564</f>
        <v>88.69646410007293</v>
      </c>
      <c r="L30">
        <f>L13*1.134495564</f>
        <v>51.753241276103438</v>
      </c>
      <c r="M30">
        <f>M13*1.134495564</f>
        <v>462.21985765803691</v>
      </c>
    </row>
    <row r="31" spans="5:16" x14ac:dyDescent="0.2">
      <c r="E31" t="s">
        <v>70</v>
      </c>
      <c r="F31">
        <f>F14*1.134495564</f>
        <v>128.92885684145079</v>
      </c>
      <c r="G31">
        <f>G14*1.134495564</f>
        <v>48.316344912557575</v>
      </c>
      <c r="H31">
        <f>H14*1.134495564</f>
        <v>126.69050863239781</v>
      </c>
      <c r="I31">
        <f>I14*1.134495564</f>
        <v>86.454976530432376</v>
      </c>
      <c r="J31">
        <f>J14*1.134495564</f>
        <v>129.60036130416665</v>
      </c>
      <c r="K31">
        <f>K14*1.134495564</f>
        <v>69.324841674668974</v>
      </c>
      <c r="L31">
        <f>L14*1.134495564</f>
        <v>40.45014977788572</v>
      </c>
      <c r="M31">
        <f>M14*1.134495564</f>
        <v>361.26940094114849</v>
      </c>
    </row>
    <row r="32" spans="5:16" x14ac:dyDescent="0.2">
      <c r="E32" t="s">
        <v>71</v>
      </c>
      <c r="F32">
        <f>F15*1.134495564</f>
        <v>145.57073765360968</v>
      </c>
      <c r="G32">
        <f>G15*1.134495564</f>
        <v>54.552922766518904</v>
      </c>
      <c r="H32">
        <f>H15*1.134495564</f>
        <v>143.04346790267894</v>
      </c>
      <c r="I32">
        <f>I15*1.134495564</f>
        <v>124.89106485395746</v>
      </c>
      <c r="J32">
        <f>J15*1.134495564</f>
        <v>146.3289185788889</v>
      </c>
      <c r="K32">
        <f>K15*1.134495564</f>
        <v>85.711879899772001</v>
      </c>
      <c r="L32">
        <f>L15*1.134495564</f>
        <v>45.671374784676637</v>
      </c>
      <c r="M32">
        <f>M15*1.134495564</f>
        <v>407.90133780021881</v>
      </c>
    </row>
    <row r="33" spans="5:16" x14ac:dyDescent="0.2">
      <c r="E33" t="s">
        <v>72</v>
      </c>
      <c r="F33">
        <f>F16*1.134495564</f>
        <v>149.04541606493956</v>
      </c>
      <c r="G33">
        <f>G16*1.134495564</f>
        <v>55.855065395367973</v>
      </c>
      <c r="H33">
        <f>H16*1.134495564</f>
        <v>146.45782203603437</v>
      </c>
      <c r="I33">
        <f>I16*1.134495564</f>
        <v>113.25358511853017</v>
      </c>
      <c r="J33">
        <f>J16*1.134495564</f>
        <v>154.47936352564048</v>
      </c>
      <c r="K33">
        <f>K16*1.134495564</f>
        <v>80.14148363809251</v>
      </c>
      <c r="L33">
        <f>L16*1.134495564</f>
        <v>46.761520665215414</v>
      </c>
      <c r="M33">
        <f>M16*1.134495564</f>
        <v>417.63767626529938</v>
      </c>
    </row>
    <row r="34" spans="5:16" x14ac:dyDescent="0.2">
      <c r="E34" t="s">
        <v>73</v>
      </c>
      <c r="F34">
        <f>F17*1.134495564</f>
        <v>162.76125189913645</v>
      </c>
      <c r="G34">
        <f>G17*1.134495564</f>
        <v>60.995102088193242</v>
      </c>
      <c r="H34">
        <f>H17*1.134495564</f>
        <v>159.93553572033198</v>
      </c>
      <c r="I34">
        <f>I17*1.134495564</f>
        <v>120.79245713631903</v>
      </c>
      <c r="J34">
        <f>J17*1.134495564</f>
        <v>163.60896675277775</v>
      </c>
      <c r="K34">
        <f>K17*1.134495564</f>
        <v>87.516466794972175</v>
      </c>
      <c r="L34">
        <f>L17*1.134495564</f>
        <v>51.064728088394745</v>
      </c>
      <c r="M34">
        <f>M17*1.134495564</f>
        <v>456.07059125903857</v>
      </c>
    </row>
    <row r="35" spans="5:16" x14ac:dyDescent="0.2">
      <c r="E35" t="s">
        <v>74</v>
      </c>
      <c r="F35">
        <f>F18*1.134495564</f>
        <v>108.26366418459415</v>
      </c>
      <c r="G35">
        <f>G18*1.134495564</f>
        <v>40.572022962034161</v>
      </c>
      <c r="H35">
        <f>H18*1.134495564</f>
        <v>106.38408668138939</v>
      </c>
      <c r="I35">
        <f>I18*1.134495564</f>
        <v>73.576498824809008</v>
      </c>
      <c r="J35">
        <f>J18*1.134495564</f>
        <v>108.82753743555557</v>
      </c>
      <c r="K35">
        <f>K18*1.134495564</f>
        <v>58.213200384970264</v>
      </c>
      <c r="L35">
        <f>L18*1.134495564</f>
        <v>33.96665059362887</v>
      </c>
      <c r="M35">
        <f>M18*1.134495564</f>
        <v>303.36380901724817</v>
      </c>
    </row>
    <row r="36" spans="5:16" x14ac:dyDescent="0.2">
      <c r="E36" t="s">
        <v>94</v>
      </c>
    </row>
    <row r="37" spans="5:16" x14ac:dyDescent="0.2">
      <c r="F37" t="s">
        <v>85</v>
      </c>
      <c r="G37" t="s">
        <v>87</v>
      </c>
      <c r="H37" t="s">
        <v>88</v>
      </c>
      <c r="I37" t="s">
        <v>89</v>
      </c>
      <c r="J37" t="s">
        <v>90</v>
      </c>
      <c r="K37" t="s">
        <v>86</v>
      </c>
      <c r="L37" t="s">
        <v>91</v>
      </c>
      <c r="M37" t="s">
        <v>92</v>
      </c>
      <c r="N37" t="s">
        <v>4</v>
      </c>
      <c r="O37" t="s">
        <v>5</v>
      </c>
      <c r="P37" t="s">
        <v>6</v>
      </c>
    </row>
    <row r="38" spans="5:16" x14ac:dyDescent="0.2">
      <c r="E38" t="s">
        <v>32</v>
      </c>
      <c r="F38">
        <f>F29*100</f>
        <v>14118.167016854062</v>
      </c>
      <c r="G38">
        <f t="shared" ref="G38:M38" si="11">G29*100</f>
        <v>5222.4430501988281</v>
      </c>
      <c r="H38">
        <f t="shared" si="11"/>
        <v>12896.260910409042</v>
      </c>
      <c r="I38">
        <f t="shared" si="11"/>
        <v>10889.303309354167</v>
      </c>
      <c r="J38">
        <f t="shared" si="11"/>
        <v>13152.221688330908</v>
      </c>
      <c r="K38">
        <f t="shared" si="11"/>
        <v>7772.8318213443517</v>
      </c>
      <c r="L38">
        <f t="shared" si="11"/>
        <v>3894.993468108215</v>
      </c>
      <c r="M38">
        <f t="shared" si="11"/>
        <v>47015.87591894564</v>
      </c>
      <c r="N38">
        <f>J38+H38+G38+F38</f>
        <v>45389.092665792843</v>
      </c>
      <c r="O38">
        <f>K38+I38</f>
        <v>18662.13513069852</v>
      </c>
      <c r="P38">
        <f>L38+M38</f>
        <v>50910.869387053855</v>
      </c>
    </row>
    <row r="39" spans="5:16" x14ac:dyDescent="0.2">
      <c r="E39" t="s">
        <v>69</v>
      </c>
      <c r="F39">
        <f t="shared" ref="F39:M39" si="12">F30*100</f>
        <v>16495.578563260795</v>
      </c>
      <c r="G39">
        <f t="shared" si="12"/>
        <v>6181.7507959045288</v>
      </c>
      <c r="H39">
        <f t="shared" si="12"/>
        <v>16209.19699098196</v>
      </c>
      <c r="I39">
        <f t="shared" si="12"/>
        <v>12923.991240411917</v>
      </c>
      <c r="J39">
        <f t="shared" si="12"/>
        <v>16581.493034944448</v>
      </c>
      <c r="K39">
        <f t="shared" si="12"/>
        <v>8869.6464100072935</v>
      </c>
      <c r="L39">
        <f t="shared" si="12"/>
        <v>5175.3241276103436</v>
      </c>
      <c r="M39">
        <f t="shared" si="12"/>
        <v>46221.985765803693</v>
      </c>
      <c r="N39">
        <f t="shared" ref="N39:N44" si="13">J39+H39+G39+F39</f>
        <v>55468.019385091735</v>
      </c>
      <c r="O39">
        <f t="shared" ref="O39:O44" si="14">K39+I39</f>
        <v>21793.637650419209</v>
      </c>
      <c r="P39">
        <f t="shared" ref="P39:P44" si="15">L39+M39</f>
        <v>51397.309893414036</v>
      </c>
    </row>
    <row r="40" spans="5:16" x14ac:dyDescent="0.2">
      <c r="E40" t="s">
        <v>70</v>
      </c>
      <c r="F40">
        <f t="shared" ref="F40:M40" si="16">F31*100</f>
        <v>12892.88568414508</v>
      </c>
      <c r="G40">
        <f t="shared" si="16"/>
        <v>4831.6344912557579</v>
      </c>
      <c r="H40">
        <f t="shared" si="16"/>
        <v>12669.050863239781</v>
      </c>
      <c r="I40">
        <f t="shared" si="16"/>
        <v>8645.4976530432377</v>
      </c>
      <c r="J40">
        <f t="shared" si="16"/>
        <v>12960.036130416665</v>
      </c>
      <c r="K40">
        <f t="shared" si="16"/>
        <v>6932.4841674668978</v>
      </c>
      <c r="L40">
        <f t="shared" si="16"/>
        <v>4045.0149777885722</v>
      </c>
      <c r="M40">
        <f t="shared" si="16"/>
        <v>36126.940094114849</v>
      </c>
      <c r="N40">
        <f t="shared" si="13"/>
        <v>43353.607169057286</v>
      </c>
      <c r="O40">
        <f t="shared" si="14"/>
        <v>15577.981820510136</v>
      </c>
      <c r="P40">
        <f t="shared" si="15"/>
        <v>40171.955071903423</v>
      </c>
    </row>
    <row r="41" spans="5:16" x14ac:dyDescent="0.2">
      <c r="E41" t="s">
        <v>71</v>
      </c>
      <c r="F41">
        <f t="shared" ref="F41:M41" si="17">F32*100</f>
        <v>14557.073765360969</v>
      </c>
      <c r="G41">
        <f t="shared" si="17"/>
        <v>5455.2922766518905</v>
      </c>
      <c r="H41">
        <f t="shared" si="17"/>
        <v>14304.346790267895</v>
      </c>
      <c r="I41">
        <f t="shared" si="17"/>
        <v>12489.106485395747</v>
      </c>
      <c r="J41">
        <f t="shared" si="17"/>
        <v>14632.89185788889</v>
      </c>
      <c r="K41">
        <f t="shared" si="17"/>
        <v>8571.1879899771993</v>
      </c>
      <c r="L41">
        <f t="shared" si="17"/>
        <v>4567.1374784676636</v>
      </c>
      <c r="M41">
        <f t="shared" si="17"/>
        <v>40790.133780021883</v>
      </c>
      <c r="N41">
        <f t="shared" si="13"/>
        <v>48949.604690169646</v>
      </c>
      <c r="O41">
        <f t="shared" si="14"/>
        <v>21060.294475372946</v>
      </c>
      <c r="P41">
        <f t="shared" si="15"/>
        <v>45357.271258489549</v>
      </c>
    </row>
    <row r="42" spans="5:16" x14ac:dyDescent="0.2">
      <c r="E42" t="s">
        <v>72</v>
      </c>
      <c r="F42">
        <f t="shared" ref="F42:M42" si="18">F33*100</f>
        <v>14904.541606493956</v>
      </c>
      <c r="G42">
        <f t="shared" si="18"/>
        <v>5585.5065395367974</v>
      </c>
      <c r="H42">
        <f t="shared" si="18"/>
        <v>14645.782203603438</v>
      </c>
      <c r="I42">
        <f t="shared" si="18"/>
        <v>11325.358511853017</v>
      </c>
      <c r="J42">
        <f t="shared" si="18"/>
        <v>15447.936352564047</v>
      </c>
      <c r="K42">
        <f t="shared" si="18"/>
        <v>8014.1483638092514</v>
      </c>
      <c r="L42">
        <f t="shared" si="18"/>
        <v>4676.1520665215412</v>
      </c>
      <c r="M42">
        <f t="shared" si="18"/>
        <v>41763.767626529938</v>
      </c>
      <c r="N42">
        <f t="shared" si="13"/>
        <v>50583.766702198242</v>
      </c>
      <c r="O42">
        <f t="shared" si="14"/>
        <v>19339.506875662268</v>
      </c>
      <c r="P42">
        <f t="shared" si="15"/>
        <v>46439.919693051481</v>
      </c>
    </row>
    <row r="43" spans="5:16" x14ac:dyDescent="0.2">
      <c r="E43" t="s">
        <v>73</v>
      </c>
      <c r="F43">
        <f t="shared" ref="F43:M43" si="19">F34*100</f>
        <v>16276.125189913646</v>
      </c>
      <c r="G43">
        <f t="shared" si="19"/>
        <v>6099.5102088193244</v>
      </c>
      <c r="H43">
        <f t="shared" si="19"/>
        <v>15993.553572033199</v>
      </c>
      <c r="I43">
        <f t="shared" si="19"/>
        <v>12079.245713631903</v>
      </c>
      <c r="J43">
        <f t="shared" si="19"/>
        <v>16360.896675277774</v>
      </c>
      <c r="K43">
        <f t="shared" si="19"/>
        <v>8751.6466794972166</v>
      </c>
      <c r="L43">
        <f t="shared" si="19"/>
        <v>5106.4728088394741</v>
      </c>
      <c r="M43">
        <f t="shared" si="19"/>
        <v>45607.059125903856</v>
      </c>
      <c r="N43">
        <f t="shared" si="13"/>
        <v>54730.085646043946</v>
      </c>
      <c r="O43">
        <f t="shared" si="14"/>
        <v>20830.892393129121</v>
      </c>
      <c r="P43">
        <f t="shared" si="15"/>
        <v>50713.531934743332</v>
      </c>
    </row>
    <row r="44" spans="5:16" x14ac:dyDescent="0.2">
      <c r="E44" t="s">
        <v>74</v>
      </c>
      <c r="F44">
        <f t="shared" ref="F44:M44" si="20">F35*100</f>
        <v>10826.366418459414</v>
      </c>
      <c r="G44">
        <f t="shared" si="20"/>
        <v>4057.2022962034162</v>
      </c>
      <c r="H44">
        <f t="shared" si="20"/>
        <v>10638.40866813894</v>
      </c>
      <c r="I44">
        <f t="shared" si="20"/>
        <v>7357.6498824809005</v>
      </c>
      <c r="J44">
        <f t="shared" si="20"/>
        <v>10882.753743555557</v>
      </c>
      <c r="K44">
        <f t="shared" si="20"/>
        <v>5821.320038497026</v>
      </c>
      <c r="L44">
        <f t="shared" si="20"/>
        <v>3396.665059362887</v>
      </c>
      <c r="M44">
        <f t="shared" si="20"/>
        <v>30336.380901724817</v>
      </c>
      <c r="N44">
        <f t="shared" si="13"/>
        <v>36404.731126357328</v>
      </c>
      <c r="O44">
        <f t="shared" si="14"/>
        <v>13178.969920977926</v>
      </c>
      <c r="P44">
        <f t="shared" si="15"/>
        <v>33733.045961087701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3" sqref="C13"/>
    </sheetView>
  </sheetViews>
  <sheetFormatPr baseColWidth="10" defaultRowHeight="16" x14ac:dyDescent="0.2"/>
  <cols>
    <col min="1" max="1" width="12.5" bestFit="1" customWidth="1"/>
  </cols>
  <sheetData>
    <row r="1" spans="1:6" x14ac:dyDescent="0.2">
      <c r="A1" t="s">
        <v>58</v>
      </c>
    </row>
    <row r="2" spans="1:6" x14ac:dyDescent="0.2">
      <c r="A2" s="1" t="s">
        <v>35</v>
      </c>
      <c r="B2" s="1" t="s">
        <v>66</v>
      </c>
      <c r="C2" s="1" t="s">
        <v>36</v>
      </c>
      <c r="D2" s="1" t="s">
        <v>4</v>
      </c>
      <c r="E2" s="1" t="s">
        <v>5</v>
      </c>
      <c r="F2" s="1" t="s">
        <v>6</v>
      </c>
    </row>
    <row r="3" spans="1:6" x14ac:dyDescent="0.2">
      <c r="A3" t="s">
        <v>59</v>
      </c>
      <c r="B3">
        <v>1.83E-3</v>
      </c>
      <c r="C3">
        <f>B3*1000000</f>
        <v>1830</v>
      </c>
      <c r="D3">
        <f>C3+C4+C5</f>
        <v>4710</v>
      </c>
      <c r="E3">
        <f>C6+C7</f>
        <v>25630</v>
      </c>
      <c r="F3">
        <f>C8+C9</f>
        <v>15980</v>
      </c>
    </row>
    <row r="4" spans="1:6" x14ac:dyDescent="0.2">
      <c r="A4" t="s">
        <v>60</v>
      </c>
      <c r="B4">
        <v>1.33E-3</v>
      </c>
      <c r="C4">
        <f t="shared" ref="C4:C9" si="0">B4*1000000</f>
        <v>1330</v>
      </c>
    </row>
    <row r="5" spans="1:6" x14ac:dyDescent="0.2">
      <c r="A5" t="s">
        <v>61</v>
      </c>
      <c r="B5">
        <v>1.5499999999999999E-3</v>
      </c>
      <c r="C5">
        <f t="shared" si="0"/>
        <v>1550</v>
      </c>
    </row>
    <row r="6" spans="1:6" x14ac:dyDescent="0.2">
      <c r="A6" t="s">
        <v>62</v>
      </c>
      <c r="B6">
        <v>3.4299999999999999E-3</v>
      </c>
      <c r="C6">
        <f t="shared" si="0"/>
        <v>3430</v>
      </c>
    </row>
    <row r="7" spans="1:6" x14ac:dyDescent="0.2">
      <c r="A7" t="s">
        <v>63</v>
      </c>
      <c r="B7">
        <v>2.2200000000000001E-2</v>
      </c>
      <c r="C7">
        <f t="shared" si="0"/>
        <v>22200</v>
      </c>
    </row>
    <row r="8" spans="1:6" x14ac:dyDescent="0.2">
      <c r="A8" t="s">
        <v>64</v>
      </c>
      <c r="B8">
        <v>8.8599999999999998E-3</v>
      </c>
      <c r="C8">
        <f t="shared" si="0"/>
        <v>8860</v>
      </c>
    </row>
    <row r="9" spans="1:6" x14ac:dyDescent="0.2">
      <c r="A9" t="s">
        <v>65</v>
      </c>
      <c r="B9">
        <v>7.1199999999999996E-3</v>
      </c>
      <c r="C9">
        <f t="shared" si="0"/>
        <v>7120</v>
      </c>
    </row>
    <row r="11" spans="1:6" x14ac:dyDescent="0.2">
      <c r="A11" t="s">
        <v>68</v>
      </c>
    </row>
    <row r="12" spans="1:6" x14ac:dyDescent="0.2">
      <c r="A12" s="1" t="s">
        <v>35</v>
      </c>
      <c r="B12" s="1" t="s">
        <v>66</v>
      </c>
      <c r="C12" s="1" t="s">
        <v>36</v>
      </c>
      <c r="D12" s="1" t="s">
        <v>4</v>
      </c>
      <c r="E12" s="1" t="s">
        <v>5</v>
      </c>
      <c r="F12" s="1" t="s">
        <v>6</v>
      </c>
    </row>
    <row r="13" spans="1:6" x14ac:dyDescent="0.2">
      <c r="A13" t="s">
        <v>59</v>
      </c>
      <c r="B13">
        <v>3.2300000000000002E-2</v>
      </c>
      <c r="C13">
        <f>B13*1000000</f>
        <v>32300.000000000004</v>
      </c>
      <c r="D13">
        <f>C13+C14+C15</f>
        <v>71700</v>
      </c>
      <c r="E13">
        <f>C16+C17</f>
        <v>72000</v>
      </c>
      <c r="F13">
        <f>C18+C19</f>
        <v>84200</v>
      </c>
    </row>
    <row r="14" spans="1:6" x14ac:dyDescent="0.2">
      <c r="A14" t="s">
        <v>60</v>
      </c>
      <c r="B14">
        <v>1.7399999999999999E-2</v>
      </c>
      <c r="C14">
        <f t="shared" ref="C14:C19" si="1">B14*1000000</f>
        <v>17400</v>
      </c>
    </row>
    <row r="15" spans="1:6" x14ac:dyDescent="0.2">
      <c r="A15" t="s">
        <v>61</v>
      </c>
      <c r="B15">
        <v>2.1999999999999999E-2</v>
      </c>
      <c r="C15">
        <f t="shared" si="1"/>
        <v>22000</v>
      </c>
    </row>
    <row r="16" spans="1:6" x14ac:dyDescent="0.2">
      <c r="A16" t="s">
        <v>62</v>
      </c>
      <c r="B16">
        <v>5.1999999999999998E-2</v>
      </c>
      <c r="C16">
        <f t="shared" si="1"/>
        <v>52000</v>
      </c>
    </row>
    <row r="17" spans="1:3" x14ac:dyDescent="0.2">
      <c r="A17" t="s">
        <v>63</v>
      </c>
      <c r="B17">
        <v>0.02</v>
      </c>
      <c r="C17">
        <f t="shared" si="1"/>
        <v>20000</v>
      </c>
    </row>
    <row r="18" spans="1:3" x14ac:dyDescent="0.2">
      <c r="A18" t="s">
        <v>64</v>
      </c>
      <c r="B18">
        <v>4.9700000000000001E-2</v>
      </c>
      <c r="C18">
        <f t="shared" si="1"/>
        <v>49700</v>
      </c>
    </row>
    <row r="19" spans="1:3" x14ac:dyDescent="0.2">
      <c r="A19" t="s">
        <v>65</v>
      </c>
      <c r="B19">
        <v>3.4500000000000003E-2</v>
      </c>
      <c r="C19">
        <f t="shared" si="1"/>
        <v>34500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E3" sqref="E3:G3"/>
    </sheetView>
  </sheetViews>
  <sheetFormatPr baseColWidth="10" defaultRowHeight="16" x14ac:dyDescent="0.2"/>
  <sheetData>
    <row r="1" spans="1:7" x14ac:dyDescent="0.2">
      <c r="A1" s="5" t="s">
        <v>51</v>
      </c>
    </row>
    <row r="2" spans="1:7" x14ac:dyDescent="0.2">
      <c r="A2" s="1" t="s">
        <v>34</v>
      </c>
      <c r="B2" s="1"/>
      <c r="D2" s="1"/>
      <c r="E2" s="1"/>
      <c r="F2" s="1"/>
      <c r="G2" s="1"/>
    </row>
    <row r="3" spans="1:7" x14ac:dyDescent="0.2">
      <c r="A3" s="1" t="s">
        <v>35</v>
      </c>
      <c r="B3" s="1" t="s">
        <v>36</v>
      </c>
      <c r="C3" s="1" t="s">
        <v>46</v>
      </c>
      <c r="D3" s="1" t="s">
        <v>47</v>
      </c>
      <c r="E3" s="1" t="s">
        <v>4</v>
      </c>
      <c r="F3" s="1" t="s">
        <v>5</v>
      </c>
      <c r="G3" s="1" t="s">
        <v>6</v>
      </c>
    </row>
    <row r="4" spans="1:7" x14ac:dyDescent="0.2">
      <c r="A4" t="s">
        <v>37</v>
      </c>
      <c r="B4">
        <v>124.3</v>
      </c>
      <c r="C4">
        <v>55.94</v>
      </c>
      <c r="D4">
        <f>C4/B4</f>
        <v>0.4500402252614642</v>
      </c>
      <c r="E4">
        <f>B7+B8+B9+B10</f>
        <v>608.45999999999992</v>
      </c>
      <c r="F4">
        <f>B6+B11</f>
        <v>107.44</v>
      </c>
      <c r="G4">
        <f>B4+B5</f>
        <v>529.05999999999995</v>
      </c>
    </row>
    <row r="5" spans="1:7" x14ac:dyDescent="0.2">
      <c r="A5" t="s">
        <v>38</v>
      </c>
      <c r="B5">
        <v>404.76</v>
      </c>
      <c r="C5">
        <v>182.15</v>
      </c>
      <c r="D5">
        <f t="shared" ref="D5:D11" si="0">C5/B5</f>
        <v>0.45001976479889322</v>
      </c>
    </row>
    <row r="6" spans="1:7" x14ac:dyDescent="0.2">
      <c r="A6" t="s">
        <v>39</v>
      </c>
      <c r="B6">
        <v>29.96</v>
      </c>
      <c r="C6">
        <v>13.49</v>
      </c>
      <c r="D6">
        <f t="shared" si="0"/>
        <v>0.45026702269692925</v>
      </c>
    </row>
    <row r="7" spans="1:7" x14ac:dyDescent="0.2">
      <c r="A7" t="s">
        <v>40</v>
      </c>
      <c r="B7">
        <v>79.45</v>
      </c>
      <c r="C7">
        <v>35.76</v>
      </c>
      <c r="D7">
        <f t="shared" si="0"/>
        <v>0.45009439899307735</v>
      </c>
    </row>
    <row r="8" spans="1:7" x14ac:dyDescent="0.2">
      <c r="A8" t="s">
        <v>41</v>
      </c>
      <c r="B8">
        <v>173.56</v>
      </c>
      <c r="C8">
        <v>78.11</v>
      </c>
      <c r="D8">
        <f t="shared" si="0"/>
        <v>0.45004609356994696</v>
      </c>
    </row>
    <row r="9" spans="1:7" x14ac:dyDescent="0.2">
      <c r="A9" t="s">
        <v>42</v>
      </c>
      <c r="B9">
        <v>170.66</v>
      </c>
      <c r="C9">
        <v>76.8</v>
      </c>
      <c r="D9">
        <f t="shared" si="0"/>
        <v>0.45001757881167231</v>
      </c>
    </row>
    <row r="10" spans="1:7" x14ac:dyDescent="0.2">
      <c r="A10" t="s">
        <v>43</v>
      </c>
      <c r="B10">
        <v>184.79</v>
      </c>
      <c r="C10">
        <v>83.22</v>
      </c>
      <c r="D10">
        <f t="shared" si="0"/>
        <v>0.45034904486173494</v>
      </c>
    </row>
    <row r="11" spans="1:7" x14ac:dyDescent="0.2">
      <c r="A11" t="s">
        <v>44</v>
      </c>
      <c r="B11">
        <v>77.48</v>
      </c>
      <c r="C11">
        <v>34.86</v>
      </c>
      <c r="D11">
        <f t="shared" si="0"/>
        <v>0.44992256066081565</v>
      </c>
    </row>
    <row r="12" spans="1:7" x14ac:dyDescent="0.2">
      <c r="D12">
        <f>ROUND(AVERAGE(D4:D11),2)</f>
        <v>0.45</v>
      </c>
    </row>
    <row r="13" spans="1:7" x14ac:dyDescent="0.2">
      <c r="A13" s="5" t="s">
        <v>50</v>
      </c>
    </row>
    <row r="14" spans="1:7" x14ac:dyDescent="0.2">
      <c r="A14" s="1" t="s">
        <v>48</v>
      </c>
      <c r="B14" s="1"/>
      <c r="D14" s="1"/>
      <c r="E14" s="1"/>
      <c r="F14" s="1"/>
      <c r="G14" s="1"/>
    </row>
    <row r="15" spans="1:7" x14ac:dyDescent="0.2">
      <c r="A15" s="1" t="s">
        <v>35</v>
      </c>
      <c r="B15" s="1" t="s">
        <v>36</v>
      </c>
      <c r="C15" s="1" t="s">
        <v>46</v>
      </c>
      <c r="D15" s="1" t="s">
        <v>47</v>
      </c>
      <c r="E15" s="1" t="s">
        <v>4</v>
      </c>
      <c r="F15" s="1" t="s">
        <v>5</v>
      </c>
      <c r="G15" s="1" t="s">
        <v>6</v>
      </c>
    </row>
    <row r="16" spans="1:7" x14ac:dyDescent="0.2">
      <c r="A16" t="s">
        <v>37</v>
      </c>
      <c r="B16">
        <f>C16/D16</f>
        <v>78.999999999999986</v>
      </c>
      <c r="C16">
        <v>35.549999999999997</v>
      </c>
      <c r="D16">
        <f>$D$12</f>
        <v>0.45</v>
      </c>
      <c r="E16">
        <f>B19+B20+B21+B22</f>
        <v>518</v>
      </c>
      <c r="F16">
        <f>B18+B23</f>
        <v>177</v>
      </c>
      <c r="G16">
        <f>B16+B17</f>
        <v>192</v>
      </c>
    </row>
    <row r="17" spans="1:7" x14ac:dyDescent="0.2">
      <c r="A17" t="s">
        <v>38</v>
      </c>
      <c r="B17">
        <f t="shared" ref="B17:B23" si="1">C17/D17</f>
        <v>113</v>
      </c>
      <c r="C17">
        <v>50.85</v>
      </c>
      <c r="D17">
        <f t="shared" ref="D17:D23" si="2">$D$12</f>
        <v>0.45</v>
      </c>
    </row>
    <row r="18" spans="1:7" x14ac:dyDescent="0.2">
      <c r="A18" t="s">
        <v>39</v>
      </c>
      <c r="B18">
        <f t="shared" si="1"/>
        <v>27</v>
      </c>
      <c r="C18">
        <v>12.15</v>
      </c>
      <c r="D18">
        <f t="shared" si="2"/>
        <v>0.45</v>
      </c>
    </row>
    <row r="19" spans="1:7" x14ac:dyDescent="0.2">
      <c r="A19" t="s">
        <v>40</v>
      </c>
      <c r="B19">
        <f t="shared" si="1"/>
        <v>30.999999999999996</v>
      </c>
      <c r="C19">
        <v>13.95</v>
      </c>
      <c r="D19">
        <f t="shared" si="2"/>
        <v>0.45</v>
      </c>
    </row>
    <row r="20" spans="1:7" x14ac:dyDescent="0.2">
      <c r="A20" t="s">
        <v>41</v>
      </c>
      <c r="B20">
        <f t="shared" si="1"/>
        <v>81</v>
      </c>
      <c r="C20">
        <v>36.450000000000003</v>
      </c>
      <c r="D20">
        <f t="shared" si="2"/>
        <v>0.45</v>
      </c>
    </row>
    <row r="21" spans="1:7" x14ac:dyDescent="0.2">
      <c r="A21" t="s">
        <v>42</v>
      </c>
      <c r="B21">
        <f t="shared" si="1"/>
        <v>116</v>
      </c>
      <c r="C21">
        <v>52.2</v>
      </c>
      <c r="D21">
        <f t="shared" si="2"/>
        <v>0.45</v>
      </c>
    </row>
    <row r="22" spans="1:7" x14ac:dyDescent="0.2">
      <c r="A22" t="s">
        <v>43</v>
      </c>
      <c r="B22">
        <f t="shared" si="1"/>
        <v>290</v>
      </c>
      <c r="C22">
        <v>130.5</v>
      </c>
      <c r="D22">
        <f t="shared" si="2"/>
        <v>0.45</v>
      </c>
    </row>
    <row r="23" spans="1:7" x14ac:dyDescent="0.2">
      <c r="A23" t="s">
        <v>44</v>
      </c>
      <c r="B23">
        <f t="shared" si="1"/>
        <v>150</v>
      </c>
      <c r="C23">
        <v>67.5</v>
      </c>
      <c r="D23">
        <f t="shared" si="2"/>
        <v>0.45</v>
      </c>
    </row>
    <row r="25" spans="1:7" x14ac:dyDescent="0.2">
      <c r="A25" s="5" t="s">
        <v>50</v>
      </c>
    </row>
    <row r="26" spans="1:7" x14ac:dyDescent="0.2">
      <c r="A26" s="1" t="s">
        <v>52</v>
      </c>
      <c r="B26" s="1"/>
      <c r="C26" s="5"/>
      <c r="D26" s="1"/>
      <c r="E26" s="1"/>
      <c r="F26" s="1"/>
      <c r="G26" s="1"/>
    </row>
    <row r="27" spans="1:7" x14ac:dyDescent="0.2">
      <c r="A27" s="1" t="s">
        <v>35</v>
      </c>
      <c r="B27" s="1" t="s">
        <v>36</v>
      </c>
      <c r="C27" s="1" t="s">
        <v>46</v>
      </c>
      <c r="D27" s="1" t="s">
        <v>47</v>
      </c>
      <c r="E27" s="1" t="s">
        <v>4</v>
      </c>
      <c r="F27" s="1" t="s">
        <v>5</v>
      </c>
      <c r="G27" s="1" t="s">
        <v>6</v>
      </c>
    </row>
    <row r="28" spans="1:7" x14ac:dyDescent="0.2">
      <c r="A28" t="s">
        <v>37</v>
      </c>
      <c r="B28">
        <f t="shared" ref="B28:B35" si="3">C28/D28</f>
        <v>390</v>
      </c>
      <c r="C28">
        <v>175.5</v>
      </c>
      <c r="D28">
        <f t="shared" ref="D28:D35" si="4">$D$12</f>
        <v>0.45</v>
      </c>
      <c r="E28">
        <f>B31+B32+B33+B34</f>
        <v>1821</v>
      </c>
      <c r="F28">
        <f>B30+B35</f>
        <v>389</v>
      </c>
      <c r="G28">
        <f>B28+B29</f>
        <v>1337</v>
      </c>
    </row>
    <row r="29" spans="1:7" x14ac:dyDescent="0.2">
      <c r="A29" t="s">
        <v>38</v>
      </c>
      <c r="B29">
        <f t="shared" si="3"/>
        <v>946.99999999999989</v>
      </c>
      <c r="C29">
        <v>426.15</v>
      </c>
      <c r="D29">
        <f t="shared" si="4"/>
        <v>0.45</v>
      </c>
    </row>
    <row r="30" spans="1:7" x14ac:dyDescent="0.2">
      <c r="A30" t="s">
        <v>39</v>
      </c>
      <c r="B30">
        <f t="shared" si="3"/>
        <v>155</v>
      </c>
      <c r="C30">
        <v>69.75</v>
      </c>
      <c r="D30">
        <f t="shared" si="4"/>
        <v>0.45</v>
      </c>
    </row>
    <row r="31" spans="1:7" x14ac:dyDescent="0.2">
      <c r="A31" t="s">
        <v>40</v>
      </c>
      <c r="B31">
        <f t="shared" si="3"/>
        <v>390</v>
      </c>
      <c r="C31">
        <v>175.5</v>
      </c>
      <c r="D31">
        <f t="shared" si="4"/>
        <v>0.45</v>
      </c>
    </row>
    <row r="32" spans="1:7" x14ac:dyDescent="0.2">
      <c r="A32" t="s">
        <v>41</v>
      </c>
      <c r="B32">
        <f t="shared" si="3"/>
        <v>375</v>
      </c>
      <c r="C32">
        <v>168.75</v>
      </c>
      <c r="D32">
        <f t="shared" si="4"/>
        <v>0.45</v>
      </c>
    </row>
    <row r="33" spans="1:4" x14ac:dyDescent="0.2">
      <c r="A33" t="s">
        <v>42</v>
      </c>
      <c r="B33">
        <f t="shared" si="3"/>
        <v>378</v>
      </c>
      <c r="C33">
        <v>170.1</v>
      </c>
      <c r="D33">
        <f t="shared" si="4"/>
        <v>0.45</v>
      </c>
    </row>
    <row r="34" spans="1:4" x14ac:dyDescent="0.2">
      <c r="A34" t="s">
        <v>43</v>
      </c>
      <c r="B34">
        <f t="shared" si="3"/>
        <v>678</v>
      </c>
      <c r="C34">
        <v>305.10000000000002</v>
      </c>
      <c r="D34">
        <f t="shared" si="4"/>
        <v>0.45</v>
      </c>
    </row>
    <row r="35" spans="1:4" x14ac:dyDescent="0.2">
      <c r="A35" t="s">
        <v>44</v>
      </c>
      <c r="B35">
        <f t="shared" si="3"/>
        <v>234</v>
      </c>
      <c r="C35">
        <v>105.3</v>
      </c>
      <c r="D35">
        <f t="shared" si="4"/>
        <v>0.45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Gignac2017</vt:lpstr>
      <vt:lpstr>Bates2012</vt:lpstr>
      <vt:lpstr>Lautenschlager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2017-10-05T10:50:49Z</dcterms:created>
  <dcterms:modified xsi:type="dcterms:W3CDTF">2017-10-09T15:17:39Z</dcterms:modified>
</cp:coreProperties>
</file>