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cuments\2022\Manuscript\PeerJ\"/>
    </mc:Choice>
  </mc:AlternateContent>
  <xr:revisionPtr revIDLastSave="0" documentId="13_ncr:1_{15A0B81F-9992-4723-8804-51B537A0F589}" xr6:coauthVersionLast="47" xr6:coauthVersionMax="47" xr10:uidLastSave="{00000000-0000-0000-0000-000000000000}"/>
  <bookViews>
    <workbookView xWindow="-96" yWindow="-96" windowWidth="23232" windowHeight="12552" xr2:uid="{25B10C27-366E-4E4A-B404-481D2783D9FC}"/>
  </bookViews>
  <sheets>
    <sheet name="Soil Food Web" sheetId="1" r:id="rId1"/>
    <sheet name="Soil Organic Carbon" sheetId="2" r:id="rId2"/>
    <sheet name="Standing Crop Biomass" sheetId="4" r:id="rId3"/>
    <sheet name="Respiration _Data" sheetId="5" r:id="rId4"/>
  </sheets>
  <definedNames>
    <definedName name="_xlnm.Print_Area" localSheetId="3">'Respiration _Data'!$DA$6:$DR$21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1" i="5" l="1"/>
  <c r="N71" i="5" s="1"/>
  <c r="O71" i="5" s="1"/>
  <c r="P71" i="5" s="1"/>
  <c r="Q71" i="5" s="1"/>
  <c r="R71" i="5" s="1"/>
  <c r="I71" i="5"/>
  <c r="F71" i="5"/>
  <c r="E71" i="5"/>
  <c r="N70" i="5"/>
  <c r="O70" i="5" s="1"/>
  <c r="P70" i="5" s="1"/>
  <c r="Q70" i="5" s="1"/>
  <c r="R70" i="5" s="1"/>
  <c r="M70" i="5"/>
  <c r="I70" i="5"/>
  <c r="E70" i="5"/>
  <c r="F70" i="5" s="1"/>
  <c r="M69" i="5"/>
  <c r="N69" i="5" s="1"/>
  <c r="O69" i="5" s="1"/>
  <c r="P69" i="5" s="1"/>
  <c r="Q69" i="5" s="1"/>
  <c r="R69" i="5" s="1"/>
  <c r="I69" i="5"/>
  <c r="F69" i="5"/>
  <c r="E69" i="5"/>
  <c r="N68" i="5"/>
  <c r="O68" i="5" s="1"/>
  <c r="P68" i="5" s="1"/>
  <c r="Q68" i="5" s="1"/>
  <c r="R68" i="5" s="1"/>
  <c r="M68" i="5"/>
  <c r="I68" i="5"/>
  <c r="F68" i="5"/>
  <c r="E68" i="5"/>
  <c r="M67" i="5"/>
  <c r="N67" i="5" s="1"/>
  <c r="O67" i="5" s="1"/>
  <c r="P67" i="5" s="1"/>
  <c r="Q67" i="5" s="1"/>
  <c r="R67" i="5" s="1"/>
  <c r="I67" i="5"/>
  <c r="E67" i="5"/>
  <c r="F67" i="5" s="1"/>
  <c r="N66" i="5"/>
  <c r="O66" i="5" s="1"/>
  <c r="P66" i="5" s="1"/>
  <c r="Q66" i="5" s="1"/>
  <c r="R66" i="5" s="1"/>
  <c r="M66" i="5"/>
  <c r="I66" i="5"/>
  <c r="E66" i="5"/>
  <c r="F66" i="5" s="1"/>
  <c r="O65" i="5"/>
  <c r="P65" i="5" s="1"/>
  <c r="Q65" i="5" s="1"/>
  <c r="R65" i="5" s="1"/>
  <c r="N65" i="5"/>
  <c r="M65" i="5"/>
  <c r="I65" i="5"/>
  <c r="F65" i="5"/>
  <c r="E65" i="5"/>
  <c r="M64" i="5"/>
  <c r="N64" i="5" s="1"/>
  <c r="O64" i="5" s="1"/>
  <c r="P64" i="5" s="1"/>
  <c r="Q64" i="5" s="1"/>
  <c r="R64" i="5" s="1"/>
  <c r="I64" i="5"/>
  <c r="E64" i="5"/>
  <c r="F64" i="5" s="1"/>
  <c r="M63" i="5"/>
  <c r="N63" i="5" s="1"/>
  <c r="O63" i="5" s="1"/>
  <c r="P63" i="5" s="1"/>
  <c r="Q63" i="5" s="1"/>
  <c r="R63" i="5" s="1"/>
  <c r="I63" i="5"/>
  <c r="F63" i="5"/>
  <c r="E63" i="5"/>
  <c r="N61" i="5"/>
  <c r="O61" i="5" s="1"/>
  <c r="P61" i="5" s="1"/>
  <c r="Q61" i="5" s="1"/>
  <c r="R61" i="5" s="1"/>
  <c r="M61" i="5"/>
  <c r="I61" i="5"/>
  <c r="E61" i="5"/>
  <c r="F61" i="5" s="1"/>
  <c r="M60" i="5"/>
  <c r="N60" i="5" s="1"/>
  <c r="O60" i="5" s="1"/>
  <c r="P60" i="5" s="1"/>
  <c r="Q60" i="5" s="1"/>
  <c r="R60" i="5" s="1"/>
  <c r="I60" i="5"/>
  <c r="F60" i="5"/>
  <c r="E60" i="5"/>
  <c r="N59" i="5"/>
  <c r="O59" i="5" s="1"/>
  <c r="P59" i="5" s="1"/>
  <c r="Q59" i="5" s="1"/>
  <c r="R59" i="5" s="1"/>
  <c r="M59" i="5"/>
  <c r="I59" i="5"/>
  <c r="E59" i="5"/>
  <c r="F59" i="5" s="1"/>
  <c r="M58" i="5"/>
  <c r="N58" i="5" s="1"/>
  <c r="O58" i="5" s="1"/>
  <c r="P58" i="5" s="1"/>
  <c r="Q58" i="5" s="1"/>
  <c r="R58" i="5" s="1"/>
  <c r="I58" i="5"/>
  <c r="E58" i="5"/>
  <c r="F58" i="5" s="1"/>
  <c r="N57" i="5"/>
  <c r="O57" i="5" s="1"/>
  <c r="P57" i="5" s="1"/>
  <c r="Q57" i="5" s="1"/>
  <c r="R57" i="5" s="1"/>
  <c r="M57" i="5"/>
  <c r="I57" i="5"/>
  <c r="E57" i="5"/>
  <c r="F57" i="5" s="1"/>
  <c r="M56" i="5"/>
  <c r="N56" i="5" s="1"/>
  <c r="O56" i="5" s="1"/>
  <c r="P56" i="5" s="1"/>
  <c r="Q56" i="5" s="1"/>
  <c r="R56" i="5" s="1"/>
  <c r="I56" i="5"/>
  <c r="F56" i="5"/>
  <c r="E56" i="5"/>
  <c r="M55" i="5"/>
  <c r="N55" i="5" s="1"/>
  <c r="O55" i="5" s="1"/>
  <c r="P55" i="5" s="1"/>
  <c r="Q55" i="5" s="1"/>
  <c r="R55" i="5" s="1"/>
  <c r="I55" i="5"/>
  <c r="E55" i="5"/>
  <c r="F55" i="5" s="1"/>
  <c r="M53" i="5"/>
  <c r="N53" i="5" s="1"/>
  <c r="O53" i="5" s="1"/>
  <c r="P53" i="5" s="1"/>
  <c r="Q53" i="5" s="1"/>
  <c r="R53" i="5" s="1"/>
  <c r="I53" i="5"/>
  <c r="F53" i="5"/>
  <c r="E53" i="5"/>
  <c r="N52" i="5"/>
  <c r="O52" i="5" s="1"/>
  <c r="P52" i="5" s="1"/>
  <c r="Q52" i="5" s="1"/>
  <c r="R52" i="5" s="1"/>
  <c r="M52" i="5"/>
  <c r="I52" i="5"/>
  <c r="E52" i="5"/>
  <c r="F52" i="5" s="1"/>
  <c r="M51" i="5"/>
  <c r="N51" i="5" s="1"/>
  <c r="O51" i="5" s="1"/>
  <c r="P51" i="5" s="1"/>
  <c r="Q51" i="5" s="1"/>
  <c r="R51" i="5" s="1"/>
  <c r="I51" i="5"/>
  <c r="F51" i="5"/>
  <c r="E51" i="5"/>
  <c r="N50" i="5"/>
  <c r="O50" i="5" s="1"/>
  <c r="P50" i="5" s="1"/>
  <c r="Q50" i="5" s="1"/>
  <c r="R50" i="5" s="1"/>
  <c r="M50" i="5"/>
  <c r="I50" i="5"/>
  <c r="E50" i="5"/>
  <c r="F50" i="5" s="1"/>
  <c r="M48" i="5"/>
  <c r="N48" i="5" s="1"/>
  <c r="O48" i="5" s="1"/>
  <c r="P48" i="5" s="1"/>
  <c r="Q48" i="5" s="1"/>
  <c r="R48" i="5" s="1"/>
  <c r="I48" i="5"/>
  <c r="E48" i="5"/>
  <c r="F48" i="5" s="1"/>
  <c r="N47" i="5"/>
  <c r="O47" i="5" s="1"/>
  <c r="P47" i="5" s="1"/>
  <c r="Q47" i="5" s="1"/>
  <c r="R47" i="5" s="1"/>
  <c r="M47" i="5"/>
  <c r="I47" i="5"/>
  <c r="E47" i="5"/>
  <c r="F47" i="5" s="1"/>
  <c r="M46" i="5"/>
  <c r="N46" i="5" s="1"/>
  <c r="O46" i="5" s="1"/>
  <c r="P46" i="5" s="1"/>
  <c r="Q46" i="5" s="1"/>
  <c r="R46" i="5" s="1"/>
  <c r="I46" i="5"/>
  <c r="F46" i="5"/>
  <c r="E46" i="5"/>
  <c r="M45" i="5"/>
  <c r="N45" i="5" s="1"/>
  <c r="O45" i="5" s="1"/>
  <c r="P45" i="5" s="1"/>
  <c r="Q45" i="5" s="1"/>
  <c r="R45" i="5" s="1"/>
  <c r="I45" i="5"/>
  <c r="E45" i="5"/>
  <c r="F45" i="5" s="1"/>
  <c r="M43" i="5"/>
  <c r="N43" i="5" s="1"/>
  <c r="O43" i="5" s="1"/>
  <c r="P43" i="5" s="1"/>
  <c r="Q43" i="5" s="1"/>
  <c r="R43" i="5" s="1"/>
  <c r="I43" i="5"/>
  <c r="F43" i="5"/>
  <c r="E43" i="5"/>
  <c r="N42" i="5"/>
  <c r="O42" i="5" s="1"/>
  <c r="P42" i="5" s="1"/>
  <c r="Q42" i="5" s="1"/>
  <c r="R42" i="5" s="1"/>
  <c r="M42" i="5"/>
  <c r="I42" i="5"/>
  <c r="E42" i="5"/>
  <c r="F42" i="5" s="1"/>
  <c r="M41" i="5"/>
  <c r="N41" i="5" s="1"/>
  <c r="O41" i="5" s="1"/>
  <c r="P41" i="5" s="1"/>
  <c r="Q41" i="5" s="1"/>
  <c r="R41" i="5" s="1"/>
  <c r="I41" i="5"/>
  <c r="F41" i="5"/>
  <c r="E41" i="5"/>
  <c r="N40" i="5"/>
  <c r="O40" i="5" s="1"/>
  <c r="P40" i="5" s="1"/>
  <c r="Q40" i="5" s="1"/>
  <c r="R40" i="5" s="1"/>
  <c r="M40" i="5"/>
  <c r="I40" i="5"/>
  <c r="E40" i="5"/>
  <c r="F40" i="5" s="1"/>
  <c r="M39" i="5"/>
  <c r="N39" i="5" s="1"/>
  <c r="O39" i="5" s="1"/>
  <c r="P39" i="5" s="1"/>
  <c r="Q39" i="5" s="1"/>
  <c r="R39" i="5" s="1"/>
  <c r="I39" i="5"/>
  <c r="E39" i="5"/>
  <c r="F39" i="5" s="1"/>
  <c r="N38" i="5"/>
  <c r="O38" i="5" s="1"/>
  <c r="P38" i="5" s="1"/>
  <c r="Q38" i="5" s="1"/>
  <c r="R38" i="5" s="1"/>
  <c r="M38" i="5"/>
  <c r="I38" i="5"/>
  <c r="E38" i="5"/>
  <c r="F38" i="5" s="1"/>
  <c r="M37" i="5"/>
  <c r="N37" i="5" s="1"/>
  <c r="O37" i="5" s="1"/>
  <c r="P37" i="5" s="1"/>
  <c r="Q37" i="5" s="1"/>
  <c r="R37" i="5" s="1"/>
  <c r="I37" i="5"/>
  <c r="F37" i="5"/>
  <c r="E37" i="5"/>
  <c r="M36" i="5"/>
  <c r="N36" i="5" s="1"/>
  <c r="O36" i="5" s="1"/>
  <c r="P36" i="5" s="1"/>
  <c r="Q36" i="5" s="1"/>
  <c r="R36" i="5" s="1"/>
  <c r="I36" i="5"/>
  <c r="E36" i="5"/>
  <c r="F36" i="5" s="1"/>
  <c r="M35" i="5"/>
  <c r="N35" i="5" s="1"/>
  <c r="O35" i="5" s="1"/>
  <c r="P35" i="5" s="1"/>
  <c r="Q35" i="5" s="1"/>
  <c r="R35" i="5" s="1"/>
  <c r="I35" i="5"/>
  <c r="F35" i="5"/>
  <c r="E35" i="5"/>
  <c r="N34" i="5"/>
  <c r="O34" i="5" s="1"/>
  <c r="P34" i="5" s="1"/>
  <c r="Q34" i="5" s="1"/>
  <c r="R34" i="5" s="1"/>
  <c r="M34" i="5"/>
  <c r="I34" i="5"/>
  <c r="E34" i="5"/>
  <c r="F34" i="5" s="1"/>
  <c r="M32" i="5"/>
  <c r="N32" i="5" s="1"/>
  <c r="O32" i="5" s="1"/>
  <c r="P32" i="5" s="1"/>
  <c r="Q32" i="5" s="1"/>
  <c r="R32" i="5" s="1"/>
  <c r="I32" i="5"/>
  <c r="F32" i="5"/>
  <c r="E32" i="5"/>
  <c r="N31" i="5"/>
  <c r="O31" i="5" s="1"/>
  <c r="P31" i="5" s="1"/>
  <c r="Q31" i="5" s="1"/>
  <c r="R31" i="5" s="1"/>
  <c r="M31" i="5"/>
  <c r="I31" i="5"/>
  <c r="E31" i="5"/>
  <c r="F31" i="5" s="1"/>
  <c r="M30" i="5"/>
  <c r="N30" i="5" s="1"/>
  <c r="O30" i="5" s="1"/>
  <c r="P30" i="5" s="1"/>
  <c r="Q30" i="5" s="1"/>
  <c r="R30" i="5" s="1"/>
  <c r="I30" i="5"/>
  <c r="E30" i="5"/>
  <c r="F30" i="5" s="1"/>
  <c r="N29" i="5"/>
  <c r="O29" i="5" s="1"/>
  <c r="P29" i="5" s="1"/>
  <c r="Q29" i="5" s="1"/>
  <c r="R29" i="5" s="1"/>
  <c r="M29" i="5"/>
  <c r="I29" i="5"/>
  <c r="E29" i="5"/>
  <c r="F29" i="5" s="1"/>
  <c r="M28" i="5"/>
  <c r="N28" i="5" s="1"/>
  <c r="O28" i="5" s="1"/>
  <c r="P28" i="5" s="1"/>
  <c r="Q28" i="5" s="1"/>
  <c r="R28" i="5" s="1"/>
  <c r="I28" i="5"/>
  <c r="F28" i="5"/>
  <c r="E28" i="5"/>
  <c r="M27" i="5"/>
  <c r="N27" i="5" s="1"/>
  <c r="O27" i="5" s="1"/>
  <c r="P27" i="5" s="1"/>
  <c r="Q27" i="5" s="1"/>
  <c r="R27" i="5" s="1"/>
  <c r="I27" i="5"/>
  <c r="E27" i="5"/>
  <c r="F27" i="5" s="1"/>
  <c r="M22" i="5"/>
  <c r="N22" i="5" s="1"/>
  <c r="O22" i="5" s="1"/>
  <c r="P22" i="5" s="1"/>
  <c r="Q22" i="5" s="1"/>
  <c r="R22" i="5" s="1"/>
  <c r="I22" i="5"/>
  <c r="F22" i="5"/>
  <c r="E22" i="5"/>
  <c r="N21" i="5"/>
  <c r="O21" i="5" s="1"/>
  <c r="P21" i="5" s="1"/>
  <c r="Q21" i="5" s="1"/>
  <c r="R21" i="5" s="1"/>
  <c r="M21" i="5"/>
  <c r="I21" i="5"/>
  <c r="E21" i="5"/>
  <c r="F21" i="5" s="1"/>
  <c r="M20" i="5"/>
  <c r="N20" i="5" s="1"/>
  <c r="O20" i="5" s="1"/>
  <c r="P20" i="5" s="1"/>
  <c r="Q20" i="5" s="1"/>
  <c r="R20" i="5" s="1"/>
  <c r="I20" i="5"/>
  <c r="F20" i="5"/>
  <c r="E20" i="5"/>
  <c r="N19" i="5"/>
  <c r="O19" i="5" s="1"/>
  <c r="P19" i="5" s="1"/>
  <c r="Q19" i="5" s="1"/>
  <c r="R19" i="5" s="1"/>
  <c r="M19" i="5"/>
  <c r="I19" i="5"/>
  <c r="E19" i="5"/>
  <c r="F19" i="5" s="1"/>
  <c r="M18" i="5"/>
  <c r="N18" i="5" s="1"/>
  <c r="O18" i="5" s="1"/>
  <c r="P18" i="5" s="1"/>
  <c r="Q18" i="5" s="1"/>
  <c r="R18" i="5" s="1"/>
  <c r="I18" i="5"/>
  <c r="E18" i="5"/>
  <c r="F18" i="5" s="1"/>
  <c r="N17" i="5"/>
  <c r="O17" i="5" s="1"/>
  <c r="P17" i="5" s="1"/>
  <c r="Q17" i="5" s="1"/>
  <c r="R17" i="5" s="1"/>
  <c r="M17" i="5"/>
  <c r="I17" i="5"/>
  <c r="E17" i="5"/>
  <c r="F17" i="5" s="1"/>
  <c r="M16" i="5"/>
  <c r="N16" i="5" s="1"/>
  <c r="O16" i="5" s="1"/>
  <c r="P16" i="5" s="1"/>
  <c r="Q16" i="5" s="1"/>
  <c r="R16" i="5" s="1"/>
  <c r="I16" i="5"/>
  <c r="F16" i="5"/>
  <c r="E16" i="5"/>
  <c r="M15" i="5"/>
  <c r="N15" i="5" s="1"/>
  <c r="O15" i="5" s="1"/>
  <c r="P15" i="5" s="1"/>
  <c r="Q15" i="5" s="1"/>
  <c r="R15" i="5" s="1"/>
  <c r="I15" i="5"/>
  <c r="E15" i="5"/>
  <c r="F15" i="5" s="1"/>
  <c r="M14" i="5"/>
  <c r="N14" i="5" s="1"/>
  <c r="O14" i="5" s="1"/>
  <c r="P14" i="5" s="1"/>
  <c r="Q14" i="5" s="1"/>
  <c r="R14" i="5" s="1"/>
  <c r="I14" i="5"/>
  <c r="F14" i="5"/>
  <c r="E14" i="5"/>
  <c r="N12" i="5"/>
  <c r="O12" i="5" s="1"/>
  <c r="P12" i="5" s="1"/>
  <c r="Q12" i="5" s="1"/>
  <c r="R12" i="5" s="1"/>
  <c r="M12" i="5"/>
  <c r="I12" i="5"/>
  <c r="E12" i="5"/>
  <c r="F12" i="5" s="1"/>
  <c r="M11" i="5"/>
  <c r="N11" i="5" s="1"/>
  <c r="O11" i="5" s="1"/>
  <c r="P11" i="5" s="1"/>
  <c r="Q11" i="5" s="1"/>
  <c r="R11" i="5" s="1"/>
  <c r="I11" i="5"/>
  <c r="F11" i="5"/>
  <c r="E11" i="5"/>
  <c r="N10" i="5"/>
  <c r="O10" i="5" s="1"/>
  <c r="P10" i="5" s="1"/>
  <c r="Q10" i="5" s="1"/>
  <c r="R10" i="5" s="1"/>
  <c r="M10" i="5"/>
  <c r="I10" i="5"/>
  <c r="E10" i="5"/>
  <c r="F10" i="5" s="1"/>
  <c r="M9" i="5"/>
  <c r="N9" i="5" s="1"/>
  <c r="O9" i="5" s="1"/>
  <c r="P9" i="5" s="1"/>
  <c r="Q9" i="5" s="1"/>
  <c r="R9" i="5" s="1"/>
  <c r="I9" i="5"/>
  <c r="E9" i="5"/>
  <c r="F9" i="5" s="1"/>
  <c r="N8" i="5"/>
  <c r="O8" i="5" s="1"/>
  <c r="P8" i="5" s="1"/>
  <c r="Q8" i="5" s="1"/>
  <c r="R8" i="5" s="1"/>
  <c r="M8" i="5"/>
  <c r="I8" i="5"/>
  <c r="E8" i="5"/>
  <c r="F8" i="5" s="1"/>
  <c r="M7" i="5"/>
  <c r="N7" i="5" s="1"/>
  <c r="O7" i="5" s="1"/>
  <c r="P7" i="5" s="1"/>
  <c r="Q7" i="5" s="1"/>
  <c r="R7" i="5" s="1"/>
  <c r="I7" i="5"/>
  <c r="F7" i="5"/>
  <c r="E7" i="5"/>
  <c r="M6" i="5"/>
  <c r="N6" i="5" s="1"/>
  <c r="O6" i="5" s="1"/>
  <c r="P6" i="5" s="1"/>
  <c r="Q6" i="5" s="1"/>
  <c r="R6" i="5" s="1"/>
  <c r="I6" i="5"/>
  <c r="E6" i="5"/>
  <c r="F6" i="5" s="1"/>
  <c r="M5" i="5"/>
  <c r="N5" i="5" s="1"/>
  <c r="O5" i="5" s="1"/>
  <c r="P5" i="5" s="1"/>
  <c r="Q5" i="5" s="1"/>
  <c r="R5" i="5" s="1"/>
  <c r="I5" i="5"/>
  <c r="F5" i="5"/>
  <c r="E5" i="5"/>
  <c r="O3" i="5"/>
  <c r="O38" i="4" l="1"/>
  <c r="O39" i="4" s="1"/>
  <c r="N38" i="4"/>
  <c r="N39" i="4" s="1"/>
  <c r="L38" i="4"/>
  <c r="L39" i="4" s="1"/>
  <c r="K38" i="4"/>
  <c r="K39" i="4" s="1"/>
  <c r="I38" i="4"/>
  <c r="I39" i="4" s="1"/>
  <c r="H38" i="4"/>
  <c r="H39" i="4" s="1"/>
  <c r="F38" i="4"/>
  <c r="F39" i="4" s="1"/>
  <c r="E38" i="4"/>
  <c r="E39" i="4" s="1"/>
  <c r="C38" i="4"/>
  <c r="C39" i="4" s="1"/>
  <c r="B38" i="4"/>
  <c r="B39" i="4" s="1"/>
  <c r="E14" i="1"/>
  <c r="E13" i="1"/>
  <c r="E12" i="1"/>
  <c r="E11" i="1"/>
  <c r="E10" i="1"/>
  <c r="E9" i="1"/>
  <c r="E8" i="1"/>
  <c r="E7" i="1"/>
  <c r="E6" i="1"/>
  <c r="E5" i="1"/>
  <c r="E4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E27" i="1"/>
  <c r="E26" i="1"/>
  <c r="E25" i="1"/>
  <c r="E24" i="1"/>
  <c r="E23" i="1"/>
  <c r="E22" i="1"/>
  <c r="E21" i="1"/>
  <c r="E20" i="1"/>
  <c r="E19" i="1"/>
  <c r="E18" i="1"/>
  <c r="E17" i="1"/>
  <c r="E16" i="1"/>
  <c r="P29" i="1"/>
  <c r="P28" i="1"/>
  <c r="P27" i="1"/>
  <c r="P26" i="1"/>
  <c r="P25" i="1"/>
  <c r="P24" i="1"/>
  <c r="P23" i="1"/>
  <c r="P22" i="1"/>
  <c r="P21" i="1"/>
  <c r="P20" i="1"/>
  <c r="P19" i="1"/>
  <c r="P18" i="1"/>
  <c r="P42" i="1"/>
  <c r="P41" i="1"/>
  <c r="P40" i="1"/>
  <c r="P39" i="1"/>
  <c r="P38" i="1"/>
  <c r="P37" i="1"/>
  <c r="P36" i="1"/>
  <c r="P35" i="1"/>
  <c r="P34" i="1"/>
  <c r="P33" i="1"/>
  <c r="P32" i="1"/>
  <c r="P31" i="1"/>
  <c r="E40" i="1"/>
  <c r="E39" i="1"/>
  <c r="E38" i="1"/>
  <c r="E37" i="1"/>
  <c r="E36" i="1"/>
  <c r="E35" i="1"/>
  <c r="E34" i="1"/>
  <c r="E33" i="1"/>
  <c r="E32" i="1"/>
  <c r="E31" i="1"/>
  <c r="E30" i="1"/>
  <c r="E29" i="1"/>
  <c r="P55" i="1"/>
  <c r="P54" i="1"/>
  <c r="P53" i="1"/>
  <c r="P52" i="1"/>
  <c r="P51" i="1"/>
  <c r="P50" i="1"/>
  <c r="P49" i="1"/>
  <c r="P48" i="1"/>
  <c r="P47" i="1"/>
  <c r="P46" i="1"/>
  <c r="P45" i="1"/>
  <c r="P44" i="1"/>
  <c r="E53" i="1"/>
  <c r="E52" i="1"/>
  <c r="E51" i="1"/>
  <c r="E50" i="1"/>
  <c r="E49" i="1"/>
  <c r="E48" i="1"/>
  <c r="E47" i="1"/>
  <c r="E46" i="1"/>
  <c r="E45" i="1"/>
  <c r="E44" i="1"/>
  <c r="E43" i="1"/>
  <c r="E42" i="1"/>
  <c r="P67" i="1"/>
  <c r="P66" i="1"/>
  <c r="P65" i="1"/>
  <c r="P64" i="1"/>
  <c r="P63" i="1"/>
  <c r="P62" i="1"/>
  <c r="P61" i="1"/>
  <c r="P60" i="1"/>
  <c r="P59" i="1"/>
  <c r="P58" i="1"/>
  <c r="P57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</calcChain>
</file>

<file path=xl/sharedStrings.xml><?xml version="1.0" encoding="utf-8"?>
<sst xmlns="http://schemas.openxmlformats.org/spreadsheetml/2006/main" count="252" uniqueCount="173">
  <si>
    <t>Sample_Name</t>
  </si>
  <si>
    <t>Bacteria</t>
  </si>
  <si>
    <t>Actinobacteria</t>
  </si>
  <si>
    <t>Fungi</t>
  </si>
  <si>
    <t>F:B Ratio</t>
  </si>
  <si>
    <t>Flagellates</t>
  </si>
  <si>
    <t>Amoeba</t>
  </si>
  <si>
    <t>Total Protozoa</t>
  </si>
  <si>
    <r>
      <t>ug gm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dry soil</t>
    </r>
  </si>
  <si>
    <t>AMP-5.1</t>
  </si>
  <si>
    <t>AMP-5.2</t>
  </si>
  <si>
    <t>AMP-5.3</t>
  </si>
  <si>
    <t>AMP-5.4</t>
  </si>
  <si>
    <t>AMP-5.5</t>
  </si>
  <si>
    <t>AMP-5.6</t>
  </si>
  <si>
    <t>AMP-5.7</t>
  </si>
  <si>
    <t>AMP-5.8</t>
  </si>
  <si>
    <t>AMP-5.9</t>
  </si>
  <si>
    <t>AMP-5.10</t>
  </si>
  <si>
    <t>AMP-5.11</t>
  </si>
  <si>
    <t>AMP-5.12</t>
  </si>
  <si>
    <t>AMP-5.13</t>
  </si>
  <si>
    <t>CG-5.1</t>
  </si>
  <si>
    <t>CG-5.2</t>
  </si>
  <si>
    <t>CG-5.3</t>
  </si>
  <si>
    <t>CG-5.4</t>
  </si>
  <si>
    <t>CG-5.5</t>
  </si>
  <si>
    <t>CG-5.6</t>
  </si>
  <si>
    <t>CG-5.7</t>
  </si>
  <si>
    <t>CG-5.8</t>
  </si>
  <si>
    <t>CG-5.9</t>
  </si>
  <si>
    <t>CG-5.10</t>
  </si>
  <si>
    <t>CG-5.11</t>
  </si>
  <si>
    <t>AMP-4.1</t>
  </si>
  <si>
    <t>AMP-4.2</t>
  </si>
  <si>
    <t>AMP-4.3</t>
  </si>
  <si>
    <t>AMP-4.4</t>
  </si>
  <si>
    <t>AMP-4.5</t>
  </si>
  <si>
    <t>AMP-4.6</t>
  </si>
  <si>
    <t>AMP-4.7</t>
  </si>
  <si>
    <t>AMP-4.8</t>
  </si>
  <si>
    <t>AMP-4.9</t>
  </si>
  <si>
    <t>AMP-4.10</t>
  </si>
  <si>
    <t>AMP-4.11</t>
  </si>
  <si>
    <t>AMP-4.12</t>
  </si>
  <si>
    <t>CG-4.1</t>
  </si>
  <si>
    <t>CG-4.2</t>
  </si>
  <si>
    <t>CG-4.3</t>
  </si>
  <si>
    <t>CG-4.4</t>
  </si>
  <si>
    <t>CG-4.5</t>
  </si>
  <si>
    <t>CG-4.6</t>
  </si>
  <si>
    <t>CG-4.7</t>
  </si>
  <si>
    <t>CG-4.8</t>
  </si>
  <si>
    <t>CG-4.9</t>
  </si>
  <si>
    <t>CG-4.10</t>
  </si>
  <si>
    <t>CG-4.11</t>
  </si>
  <si>
    <t>CG-4.12</t>
  </si>
  <si>
    <t>AMP-3.1</t>
  </si>
  <si>
    <t>AMP-3.2</t>
  </si>
  <si>
    <t>AMP-3.3</t>
  </si>
  <si>
    <t>AMP-3.4</t>
  </si>
  <si>
    <t>AMP-3.5</t>
  </si>
  <si>
    <t>AMP-3.6</t>
  </si>
  <si>
    <t>AMP-3.7</t>
  </si>
  <si>
    <t>AMP-3.8</t>
  </si>
  <si>
    <t>AMP-3.9</t>
  </si>
  <si>
    <t>AMP-3.10</t>
  </si>
  <si>
    <t>AMP-3.11</t>
  </si>
  <si>
    <t>AMP-3.12</t>
  </si>
  <si>
    <t>CG-3.1</t>
  </si>
  <si>
    <t>CG-3.2</t>
  </si>
  <si>
    <t>CG-3.3</t>
  </si>
  <si>
    <t>CG-3.4</t>
  </si>
  <si>
    <t>CG-3.5</t>
  </si>
  <si>
    <t>CG-3.6</t>
  </si>
  <si>
    <t>CG-3.7</t>
  </si>
  <si>
    <t>CG-3.8</t>
  </si>
  <si>
    <t>CG-3.9</t>
  </si>
  <si>
    <t>CG-3.10</t>
  </si>
  <si>
    <t>CG-3.11</t>
  </si>
  <si>
    <t>CG-3.12</t>
  </si>
  <si>
    <t>CG-2.1</t>
  </si>
  <si>
    <t>CG-2.2</t>
  </si>
  <si>
    <t>CG-2.3</t>
  </si>
  <si>
    <t>CG-2.4</t>
  </si>
  <si>
    <t>CG-2.5</t>
  </si>
  <si>
    <t>CG-2.6</t>
  </si>
  <si>
    <t>CG-2.7</t>
  </si>
  <si>
    <t>CG-2.8</t>
  </si>
  <si>
    <t>CG-2.9</t>
  </si>
  <si>
    <t>CG-2.10</t>
  </si>
  <si>
    <t>CG-2.11</t>
  </si>
  <si>
    <t>CG-2.12</t>
  </si>
  <si>
    <t>AMP-2.1</t>
  </si>
  <si>
    <t>AMP-2.2</t>
  </si>
  <si>
    <t>AMP-2.3</t>
  </si>
  <si>
    <t>AMP-2.4</t>
  </si>
  <si>
    <t>AMP-2.5</t>
  </si>
  <si>
    <t>AMP-2.6</t>
  </si>
  <si>
    <t>AMP-2.7</t>
  </si>
  <si>
    <t>AMP-2.8</t>
  </si>
  <si>
    <t>AMP-2.9</t>
  </si>
  <si>
    <t>AMP-2.10</t>
  </si>
  <si>
    <t>AMP-2.11</t>
  </si>
  <si>
    <t>AMP-2.12</t>
  </si>
  <si>
    <t>CG-1.1</t>
  </si>
  <si>
    <t>CG-1.2</t>
  </si>
  <si>
    <t>CG-1.3</t>
  </si>
  <si>
    <t>CG-1.4</t>
  </si>
  <si>
    <t>CG-1.5</t>
  </si>
  <si>
    <t>CG-1.6</t>
  </si>
  <si>
    <t>CG-1.7</t>
  </si>
  <si>
    <t>CG-1.8</t>
  </si>
  <si>
    <t>CG-1.9</t>
  </si>
  <si>
    <t>CG-1.10</t>
  </si>
  <si>
    <t>CG-1.11</t>
  </si>
  <si>
    <t>CG-1.12</t>
  </si>
  <si>
    <t>CG-1.13</t>
  </si>
  <si>
    <t>AMP-1.1</t>
  </si>
  <si>
    <t>AMP-1.2</t>
  </si>
  <si>
    <t>AMP-1.3</t>
  </si>
  <si>
    <t>AMP-1.4</t>
  </si>
  <si>
    <t>AMP-1.5</t>
  </si>
  <si>
    <t>AMP-1.6</t>
  </si>
  <si>
    <t>AMP-1.7</t>
  </si>
  <si>
    <t>AMP-1.8</t>
  </si>
  <si>
    <t>AMP-1.9</t>
  </si>
  <si>
    <t>AMP-1.10</t>
  </si>
  <si>
    <t>AMP-1.11</t>
  </si>
  <si>
    <t>AMP-1</t>
  </si>
  <si>
    <t>CG-1</t>
  </si>
  <si>
    <t>AMP-2</t>
  </si>
  <si>
    <t>CG-2</t>
  </si>
  <si>
    <t>AMP-3</t>
  </si>
  <si>
    <t>CG-3</t>
  </si>
  <si>
    <t>AMP-4</t>
  </si>
  <si>
    <t>CG-4</t>
  </si>
  <si>
    <t>AMP-5</t>
  </si>
  <si>
    <t>CG-5</t>
  </si>
  <si>
    <t>AMP=3</t>
  </si>
  <si>
    <t>Quadrat Number</t>
  </si>
  <si>
    <r>
      <t>Standing Crop Biomass (g dry biomass m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>)</t>
    </r>
  </si>
  <si>
    <t>Soil Organic Carbon (%)</t>
  </si>
  <si>
    <r>
      <t>Standing Crop Biomass (g dry biomass m</t>
    </r>
    <r>
      <rPr>
        <b/>
        <vertAlign val="superscript"/>
        <sz val="14"/>
        <color theme="1"/>
        <rFont val="Calibri"/>
        <family val="2"/>
        <scheme val="minor"/>
      </rPr>
      <t>-2</t>
    </r>
    <r>
      <rPr>
        <b/>
        <sz val="14"/>
        <color theme="1"/>
        <rFont val="Calibri"/>
        <family val="2"/>
        <scheme val="minor"/>
      </rPr>
      <t>)</t>
    </r>
  </si>
  <si>
    <t>Soil Food Web</t>
  </si>
  <si>
    <r>
      <t># gm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dry soil</t>
    </r>
  </si>
  <si>
    <r>
      <t>Average g dry biomass/1,000 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Quadrat</t>
    </r>
  </si>
  <si>
    <t>Date</t>
  </si>
  <si>
    <t>TIME START</t>
  </si>
  <si>
    <t>TIME END</t>
  </si>
  <si>
    <t>TOTAL TIME</t>
  </si>
  <si>
    <t>Days</t>
  </si>
  <si>
    <t>H20  IN</t>
  </si>
  <si>
    <t>H2O END</t>
  </si>
  <si>
    <t>TOTAL  H2O</t>
  </si>
  <si>
    <t>COND 1</t>
  </si>
  <si>
    <t>COND 2</t>
  </si>
  <si>
    <t>COND 3</t>
  </si>
  <si>
    <t>Average Cond</t>
  </si>
  <si>
    <t>COND</t>
  </si>
  <si>
    <t xml:space="preserve">Model trend </t>
  </si>
  <si>
    <t>G C/jar are/day</t>
  </si>
  <si>
    <t>gCO2/m2/day</t>
  </si>
  <si>
    <t>g C/m2/day</t>
  </si>
  <si>
    <t>g CO2/ml STP</t>
  </si>
  <si>
    <t>areas of jar/m2</t>
  </si>
  <si>
    <r>
      <t>ml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/area of glass jar</t>
    </r>
  </si>
  <si>
    <t>gC/m2/day</t>
  </si>
  <si>
    <t xml:space="preserve"> </t>
  </si>
  <si>
    <t>AMP2.1</t>
  </si>
  <si>
    <t>CG2.1</t>
  </si>
  <si>
    <t>AMP=4.1</t>
  </si>
  <si>
    <t>AMP=4.2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</si>
</sst>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"/>
    <numFmt numFmtId="165" formatCode="0.0000"/>
    <numFmt numFmtId="166" formatCode="0.0"/>
    <numFmt numFmtId="167" formatCode="0.000000"/>
    <numFmt numFmtId="168" formatCode="0.00000"/>
    <numFmt numFmtId="169" formatCode="0.000%"/>
    <numFmt numFmtId="170" formatCode="h:mm;@"/>
    <numFmt numFmtId="171" formatCode="0.00000000000000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2" borderId="0" xfId="0" applyFill="1" applyBorder="1"/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0" xfId="0" applyFill="1"/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/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/>
    <xf numFmtId="2" fontId="0" fillId="0" borderId="0" xfId="0" applyNumberFormat="1"/>
    <xf numFmtId="166" fontId="1" fillId="0" borderId="0" xfId="0" applyNumberFormat="1" applyFont="1"/>
    <xf numFmtId="2" fontId="0" fillId="0" borderId="1" xfId="0" applyNumberFormat="1" applyBorder="1"/>
    <xf numFmtId="2" fontId="5" fillId="0" borderId="1" xfId="0" applyNumberFormat="1" applyFont="1" applyBorder="1"/>
    <xf numFmtId="166" fontId="1" fillId="0" borderId="1" xfId="0" applyNumberFormat="1" applyFont="1" applyBorder="1"/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2" xfId="0" applyFill="1" applyBorder="1"/>
    <xf numFmtId="164" fontId="0" fillId="3" borderId="2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 applyAlignment="1">
      <alignment horizontal="center"/>
    </xf>
    <xf numFmtId="0" fontId="10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10" fontId="0" fillId="0" borderId="0" xfId="1" applyNumberFormat="1" applyFont="1" applyFill="1" applyBorder="1" applyAlignment="1"/>
    <xf numFmtId="0" fontId="0" fillId="3" borderId="1" xfId="0" applyFill="1" applyBorder="1" applyAlignment="1">
      <alignment horizontal="center" wrapText="1"/>
    </xf>
    <xf numFmtId="167" fontId="0" fillId="3" borderId="1" xfId="0" applyNumberFormat="1" applyFill="1" applyBorder="1" applyAlignment="1">
      <alignment horizontal="center"/>
    </xf>
    <xf numFmtId="16" fontId="0" fillId="0" borderId="3" xfId="0" applyNumberFormat="1" applyBorder="1"/>
    <xf numFmtId="20" fontId="0" fillId="0" borderId="3" xfId="0" applyNumberFormat="1" applyBorder="1"/>
    <xf numFmtId="165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" fontId="0" fillId="0" borderId="1" xfId="0" applyNumberFormat="1" applyBorder="1"/>
    <xf numFmtId="20" fontId="0" fillId="0" borderId="1" xfId="0" applyNumberFormat="1" applyBorder="1"/>
    <xf numFmtId="2" fontId="0" fillId="0" borderId="1" xfId="0" applyNumberFormat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8" fontId="0" fillId="0" borderId="0" xfId="0" applyNumberFormat="1"/>
    <xf numFmtId="10" fontId="0" fillId="0" borderId="0" xfId="1" applyNumberFormat="1" applyFont="1" applyFill="1" applyBorder="1"/>
    <xf numFmtId="169" fontId="0" fillId="0" borderId="0" xfId="1" applyNumberFormat="1" applyFont="1" applyFill="1" applyBorder="1" applyAlignment="1"/>
    <xf numFmtId="168" fontId="12" fillId="0" borderId="0" xfId="0" applyNumberFormat="1" applyFont="1"/>
    <xf numFmtId="16" fontId="0" fillId="0" borderId="9" xfId="0" applyNumberFormat="1" applyBorder="1"/>
    <xf numFmtId="20" fontId="0" fillId="0" borderId="9" xfId="0" applyNumberFormat="1" applyBorder="1"/>
    <xf numFmtId="165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9" xfId="0" applyBorder="1"/>
    <xf numFmtId="168" fontId="0" fillId="2" borderId="0" xfId="0" applyNumberFormat="1" applyFill="1"/>
    <xf numFmtId="168" fontId="0" fillId="3" borderId="0" xfId="0" applyNumberFormat="1" applyFill="1"/>
    <xf numFmtId="168" fontId="12" fillId="2" borderId="0" xfId="0" applyNumberFormat="1" applyFont="1" applyFill="1"/>
    <xf numFmtId="0" fontId="8" fillId="0" borderId="0" xfId="0" applyFont="1"/>
    <xf numFmtId="16" fontId="0" fillId="0" borderId="10" xfId="0" applyNumberFormat="1" applyBorder="1"/>
    <xf numFmtId="0" fontId="13" fillId="0" borderId="0" xfId="0" applyFont="1" applyAlignment="1">
      <alignment horizontal="center"/>
    </xf>
    <xf numFmtId="169" fontId="0" fillId="0" borderId="0" xfId="1" applyNumberFormat="1" applyFont="1" applyFill="1" applyBorder="1"/>
    <xf numFmtId="170" fontId="0" fillId="0" borderId="1" xfId="0" applyNumberFormat="1" applyBorder="1"/>
    <xf numFmtId="168" fontId="0" fillId="0" borderId="1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12" fillId="0" borderId="0" xfId="0" applyFont="1"/>
    <xf numFmtId="0" fontId="0" fillId="0" borderId="0" xfId="1" applyNumberFormat="1" applyFont="1" applyFill="1" applyBorder="1"/>
    <xf numFmtId="165" fontId="0" fillId="0" borderId="11" xfId="0" applyNumberFormat="1" applyBorder="1" applyAlignment="1">
      <alignment horizontal="center"/>
    </xf>
    <xf numFmtId="0" fontId="0" fillId="0" borderId="0" xfId="0" quotePrefix="1"/>
    <xf numFmtId="0" fontId="14" fillId="0" borderId="0" xfId="0" applyFont="1" applyAlignment="1">
      <alignment horizontal="center"/>
    </xf>
    <xf numFmtId="2" fontId="0" fillId="0" borderId="0" xfId="1" applyNumberFormat="1" applyFont="1" applyFill="1" applyBorder="1" applyAlignment="1"/>
    <xf numFmtId="0" fontId="15" fillId="0" borderId="0" xfId="0" applyFont="1"/>
    <xf numFmtId="168" fontId="1" fillId="0" borderId="0" xfId="0" applyNumberFormat="1" applyFont="1"/>
    <xf numFmtId="10" fontId="1" fillId="0" borderId="0" xfId="1" applyNumberFormat="1" applyFont="1"/>
    <xf numFmtId="9" fontId="0" fillId="0" borderId="0" xfId="1" applyFont="1"/>
    <xf numFmtId="10" fontId="0" fillId="0" borderId="0" xfId="0" applyNumberFormat="1"/>
    <xf numFmtId="171" fontId="0" fillId="0" borderId="0" xfId="0" applyNumberFormat="1"/>
    <xf numFmtId="9" fontId="0" fillId="0" borderId="0" xfId="1" applyFont="1" applyFill="1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4749E-90DA-4798-9AFA-580E8774C05D}">
  <dimension ref="A1:S67"/>
  <sheetViews>
    <sheetView tabSelected="1" zoomScale="70" zoomScaleNormal="70" workbookViewId="0">
      <selection activeCell="C14" sqref="C14"/>
    </sheetView>
  </sheetViews>
  <sheetFormatPr defaultRowHeight="14.4" x14ac:dyDescent="0.55000000000000004"/>
  <cols>
    <col min="1" max="8" width="15.578125" customWidth="1"/>
    <col min="12" max="19" width="15.578125" customWidth="1"/>
  </cols>
  <sheetData>
    <row r="1" spans="1:19" ht="18.3" x14ac:dyDescent="0.7">
      <c r="A1" s="1" t="s">
        <v>144</v>
      </c>
    </row>
    <row r="2" spans="1:19" x14ac:dyDescent="0.55000000000000004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7</v>
      </c>
      <c r="G2" t="s">
        <v>5</v>
      </c>
      <c r="H2" t="s">
        <v>6</v>
      </c>
      <c r="L2" s="2" t="s">
        <v>0</v>
      </c>
      <c r="M2" s="2" t="s">
        <v>1</v>
      </c>
      <c r="N2" s="2" t="s">
        <v>2</v>
      </c>
      <c r="O2" s="2" t="s">
        <v>3</v>
      </c>
      <c r="P2" s="2" t="s">
        <v>4</v>
      </c>
      <c r="Q2" s="2" t="s">
        <v>7</v>
      </c>
      <c r="R2" t="s">
        <v>5</v>
      </c>
      <c r="S2" t="s">
        <v>6</v>
      </c>
    </row>
    <row r="3" spans="1:19" ht="16.5" x14ac:dyDescent="0.55000000000000004">
      <c r="A3" s="2"/>
      <c r="B3" s="2" t="s">
        <v>8</v>
      </c>
      <c r="C3" s="2" t="s">
        <v>8</v>
      </c>
      <c r="D3" s="2" t="s">
        <v>8</v>
      </c>
      <c r="E3" s="2"/>
      <c r="F3" s="2" t="s">
        <v>145</v>
      </c>
      <c r="L3" s="2"/>
      <c r="M3" s="2" t="s">
        <v>8</v>
      </c>
      <c r="N3" s="2" t="s">
        <v>8</v>
      </c>
      <c r="O3" s="2" t="s">
        <v>8</v>
      </c>
      <c r="P3" s="2"/>
      <c r="Q3" s="2" t="s">
        <v>145</v>
      </c>
    </row>
    <row r="4" spans="1:19" x14ac:dyDescent="0.55000000000000004">
      <c r="A4" s="3" t="s">
        <v>118</v>
      </c>
      <c r="B4" s="3">
        <v>2700</v>
      </c>
      <c r="C4" s="3">
        <v>0.1</v>
      </c>
      <c r="D4" s="3">
        <v>0</v>
      </c>
      <c r="E4" s="4">
        <f t="shared" ref="E4:E14" si="0">SUM(D4/B4)</f>
        <v>0</v>
      </c>
      <c r="F4" s="3">
        <v>0</v>
      </c>
      <c r="G4" s="3">
        <v>0</v>
      </c>
      <c r="H4" s="3">
        <v>0</v>
      </c>
      <c r="L4" s="3" t="s">
        <v>105</v>
      </c>
      <c r="M4" s="3">
        <v>4400</v>
      </c>
      <c r="N4" s="3">
        <v>0</v>
      </c>
      <c r="O4" s="3">
        <v>10</v>
      </c>
      <c r="P4" s="4">
        <f t="shared" ref="P4:P16" si="1">SUM(O4/M4)</f>
        <v>2.2727272727272726E-3</v>
      </c>
      <c r="Q4" s="3">
        <v>0</v>
      </c>
      <c r="R4" s="3">
        <v>0</v>
      </c>
      <c r="S4" s="3">
        <v>0</v>
      </c>
    </row>
    <row r="5" spans="1:19" x14ac:dyDescent="0.55000000000000004">
      <c r="A5" s="3" t="s">
        <v>119</v>
      </c>
      <c r="B5" s="3">
        <v>3780</v>
      </c>
      <c r="C5" s="3">
        <v>0.2</v>
      </c>
      <c r="D5" s="3">
        <v>120</v>
      </c>
      <c r="E5" s="4">
        <f t="shared" si="0"/>
        <v>3.1746031746031744E-2</v>
      </c>
      <c r="F5" s="3">
        <v>0</v>
      </c>
      <c r="G5" s="3">
        <v>0</v>
      </c>
      <c r="H5" s="3">
        <v>0</v>
      </c>
      <c r="L5" s="3" t="s">
        <v>106</v>
      </c>
      <c r="M5" s="3">
        <v>8090</v>
      </c>
      <c r="N5" s="3">
        <v>0</v>
      </c>
      <c r="O5" s="3">
        <v>10</v>
      </c>
      <c r="P5" s="4">
        <f t="shared" si="1"/>
        <v>1.2360939431396785E-3</v>
      </c>
      <c r="Q5" s="3">
        <v>0</v>
      </c>
      <c r="R5" s="3">
        <v>0</v>
      </c>
      <c r="S5" s="3">
        <v>0</v>
      </c>
    </row>
    <row r="6" spans="1:19" x14ac:dyDescent="0.55000000000000004">
      <c r="A6" s="3" t="s">
        <v>120</v>
      </c>
      <c r="B6" s="3">
        <v>8870</v>
      </c>
      <c r="C6" s="3">
        <v>0.1</v>
      </c>
      <c r="D6" s="3">
        <v>0</v>
      </c>
      <c r="E6" s="4">
        <f t="shared" si="0"/>
        <v>0</v>
      </c>
      <c r="F6" s="3">
        <v>0</v>
      </c>
      <c r="G6" s="3">
        <v>0</v>
      </c>
      <c r="H6" s="3">
        <v>0</v>
      </c>
      <c r="L6" s="3" t="s">
        <v>107</v>
      </c>
      <c r="M6" s="3">
        <v>5900</v>
      </c>
      <c r="N6" s="3">
        <v>0</v>
      </c>
      <c r="O6" s="3">
        <v>0</v>
      </c>
      <c r="P6" s="4">
        <f t="shared" si="1"/>
        <v>0</v>
      </c>
      <c r="Q6" s="3">
        <v>0</v>
      </c>
      <c r="R6" s="3">
        <v>0</v>
      </c>
      <c r="S6" s="3">
        <v>0</v>
      </c>
    </row>
    <row r="7" spans="1:19" x14ac:dyDescent="0.55000000000000004">
      <c r="A7" s="3" t="s">
        <v>121</v>
      </c>
      <c r="B7" s="3">
        <v>2110</v>
      </c>
      <c r="C7" s="3">
        <v>0.1</v>
      </c>
      <c r="D7" s="3">
        <v>30</v>
      </c>
      <c r="E7" s="4">
        <f t="shared" si="0"/>
        <v>1.4218009478672985E-2</v>
      </c>
      <c r="F7" s="3">
        <v>0</v>
      </c>
      <c r="G7" s="3">
        <v>0</v>
      </c>
      <c r="H7" s="3">
        <v>0</v>
      </c>
      <c r="L7" s="3" t="s">
        <v>108</v>
      </c>
      <c r="M7" s="3">
        <v>3820</v>
      </c>
      <c r="N7" s="3">
        <v>0.2</v>
      </c>
      <c r="O7" s="3">
        <v>0</v>
      </c>
      <c r="P7" s="4">
        <f t="shared" si="1"/>
        <v>0</v>
      </c>
      <c r="Q7" s="3">
        <v>0</v>
      </c>
      <c r="R7" s="3">
        <v>0</v>
      </c>
      <c r="S7" s="3">
        <v>0</v>
      </c>
    </row>
    <row r="8" spans="1:19" x14ac:dyDescent="0.55000000000000004">
      <c r="A8" s="3" t="s">
        <v>122</v>
      </c>
      <c r="B8" s="3">
        <v>11380</v>
      </c>
      <c r="C8" s="3">
        <v>0</v>
      </c>
      <c r="D8" s="3">
        <v>50</v>
      </c>
      <c r="E8" s="4">
        <f t="shared" si="0"/>
        <v>4.3936731107205628E-3</v>
      </c>
      <c r="F8" s="3">
        <v>0</v>
      </c>
      <c r="G8" s="3">
        <v>0</v>
      </c>
      <c r="H8" s="3">
        <v>0</v>
      </c>
      <c r="L8" s="3" t="s">
        <v>109</v>
      </c>
      <c r="M8" s="3">
        <v>3820</v>
      </c>
      <c r="N8" s="3">
        <v>0.2</v>
      </c>
      <c r="O8" s="3">
        <v>10</v>
      </c>
      <c r="P8" s="4">
        <f t="shared" si="1"/>
        <v>2.617801047120419E-3</v>
      </c>
      <c r="Q8" s="3">
        <v>0</v>
      </c>
      <c r="R8" s="3">
        <v>0</v>
      </c>
      <c r="S8" s="3">
        <v>0</v>
      </c>
    </row>
    <row r="9" spans="1:19" x14ac:dyDescent="0.55000000000000004">
      <c r="A9" s="3" t="s">
        <v>123</v>
      </c>
      <c r="B9" s="3">
        <v>1930</v>
      </c>
      <c r="C9" s="3">
        <v>0</v>
      </c>
      <c r="D9" s="3">
        <v>10</v>
      </c>
      <c r="E9" s="4">
        <f t="shared" si="0"/>
        <v>5.1813471502590676E-3</v>
      </c>
      <c r="F9" s="3">
        <v>0</v>
      </c>
      <c r="G9" s="3">
        <v>0</v>
      </c>
      <c r="H9" s="3">
        <v>0</v>
      </c>
      <c r="L9" s="3" t="s">
        <v>110</v>
      </c>
      <c r="M9" s="3">
        <v>2540</v>
      </c>
      <c r="N9" s="3">
        <v>0.2</v>
      </c>
      <c r="O9" s="3">
        <v>40</v>
      </c>
      <c r="P9" s="4">
        <f t="shared" si="1"/>
        <v>1.5748031496062992E-2</v>
      </c>
      <c r="Q9" s="3">
        <v>0</v>
      </c>
      <c r="R9" s="3">
        <v>0</v>
      </c>
      <c r="S9" s="3">
        <v>0</v>
      </c>
    </row>
    <row r="10" spans="1:19" x14ac:dyDescent="0.55000000000000004">
      <c r="A10" s="3" t="s">
        <v>124</v>
      </c>
      <c r="B10" s="3">
        <v>6280</v>
      </c>
      <c r="C10" s="3">
        <v>0</v>
      </c>
      <c r="D10" s="3">
        <v>30</v>
      </c>
      <c r="E10" s="4">
        <f t="shared" si="0"/>
        <v>4.7770700636942673E-3</v>
      </c>
      <c r="F10" s="3">
        <v>0</v>
      </c>
      <c r="G10" s="3">
        <v>0</v>
      </c>
      <c r="H10" s="3">
        <v>0</v>
      </c>
      <c r="L10" s="3" t="s">
        <v>111</v>
      </c>
      <c r="M10" s="3">
        <v>1410</v>
      </c>
      <c r="N10" s="3">
        <v>0.2</v>
      </c>
      <c r="O10" s="3">
        <v>10</v>
      </c>
      <c r="P10" s="4">
        <f t="shared" si="1"/>
        <v>7.0921985815602835E-3</v>
      </c>
      <c r="Q10" s="3">
        <v>0</v>
      </c>
      <c r="R10" s="3">
        <v>0</v>
      </c>
      <c r="S10" s="3">
        <v>0</v>
      </c>
    </row>
    <row r="11" spans="1:19" x14ac:dyDescent="0.55000000000000004">
      <c r="A11" s="3" t="s">
        <v>125</v>
      </c>
      <c r="B11" s="3">
        <v>7040</v>
      </c>
      <c r="C11" s="3">
        <v>0.2</v>
      </c>
      <c r="D11" s="3">
        <v>10</v>
      </c>
      <c r="E11" s="4">
        <f t="shared" si="0"/>
        <v>1.4204545454545455E-3</v>
      </c>
      <c r="F11" s="3">
        <v>4100</v>
      </c>
      <c r="G11" s="3">
        <v>0</v>
      </c>
      <c r="H11" s="3">
        <v>4100</v>
      </c>
      <c r="L11" s="3" t="s">
        <v>112</v>
      </c>
      <c r="M11" s="3">
        <v>5120</v>
      </c>
      <c r="N11" s="3">
        <v>0.2</v>
      </c>
      <c r="O11" s="3">
        <v>0</v>
      </c>
      <c r="P11" s="4">
        <f t="shared" si="1"/>
        <v>0</v>
      </c>
      <c r="Q11" s="3">
        <v>0</v>
      </c>
      <c r="R11" s="3">
        <v>0</v>
      </c>
      <c r="S11" s="3">
        <v>0</v>
      </c>
    </row>
    <row r="12" spans="1:19" x14ac:dyDescent="0.55000000000000004">
      <c r="A12" s="3" t="s">
        <v>126</v>
      </c>
      <c r="B12" s="3">
        <v>3850</v>
      </c>
      <c r="C12" s="3">
        <v>0.1</v>
      </c>
      <c r="D12" s="3">
        <v>0</v>
      </c>
      <c r="E12" s="4">
        <f t="shared" si="0"/>
        <v>0</v>
      </c>
      <c r="F12" s="3">
        <v>0</v>
      </c>
      <c r="G12" s="3">
        <v>0</v>
      </c>
      <c r="H12" s="3">
        <v>0</v>
      </c>
      <c r="L12" s="3" t="s">
        <v>113</v>
      </c>
      <c r="M12" s="3">
        <v>6130</v>
      </c>
      <c r="N12" s="3">
        <v>0</v>
      </c>
      <c r="O12" s="3">
        <v>0</v>
      </c>
      <c r="P12" s="4">
        <f t="shared" si="1"/>
        <v>0</v>
      </c>
      <c r="Q12" s="3">
        <v>4100</v>
      </c>
      <c r="R12" s="3">
        <v>0</v>
      </c>
      <c r="S12" s="3">
        <v>4100</v>
      </c>
    </row>
    <row r="13" spans="1:19" x14ac:dyDescent="0.55000000000000004">
      <c r="A13" s="3" t="s">
        <v>127</v>
      </c>
      <c r="B13" s="3">
        <v>9520</v>
      </c>
      <c r="C13" s="3">
        <v>0.4</v>
      </c>
      <c r="D13" s="3">
        <v>0</v>
      </c>
      <c r="E13" s="4">
        <f t="shared" si="0"/>
        <v>0</v>
      </c>
      <c r="F13" s="3">
        <v>0</v>
      </c>
      <c r="G13" s="3">
        <v>0</v>
      </c>
      <c r="H13" s="3">
        <v>0</v>
      </c>
      <c r="L13" s="3" t="s">
        <v>114</v>
      </c>
      <c r="M13" s="3">
        <v>3160</v>
      </c>
      <c r="N13" s="3">
        <v>0</v>
      </c>
      <c r="O13" s="3">
        <v>0</v>
      </c>
      <c r="P13" s="4">
        <f t="shared" si="1"/>
        <v>0</v>
      </c>
      <c r="Q13" s="3">
        <v>0</v>
      </c>
      <c r="R13" s="3">
        <v>0</v>
      </c>
      <c r="S13" s="3">
        <v>0</v>
      </c>
    </row>
    <row r="14" spans="1:19" x14ac:dyDescent="0.55000000000000004">
      <c r="A14" s="5" t="s">
        <v>128</v>
      </c>
      <c r="B14" s="5">
        <v>3210</v>
      </c>
      <c r="C14" s="5">
        <v>0.2</v>
      </c>
      <c r="D14" s="5">
        <v>20</v>
      </c>
      <c r="E14" s="6">
        <f t="shared" si="0"/>
        <v>6.2305295950155761E-3</v>
      </c>
      <c r="F14" s="5">
        <v>0</v>
      </c>
      <c r="G14" s="5">
        <v>0</v>
      </c>
      <c r="H14" s="5">
        <v>0</v>
      </c>
      <c r="L14" s="3" t="s">
        <v>115</v>
      </c>
      <c r="M14" s="3">
        <v>3130</v>
      </c>
      <c r="N14" s="3">
        <v>0.1</v>
      </c>
      <c r="O14" s="3">
        <v>10</v>
      </c>
      <c r="P14" s="4">
        <f t="shared" si="1"/>
        <v>3.1948881789137379E-3</v>
      </c>
      <c r="Q14" s="3">
        <v>0</v>
      </c>
      <c r="R14" s="3">
        <v>0</v>
      </c>
      <c r="S14" s="3">
        <v>0</v>
      </c>
    </row>
    <row r="15" spans="1:19" x14ac:dyDescent="0.55000000000000004">
      <c r="A15" s="9"/>
      <c r="B15" s="9"/>
      <c r="C15" s="9"/>
      <c r="D15" s="9"/>
      <c r="E15" s="9"/>
      <c r="F15" s="9"/>
      <c r="G15" s="9"/>
      <c r="H15" s="9"/>
      <c r="L15" s="3" t="s">
        <v>116</v>
      </c>
      <c r="M15" s="3">
        <v>2900</v>
      </c>
      <c r="N15" s="3">
        <v>0</v>
      </c>
      <c r="O15" s="3">
        <v>10</v>
      </c>
      <c r="P15" s="4">
        <f t="shared" si="1"/>
        <v>3.4482758620689655E-3</v>
      </c>
      <c r="Q15" s="3">
        <v>2700</v>
      </c>
      <c r="R15" s="3">
        <v>0</v>
      </c>
      <c r="S15" s="3">
        <v>2700</v>
      </c>
    </row>
    <row r="16" spans="1:19" x14ac:dyDescent="0.55000000000000004">
      <c r="A16" s="7" t="s">
        <v>93</v>
      </c>
      <c r="B16" s="7">
        <v>4920</v>
      </c>
      <c r="C16" s="7">
        <v>0.1</v>
      </c>
      <c r="D16" s="7">
        <v>10</v>
      </c>
      <c r="E16" s="8">
        <f t="shared" ref="E16:E27" si="2">SUM(D16/B16)</f>
        <v>2.0325203252032522E-3</v>
      </c>
      <c r="F16" s="7">
        <v>0</v>
      </c>
      <c r="G16" s="7">
        <v>0</v>
      </c>
      <c r="H16" s="7">
        <v>0</v>
      </c>
      <c r="L16" s="5" t="s">
        <v>117</v>
      </c>
      <c r="M16" s="5">
        <v>6750</v>
      </c>
      <c r="N16" s="5">
        <v>0.1</v>
      </c>
      <c r="O16" s="5">
        <v>150</v>
      </c>
      <c r="P16" s="6">
        <f t="shared" si="1"/>
        <v>2.2222222222222223E-2</v>
      </c>
      <c r="Q16" s="5">
        <v>0</v>
      </c>
      <c r="R16" s="5">
        <v>0</v>
      </c>
      <c r="S16" s="5">
        <v>0</v>
      </c>
    </row>
    <row r="17" spans="1:19" x14ac:dyDescent="0.55000000000000004">
      <c r="A17" s="3" t="s">
        <v>94</v>
      </c>
      <c r="B17" s="3">
        <v>6200</v>
      </c>
      <c r="C17" s="3">
        <v>0</v>
      </c>
      <c r="D17" s="3">
        <v>30</v>
      </c>
      <c r="E17" s="4">
        <f t="shared" si="2"/>
        <v>4.8387096774193551E-3</v>
      </c>
      <c r="F17" s="3">
        <v>0</v>
      </c>
      <c r="G17" s="3">
        <v>0</v>
      </c>
      <c r="H17" s="3">
        <v>0</v>
      </c>
      <c r="L17" s="9"/>
      <c r="M17" s="9"/>
      <c r="N17" s="9"/>
      <c r="O17" s="9"/>
      <c r="P17" s="9"/>
      <c r="Q17" s="9"/>
      <c r="R17" s="9"/>
      <c r="S17" s="9"/>
    </row>
    <row r="18" spans="1:19" x14ac:dyDescent="0.55000000000000004">
      <c r="A18" s="3" t="s">
        <v>95</v>
      </c>
      <c r="B18" s="3">
        <v>10500</v>
      </c>
      <c r="C18" s="3">
        <v>0.2</v>
      </c>
      <c r="D18" s="3">
        <v>20</v>
      </c>
      <c r="E18" s="4">
        <f t="shared" si="2"/>
        <v>1.9047619047619048E-3</v>
      </c>
      <c r="F18" s="3">
        <v>0</v>
      </c>
      <c r="G18" s="3">
        <v>0</v>
      </c>
      <c r="H18" s="3">
        <v>0</v>
      </c>
      <c r="L18" s="7" t="s">
        <v>81</v>
      </c>
      <c r="M18" s="7">
        <v>11480</v>
      </c>
      <c r="N18" s="7">
        <v>0.2</v>
      </c>
      <c r="O18" s="7">
        <v>0</v>
      </c>
      <c r="P18" s="8">
        <f t="shared" ref="P18:P29" si="3">SUM(O18/M18)</f>
        <v>0</v>
      </c>
      <c r="Q18" s="7">
        <v>0</v>
      </c>
      <c r="R18" s="7">
        <v>0</v>
      </c>
      <c r="S18" s="7">
        <v>0</v>
      </c>
    </row>
    <row r="19" spans="1:19" x14ac:dyDescent="0.55000000000000004">
      <c r="A19" s="3" t="s">
        <v>96</v>
      </c>
      <c r="B19" s="3">
        <v>8930</v>
      </c>
      <c r="C19" s="3">
        <v>0.3</v>
      </c>
      <c r="D19" s="3">
        <v>10</v>
      </c>
      <c r="E19" s="4">
        <f t="shared" si="2"/>
        <v>1.1198208286674132E-3</v>
      </c>
      <c r="F19" s="3">
        <v>0</v>
      </c>
      <c r="G19" s="3">
        <v>0</v>
      </c>
      <c r="H19" s="3">
        <v>0</v>
      </c>
      <c r="L19" s="3" t="s">
        <v>82</v>
      </c>
      <c r="M19" s="3">
        <v>8450</v>
      </c>
      <c r="N19" s="3">
        <v>0.2</v>
      </c>
      <c r="O19" s="3">
        <v>10</v>
      </c>
      <c r="P19" s="4">
        <f t="shared" si="3"/>
        <v>1.1834319526627219E-3</v>
      </c>
      <c r="Q19" s="3">
        <v>0</v>
      </c>
      <c r="R19" s="3">
        <v>0</v>
      </c>
      <c r="S19" s="3">
        <v>0</v>
      </c>
    </row>
    <row r="20" spans="1:19" x14ac:dyDescent="0.55000000000000004">
      <c r="A20" s="3" t="s">
        <v>97</v>
      </c>
      <c r="B20" s="3">
        <v>2410</v>
      </c>
      <c r="C20" s="3">
        <v>0</v>
      </c>
      <c r="D20" s="3">
        <v>0</v>
      </c>
      <c r="E20" s="4">
        <f t="shared" si="2"/>
        <v>0</v>
      </c>
      <c r="F20" s="3">
        <v>0</v>
      </c>
      <c r="G20" s="3">
        <v>0</v>
      </c>
      <c r="H20" s="3">
        <v>0</v>
      </c>
      <c r="L20" s="3" t="s">
        <v>83</v>
      </c>
      <c r="M20" s="3">
        <v>10240</v>
      </c>
      <c r="N20" s="3">
        <v>0.4</v>
      </c>
      <c r="O20" s="3">
        <v>20</v>
      </c>
      <c r="P20" s="4">
        <f t="shared" si="3"/>
        <v>1.953125E-3</v>
      </c>
      <c r="Q20" s="3">
        <v>0</v>
      </c>
      <c r="R20" s="3">
        <v>0</v>
      </c>
      <c r="S20" s="3">
        <v>0</v>
      </c>
    </row>
    <row r="21" spans="1:19" x14ac:dyDescent="0.55000000000000004">
      <c r="A21" s="3" t="s">
        <v>98</v>
      </c>
      <c r="B21" s="3">
        <v>3680</v>
      </c>
      <c r="C21" s="3">
        <v>0.1</v>
      </c>
      <c r="D21" s="3">
        <v>30</v>
      </c>
      <c r="E21" s="4">
        <f t="shared" si="2"/>
        <v>8.152173913043478E-3</v>
      </c>
      <c r="F21" s="3">
        <v>0</v>
      </c>
      <c r="G21" s="3">
        <v>0</v>
      </c>
      <c r="H21" s="3">
        <v>0</v>
      </c>
      <c r="L21" s="3" t="s">
        <v>84</v>
      </c>
      <c r="M21" s="3">
        <v>10400</v>
      </c>
      <c r="N21" s="3">
        <v>0.1</v>
      </c>
      <c r="O21" s="3">
        <v>0</v>
      </c>
      <c r="P21" s="4">
        <f t="shared" si="3"/>
        <v>0</v>
      </c>
      <c r="Q21" s="3">
        <v>4100</v>
      </c>
      <c r="R21" s="3">
        <v>0</v>
      </c>
      <c r="S21" s="3">
        <v>4100</v>
      </c>
    </row>
    <row r="22" spans="1:19" x14ac:dyDescent="0.55000000000000004">
      <c r="A22" s="3" t="s">
        <v>99</v>
      </c>
      <c r="B22" s="3">
        <v>2620</v>
      </c>
      <c r="C22" s="3">
        <v>0</v>
      </c>
      <c r="D22" s="3">
        <v>20</v>
      </c>
      <c r="E22" s="4">
        <f t="shared" si="2"/>
        <v>7.6335877862595417E-3</v>
      </c>
      <c r="F22" s="3">
        <v>0</v>
      </c>
      <c r="G22" s="3">
        <v>0</v>
      </c>
      <c r="H22" s="3">
        <v>0</v>
      </c>
      <c r="L22" s="3" t="s">
        <v>85</v>
      </c>
      <c r="M22" s="3">
        <v>9590</v>
      </c>
      <c r="N22" s="3">
        <v>0.5</v>
      </c>
      <c r="O22" s="3">
        <v>40</v>
      </c>
      <c r="P22" s="4">
        <f t="shared" si="3"/>
        <v>4.1710114702815434E-3</v>
      </c>
      <c r="Q22" s="3">
        <v>0</v>
      </c>
      <c r="R22" s="3">
        <v>0</v>
      </c>
      <c r="S22" s="3">
        <v>0</v>
      </c>
    </row>
    <row r="23" spans="1:19" x14ac:dyDescent="0.55000000000000004">
      <c r="A23" s="3" t="s">
        <v>100</v>
      </c>
      <c r="B23" s="3">
        <v>2900</v>
      </c>
      <c r="C23" s="3">
        <v>0.1</v>
      </c>
      <c r="D23" s="3">
        <v>10</v>
      </c>
      <c r="E23" s="4">
        <f t="shared" si="2"/>
        <v>3.4482758620689655E-3</v>
      </c>
      <c r="F23" s="3">
        <v>0</v>
      </c>
      <c r="G23" s="3">
        <v>0</v>
      </c>
      <c r="H23" s="3">
        <v>0</v>
      </c>
      <c r="L23" s="3" t="s">
        <v>86</v>
      </c>
      <c r="M23" s="3">
        <v>5480</v>
      </c>
      <c r="N23" s="3">
        <v>0.8</v>
      </c>
      <c r="O23" s="3">
        <v>30</v>
      </c>
      <c r="P23" s="4">
        <f t="shared" si="3"/>
        <v>5.4744525547445258E-3</v>
      </c>
      <c r="Q23" s="3">
        <v>0</v>
      </c>
      <c r="R23" s="3">
        <v>0</v>
      </c>
      <c r="S23" s="3">
        <v>0</v>
      </c>
    </row>
    <row r="24" spans="1:19" x14ac:dyDescent="0.55000000000000004">
      <c r="A24" s="3" t="s">
        <v>101</v>
      </c>
      <c r="B24" s="3">
        <v>7660</v>
      </c>
      <c r="C24" s="3">
        <v>0</v>
      </c>
      <c r="D24" s="3">
        <v>0</v>
      </c>
      <c r="E24" s="4">
        <f t="shared" si="2"/>
        <v>0</v>
      </c>
      <c r="F24" s="3">
        <v>0</v>
      </c>
      <c r="G24" s="3">
        <v>0</v>
      </c>
      <c r="H24" s="3">
        <v>0</v>
      </c>
      <c r="L24" s="3" t="s">
        <v>87</v>
      </c>
      <c r="M24" s="3">
        <v>9030</v>
      </c>
      <c r="N24" s="3">
        <v>0</v>
      </c>
      <c r="O24" s="3">
        <v>110</v>
      </c>
      <c r="P24" s="4">
        <f t="shared" si="3"/>
        <v>1.2181616832779624E-2</v>
      </c>
      <c r="Q24" s="3">
        <v>0</v>
      </c>
      <c r="R24" s="3">
        <v>0</v>
      </c>
      <c r="S24" s="3">
        <v>0</v>
      </c>
    </row>
    <row r="25" spans="1:19" x14ac:dyDescent="0.55000000000000004">
      <c r="A25" s="3" t="s">
        <v>102</v>
      </c>
      <c r="B25" s="3">
        <v>4860</v>
      </c>
      <c r="C25" s="3">
        <v>0.1</v>
      </c>
      <c r="D25" s="3">
        <v>10</v>
      </c>
      <c r="E25" s="4">
        <f t="shared" si="2"/>
        <v>2.05761316872428E-3</v>
      </c>
      <c r="F25" s="3">
        <v>0</v>
      </c>
      <c r="G25" s="3">
        <v>0</v>
      </c>
      <c r="H25" s="3">
        <v>0</v>
      </c>
      <c r="L25" s="3" t="s">
        <v>88</v>
      </c>
      <c r="M25" s="3">
        <v>6490</v>
      </c>
      <c r="N25" s="3">
        <v>0.3</v>
      </c>
      <c r="O25" s="3">
        <v>30</v>
      </c>
      <c r="P25" s="4">
        <f t="shared" si="3"/>
        <v>4.6224961479198771E-3</v>
      </c>
      <c r="Q25" s="3">
        <v>0</v>
      </c>
      <c r="R25" s="3">
        <v>0</v>
      </c>
      <c r="S25" s="3">
        <v>0</v>
      </c>
    </row>
    <row r="26" spans="1:19" x14ac:dyDescent="0.55000000000000004">
      <c r="A26" s="3" t="s">
        <v>103</v>
      </c>
      <c r="B26" s="3">
        <v>5770</v>
      </c>
      <c r="C26" s="3">
        <v>0.2</v>
      </c>
      <c r="D26" s="3">
        <v>10</v>
      </c>
      <c r="E26" s="4">
        <f t="shared" si="2"/>
        <v>1.7331022530329288E-3</v>
      </c>
      <c r="F26" s="3">
        <v>0</v>
      </c>
      <c r="G26" s="3">
        <v>0</v>
      </c>
      <c r="H26" s="3">
        <v>0</v>
      </c>
      <c r="L26" s="3" t="s">
        <v>89</v>
      </c>
      <c r="M26" s="3">
        <v>5670</v>
      </c>
      <c r="N26" s="3">
        <v>0.5</v>
      </c>
      <c r="O26" s="3">
        <v>40</v>
      </c>
      <c r="P26" s="4">
        <f t="shared" si="3"/>
        <v>7.0546737213403876E-3</v>
      </c>
      <c r="Q26" s="3">
        <v>0</v>
      </c>
      <c r="R26" s="3">
        <v>0</v>
      </c>
      <c r="S26" s="3">
        <v>0</v>
      </c>
    </row>
    <row r="27" spans="1:19" x14ac:dyDescent="0.55000000000000004">
      <c r="A27" s="5" t="s">
        <v>104</v>
      </c>
      <c r="B27" s="5">
        <v>8930</v>
      </c>
      <c r="C27" s="5">
        <v>0</v>
      </c>
      <c r="D27" s="5">
        <v>0</v>
      </c>
      <c r="E27" s="6">
        <f t="shared" si="2"/>
        <v>0</v>
      </c>
      <c r="F27" s="5">
        <v>0</v>
      </c>
      <c r="G27" s="5">
        <v>0</v>
      </c>
      <c r="H27" s="5">
        <v>0</v>
      </c>
      <c r="L27" s="3" t="s">
        <v>90</v>
      </c>
      <c r="M27" s="3">
        <v>18260</v>
      </c>
      <c r="N27" s="3">
        <v>0.4</v>
      </c>
      <c r="O27" s="3">
        <v>20</v>
      </c>
      <c r="P27" s="4">
        <f t="shared" si="3"/>
        <v>1.0952902519167579E-3</v>
      </c>
      <c r="Q27" s="3">
        <v>0</v>
      </c>
      <c r="R27" s="3">
        <v>0</v>
      </c>
      <c r="S27" s="3">
        <v>0</v>
      </c>
    </row>
    <row r="28" spans="1:19" x14ac:dyDescent="0.55000000000000004">
      <c r="A28" s="9"/>
      <c r="B28" s="9"/>
      <c r="C28" s="9"/>
      <c r="D28" s="9"/>
      <c r="E28" s="9"/>
      <c r="F28" s="9"/>
      <c r="G28" s="9"/>
      <c r="H28" s="9"/>
      <c r="L28" s="3" t="s">
        <v>91</v>
      </c>
      <c r="M28" s="3">
        <v>7860</v>
      </c>
      <c r="N28" s="3">
        <v>0.3</v>
      </c>
      <c r="O28" s="3">
        <v>20</v>
      </c>
      <c r="P28" s="4">
        <f t="shared" si="3"/>
        <v>2.5445292620865142E-3</v>
      </c>
      <c r="Q28" s="3">
        <v>0</v>
      </c>
      <c r="R28" s="3">
        <v>0</v>
      </c>
      <c r="S28" s="3">
        <v>0</v>
      </c>
    </row>
    <row r="29" spans="1:19" x14ac:dyDescent="0.55000000000000004">
      <c r="A29" s="7" t="s">
        <v>57</v>
      </c>
      <c r="B29" s="7">
        <v>3130</v>
      </c>
      <c r="C29" s="7">
        <v>0.1</v>
      </c>
      <c r="D29" s="7">
        <v>30</v>
      </c>
      <c r="E29" s="8">
        <f t="shared" ref="E29:E40" si="4">SUM(D29/B29)</f>
        <v>9.5846645367412137E-3</v>
      </c>
      <c r="F29" s="7">
        <v>12300</v>
      </c>
      <c r="G29" s="7">
        <v>4100</v>
      </c>
      <c r="H29" s="7">
        <v>8200</v>
      </c>
      <c r="L29" s="5" t="s">
        <v>92</v>
      </c>
      <c r="M29" s="5">
        <v>14610</v>
      </c>
      <c r="N29" s="5">
        <v>0.3</v>
      </c>
      <c r="O29" s="5">
        <v>40</v>
      </c>
      <c r="P29" s="6">
        <f t="shared" si="3"/>
        <v>2.7378507871321013E-3</v>
      </c>
      <c r="Q29" s="5">
        <v>0</v>
      </c>
      <c r="R29" s="5">
        <v>0</v>
      </c>
      <c r="S29" s="5">
        <v>0</v>
      </c>
    </row>
    <row r="30" spans="1:19" x14ac:dyDescent="0.55000000000000004">
      <c r="A30" s="3" t="s">
        <v>58</v>
      </c>
      <c r="B30" s="3">
        <v>930</v>
      </c>
      <c r="C30" s="3">
        <v>0.5</v>
      </c>
      <c r="D30" s="3">
        <v>30</v>
      </c>
      <c r="E30" s="4">
        <f t="shared" si="4"/>
        <v>3.2258064516129031E-2</v>
      </c>
      <c r="F30" s="3">
        <v>32600</v>
      </c>
      <c r="G30" s="3">
        <v>0</v>
      </c>
      <c r="H30" s="3">
        <v>32600</v>
      </c>
      <c r="L30" s="9"/>
      <c r="M30" s="9"/>
      <c r="N30" s="9"/>
      <c r="O30" s="9"/>
      <c r="P30" s="9"/>
      <c r="Q30" s="9"/>
      <c r="R30" s="9"/>
      <c r="S30" s="9"/>
    </row>
    <row r="31" spans="1:19" x14ac:dyDescent="0.55000000000000004">
      <c r="A31" s="3" t="s">
        <v>59</v>
      </c>
      <c r="B31" s="3">
        <v>2110</v>
      </c>
      <c r="C31" s="3">
        <v>0.1</v>
      </c>
      <c r="D31" s="3">
        <v>60</v>
      </c>
      <c r="E31" s="4">
        <f t="shared" si="4"/>
        <v>2.843601895734597E-2</v>
      </c>
      <c r="F31" s="3">
        <v>16300</v>
      </c>
      <c r="G31" s="3">
        <v>16300</v>
      </c>
      <c r="H31" s="3">
        <v>0</v>
      </c>
      <c r="L31" s="7" t="s">
        <v>69</v>
      </c>
      <c r="M31" s="7">
        <v>7340</v>
      </c>
      <c r="N31" s="7">
        <v>0.4</v>
      </c>
      <c r="O31" s="7">
        <v>0</v>
      </c>
      <c r="P31" s="8">
        <f t="shared" ref="P31:P42" si="5">SUM(O31/M31)</f>
        <v>0</v>
      </c>
      <c r="Q31" s="7">
        <v>0</v>
      </c>
      <c r="R31" s="7">
        <v>0</v>
      </c>
      <c r="S31" s="7">
        <v>0</v>
      </c>
    </row>
    <row r="32" spans="1:19" x14ac:dyDescent="0.55000000000000004">
      <c r="A32" s="3" t="s">
        <v>60</v>
      </c>
      <c r="B32" s="3">
        <v>3290</v>
      </c>
      <c r="C32" s="3">
        <v>0.2</v>
      </c>
      <c r="D32" s="3">
        <v>30</v>
      </c>
      <c r="E32" s="4">
        <f t="shared" si="4"/>
        <v>9.11854103343465E-3</v>
      </c>
      <c r="F32" s="3">
        <v>0</v>
      </c>
      <c r="G32" s="3">
        <v>0</v>
      </c>
      <c r="H32" s="3">
        <v>0</v>
      </c>
      <c r="L32" s="3" t="s">
        <v>70</v>
      </c>
      <c r="M32" s="3">
        <v>7700</v>
      </c>
      <c r="N32" s="3">
        <v>0.2</v>
      </c>
      <c r="O32" s="3">
        <v>10</v>
      </c>
      <c r="P32" s="4">
        <f t="shared" si="5"/>
        <v>1.2987012987012987E-3</v>
      </c>
      <c r="Q32" s="3">
        <v>0</v>
      </c>
      <c r="R32" s="3">
        <v>0</v>
      </c>
      <c r="S32" s="3">
        <v>0</v>
      </c>
    </row>
    <row r="33" spans="1:19" x14ac:dyDescent="0.55000000000000004">
      <c r="A33" s="3" t="s">
        <v>61</v>
      </c>
      <c r="B33" s="3">
        <v>6070</v>
      </c>
      <c r="C33" s="3">
        <v>0.6</v>
      </c>
      <c r="D33" s="3">
        <v>40</v>
      </c>
      <c r="E33" s="4">
        <f t="shared" si="4"/>
        <v>6.5897858319604614E-3</v>
      </c>
      <c r="F33" s="3">
        <v>0</v>
      </c>
      <c r="G33" s="3">
        <v>0</v>
      </c>
      <c r="H33" s="3">
        <v>0</v>
      </c>
      <c r="L33" s="3" t="s">
        <v>71</v>
      </c>
      <c r="M33" s="3">
        <v>3100</v>
      </c>
      <c r="N33" s="3">
        <v>0.6</v>
      </c>
      <c r="O33" s="3">
        <v>10</v>
      </c>
      <c r="P33" s="4">
        <f t="shared" si="5"/>
        <v>3.2258064516129032E-3</v>
      </c>
      <c r="Q33" s="3">
        <v>8200</v>
      </c>
      <c r="R33" s="3">
        <v>0</v>
      </c>
      <c r="S33" s="3">
        <v>8200</v>
      </c>
    </row>
    <row r="34" spans="1:19" x14ac:dyDescent="0.55000000000000004">
      <c r="A34" s="3" t="s">
        <v>62</v>
      </c>
      <c r="B34" s="3">
        <v>1960</v>
      </c>
      <c r="C34" s="3">
        <v>0.4</v>
      </c>
      <c r="D34" s="3">
        <v>90</v>
      </c>
      <c r="E34" s="4">
        <f t="shared" si="4"/>
        <v>4.5918367346938778E-2</v>
      </c>
      <c r="F34" s="3">
        <v>8200</v>
      </c>
      <c r="G34" s="3">
        <v>4100</v>
      </c>
      <c r="H34" s="3">
        <v>4100</v>
      </c>
      <c r="L34" s="3" t="s">
        <v>72</v>
      </c>
      <c r="M34" s="3">
        <v>4110</v>
      </c>
      <c r="N34" s="3">
        <v>0.2</v>
      </c>
      <c r="O34" s="3">
        <v>280</v>
      </c>
      <c r="P34" s="4">
        <f t="shared" si="5"/>
        <v>6.8126520681265207E-2</v>
      </c>
      <c r="Q34" s="3">
        <v>0</v>
      </c>
      <c r="R34" s="3">
        <v>0</v>
      </c>
      <c r="S34" s="3">
        <v>0</v>
      </c>
    </row>
    <row r="35" spans="1:19" x14ac:dyDescent="0.55000000000000004">
      <c r="A35" s="3" t="s">
        <v>63</v>
      </c>
      <c r="B35" s="3">
        <v>2030</v>
      </c>
      <c r="C35" s="3">
        <v>0.45</v>
      </c>
      <c r="D35" s="3">
        <v>130</v>
      </c>
      <c r="E35" s="4">
        <f t="shared" si="4"/>
        <v>6.4039408866995079E-2</v>
      </c>
      <c r="F35" s="3">
        <v>32600</v>
      </c>
      <c r="G35" s="3">
        <v>16300</v>
      </c>
      <c r="H35" s="3">
        <v>16300</v>
      </c>
      <c r="L35" s="3" t="s">
        <v>73</v>
      </c>
      <c r="M35" s="3">
        <v>1630</v>
      </c>
      <c r="N35" s="3">
        <v>0.3</v>
      </c>
      <c r="O35" s="3">
        <v>90</v>
      </c>
      <c r="P35" s="4">
        <f t="shared" si="5"/>
        <v>5.5214723926380369E-2</v>
      </c>
      <c r="Q35" s="3">
        <v>16300</v>
      </c>
      <c r="R35" s="3">
        <v>0</v>
      </c>
      <c r="S35" s="3">
        <v>16300</v>
      </c>
    </row>
    <row r="36" spans="1:19" x14ac:dyDescent="0.55000000000000004">
      <c r="A36" s="3" t="s">
        <v>64</v>
      </c>
      <c r="B36" s="3">
        <v>3520</v>
      </c>
      <c r="C36" s="3">
        <v>0.2</v>
      </c>
      <c r="D36" s="3">
        <v>120</v>
      </c>
      <c r="E36" s="4">
        <f t="shared" si="4"/>
        <v>3.4090909090909088E-2</v>
      </c>
      <c r="F36" s="3">
        <v>4100</v>
      </c>
      <c r="G36" s="3">
        <v>4100</v>
      </c>
      <c r="H36" s="3">
        <v>0</v>
      </c>
      <c r="L36" s="3" t="s">
        <v>74</v>
      </c>
      <c r="M36" s="3">
        <v>3420</v>
      </c>
      <c r="N36" s="3">
        <v>0.2</v>
      </c>
      <c r="O36" s="3">
        <v>110</v>
      </c>
      <c r="P36" s="4">
        <f t="shared" si="5"/>
        <v>3.2163742690058478E-2</v>
      </c>
      <c r="Q36" s="3">
        <v>0</v>
      </c>
      <c r="R36" s="3">
        <v>0</v>
      </c>
      <c r="S36" s="3">
        <v>0</v>
      </c>
    </row>
    <row r="37" spans="1:19" x14ac:dyDescent="0.55000000000000004">
      <c r="A37" s="3" t="s">
        <v>65</v>
      </c>
      <c r="B37" s="3">
        <v>1120</v>
      </c>
      <c r="C37" s="3">
        <v>0.9</v>
      </c>
      <c r="D37" s="3">
        <v>120</v>
      </c>
      <c r="E37" s="4">
        <f t="shared" si="4"/>
        <v>0.10714285714285714</v>
      </c>
      <c r="F37" s="3">
        <v>32600</v>
      </c>
      <c r="G37" s="3">
        <v>16300</v>
      </c>
      <c r="H37" s="3">
        <v>16300</v>
      </c>
      <c r="L37" s="3" t="s">
        <v>75</v>
      </c>
      <c r="M37" s="3">
        <v>11580</v>
      </c>
      <c r="N37" s="3">
        <v>0</v>
      </c>
      <c r="O37" s="3">
        <v>0</v>
      </c>
      <c r="P37" s="4">
        <f t="shared" si="5"/>
        <v>0</v>
      </c>
      <c r="Q37" s="3">
        <v>0</v>
      </c>
      <c r="R37" s="3">
        <v>0</v>
      </c>
      <c r="S37" s="3">
        <v>0</v>
      </c>
    </row>
    <row r="38" spans="1:19" x14ac:dyDescent="0.55000000000000004">
      <c r="A38" s="3" t="s">
        <v>66</v>
      </c>
      <c r="B38" s="3">
        <v>3490</v>
      </c>
      <c r="C38" s="3">
        <v>0.3</v>
      </c>
      <c r="D38" s="3">
        <v>50</v>
      </c>
      <c r="E38" s="4">
        <f t="shared" si="4"/>
        <v>1.4326647564469915E-2</v>
      </c>
      <c r="F38" s="3">
        <v>28500</v>
      </c>
      <c r="G38" s="3">
        <v>16300</v>
      </c>
      <c r="H38" s="3">
        <v>12200</v>
      </c>
      <c r="L38" s="3" t="s">
        <v>76</v>
      </c>
      <c r="M38" s="3">
        <v>5670</v>
      </c>
      <c r="N38" s="3">
        <v>0.2</v>
      </c>
      <c r="O38" s="3">
        <v>50</v>
      </c>
      <c r="P38" s="4">
        <f t="shared" si="5"/>
        <v>8.8183421516754845E-3</v>
      </c>
      <c r="Q38" s="3">
        <v>0</v>
      </c>
      <c r="R38" s="3">
        <v>0</v>
      </c>
      <c r="S38" s="3">
        <v>0</v>
      </c>
    </row>
    <row r="39" spans="1:19" x14ac:dyDescent="0.55000000000000004">
      <c r="A39" s="3" t="s">
        <v>67</v>
      </c>
      <c r="B39" s="3">
        <v>3030</v>
      </c>
      <c r="C39" s="3">
        <v>0.3</v>
      </c>
      <c r="D39" s="3">
        <v>20</v>
      </c>
      <c r="E39" s="4">
        <f t="shared" si="4"/>
        <v>6.6006600660066007E-3</v>
      </c>
      <c r="F39" s="3">
        <v>0</v>
      </c>
      <c r="G39" s="3">
        <v>0</v>
      </c>
      <c r="H39" s="3">
        <v>0</v>
      </c>
      <c r="L39" s="3" t="s">
        <v>77</v>
      </c>
      <c r="M39" s="3">
        <v>2800</v>
      </c>
      <c r="N39" s="3">
        <v>0.2</v>
      </c>
      <c r="O39" s="3">
        <v>10</v>
      </c>
      <c r="P39" s="4">
        <f t="shared" si="5"/>
        <v>3.5714285714285713E-3</v>
      </c>
      <c r="Q39" s="3">
        <v>0</v>
      </c>
      <c r="R39" s="3">
        <v>0</v>
      </c>
      <c r="S39" s="3">
        <v>0</v>
      </c>
    </row>
    <row r="40" spans="1:19" x14ac:dyDescent="0.55000000000000004">
      <c r="A40" s="5" t="s">
        <v>68</v>
      </c>
      <c r="B40" s="5">
        <v>2320</v>
      </c>
      <c r="C40" s="5">
        <v>0.4</v>
      </c>
      <c r="D40" s="5">
        <v>30</v>
      </c>
      <c r="E40" s="6">
        <f t="shared" si="4"/>
        <v>1.2931034482758621E-2</v>
      </c>
      <c r="F40" s="5">
        <v>0</v>
      </c>
      <c r="G40" s="5">
        <v>0</v>
      </c>
      <c r="H40" s="5">
        <v>0</v>
      </c>
      <c r="L40" s="3" t="s">
        <v>78</v>
      </c>
      <c r="M40" s="3">
        <v>7300</v>
      </c>
      <c r="N40" s="3">
        <v>0.4</v>
      </c>
      <c r="O40" s="3">
        <v>30</v>
      </c>
      <c r="P40" s="4">
        <f t="shared" si="5"/>
        <v>4.10958904109589E-3</v>
      </c>
      <c r="Q40" s="3">
        <v>0</v>
      </c>
      <c r="R40" s="3">
        <v>0</v>
      </c>
      <c r="S40" s="3">
        <v>0</v>
      </c>
    </row>
    <row r="41" spans="1:19" x14ac:dyDescent="0.55000000000000004">
      <c r="A41" s="9"/>
      <c r="B41" s="9"/>
      <c r="C41" s="9"/>
      <c r="D41" s="9"/>
      <c r="E41" s="9"/>
      <c r="F41" s="9"/>
      <c r="G41" s="9"/>
      <c r="H41" s="9"/>
      <c r="L41" s="3" t="s">
        <v>79</v>
      </c>
      <c r="M41" s="3">
        <v>4170</v>
      </c>
      <c r="N41" s="3">
        <v>0.1</v>
      </c>
      <c r="O41" s="3">
        <v>10</v>
      </c>
      <c r="P41" s="4">
        <f t="shared" si="5"/>
        <v>2.3980815347721821E-3</v>
      </c>
      <c r="Q41" s="3">
        <v>0</v>
      </c>
      <c r="R41" s="3">
        <v>0</v>
      </c>
      <c r="S41" s="3">
        <v>0</v>
      </c>
    </row>
    <row r="42" spans="1:19" x14ac:dyDescent="0.55000000000000004">
      <c r="A42" s="7" t="s">
        <v>33</v>
      </c>
      <c r="B42" s="7">
        <v>7860</v>
      </c>
      <c r="C42" s="7">
        <v>0.2</v>
      </c>
      <c r="D42" s="7">
        <v>3</v>
      </c>
      <c r="E42" s="8">
        <f t="shared" ref="E42:E53" si="6">SUM(D42/B42)</f>
        <v>3.816793893129771E-4</v>
      </c>
      <c r="F42" s="7">
        <v>0</v>
      </c>
      <c r="G42" s="7">
        <v>0</v>
      </c>
      <c r="H42" s="7">
        <v>0</v>
      </c>
      <c r="L42" s="5" t="s">
        <v>80</v>
      </c>
      <c r="M42" s="5">
        <v>4630</v>
      </c>
      <c r="N42" s="5">
        <v>0.5</v>
      </c>
      <c r="O42" s="5">
        <v>50</v>
      </c>
      <c r="P42" s="6">
        <f t="shared" si="5"/>
        <v>1.079913606911447E-2</v>
      </c>
      <c r="Q42" s="5">
        <v>0</v>
      </c>
      <c r="R42" s="5">
        <v>0</v>
      </c>
      <c r="S42" s="5">
        <v>0</v>
      </c>
    </row>
    <row r="43" spans="1:19" x14ac:dyDescent="0.55000000000000004">
      <c r="A43" s="3" t="s">
        <v>34</v>
      </c>
      <c r="B43" s="3">
        <v>2900</v>
      </c>
      <c r="C43" s="3">
        <v>0.1</v>
      </c>
      <c r="D43" s="3">
        <v>140</v>
      </c>
      <c r="E43" s="4">
        <f t="shared" si="6"/>
        <v>4.8275862068965517E-2</v>
      </c>
      <c r="F43" s="3">
        <v>0</v>
      </c>
      <c r="G43" s="3">
        <v>0</v>
      </c>
      <c r="H43" s="3">
        <v>0</v>
      </c>
      <c r="L43" s="9"/>
      <c r="M43" s="9"/>
      <c r="N43" s="9"/>
      <c r="O43" s="9"/>
      <c r="P43" s="9"/>
      <c r="Q43" s="9"/>
      <c r="R43" s="9"/>
      <c r="S43" s="9"/>
    </row>
    <row r="44" spans="1:19" x14ac:dyDescent="0.55000000000000004">
      <c r="A44" s="3" t="s">
        <v>35</v>
      </c>
      <c r="B44" s="3">
        <v>5120</v>
      </c>
      <c r="C44" s="3">
        <v>0.3</v>
      </c>
      <c r="D44" s="3">
        <v>0</v>
      </c>
      <c r="E44" s="4">
        <f t="shared" si="6"/>
        <v>0</v>
      </c>
      <c r="F44" s="3">
        <v>0</v>
      </c>
      <c r="G44" s="3">
        <v>0</v>
      </c>
      <c r="H44" s="3">
        <v>0</v>
      </c>
      <c r="L44" s="7" t="s">
        <v>45</v>
      </c>
      <c r="M44" s="7">
        <v>5800</v>
      </c>
      <c r="N44" s="7">
        <v>0.8</v>
      </c>
      <c r="O44" s="7">
        <v>100</v>
      </c>
      <c r="P44" s="8">
        <f t="shared" ref="P44:P55" si="7">SUM(O44/M44)</f>
        <v>1.7241379310344827E-2</v>
      </c>
      <c r="Q44" s="7">
        <v>0</v>
      </c>
      <c r="R44" s="7">
        <v>0</v>
      </c>
      <c r="S44" s="7">
        <v>0</v>
      </c>
    </row>
    <row r="45" spans="1:19" x14ac:dyDescent="0.55000000000000004">
      <c r="A45" s="3" t="s">
        <v>36</v>
      </c>
      <c r="B45" s="3">
        <v>2090</v>
      </c>
      <c r="C45" s="3">
        <v>0.6</v>
      </c>
      <c r="D45" s="3">
        <v>30</v>
      </c>
      <c r="E45" s="4">
        <f t="shared" si="6"/>
        <v>1.4354066985645933E-2</v>
      </c>
      <c r="F45" s="3">
        <v>0</v>
      </c>
      <c r="G45" s="3">
        <v>0</v>
      </c>
      <c r="H45" s="3">
        <v>0</v>
      </c>
      <c r="L45" s="3" t="s">
        <v>46</v>
      </c>
      <c r="M45" s="3">
        <v>24780</v>
      </c>
      <c r="N45" s="3">
        <v>1.5</v>
      </c>
      <c r="O45" s="3">
        <v>100</v>
      </c>
      <c r="P45" s="4">
        <f t="shared" si="7"/>
        <v>4.0355125100887809E-3</v>
      </c>
      <c r="Q45" s="3">
        <v>0</v>
      </c>
      <c r="R45" s="3">
        <v>0</v>
      </c>
      <c r="S45" s="3">
        <v>0</v>
      </c>
    </row>
    <row r="46" spans="1:19" x14ac:dyDescent="0.55000000000000004">
      <c r="A46" s="3" t="s">
        <v>37</v>
      </c>
      <c r="B46" s="3">
        <v>6590</v>
      </c>
      <c r="C46" s="3">
        <v>0</v>
      </c>
      <c r="D46" s="3">
        <v>0</v>
      </c>
      <c r="E46" s="4">
        <f t="shared" si="6"/>
        <v>0</v>
      </c>
      <c r="F46" s="3">
        <v>0</v>
      </c>
      <c r="G46" s="3">
        <v>0</v>
      </c>
      <c r="H46" s="3">
        <v>0</v>
      </c>
      <c r="L46" s="3" t="s">
        <v>47</v>
      </c>
      <c r="M46" s="3">
        <v>9720</v>
      </c>
      <c r="N46" s="3">
        <v>0.3</v>
      </c>
      <c r="O46" s="3">
        <v>20</v>
      </c>
      <c r="P46" s="4">
        <f t="shared" si="7"/>
        <v>2.05761316872428E-3</v>
      </c>
      <c r="Q46" s="3">
        <v>0</v>
      </c>
      <c r="R46" s="3">
        <v>0</v>
      </c>
      <c r="S46" s="3">
        <v>0</v>
      </c>
    </row>
    <row r="47" spans="1:19" x14ac:dyDescent="0.55000000000000004">
      <c r="A47" s="3" t="s">
        <v>38</v>
      </c>
      <c r="B47" s="3">
        <v>4570</v>
      </c>
      <c r="C47" s="3">
        <v>1.2</v>
      </c>
      <c r="D47" s="3">
        <v>20</v>
      </c>
      <c r="E47" s="4">
        <f t="shared" si="6"/>
        <v>4.3763676148796497E-3</v>
      </c>
      <c r="F47" s="3">
        <v>0</v>
      </c>
      <c r="G47" s="3">
        <v>0</v>
      </c>
      <c r="H47" s="3">
        <v>0</v>
      </c>
      <c r="L47" s="3" t="s">
        <v>48</v>
      </c>
      <c r="M47" s="3">
        <v>4500</v>
      </c>
      <c r="N47" s="3">
        <v>0.7</v>
      </c>
      <c r="O47" s="3">
        <v>90</v>
      </c>
      <c r="P47" s="4">
        <f t="shared" si="7"/>
        <v>0.02</v>
      </c>
      <c r="Q47" s="3">
        <v>0</v>
      </c>
      <c r="R47" s="3">
        <v>0</v>
      </c>
      <c r="S47" s="3">
        <v>0</v>
      </c>
    </row>
    <row r="48" spans="1:19" x14ac:dyDescent="0.55000000000000004">
      <c r="A48" s="3" t="s">
        <v>39</v>
      </c>
      <c r="B48" s="3">
        <v>6070</v>
      </c>
      <c r="C48" s="3">
        <v>0.1</v>
      </c>
      <c r="D48" s="3">
        <v>10</v>
      </c>
      <c r="E48" s="4">
        <f t="shared" si="6"/>
        <v>1.6474464579901153E-3</v>
      </c>
      <c r="F48" s="3">
        <v>0</v>
      </c>
      <c r="G48" s="3">
        <v>0</v>
      </c>
      <c r="H48" s="3">
        <v>0</v>
      </c>
      <c r="L48" s="3" t="s">
        <v>49</v>
      </c>
      <c r="M48" s="3">
        <v>4430</v>
      </c>
      <c r="N48" s="3">
        <v>0.4</v>
      </c>
      <c r="O48" s="3">
        <v>20</v>
      </c>
      <c r="P48" s="4">
        <f t="shared" si="7"/>
        <v>4.5146726862302479E-3</v>
      </c>
      <c r="Q48" s="3">
        <v>0</v>
      </c>
      <c r="R48" s="3">
        <v>0</v>
      </c>
      <c r="S48" s="3">
        <v>0</v>
      </c>
    </row>
    <row r="49" spans="1:19" x14ac:dyDescent="0.55000000000000004">
      <c r="A49" s="3" t="s">
        <v>40</v>
      </c>
      <c r="B49" s="3">
        <v>6330</v>
      </c>
      <c r="C49" s="3">
        <v>0.1</v>
      </c>
      <c r="D49" s="3">
        <v>110</v>
      </c>
      <c r="E49" s="4">
        <f t="shared" si="6"/>
        <v>1.7377567140600316E-2</v>
      </c>
      <c r="F49" s="3">
        <v>0</v>
      </c>
      <c r="G49" s="3">
        <v>0</v>
      </c>
      <c r="H49" s="3">
        <v>0</v>
      </c>
      <c r="L49" s="3" t="s">
        <v>50</v>
      </c>
      <c r="M49" s="3">
        <v>8930</v>
      </c>
      <c r="N49" s="3">
        <v>0</v>
      </c>
      <c r="O49" s="3">
        <v>2</v>
      </c>
      <c r="P49" s="4">
        <f t="shared" si="7"/>
        <v>2.2396416573348266E-4</v>
      </c>
      <c r="Q49" s="3">
        <v>0</v>
      </c>
      <c r="R49" s="3">
        <v>0</v>
      </c>
      <c r="S49" s="3">
        <v>0</v>
      </c>
    </row>
    <row r="50" spans="1:19" x14ac:dyDescent="0.55000000000000004">
      <c r="A50" s="3" t="s">
        <v>41</v>
      </c>
      <c r="B50" s="3">
        <v>1530</v>
      </c>
      <c r="C50" s="3">
        <v>1.1000000000000001</v>
      </c>
      <c r="D50" s="3">
        <v>120</v>
      </c>
      <c r="E50" s="4">
        <f t="shared" si="6"/>
        <v>7.8431372549019607E-2</v>
      </c>
      <c r="F50" s="3">
        <v>48900</v>
      </c>
      <c r="G50" s="3">
        <v>32600</v>
      </c>
      <c r="H50" s="3">
        <v>16300</v>
      </c>
      <c r="L50" s="3" t="s">
        <v>51</v>
      </c>
      <c r="M50" s="3">
        <v>6590</v>
      </c>
      <c r="N50" s="3">
        <v>0</v>
      </c>
      <c r="O50" s="3">
        <v>10</v>
      </c>
      <c r="P50" s="4">
        <f t="shared" si="7"/>
        <v>1.5174506828528073E-3</v>
      </c>
      <c r="Q50" s="3">
        <v>0</v>
      </c>
      <c r="R50" s="3">
        <v>0</v>
      </c>
      <c r="S50" s="3">
        <v>0</v>
      </c>
    </row>
    <row r="51" spans="1:19" x14ac:dyDescent="0.55000000000000004">
      <c r="A51" s="3" t="s">
        <v>42</v>
      </c>
      <c r="B51" s="3">
        <v>6520</v>
      </c>
      <c r="C51" s="3">
        <v>0.2</v>
      </c>
      <c r="D51" s="3">
        <v>10</v>
      </c>
      <c r="E51" s="4">
        <f t="shared" si="6"/>
        <v>1.5337423312883436E-3</v>
      </c>
      <c r="F51" s="3">
        <v>0</v>
      </c>
      <c r="G51" s="3">
        <v>0</v>
      </c>
      <c r="H51" s="3">
        <v>0</v>
      </c>
      <c r="L51" s="3" t="s">
        <v>52</v>
      </c>
      <c r="M51" s="3">
        <v>6000</v>
      </c>
      <c r="N51" s="3">
        <v>0.2</v>
      </c>
      <c r="O51" s="3">
        <v>70</v>
      </c>
      <c r="P51" s="4">
        <f t="shared" si="7"/>
        <v>1.1666666666666667E-2</v>
      </c>
      <c r="Q51" s="3">
        <v>0</v>
      </c>
      <c r="R51" s="3">
        <v>0</v>
      </c>
      <c r="S51" s="3">
        <v>0</v>
      </c>
    </row>
    <row r="52" spans="1:19" x14ac:dyDescent="0.55000000000000004">
      <c r="A52" s="3" t="s">
        <v>43</v>
      </c>
      <c r="B52" s="3">
        <v>2840</v>
      </c>
      <c r="C52" s="3">
        <v>0.8</v>
      </c>
      <c r="D52" s="3">
        <v>30</v>
      </c>
      <c r="E52" s="4">
        <f t="shared" si="6"/>
        <v>1.0563380281690141E-2</v>
      </c>
      <c r="F52" s="3">
        <v>0</v>
      </c>
      <c r="G52" s="3">
        <v>0</v>
      </c>
      <c r="H52" s="3">
        <v>0</v>
      </c>
      <c r="L52" s="3" t="s">
        <v>53</v>
      </c>
      <c r="M52" s="3">
        <v>4170</v>
      </c>
      <c r="N52" s="3">
        <v>0.1</v>
      </c>
      <c r="O52" s="3">
        <v>10</v>
      </c>
      <c r="P52" s="4">
        <f t="shared" si="7"/>
        <v>2.3980815347721821E-3</v>
      </c>
      <c r="Q52" s="3">
        <v>0</v>
      </c>
      <c r="R52" s="3">
        <v>0</v>
      </c>
      <c r="S52" s="3">
        <v>0</v>
      </c>
    </row>
    <row r="53" spans="1:19" x14ac:dyDescent="0.55000000000000004">
      <c r="A53" s="5" t="s">
        <v>44</v>
      </c>
      <c r="B53" s="5">
        <v>11800</v>
      </c>
      <c r="C53" s="5">
        <v>0.2</v>
      </c>
      <c r="D53" s="5">
        <v>30</v>
      </c>
      <c r="E53" s="6">
        <f t="shared" si="6"/>
        <v>2.542372881355932E-3</v>
      </c>
      <c r="F53" s="5">
        <v>0</v>
      </c>
      <c r="G53" s="5">
        <v>0</v>
      </c>
      <c r="H53" s="5">
        <v>0</v>
      </c>
      <c r="L53" s="3" t="s">
        <v>54</v>
      </c>
      <c r="M53" s="3">
        <v>9000</v>
      </c>
      <c r="N53" s="3">
        <v>0</v>
      </c>
      <c r="O53" s="3">
        <v>20</v>
      </c>
      <c r="P53" s="4">
        <f t="shared" si="7"/>
        <v>2.2222222222222222E-3</v>
      </c>
      <c r="Q53" s="3">
        <v>0</v>
      </c>
      <c r="R53" s="3">
        <v>0</v>
      </c>
      <c r="S53" s="3">
        <v>0</v>
      </c>
    </row>
    <row r="54" spans="1:19" x14ac:dyDescent="0.55000000000000004">
      <c r="A54" s="9"/>
      <c r="B54" s="9"/>
      <c r="C54" s="9"/>
      <c r="D54" s="9"/>
      <c r="E54" s="9"/>
      <c r="F54" s="9"/>
      <c r="G54" s="9"/>
      <c r="H54" s="9"/>
      <c r="L54" s="3" t="s">
        <v>55</v>
      </c>
      <c r="M54" s="3">
        <v>5150</v>
      </c>
      <c r="N54" s="3">
        <v>0.3</v>
      </c>
      <c r="O54" s="3">
        <v>30</v>
      </c>
      <c r="P54" s="4">
        <f t="shared" si="7"/>
        <v>5.8252427184466021E-3</v>
      </c>
      <c r="Q54" s="3">
        <v>0</v>
      </c>
      <c r="R54" s="3">
        <v>0</v>
      </c>
      <c r="S54" s="3">
        <v>0</v>
      </c>
    </row>
    <row r="55" spans="1:19" x14ac:dyDescent="0.55000000000000004">
      <c r="A55" s="7" t="s">
        <v>9</v>
      </c>
      <c r="B55" s="7">
        <v>2700</v>
      </c>
      <c r="C55" s="7">
        <v>0.3</v>
      </c>
      <c r="D55" s="7">
        <v>90</v>
      </c>
      <c r="E55" s="8">
        <f t="shared" ref="E55:E67" si="8">SUM(D55/B55)</f>
        <v>3.3333333333333333E-2</v>
      </c>
      <c r="F55" s="7">
        <v>0</v>
      </c>
      <c r="G55" s="7">
        <v>0</v>
      </c>
      <c r="H55" s="7">
        <v>0</v>
      </c>
      <c r="L55" s="5" t="s">
        <v>56</v>
      </c>
      <c r="M55" s="5">
        <v>8610</v>
      </c>
      <c r="N55" s="5">
        <v>0.6</v>
      </c>
      <c r="O55" s="5">
        <v>30</v>
      </c>
      <c r="P55" s="6">
        <f t="shared" si="7"/>
        <v>3.4843205574912892E-3</v>
      </c>
      <c r="Q55" s="5">
        <v>0</v>
      </c>
      <c r="R55" s="5">
        <v>0</v>
      </c>
      <c r="S55" s="5">
        <v>0</v>
      </c>
    </row>
    <row r="56" spans="1:19" x14ac:dyDescent="0.55000000000000004">
      <c r="A56" s="3" t="s">
        <v>10</v>
      </c>
      <c r="B56" s="3">
        <v>7170</v>
      </c>
      <c r="C56" s="3">
        <v>0.5</v>
      </c>
      <c r="D56" s="3">
        <v>110</v>
      </c>
      <c r="E56" s="4">
        <f t="shared" si="8"/>
        <v>1.5341701534170154E-2</v>
      </c>
      <c r="F56" s="3">
        <v>0</v>
      </c>
      <c r="G56" s="3">
        <v>0</v>
      </c>
      <c r="H56" s="3">
        <v>0</v>
      </c>
      <c r="L56" s="9"/>
      <c r="M56" s="9"/>
      <c r="N56" s="9"/>
      <c r="O56" s="9"/>
      <c r="P56" s="9"/>
      <c r="Q56" s="9"/>
      <c r="R56" s="9"/>
      <c r="S56" s="9"/>
    </row>
    <row r="57" spans="1:19" x14ac:dyDescent="0.55000000000000004">
      <c r="A57" s="3" t="s">
        <v>11</v>
      </c>
      <c r="B57" s="3">
        <v>6070</v>
      </c>
      <c r="C57" s="3">
        <v>0.4</v>
      </c>
      <c r="D57" s="3">
        <v>100</v>
      </c>
      <c r="E57" s="4">
        <f t="shared" si="8"/>
        <v>1.6474464579901153E-2</v>
      </c>
      <c r="F57" s="3">
        <v>16300</v>
      </c>
      <c r="G57" s="3">
        <v>0</v>
      </c>
      <c r="H57" s="3">
        <v>16300</v>
      </c>
      <c r="L57" s="7" t="s">
        <v>22</v>
      </c>
      <c r="M57" s="7">
        <v>5050</v>
      </c>
      <c r="N57" s="7">
        <v>0.7</v>
      </c>
      <c r="O57" s="7">
        <v>70</v>
      </c>
      <c r="P57" s="8">
        <f t="shared" ref="P57:P67" si="9">SUM(O57/M57)</f>
        <v>1.3861386138613862E-2</v>
      </c>
      <c r="Q57" s="7">
        <v>24500</v>
      </c>
      <c r="R57" s="7">
        <v>8200</v>
      </c>
      <c r="S57" s="7">
        <v>16300</v>
      </c>
    </row>
    <row r="58" spans="1:19" x14ac:dyDescent="0.55000000000000004">
      <c r="A58" s="3" t="s">
        <v>12</v>
      </c>
      <c r="B58" s="3">
        <v>5350</v>
      </c>
      <c r="C58" s="3">
        <v>0</v>
      </c>
      <c r="D58" s="3">
        <v>10</v>
      </c>
      <c r="E58" s="4">
        <f t="shared" si="8"/>
        <v>1.869158878504673E-3</v>
      </c>
      <c r="F58" s="3">
        <v>8200</v>
      </c>
      <c r="G58" s="3">
        <v>0</v>
      </c>
      <c r="H58" s="3">
        <v>8200</v>
      </c>
      <c r="L58" s="3" t="s">
        <v>23</v>
      </c>
      <c r="M58" s="3">
        <v>3000</v>
      </c>
      <c r="N58" s="3">
        <v>1.3</v>
      </c>
      <c r="O58" s="3">
        <v>160</v>
      </c>
      <c r="P58" s="4">
        <f t="shared" si="9"/>
        <v>5.3333333333333337E-2</v>
      </c>
      <c r="Q58" s="3">
        <v>0</v>
      </c>
      <c r="R58" s="3">
        <v>0</v>
      </c>
      <c r="S58" s="3">
        <v>0</v>
      </c>
    </row>
    <row r="59" spans="1:19" x14ac:dyDescent="0.55000000000000004">
      <c r="A59" s="3" t="s">
        <v>13</v>
      </c>
      <c r="B59" s="3">
        <v>4960</v>
      </c>
      <c r="C59" s="3">
        <v>0.7</v>
      </c>
      <c r="D59" s="3">
        <v>30</v>
      </c>
      <c r="E59" s="4">
        <f t="shared" si="8"/>
        <v>6.0483870967741934E-3</v>
      </c>
      <c r="F59" s="3">
        <v>0</v>
      </c>
      <c r="G59" s="3">
        <v>0</v>
      </c>
      <c r="H59" s="3">
        <v>0</v>
      </c>
      <c r="L59" s="3" t="s">
        <v>24</v>
      </c>
      <c r="M59" s="3">
        <v>1860</v>
      </c>
      <c r="N59" s="3">
        <v>0.5</v>
      </c>
      <c r="O59" s="3">
        <v>10</v>
      </c>
      <c r="P59" s="4">
        <f t="shared" si="9"/>
        <v>5.3763440860215058E-3</v>
      </c>
      <c r="Q59" s="3">
        <v>0</v>
      </c>
      <c r="R59" s="3">
        <v>0</v>
      </c>
      <c r="S59" s="3">
        <v>0</v>
      </c>
    </row>
    <row r="60" spans="1:19" x14ac:dyDescent="0.55000000000000004">
      <c r="A60" s="3" t="s">
        <v>14</v>
      </c>
      <c r="B60" s="3">
        <v>2770</v>
      </c>
      <c r="C60" s="3">
        <v>1.3</v>
      </c>
      <c r="D60" s="3">
        <v>120</v>
      </c>
      <c r="E60" s="4">
        <f t="shared" si="8"/>
        <v>4.3321299638989168E-2</v>
      </c>
      <c r="F60" s="3">
        <v>8200</v>
      </c>
      <c r="G60" s="3">
        <v>8200</v>
      </c>
      <c r="H60" s="3">
        <v>0</v>
      </c>
      <c r="L60" s="3" t="s">
        <v>25</v>
      </c>
      <c r="M60" s="3">
        <v>2670</v>
      </c>
      <c r="N60" s="3">
        <v>0.6</v>
      </c>
      <c r="O60" s="3">
        <v>50</v>
      </c>
      <c r="P60" s="4">
        <f t="shared" si="9"/>
        <v>1.8726591760299626E-2</v>
      </c>
      <c r="Q60" s="3">
        <v>16300</v>
      </c>
      <c r="R60" s="3">
        <v>0</v>
      </c>
      <c r="S60" s="3">
        <v>16300</v>
      </c>
    </row>
    <row r="61" spans="1:19" x14ac:dyDescent="0.55000000000000004">
      <c r="A61" s="3" t="s">
        <v>15</v>
      </c>
      <c r="B61" s="3">
        <v>3070</v>
      </c>
      <c r="C61" s="3">
        <v>0.3</v>
      </c>
      <c r="D61" s="3">
        <v>0</v>
      </c>
      <c r="E61" s="4">
        <f t="shared" si="8"/>
        <v>0</v>
      </c>
      <c r="F61" s="3">
        <v>8200</v>
      </c>
      <c r="G61" s="3">
        <v>0</v>
      </c>
      <c r="H61" s="3">
        <v>8200</v>
      </c>
      <c r="L61" s="3" t="s">
        <v>26</v>
      </c>
      <c r="M61" s="3">
        <v>5050</v>
      </c>
      <c r="N61" s="3">
        <v>0.7</v>
      </c>
      <c r="O61" s="3">
        <v>40</v>
      </c>
      <c r="P61" s="4">
        <f t="shared" si="9"/>
        <v>7.9207920792079209E-3</v>
      </c>
      <c r="Q61" s="3">
        <v>0</v>
      </c>
      <c r="R61" s="3">
        <v>0</v>
      </c>
      <c r="S61" s="3">
        <v>0</v>
      </c>
    </row>
    <row r="62" spans="1:19" x14ac:dyDescent="0.55000000000000004">
      <c r="A62" s="3" t="s">
        <v>16</v>
      </c>
      <c r="B62" s="3">
        <v>3000</v>
      </c>
      <c r="C62" s="3">
        <v>0.8</v>
      </c>
      <c r="D62" s="3">
        <v>40</v>
      </c>
      <c r="E62" s="4">
        <f t="shared" si="8"/>
        <v>1.3333333333333334E-2</v>
      </c>
      <c r="F62" s="3">
        <v>16300</v>
      </c>
      <c r="G62" s="3">
        <v>0</v>
      </c>
      <c r="H62" s="3">
        <v>16300</v>
      </c>
      <c r="L62" s="3" t="s">
        <v>27</v>
      </c>
      <c r="M62" s="3">
        <v>3460</v>
      </c>
      <c r="N62" s="3">
        <v>1.2</v>
      </c>
      <c r="O62" s="3">
        <v>80</v>
      </c>
      <c r="P62" s="4">
        <f t="shared" si="9"/>
        <v>2.3121387283236993E-2</v>
      </c>
      <c r="Q62" s="3">
        <v>8200</v>
      </c>
      <c r="R62" s="3">
        <v>0</v>
      </c>
      <c r="S62" s="3">
        <v>8200</v>
      </c>
    </row>
    <row r="63" spans="1:19" x14ac:dyDescent="0.55000000000000004">
      <c r="A63" s="3" t="s">
        <v>17</v>
      </c>
      <c r="B63" s="3">
        <v>2960</v>
      </c>
      <c r="C63" s="3">
        <v>1</v>
      </c>
      <c r="D63" s="3">
        <v>70</v>
      </c>
      <c r="E63" s="4">
        <f t="shared" si="8"/>
        <v>2.364864864864865E-2</v>
      </c>
      <c r="F63" s="3">
        <v>8200</v>
      </c>
      <c r="G63" s="3">
        <v>0</v>
      </c>
      <c r="H63" s="3">
        <v>8200</v>
      </c>
      <c r="L63" s="3" t="s">
        <v>28</v>
      </c>
      <c r="M63" s="3">
        <v>1960</v>
      </c>
      <c r="N63" s="3">
        <v>0.3</v>
      </c>
      <c r="O63" s="3">
        <v>20</v>
      </c>
      <c r="P63" s="4">
        <f t="shared" si="9"/>
        <v>1.020408163265306E-2</v>
      </c>
      <c r="Q63" s="3">
        <v>0</v>
      </c>
      <c r="R63" s="3">
        <v>0</v>
      </c>
      <c r="S63" s="3">
        <v>0</v>
      </c>
    </row>
    <row r="64" spans="1:19" x14ac:dyDescent="0.55000000000000004">
      <c r="A64" s="3" t="s">
        <v>18</v>
      </c>
      <c r="B64" s="3">
        <v>4700</v>
      </c>
      <c r="C64" s="3">
        <v>0.7</v>
      </c>
      <c r="D64" s="3">
        <v>10</v>
      </c>
      <c r="E64" s="4">
        <f t="shared" si="8"/>
        <v>2.1276595744680851E-3</v>
      </c>
      <c r="F64" s="3">
        <v>16300</v>
      </c>
      <c r="G64" s="3">
        <v>0</v>
      </c>
      <c r="H64" s="3">
        <v>16300</v>
      </c>
      <c r="L64" s="3" t="s">
        <v>29</v>
      </c>
      <c r="M64" s="3">
        <v>1060</v>
      </c>
      <c r="N64" s="3">
        <v>0.7</v>
      </c>
      <c r="O64" s="3">
        <v>180</v>
      </c>
      <c r="P64" s="4">
        <f t="shared" si="9"/>
        <v>0.16981132075471697</v>
      </c>
      <c r="Q64" s="3">
        <v>8200</v>
      </c>
      <c r="R64" s="3">
        <v>0</v>
      </c>
      <c r="S64" s="3">
        <v>8200</v>
      </c>
    </row>
    <row r="65" spans="1:19" x14ac:dyDescent="0.55000000000000004">
      <c r="A65" s="3" t="s">
        <v>19</v>
      </c>
      <c r="B65" s="3">
        <v>3100</v>
      </c>
      <c r="C65" s="3">
        <v>0.8</v>
      </c>
      <c r="D65" s="3">
        <v>40</v>
      </c>
      <c r="E65" s="4">
        <f t="shared" si="8"/>
        <v>1.2903225806451613E-2</v>
      </c>
      <c r="F65" s="3">
        <v>0</v>
      </c>
      <c r="G65" s="3">
        <v>0</v>
      </c>
      <c r="H65" s="3">
        <v>0</v>
      </c>
      <c r="L65" s="3" t="s">
        <v>30</v>
      </c>
      <c r="M65" s="3">
        <v>3750</v>
      </c>
      <c r="N65" s="3">
        <v>0.3</v>
      </c>
      <c r="O65" s="3">
        <v>30</v>
      </c>
      <c r="P65" s="4">
        <f t="shared" si="9"/>
        <v>8.0000000000000002E-3</v>
      </c>
      <c r="Q65" s="3">
        <v>0</v>
      </c>
      <c r="R65" s="3">
        <v>0</v>
      </c>
      <c r="S65" s="3">
        <v>0</v>
      </c>
    </row>
    <row r="66" spans="1:19" x14ac:dyDescent="0.55000000000000004">
      <c r="A66" s="3" t="s">
        <v>20</v>
      </c>
      <c r="B66" s="3">
        <v>1790</v>
      </c>
      <c r="C66" s="3">
        <v>0.1</v>
      </c>
      <c r="D66" s="3">
        <v>20</v>
      </c>
      <c r="E66" s="4">
        <f t="shared" si="8"/>
        <v>1.11731843575419E-2</v>
      </c>
      <c r="F66" s="3">
        <v>16300</v>
      </c>
      <c r="G66" s="3">
        <v>0</v>
      </c>
      <c r="H66" s="3">
        <v>16300</v>
      </c>
      <c r="L66" s="3" t="s">
        <v>31</v>
      </c>
      <c r="M66" s="3">
        <v>3680</v>
      </c>
      <c r="N66" s="3">
        <v>0.3</v>
      </c>
      <c r="O66" s="3">
        <v>30</v>
      </c>
      <c r="P66" s="4">
        <f t="shared" si="9"/>
        <v>8.152173913043478E-3</v>
      </c>
      <c r="Q66" s="3">
        <v>0</v>
      </c>
      <c r="R66" s="3">
        <v>0</v>
      </c>
      <c r="S66" s="3">
        <v>0</v>
      </c>
    </row>
    <row r="67" spans="1:19" x14ac:dyDescent="0.55000000000000004">
      <c r="A67" s="3" t="s">
        <v>21</v>
      </c>
      <c r="B67" s="3">
        <v>2900</v>
      </c>
      <c r="C67" s="3">
        <v>0.5</v>
      </c>
      <c r="D67" s="3">
        <v>100</v>
      </c>
      <c r="E67" s="4">
        <f t="shared" si="8"/>
        <v>3.4482758620689655E-2</v>
      </c>
      <c r="F67" s="3">
        <v>16300</v>
      </c>
      <c r="G67" s="3">
        <v>16300</v>
      </c>
      <c r="H67" s="3">
        <v>0</v>
      </c>
      <c r="L67" s="3" t="s">
        <v>32</v>
      </c>
      <c r="M67" s="3">
        <v>2610</v>
      </c>
      <c r="N67" s="3">
        <v>0.3</v>
      </c>
      <c r="O67" s="3">
        <v>10</v>
      </c>
      <c r="P67" s="4">
        <f t="shared" si="9"/>
        <v>3.8314176245210726E-3</v>
      </c>
      <c r="Q67" s="3">
        <v>0</v>
      </c>
      <c r="R67" s="3">
        <v>0</v>
      </c>
      <c r="S67" s="3">
        <v>0</v>
      </c>
    </row>
  </sheetData>
  <phoneticPr fontId="4" type="noConversion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0FD23-7094-4CF2-8385-1D059EB2EA01}">
  <dimension ref="A1:M14"/>
  <sheetViews>
    <sheetView zoomScale="70" zoomScaleNormal="70" workbookViewId="0">
      <selection activeCell="J3" sqref="J3:J14"/>
    </sheetView>
  </sheetViews>
  <sheetFormatPr defaultRowHeight="14.4" x14ac:dyDescent="0.55000000000000004"/>
  <sheetData>
    <row r="1" spans="1:13" ht="18.3" x14ac:dyDescent="0.7">
      <c r="A1" s="1" t="s">
        <v>142</v>
      </c>
    </row>
    <row r="2" spans="1:13" x14ac:dyDescent="0.55000000000000004">
      <c r="A2" s="14" t="s">
        <v>129</v>
      </c>
      <c r="B2" s="14" t="s">
        <v>130</v>
      </c>
      <c r="C2" s="14" t="s">
        <v>131</v>
      </c>
      <c r="D2" s="14" t="s">
        <v>132</v>
      </c>
      <c r="E2" s="14" t="s">
        <v>133</v>
      </c>
      <c r="F2" s="14" t="s">
        <v>134</v>
      </c>
      <c r="G2" s="14" t="s">
        <v>135</v>
      </c>
      <c r="H2" s="14" t="s">
        <v>136</v>
      </c>
      <c r="I2" s="14" t="s">
        <v>137</v>
      </c>
      <c r="J2" s="14" t="s">
        <v>138</v>
      </c>
      <c r="K2" s="12"/>
      <c r="L2" s="12"/>
      <c r="M2" s="12"/>
    </row>
    <row r="3" spans="1:13" x14ac:dyDescent="0.55000000000000004">
      <c r="A3" s="11">
        <v>2.9620000000000002</v>
      </c>
      <c r="B3" s="11">
        <v>2.8290000000000002</v>
      </c>
      <c r="C3" s="11">
        <v>2.2370000000000001</v>
      </c>
      <c r="D3" s="11">
        <v>2.34</v>
      </c>
      <c r="E3" s="11">
        <v>2.27</v>
      </c>
      <c r="F3" s="11">
        <v>1.3340000000000001</v>
      </c>
      <c r="G3" s="11">
        <v>2.0936666666666666</v>
      </c>
      <c r="H3" s="11">
        <v>1.8493333333333333</v>
      </c>
      <c r="I3" s="11">
        <v>4.351</v>
      </c>
      <c r="J3" s="11">
        <v>3.5506666666666669</v>
      </c>
      <c r="K3" s="13"/>
      <c r="L3" s="13"/>
      <c r="M3" s="13"/>
    </row>
    <row r="4" spans="1:13" x14ac:dyDescent="0.55000000000000004">
      <c r="A4" s="11">
        <v>3.0150000000000001</v>
      </c>
      <c r="B4" s="11">
        <v>2.2280000000000002</v>
      </c>
      <c r="C4" s="11">
        <v>2.8450000000000002</v>
      </c>
      <c r="D4" s="11">
        <v>3.0369999999999999</v>
      </c>
      <c r="E4" s="11">
        <v>2.4390000000000001</v>
      </c>
      <c r="F4" s="11">
        <v>1.75</v>
      </c>
      <c r="G4" s="11">
        <v>3.4353333333333338</v>
      </c>
      <c r="H4" s="11">
        <v>1.4950000000000001</v>
      </c>
      <c r="I4" s="11">
        <v>4.174666666666667</v>
      </c>
      <c r="J4" s="11">
        <v>3.7673333333333332</v>
      </c>
      <c r="K4" s="13"/>
      <c r="L4" s="13"/>
      <c r="M4" s="13"/>
    </row>
    <row r="5" spans="1:13" x14ac:dyDescent="0.55000000000000004">
      <c r="A5" s="11">
        <v>2.8050000000000002</v>
      </c>
      <c r="B5" s="11">
        <v>2.718</v>
      </c>
      <c r="C5" s="11">
        <v>2.1840000000000002</v>
      </c>
      <c r="D5" s="11">
        <v>2.3159999999999998</v>
      </c>
      <c r="E5" s="11">
        <v>1.7549999999999999</v>
      </c>
      <c r="F5" s="11">
        <v>1.2330000000000001</v>
      </c>
      <c r="G5" s="11">
        <v>1.6156666666666666</v>
      </c>
      <c r="H5" s="11">
        <v>1.8109999999999999</v>
      </c>
      <c r="I5" s="11">
        <v>4.3616666666666672</v>
      </c>
      <c r="J5" s="11">
        <v>2.813333333333333</v>
      </c>
      <c r="K5" s="13"/>
      <c r="L5" s="13"/>
      <c r="M5" s="13"/>
    </row>
    <row r="6" spans="1:13" x14ac:dyDescent="0.55000000000000004">
      <c r="A6" s="11">
        <v>2.2869999999999999</v>
      </c>
      <c r="B6" s="11">
        <v>3.2829999999999999</v>
      </c>
      <c r="C6" s="11">
        <v>2.2440000000000002</v>
      </c>
      <c r="D6" s="11">
        <v>2.3119999999999998</v>
      </c>
      <c r="E6" s="11">
        <v>2.4950000000000001</v>
      </c>
      <c r="F6" s="11">
        <v>1.5469999999999999</v>
      </c>
      <c r="G6" s="11">
        <v>3.1626666666666665</v>
      </c>
      <c r="H6" s="11">
        <v>1.744</v>
      </c>
      <c r="I6" s="11">
        <v>5.5720000000000001</v>
      </c>
      <c r="J6" s="11">
        <v>2.4963333333333333</v>
      </c>
      <c r="K6" s="13"/>
      <c r="L6" s="13"/>
      <c r="M6" s="13"/>
    </row>
    <row r="7" spans="1:13" x14ac:dyDescent="0.55000000000000004">
      <c r="A7" s="11">
        <v>2.8719999999999999</v>
      </c>
      <c r="B7" s="11">
        <v>3.0950000000000002</v>
      </c>
      <c r="C7" s="11">
        <v>3.2970000000000002</v>
      </c>
      <c r="D7" s="11">
        <v>2.3420000000000001</v>
      </c>
      <c r="E7" s="11">
        <v>2.395</v>
      </c>
      <c r="F7" s="11">
        <v>1.597</v>
      </c>
      <c r="G7" s="11">
        <v>1.6013333333333335</v>
      </c>
      <c r="H7" s="11">
        <v>1.7946666666666669</v>
      </c>
      <c r="I7" s="11">
        <v>3.8646666666666665</v>
      </c>
      <c r="J7" s="11">
        <v>3.4956666666666667</v>
      </c>
      <c r="K7" s="13"/>
      <c r="L7" s="13"/>
      <c r="M7" s="13"/>
    </row>
    <row r="8" spans="1:13" x14ac:dyDescent="0.55000000000000004">
      <c r="A8" s="11">
        <v>2.9289999999999998</v>
      </c>
      <c r="B8" s="11">
        <v>4.1660000000000004</v>
      </c>
      <c r="C8" s="11">
        <v>2.95</v>
      </c>
      <c r="D8" s="11">
        <v>2.4169999999999998</v>
      </c>
      <c r="E8" s="11">
        <v>2.2429999999999999</v>
      </c>
      <c r="F8" s="11">
        <v>2.0640000000000001</v>
      </c>
      <c r="G8" s="11">
        <v>1.9130000000000003</v>
      </c>
      <c r="H8" s="11">
        <v>2.6459999999999999</v>
      </c>
      <c r="I8" s="11">
        <v>5.2726666666666668</v>
      </c>
      <c r="J8" s="11">
        <v>3.8679999999999999</v>
      </c>
      <c r="K8" s="13"/>
      <c r="L8" s="13"/>
      <c r="M8" s="13"/>
    </row>
    <row r="9" spans="1:13" x14ac:dyDescent="0.55000000000000004">
      <c r="A9" s="11">
        <v>2.6349999999999998</v>
      </c>
      <c r="B9" s="11">
        <v>3.4580000000000002</v>
      </c>
      <c r="C9" s="11">
        <v>2.2469999999999999</v>
      </c>
      <c r="D9" s="11">
        <v>2.0049999999999999</v>
      </c>
      <c r="E9" s="11">
        <v>2.3180000000000001</v>
      </c>
      <c r="F9" s="11">
        <v>1.357</v>
      </c>
      <c r="G9" s="11">
        <v>2.2976666666666667</v>
      </c>
      <c r="H9" s="11">
        <v>2.0763333333333329</v>
      </c>
      <c r="I9" s="11">
        <v>4.519333333333333</v>
      </c>
      <c r="J9" s="11">
        <v>2.6560000000000001</v>
      </c>
      <c r="K9" s="13"/>
      <c r="L9" s="13"/>
      <c r="M9" s="13"/>
    </row>
    <row r="10" spans="1:13" x14ac:dyDescent="0.55000000000000004">
      <c r="A10" s="11">
        <v>2.4780000000000002</v>
      </c>
      <c r="B10" s="11">
        <v>1.9039999999999999</v>
      </c>
      <c r="C10" s="11">
        <v>2.25</v>
      </c>
      <c r="D10" s="11">
        <v>2.3170000000000002</v>
      </c>
      <c r="E10" s="11">
        <v>3.0659999999999998</v>
      </c>
      <c r="F10" s="11">
        <v>1.016</v>
      </c>
      <c r="G10" s="11">
        <v>2.4403333333333332</v>
      </c>
      <c r="H10" s="11">
        <v>1.663</v>
      </c>
      <c r="I10" s="11">
        <v>4.9340000000000002</v>
      </c>
      <c r="J10" s="11">
        <v>2.7416666666666667</v>
      </c>
      <c r="K10" s="13"/>
      <c r="L10" s="13"/>
      <c r="M10" s="13"/>
    </row>
    <row r="11" spans="1:13" x14ac:dyDescent="0.55000000000000004">
      <c r="A11" s="11">
        <v>2.4969999999999999</v>
      </c>
      <c r="B11" s="11">
        <v>2.8220000000000001</v>
      </c>
      <c r="C11" s="11">
        <v>2.2440000000000002</v>
      </c>
      <c r="D11" s="11">
        <v>1.9770000000000001</v>
      </c>
      <c r="E11" s="11">
        <v>2.1320000000000001</v>
      </c>
      <c r="F11" s="11">
        <v>1.627</v>
      </c>
      <c r="G11" s="11">
        <v>2.5333333333333332</v>
      </c>
      <c r="H11" s="11">
        <v>2.0263333333333335</v>
      </c>
      <c r="I11" s="11">
        <v>4.7543333333333333</v>
      </c>
      <c r="J11" s="11">
        <v>2.9563333333333333</v>
      </c>
      <c r="K11" s="13"/>
      <c r="L11" s="13"/>
      <c r="M11" s="13"/>
    </row>
    <row r="12" spans="1:13" x14ac:dyDescent="0.55000000000000004">
      <c r="A12" s="11">
        <v>2.1179999999999999</v>
      </c>
      <c r="B12" s="11">
        <v>3.258</v>
      </c>
      <c r="C12" s="11">
        <v>2.0979999999999999</v>
      </c>
      <c r="D12" s="11">
        <v>2.464</v>
      </c>
      <c r="E12" s="11">
        <v>1.84</v>
      </c>
      <c r="F12" s="11">
        <v>1.4039999999999999</v>
      </c>
      <c r="G12" s="11">
        <v>2.4403333333333332</v>
      </c>
      <c r="H12" s="11">
        <v>1.825</v>
      </c>
      <c r="I12" s="11">
        <v>4.6080000000000005</v>
      </c>
      <c r="J12" s="11">
        <v>2.8183333333333334</v>
      </c>
      <c r="K12" s="13"/>
      <c r="L12" s="13"/>
      <c r="M12" s="13"/>
    </row>
    <row r="13" spans="1:13" x14ac:dyDescent="0.55000000000000004">
      <c r="A13" s="11">
        <v>2.6640000000000001</v>
      </c>
      <c r="B13" s="11">
        <v>3.036</v>
      </c>
      <c r="C13" s="11">
        <v>1.98</v>
      </c>
      <c r="D13" s="11">
        <v>2.831</v>
      </c>
      <c r="E13" s="11">
        <v>2.202</v>
      </c>
      <c r="F13" s="11">
        <v>1.569</v>
      </c>
      <c r="G13" s="11">
        <v>2.1850000000000001</v>
      </c>
      <c r="H13" s="11">
        <v>1.8253333333333333</v>
      </c>
      <c r="I13" s="11">
        <v>3.3856666666666668</v>
      </c>
      <c r="J13" s="11">
        <v>2.3603333333333332</v>
      </c>
      <c r="K13" s="13"/>
      <c r="L13" s="13"/>
      <c r="M13" s="13"/>
    </row>
    <row r="14" spans="1:13" x14ac:dyDescent="0.55000000000000004">
      <c r="A14" s="11">
        <v>1.8340000000000001</v>
      </c>
      <c r="B14" s="11">
        <v>2.859</v>
      </c>
      <c r="C14" s="11">
        <v>2.702</v>
      </c>
      <c r="D14" s="11">
        <v>1.8520000000000001</v>
      </c>
      <c r="E14" s="11">
        <v>2.161</v>
      </c>
      <c r="F14" s="11">
        <v>1.4279999999999999</v>
      </c>
      <c r="G14" s="11">
        <v>2.9556666666666671</v>
      </c>
      <c r="H14" s="11">
        <v>1.7206666666666666</v>
      </c>
      <c r="I14" s="11">
        <v>4.1280000000000001</v>
      </c>
      <c r="J14" s="11">
        <v>3.4579999999999997</v>
      </c>
      <c r="K14" s="13"/>
      <c r="L14" s="13"/>
      <c r="M14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93274-56F3-42A9-932B-AF4DDA12872C}">
  <dimension ref="A1:O39"/>
  <sheetViews>
    <sheetView zoomScale="70" zoomScaleNormal="70" workbookViewId="0">
      <selection activeCell="R34" sqref="R34"/>
    </sheetView>
  </sheetViews>
  <sheetFormatPr defaultRowHeight="14.4" x14ac:dyDescent="0.55000000000000004"/>
  <cols>
    <col min="1" max="1" width="19.20703125" customWidth="1"/>
  </cols>
  <sheetData>
    <row r="1" spans="1:15" ht="20.7" x14ac:dyDescent="0.7">
      <c r="A1" s="1" t="s">
        <v>143</v>
      </c>
      <c r="B1" s="1"/>
      <c r="C1" s="1"/>
    </row>
    <row r="2" spans="1:15" x14ac:dyDescent="0.55000000000000004">
      <c r="A2" s="2" t="s">
        <v>140</v>
      </c>
      <c r="B2" s="10" t="s">
        <v>129</v>
      </c>
      <c r="C2" s="10" t="s">
        <v>130</v>
      </c>
      <c r="D2" s="10"/>
      <c r="E2" s="10" t="s">
        <v>131</v>
      </c>
      <c r="F2" s="10" t="s">
        <v>132</v>
      </c>
      <c r="G2" s="10"/>
      <c r="H2" s="10" t="s">
        <v>139</v>
      </c>
      <c r="I2" s="10" t="s">
        <v>134</v>
      </c>
      <c r="J2" s="10"/>
      <c r="K2" s="10" t="s">
        <v>135</v>
      </c>
      <c r="L2" s="10" t="s">
        <v>136</v>
      </c>
      <c r="M2" s="10"/>
      <c r="N2" s="10" t="s">
        <v>137</v>
      </c>
      <c r="O2" s="10" t="s">
        <v>138</v>
      </c>
    </row>
    <row r="3" spans="1:15" x14ac:dyDescent="0.55000000000000004">
      <c r="A3">
        <v>1</v>
      </c>
      <c r="B3" s="23">
        <v>37.545454545454547</v>
      </c>
      <c r="C3" s="23">
        <v>16.059067835717581</v>
      </c>
      <c r="D3" s="21"/>
      <c r="E3" s="23">
        <v>24.354777312523787</v>
      </c>
      <c r="F3" s="23">
        <v>41.565504807692307</v>
      </c>
      <c r="G3" s="21"/>
      <c r="H3" s="23">
        <v>46.346278108038248</v>
      </c>
      <c r="I3" s="23">
        <v>12.084801651228352</v>
      </c>
      <c r="J3" s="21"/>
      <c r="K3" s="23">
        <v>36.05797101449275</v>
      </c>
      <c r="L3" s="23">
        <v>7.1201320132013208</v>
      </c>
      <c r="N3" s="23">
        <v>54.75</v>
      </c>
      <c r="O3" s="23">
        <v>20.16</v>
      </c>
    </row>
    <row r="4" spans="1:15" x14ac:dyDescent="0.55000000000000004">
      <c r="A4">
        <v>2</v>
      </c>
      <c r="B4" s="23">
        <v>71.484848484848484</v>
      </c>
      <c r="C4" s="23">
        <v>16.059067835717581</v>
      </c>
      <c r="D4" s="21"/>
      <c r="E4" s="23">
        <v>9.7419109250095151</v>
      </c>
      <c r="F4" s="23">
        <v>37.408954326923073</v>
      </c>
      <c r="G4" s="21"/>
      <c r="H4" s="23">
        <v>37.919682088394929</v>
      </c>
      <c r="I4" s="23">
        <v>12.084801651228352</v>
      </c>
      <c r="J4" s="21"/>
      <c r="K4" s="23">
        <v>20.604554865424433</v>
      </c>
      <c r="L4" s="23">
        <v>10.680198019801979</v>
      </c>
      <c r="N4" s="23">
        <v>45.625</v>
      </c>
      <c r="O4" s="23">
        <v>18.060000000000002</v>
      </c>
    </row>
    <row r="5" spans="1:15" x14ac:dyDescent="0.55000000000000004">
      <c r="A5">
        <v>3</v>
      </c>
      <c r="B5" s="23">
        <v>23.969696969696969</v>
      </c>
      <c r="C5" s="23">
        <v>16.059067835717581</v>
      </c>
      <c r="D5" s="21"/>
      <c r="E5" s="23">
        <v>40.591295520872983</v>
      </c>
      <c r="F5" s="23">
        <v>49.878605769230766</v>
      </c>
      <c r="G5" s="21"/>
      <c r="H5" s="23">
        <v>58.986172137503225</v>
      </c>
      <c r="I5" s="23">
        <v>8.0565344341522351</v>
      </c>
      <c r="J5" s="21"/>
      <c r="K5" s="23">
        <v>20.604554865424433</v>
      </c>
      <c r="L5" s="23">
        <v>14.240264026402642</v>
      </c>
      <c r="N5" s="23">
        <v>43.8</v>
      </c>
      <c r="O5" s="23">
        <v>25.2</v>
      </c>
    </row>
    <row r="6" spans="1:15" x14ac:dyDescent="0.55000000000000004">
      <c r="A6">
        <v>4</v>
      </c>
      <c r="B6" s="23">
        <v>20.787878787878789</v>
      </c>
      <c r="C6" s="23">
        <v>21.412090447623445</v>
      </c>
      <c r="D6" s="21"/>
      <c r="E6" s="23">
        <v>28.413906864611089</v>
      </c>
      <c r="F6" s="23">
        <v>16.626201923076923</v>
      </c>
      <c r="G6" s="21"/>
      <c r="H6" s="23">
        <v>25.279788058929952</v>
      </c>
      <c r="I6" s="23">
        <v>8.0565344341522351</v>
      </c>
      <c r="J6" s="21"/>
      <c r="K6" s="23">
        <v>41.209109730848866</v>
      </c>
      <c r="L6" s="23">
        <v>12.460231023102311</v>
      </c>
      <c r="N6" s="23">
        <v>29.2</v>
      </c>
      <c r="O6" s="23">
        <v>23.939999999999998</v>
      </c>
    </row>
    <row r="7" spans="1:15" x14ac:dyDescent="0.55000000000000004">
      <c r="A7">
        <v>5</v>
      </c>
      <c r="B7" s="23">
        <v>17.181818181818183</v>
      </c>
      <c r="C7" s="23">
        <v>19.270881402861097</v>
      </c>
      <c r="D7" s="21"/>
      <c r="E7" s="23">
        <v>12.177388656261893</v>
      </c>
      <c r="F7" s="23">
        <v>24.939302884615383</v>
      </c>
      <c r="G7" s="21"/>
      <c r="H7" s="23">
        <v>21.066490049108292</v>
      </c>
      <c r="I7" s="23">
        <v>7.250880990737012</v>
      </c>
      <c r="J7" s="21"/>
      <c r="K7" s="23">
        <v>41.209109730848866</v>
      </c>
      <c r="L7" s="23">
        <v>17.800330033003302</v>
      </c>
      <c r="N7" s="23">
        <v>28.47</v>
      </c>
      <c r="O7" s="23">
        <v>21</v>
      </c>
    </row>
    <row r="8" spans="1:15" x14ac:dyDescent="0.55000000000000004">
      <c r="A8">
        <v>6</v>
      </c>
      <c r="B8" s="23">
        <v>30.333333333333336</v>
      </c>
      <c r="C8" s="23">
        <v>16.059067835717581</v>
      </c>
      <c r="D8" s="21"/>
      <c r="E8" s="23">
        <v>32.473036416698392</v>
      </c>
      <c r="F8" s="23">
        <v>49.878605769230766</v>
      </c>
      <c r="G8" s="21"/>
      <c r="H8" s="23">
        <v>42.132980098216585</v>
      </c>
      <c r="I8" s="23">
        <v>9.6678413209826815</v>
      </c>
      <c r="J8" s="21"/>
      <c r="K8" s="23">
        <v>25.755693581780541</v>
      </c>
      <c r="L8" s="23">
        <v>14.240264026402642</v>
      </c>
      <c r="N8" s="23">
        <v>21.169999999999998</v>
      </c>
      <c r="O8" s="23">
        <v>18.48</v>
      </c>
    </row>
    <row r="9" spans="1:15" x14ac:dyDescent="0.55000000000000004">
      <c r="A9">
        <v>7</v>
      </c>
      <c r="B9" s="23">
        <v>15.484848484848484</v>
      </c>
      <c r="C9" s="23">
        <v>16.059067835717581</v>
      </c>
      <c r="D9" s="21"/>
      <c r="E9" s="23">
        <v>20.295647760436491</v>
      </c>
      <c r="F9" s="23">
        <v>58.191706730769226</v>
      </c>
      <c r="G9" s="21"/>
      <c r="H9" s="23">
        <v>58.986172137503225</v>
      </c>
      <c r="I9" s="23">
        <v>8.0565344341522351</v>
      </c>
      <c r="J9" s="21"/>
      <c r="K9" s="23">
        <v>36.05797101449275</v>
      </c>
      <c r="L9" s="23">
        <v>7.1201320132013208</v>
      </c>
      <c r="N9" s="23">
        <v>33.215000000000003</v>
      </c>
      <c r="O9" s="23">
        <v>8.82</v>
      </c>
    </row>
    <row r="10" spans="1:15" x14ac:dyDescent="0.55000000000000004">
      <c r="A10">
        <v>8</v>
      </c>
      <c r="B10" s="23">
        <v>35.212121212121211</v>
      </c>
      <c r="C10" s="23">
        <v>10.706045223811723</v>
      </c>
      <c r="D10" s="21"/>
      <c r="E10" s="23">
        <v>7.3064331937571376</v>
      </c>
      <c r="F10" s="23">
        <v>20.782752403846153</v>
      </c>
      <c r="G10" s="21"/>
      <c r="H10" s="23">
        <v>50.559576117859905</v>
      </c>
      <c r="I10" s="23">
        <v>10.473494764397907</v>
      </c>
      <c r="J10" s="21"/>
      <c r="K10" s="23">
        <v>51.511387163561082</v>
      </c>
      <c r="L10" s="23">
        <v>10.680198019801979</v>
      </c>
      <c r="N10" s="23">
        <v>29.93</v>
      </c>
      <c r="O10" s="23">
        <v>15.959999999999999</v>
      </c>
    </row>
    <row r="11" spans="1:15" x14ac:dyDescent="0.55000000000000004">
      <c r="A11">
        <v>9</v>
      </c>
      <c r="B11" s="23">
        <v>24.181818181818183</v>
      </c>
      <c r="C11" s="23">
        <v>7.4942316566682043</v>
      </c>
      <c r="D11" s="21"/>
      <c r="E11" s="23">
        <v>14.612866387514275</v>
      </c>
      <c r="F11" s="23">
        <v>49.878605769230766</v>
      </c>
      <c r="G11" s="21"/>
      <c r="H11" s="23">
        <v>54.772874127681568</v>
      </c>
      <c r="I11" s="23">
        <v>8.8621878775674592</v>
      </c>
      <c r="J11" s="21"/>
      <c r="K11" s="23">
        <v>51.511387163561082</v>
      </c>
      <c r="L11" s="23">
        <v>14.240264026402642</v>
      </c>
      <c r="N11" s="23">
        <v>21.169999999999998</v>
      </c>
      <c r="O11" s="23">
        <v>9.24</v>
      </c>
    </row>
    <row r="12" spans="1:15" x14ac:dyDescent="0.55000000000000004">
      <c r="A12">
        <v>10</v>
      </c>
      <c r="B12" s="23">
        <v>26.727272727272727</v>
      </c>
      <c r="C12" s="23">
        <v>12.847254268574066</v>
      </c>
      <c r="D12" s="21"/>
      <c r="E12" s="23">
        <v>4.059129552087299</v>
      </c>
      <c r="F12" s="23">
        <v>58.191706730769226</v>
      </c>
      <c r="G12" s="21"/>
      <c r="H12" s="23">
        <v>16.853192039286636</v>
      </c>
      <c r="I12" s="23">
        <v>17.724375755134918</v>
      </c>
      <c r="J12" s="21"/>
      <c r="K12" s="23">
        <v>61.813664596273298</v>
      </c>
      <c r="L12" s="23">
        <v>10.680198019801979</v>
      </c>
      <c r="N12" s="23">
        <v>58.4</v>
      </c>
      <c r="O12" s="23">
        <v>13.86</v>
      </c>
    </row>
    <row r="13" spans="1:15" x14ac:dyDescent="0.55000000000000004">
      <c r="A13">
        <v>11</v>
      </c>
      <c r="B13" s="23">
        <v>19.939393939393941</v>
      </c>
      <c r="C13" s="23">
        <v>8.5648361790493759</v>
      </c>
      <c r="D13" s="21"/>
      <c r="E13" s="23">
        <v>8.118259104174598</v>
      </c>
      <c r="F13" s="23">
        <v>24.939302884615383</v>
      </c>
      <c r="G13" s="21"/>
      <c r="H13" s="23">
        <v>46.346278108038248</v>
      </c>
      <c r="I13" s="23">
        <v>4.8339206604913407</v>
      </c>
      <c r="J13" s="21"/>
      <c r="K13" s="23">
        <v>51.511387163561082</v>
      </c>
      <c r="L13" s="23">
        <v>12.460231023102311</v>
      </c>
      <c r="N13" s="23">
        <v>19.344999999999999</v>
      </c>
      <c r="O13" s="23">
        <v>11.340000000000002</v>
      </c>
    </row>
    <row r="14" spans="1:15" x14ac:dyDescent="0.55000000000000004">
      <c r="A14">
        <v>12</v>
      </c>
      <c r="B14" s="23">
        <v>16.757575757575758</v>
      </c>
      <c r="C14" s="23">
        <v>19.270881402861097</v>
      </c>
      <c r="D14" s="21"/>
      <c r="E14" s="23">
        <v>12.177388656261893</v>
      </c>
      <c r="F14" s="23">
        <v>29.095853365384613</v>
      </c>
      <c r="G14" s="21"/>
      <c r="H14" s="23">
        <v>58.986172137503225</v>
      </c>
      <c r="I14" s="23">
        <v>17.724375755134918</v>
      </c>
      <c r="J14" s="21"/>
      <c r="K14" s="23">
        <v>51.511387163561082</v>
      </c>
      <c r="L14" s="23">
        <v>12.460231023102311</v>
      </c>
      <c r="N14" s="23">
        <v>36.5</v>
      </c>
      <c r="O14" s="23">
        <v>14.28</v>
      </c>
    </row>
    <row r="15" spans="1:15" x14ac:dyDescent="0.55000000000000004">
      <c r="A15">
        <v>13</v>
      </c>
      <c r="B15" s="23">
        <v>28.636363636363637</v>
      </c>
      <c r="C15" s="23">
        <v>16.059067835717581</v>
      </c>
      <c r="D15" s="21"/>
      <c r="E15" s="23">
        <v>12.177388656261893</v>
      </c>
      <c r="F15" s="23">
        <v>24.939302884615383</v>
      </c>
      <c r="G15" s="21"/>
      <c r="H15" s="23">
        <v>37.919682088394929</v>
      </c>
      <c r="I15" s="23">
        <v>9.6678413209826815</v>
      </c>
      <c r="J15" s="21"/>
      <c r="K15" s="23">
        <v>46.360248447204967</v>
      </c>
      <c r="L15" s="23">
        <v>8.900165016501651</v>
      </c>
      <c r="N15" s="23">
        <v>51.1</v>
      </c>
      <c r="O15" s="23">
        <v>21</v>
      </c>
    </row>
    <row r="16" spans="1:15" x14ac:dyDescent="0.55000000000000004">
      <c r="A16">
        <v>14</v>
      </c>
      <c r="B16" s="23">
        <v>33.727272727272727</v>
      </c>
      <c r="C16" s="23">
        <v>18.200276880479926</v>
      </c>
      <c r="D16" s="21"/>
      <c r="E16" s="23">
        <v>11.365562745844437</v>
      </c>
      <c r="F16" s="23">
        <v>20.782752403846153</v>
      </c>
      <c r="G16" s="21"/>
      <c r="H16" s="23">
        <v>29.493086068751612</v>
      </c>
      <c r="I16" s="23">
        <v>12.084801651228352</v>
      </c>
      <c r="J16" s="21"/>
      <c r="K16" s="23">
        <v>30.906832298136649</v>
      </c>
      <c r="L16" s="23">
        <v>12.460231023102311</v>
      </c>
      <c r="N16" s="23">
        <v>17.52</v>
      </c>
      <c r="O16" s="23">
        <v>28.14</v>
      </c>
    </row>
    <row r="17" spans="1:15" x14ac:dyDescent="0.55000000000000004">
      <c r="A17">
        <v>15</v>
      </c>
      <c r="B17" s="23">
        <v>27.787878787878789</v>
      </c>
      <c r="C17" s="23">
        <v>21.412090447623445</v>
      </c>
      <c r="D17" s="21"/>
      <c r="E17" s="23">
        <v>32.473036416698392</v>
      </c>
      <c r="F17" s="23">
        <v>24.939302884615383</v>
      </c>
      <c r="G17" s="21"/>
      <c r="H17" s="23">
        <v>29.493086068751612</v>
      </c>
      <c r="I17" s="23">
        <v>7.250880990737012</v>
      </c>
      <c r="J17" s="21"/>
      <c r="K17" s="23">
        <v>46.360248447204967</v>
      </c>
      <c r="L17" s="23">
        <v>14.240264026402642</v>
      </c>
      <c r="N17" s="23">
        <v>28.47</v>
      </c>
      <c r="O17" s="23">
        <v>22.259999999999998</v>
      </c>
    </row>
    <row r="18" spans="1:15" x14ac:dyDescent="0.55000000000000004">
      <c r="A18">
        <v>16</v>
      </c>
      <c r="B18" s="23">
        <v>34.787878787878789</v>
      </c>
      <c r="C18" s="23">
        <v>12.926532680290492</v>
      </c>
      <c r="D18" s="21"/>
      <c r="E18" s="23">
        <v>17.246031746031743</v>
      </c>
      <c r="F18" s="23">
        <v>8.8198032591414925</v>
      </c>
      <c r="G18" s="21"/>
      <c r="H18" s="23">
        <v>44.121885856079402</v>
      </c>
      <c r="I18" s="23">
        <v>7.3191926483244956</v>
      </c>
      <c r="J18" s="21"/>
      <c r="K18" s="23">
        <v>25.554794520547944</v>
      </c>
      <c r="L18" s="23">
        <v>9.4936708860759484</v>
      </c>
      <c r="N18" s="23">
        <v>47.125</v>
      </c>
      <c r="O18" s="23">
        <v>12.555</v>
      </c>
    </row>
    <row r="19" spans="1:15" x14ac:dyDescent="0.55000000000000004">
      <c r="A19">
        <v>17</v>
      </c>
      <c r="B19" s="23">
        <v>31.393939393939394</v>
      </c>
      <c r="C19" s="23">
        <v>23.267758824522886</v>
      </c>
      <c r="D19" s="21"/>
      <c r="E19" s="23">
        <v>34.492063492063487</v>
      </c>
      <c r="F19" s="23">
        <v>8.8198032591414925</v>
      </c>
      <c r="G19" s="21"/>
      <c r="H19" s="23">
        <v>18.909379652605459</v>
      </c>
      <c r="I19" s="23">
        <v>5.8553541186595961</v>
      </c>
      <c r="J19" s="21"/>
      <c r="K19" s="23">
        <v>25.554794520547944</v>
      </c>
      <c r="L19" s="23">
        <v>9.4936708860759484</v>
      </c>
      <c r="N19" s="23">
        <v>34.125</v>
      </c>
      <c r="O19" s="23">
        <v>24.18</v>
      </c>
    </row>
    <row r="20" spans="1:15" x14ac:dyDescent="0.55000000000000004">
      <c r="A20">
        <v>18</v>
      </c>
      <c r="B20" s="23">
        <v>29.272727272727273</v>
      </c>
      <c r="C20" s="23">
        <v>25.853065360580985</v>
      </c>
      <c r="D20" s="21"/>
      <c r="E20" s="23">
        <v>25.86904761904762</v>
      </c>
      <c r="F20" s="23">
        <v>14.111685214626393</v>
      </c>
      <c r="G20" s="21"/>
      <c r="H20" s="23">
        <v>9.4546898263027295</v>
      </c>
      <c r="I20" s="23">
        <v>6.5872733834920458</v>
      </c>
      <c r="J20" s="21"/>
      <c r="K20" s="23">
        <v>36.506849315068493</v>
      </c>
      <c r="L20" s="23">
        <v>7.5949367088607582</v>
      </c>
      <c r="N20" s="23">
        <v>35.75</v>
      </c>
      <c r="O20" s="23">
        <v>11.625</v>
      </c>
    </row>
    <row r="21" spans="1:15" x14ac:dyDescent="0.55000000000000004">
      <c r="A21">
        <v>19</v>
      </c>
      <c r="B21" s="23">
        <v>25.878787878787875</v>
      </c>
      <c r="C21" s="23">
        <v>20.682452288464788</v>
      </c>
      <c r="D21" s="21"/>
      <c r="E21" s="23">
        <v>6.8984126984126979</v>
      </c>
      <c r="F21" s="23">
        <v>22.049508147853739</v>
      </c>
      <c r="G21" s="21"/>
      <c r="H21" s="23">
        <v>31.51563275434243</v>
      </c>
      <c r="I21" s="23">
        <v>10.978788972486743</v>
      </c>
      <c r="J21" s="21"/>
      <c r="K21" s="23">
        <v>32.856164383561641</v>
      </c>
      <c r="L21" s="23">
        <v>11.392405063291138</v>
      </c>
      <c r="N21" s="23">
        <v>35.75</v>
      </c>
      <c r="O21" s="23">
        <v>32.550000000000004</v>
      </c>
    </row>
    <row r="22" spans="1:15" x14ac:dyDescent="0.55000000000000004">
      <c r="A22">
        <v>20</v>
      </c>
      <c r="B22" s="23">
        <v>28.212121212121215</v>
      </c>
      <c r="C22" s="23">
        <v>20.682452288464788</v>
      </c>
      <c r="D22" s="21"/>
      <c r="E22" s="23">
        <v>34.492063492063487</v>
      </c>
      <c r="F22" s="23">
        <v>52.918819554848973</v>
      </c>
      <c r="G22" s="21"/>
      <c r="H22" s="23">
        <v>50.425012406947893</v>
      </c>
      <c r="I22" s="23">
        <v>10.978788972486743</v>
      </c>
      <c r="J22" s="21"/>
      <c r="K22" s="23">
        <v>20.443835616438356</v>
      </c>
      <c r="L22" s="23">
        <v>11.392405063291138</v>
      </c>
      <c r="N22" s="23">
        <v>45.5</v>
      </c>
      <c r="O22" s="23">
        <v>16.275000000000002</v>
      </c>
    </row>
    <row r="23" spans="1:15" x14ac:dyDescent="0.55000000000000004">
      <c r="A23">
        <v>21</v>
      </c>
      <c r="B23" s="23">
        <v>17.581280788177338</v>
      </c>
      <c r="C23" s="23">
        <v>31.023678432697182</v>
      </c>
      <c r="D23" s="21"/>
      <c r="E23" s="23">
        <v>34.492063492063487</v>
      </c>
      <c r="F23" s="23">
        <v>44.099016295707479</v>
      </c>
      <c r="G23" s="21"/>
      <c r="H23" s="23">
        <v>44.121885856079402</v>
      </c>
      <c r="I23" s="23">
        <v>8.783031177989395</v>
      </c>
      <c r="J23" s="21"/>
      <c r="K23" s="23">
        <v>10.952054794520548</v>
      </c>
      <c r="L23" s="23">
        <v>15.189873417721516</v>
      </c>
      <c r="N23" s="23">
        <v>42.25</v>
      </c>
      <c r="O23" s="23">
        <v>17.205000000000002</v>
      </c>
    </row>
    <row r="24" spans="1:15" x14ac:dyDescent="0.55000000000000004">
      <c r="A24">
        <v>22</v>
      </c>
      <c r="B24" s="23">
        <v>16.945812807881772</v>
      </c>
      <c r="C24" s="23">
        <v>31.023678432697182</v>
      </c>
      <c r="D24" s="21"/>
      <c r="E24" s="23">
        <v>34.492063492063487</v>
      </c>
      <c r="F24" s="23">
        <v>44.099016295707479</v>
      </c>
      <c r="G24" s="21"/>
      <c r="H24" s="23">
        <v>25.212506203473946</v>
      </c>
      <c r="I24" s="23">
        <v>10.246869707654293</v>
      </c>
      <c r="J24" s="21"/>
      <c r="K24" s="23">
        <v>18.253424657534246</v>
      </c>
      <c r="L24" s="23">
        <v>11.392405063291138</v>
      </c>
      <c r="N24" s="23">
        <v>42.25</v>
      </c>
      <c r="O24" s="23">
        <v>23.25</v>
      </c>
    </row>
    <row r="25" spans="1:15" x14ac:dyDescent="0.55000000000000004">
      <c r="A25">
        <v>23</v>
      </c>
      <c r="B25" s="23">
        <v>30.078817733990146</v>
      </c>
      <c r="C25" s="23">
        <v>38.779598040871477</v>
      </c>
      <c r="D25" s="21"/>
      <c r="E25" s="23">
        <v>17.246031746031743</v>
      </c>
      <c r="F25" s="23">
        <v>48.508917925278219</v>
      </c>
      <c r="G25" s="21"/>
      <c r="H25" s="23">
        <v>44.121885856079402</v>
      </c>
      <c r="I25" s="23">
        <v>5.8553541186595961</v>
      </c>
      <c r="J25" s="21"/>
      <c r="K25" s="23">
        <v>8.7616438356164377</v>
      </c>
      <c r="L25" s="23">
        <v>13.291139240506327</v>
      </c>
      <c r="N25" s="23">
        <v>29.25</v>
      </c>
      <c r="O25" s="23">
        <v>32.550000000000004</v>
      </c>
    </row>
    <row r="26" spans="1:15" x14ac:dyDescent="0.55000000000000004">
      <c r="A26">
        <v>24</v>
      </c>
      <c r="B26" s="23">
        <v>22.665024630541872</v>
      </c>
      <c r="C26" s="23">
        <v>36.194291504813378</v>
      </c>
      <c r="D26" s="21"/>
      <c r="E26" s="23">
        <v>8.6230158730158717</v>
      </c>
      <c r="F26" s="23">
        <v>15.875645866454692</v>
      </c>
      <c r="G26" s="21"/>
      <c r="H26" s="23">
        <v>40.970322580645167</v>
      </c>
      <c r="I26" s="23">
        <v>10.978788972486743</v>
      </c>
      <c r="J26" s="21"/>
      <c r="K26" s="23">
        <v>11.682191780821919</v>
      </c>
      <c r="L26" s="23">
        <v>18.987341772151897</v>
      </c>
      <c r="N26" s="23">
        <v>13</v>
      </c>
      <c r="O26" s="23">
        <v>33.015000000000001</v>
      </c>
    </row>
    <row r="27" spans="1:15" x14ac:dyDescent="0.55000000000000004">
      <c r="A27">
        <v>25</v>
      </c>
      <c r="B27" s="23">
        <v>23.935960591133004</v>
      </c>
      <c r="C27" s="23">
        <v>38.779598040871477</v>
      </c>
      <c r="D27" s="21"/>
      <c r="E27" s="23">
        <v>17.246031746031743</v>
      </c>
      <c r="F27" s="23">
        <v>17.639606518282985</v>
      </c>
      <c r="G27" s="21"/>
      <c r="H27" s="23">
        <v>34.667196029776676</v>
      </c>
      <c r="I27" s="23">
        <v>5.8553541186595961</v>
      </c>
      <c r="J27" s="21"/>
      <c r="K27" s="23">
        <v>14.602739726027396</v>
      </c>
      <c r="L27" s="23">
        <v>11.392405063291138</v>
      </c>
      <c r="N27" s="23">
        <v>32.5</v>
      </c>
      <c r="O27" s="23">
        <v>23.715</v>
      </c>
    </row>
    <row r="28" spans="1:15" x14ac:dyDescent="0.55000000000000004">
      <c r="A28">
        <v>26</v>
      </c>
      <c r="B28" s="23">
        <v>20.546798029556648</v>
      </c>
      <c r="C28" s="23">
        <v>31.023678432697182</v>
      </c>
      <c r="D28" s="21"/>
      <c r="E28" s="23">
        <v>17.246031746031743</v>
      </c>
      <c r="F28" s="23">
        <v>52.918819554848973</v>
      </c>
      <c r="G28" s="21"/>
      <c r="H28" s="23">
        <v>44.121885856079402</v>
      </c>
      <c r="I28" s="23">
        <v>6.5872733834920458</v>
      </c>
      <c r="J28" s="21"/>
      <c r="K28" s="23">
        <v>8.7616438356164377</v>
      </c>
      <c r="L28" s="23">
        <v>15.189873417721516</v>
      </c>
      <c r="N28" s="23">
        <v>47.125</v>
      </c>
      <c r="O28" s="23">
        <v>22.32</v>
      </c>
    </row>
    <row r="29" spans="1:15" x14ac:dyDescent="0.55000000000000004">
      <c r="A29">
        <v>27</v>
      </c>
      <c r="B29" s="23">
        <v>16.733990147783249</v>
      </c>
      <c r="C29" s="23">
        <v>25.853065360580985</v>
      </c>
      <c r="D29" s="21"/>
      <c r="E29" s="23">
        <v>30.18055555555555</v>
      </c>
      <c r="F29" s="23">
        <v>52.918819554848973</v>
      </c>
      <c r="G29" s="21"/>
      <c r="H29" s="23">
        <v>37.818759305210918</v>
      </c>
      <c r="I29" s="23">
        <v>5.8553541186595961</v>
      </c>
      <c r="J29" s="21"/>
      <c r="K29" s="23">
        <v>8.7616438356164377</v>
      </c>
      <c r="L29" s="23">
        <v>9.4936708860759484</v>
      </c>
      <c r="N29" s="23">
        <v>32.5</v>
      </c>
      <c r="O29" s="23">
        <v>32.085000000000001</v>
      </c>
    </row>
    <row r="30" spans="1:15" x14ac:dyDescent="0.55000000000000004">
      <c r="A30">
        <v>28</v>
      </c>
      <c r="B30" s="23">
        <v>12.073891625615763</v>
      </c>
      <c r="C30" s="23">
        <v>25.853065360580985</v>
      </c>
      <c r="D30" s="21"/>
      <c r="E30" s="23">
        <v>6.8984126984126979</v>
      </c>
      <c r="F30" s="23">
        <v>48.508917925278219</v>
      </c>
      <c r="G30" s="21"/>
      <c r="H30" s="23">
        <v>34.667196029776676</v>
      </c>
      <c r="I30" s="23">
        <v>8.783031177989395</v>
      </c>
      <c r="J30" s="21"/>
      <c r="K30" s="23">
        <v>16.063013698630137</v>
      </c>
      <c r="L30" s="23">
        <v>15.189873417721516</v>
      </c>
      <c r="N30" s="23">
        <v>42.25</v>
      </c>
      <c r="O30" s="23">
        <v>33.015000000000001</v>
      </c>
    </row>
    <row r="31" spans="1:15" x14ac:dyDescent="0.55000000000000004">
      <c r="A31">
        <v>29</v>
      </c>
      <c r="B31" s="23">
        <v>12.073891625615763</v>
      </c>
      <c r="C31" s="23">
        <v>18.097145752406689</v>
      </c>
      <c r="D31" s="21"/>
      <c r="E31" s="23">
        <v>34.492063492063487</v>
      </c>
      <c r="F31" s="23">
        <v>61.738622813990453</v>
      </c>
      <c r="G31" s="21"/>
      <c r="H31" s="23">
        <v>28.364069478908192</v>
      </c>
      <c r="I31" s="23">
        <v>14.638385296648991</v>
      </c>
      <c r="J31" s="21"/>
      <c r="K31" s="23">
        <v>20.443835616438356</v>
      </c>
      <c r="L31" s="23">
        <v>7.5949367088607582</v>
      </c>
      <c r="N31" s="23">
        <v>29.25</v>
      </c>
      <c r="O31" s="23">
        <v>24.18</v>
      </c>
    </row>
    <row r="32" spans="1:15" x14ac:dyDescent="0.55000000000000004">
      <c r="A32">
        <v>30</v>
      </c>
      <c r="B32" s="23">
        <v>20.123152709359605</v>
      </c>
      <c r="C32" s="23">
        <v>20.682452288464788</v>
      </c>
      <c r="D32" s="21"/>
      <c r="E32" s="23">
        <v>60.3611111111111</v>
      </c>
      <c r="F32" s="23">
        <v>61.738622813990453</v>
      </c>
      <c r="G32" s="21"/>
      <c r="H32" s="23"/>
      <c r="I32" s="23">
        <v>13.174546766984092</v>
      </c>
      <c r="J32" s="21"/>
      <c r="K32" s="23">
        <v>7.3013698630136981</v>
      </c>
      <c r="L32" s="23">
        <v>18.987341772151897</v>
      </c>
      <c r="N32" s="23">
        <v>22.75</v>
      </c>
      <c r="O32" s="23">
        <v>36.270000000000003</v>
      </c>
    </row>
    <row r="33" spans="1:15" x14ac:dyDescent="0.55000000000000004">
      <c r="A33">
        <v>31</v>
      </c>
      <c r="B33" s="23">
        <v>11.86206896551724</v>
      </c>
      <c r="C33" s="23"/>
      <c r="D33" s="21"/>
      <c r="E33" s="23"/>
      <c r="F33" s="23"/>
      <c r="G33" s="21"/>
      <c r="H33" s="23"/>
      <c r="I33" s="23"/>
      <c r="J33" s="21"/>
      <c r="K33" s="23"/>
      <c r="L33" s="23"/>
      <c r="N33" s="3"/>
      <c r="O33" s="3"/>
    </row>
    <row r="34" spans="1:15" x14ac:dyDescent="0.55000000000000004">
      <c r="A34">
        <v>32</v>
      </c>
      <c r="B34" s="23">
        <v>13.133004926108374</v>
      </c>
      <c r="C34" s="23"/>
      <c r="D34" s="21"/>
      <c r="E34" s="23"/>
      <c r="F34" s="23"/>
      <c r="G34" s="21"/>
      <c r="H34" s="23"/>
      <c r="I34" s="23"/>
      <c r="J34" s="21"/>
      <c r="K34" s="23"/>
      <c r="L34" s="23"/>
      <c r="N34" s="3"/>
      <c r="O34" s="3"/>
    </row>
    <row r="35" spans="1:15" x14ac:dyDescent="0.55000000000000004">
      <c r="A35">
        <v>33</v>
      </c>
      <c r="B35" s="23">
        <v>18.216748768472904</v>
      </c>
      <c r="C35" s="23"/>
      <c r="D35" s="21"/>
      <c r="E35" s="23"/>
      <c r="F35" s="23"/>
      <c r="G35" s="21"/>
      <c r="H35" s="23"/>
      <c r="I35" s="23"/>
      <c r="J35" s="21"/>
      <c r="K35" s="23"/>
      <c r="L35" s="23"/>
      <c r="N35" s="3"/>
      <c r="O35" s="3"/>
    </row>
    <row r="36" spans="1:15" x14ac:dyDescent="0.55000000000000004">
      <c r="A36">
        <v>34</v>
      </c>
      <c r="B36" s="23">
        <v>15.463054187192117</v>
      </c>
      <c r="C36" s="23"/>
      <c r="D36" s="21"/>
      <c r="E36" s="23"/>
      <c r="F36" s="23"/>
      <c r="G36" s="21"/>
      <c r="H36" s="23"/>
      <c r="I36" s="23"/>
      <c r="J36" s="21"/>
      <c r="K36" s="23"/>
      <c r="L36" s="23"/>
      <c r="N36" s="3"/>
      <c r="O36" s="3"/>
    </row>
    <row r="37" spans="1:15" x14ac:dyDescent="0.55000000000000004">
      <c r="A37">
        <v>35</v>
      </c>
      <c r="B37" s="23">
        <v>15.251231527093596</v>
      </c>
      <c r="C37" s="23"/>
      <c r="D37" s="21"/>
      <c r="E37" s="23"/>
      <c r="F37" s="23"/>
      <c r="G37" s="21"/>
      <c r="H37" s="23"/>
      <c r="I37" s="23"/>
      <c r="J37" s="21"/>
      <c r="K37" s="23"/>
      <c r="L37" s="23"/>
      <c r="N37" s="3"/>
      <c r="O37" s="3"/>
    </row>
    <row r="38" spans="1:15" ht="45.3" x14ac:dyDescent="0.55000000000000004">
      <c r="A38" s="26" t="s">
        <v>146</v>
      </c>
      <c r="B38" s="24">
        <f>AVERAGE(B3:B37)</f>
        <v>24.171078839059135</v>
      </c>
      <c r="C38" s="24">
        <f>AVERAGE(C3:D32)</f>
        <v>21.208516933762109</v>
      </c>
      <c r="D38" s="21"/>
      <c r="E38" s="24">
        <f>AVERAGE(E3:E32)</f>
        <v>21.687100938967134</v>
      </c>
      <c r="F38" s="24">
        <f>AVERAGE(F3:G32)</f>
        <v>36.226802884615381</v>
      </c>
      <c r="G38" s="21"/>
      <c r="H38" s="24">
        <f>AVERAGE(H3:H32)</f>
        <v>38.056338521595521</v>
      </c>
      <c r="I38" s="24">
        <f>AVERAGE(I3:I32)</f>
        <v>9.5452398208993667</v>
      </c>
      <c r="J38" s="21"/>
      <c r="K38" s="24">
        <f>AVERAGE(K3:K32)</f>
        <v>29.316183574879229</v>
      </c>
      <c r="L38" s="24">
        <f>AVERAGE(L3:L32)</f>
        <v>12.195309423347402</v>
      </c>
      <c r="M38" s="21"/>
      <c r="N38" s="24">
        <f>AVERAGE(N3:N32)</f>
        <v>35.001333333333335</v>
      </c>
      <c r="O38" s="24">
        <f>AVERAGE(O3:O32)</f>
        <v>21.550999999999998</v>
      </c>
    </row>
    <row r="39" spans="1:15" ht="30.9" x14ac:dyDescent="0.55000000000000004">
      <c r="A39" s="26" t="s">
        <v>141</v>
      </c>
      <c r="B39" s="25">
        <f>SUM(B38*10)</f>
        <v>241.71078839059135</v>
      </c>
      <c r="C39" s="25">
        <f>SUM(C38*10)</f>
        <v>212.0851693376211</v>
      </c>
      <c r="D39" s="22"/>
      <c r="E39" s="25">
        <f>SUM(E38*10)</f>
        <v>216.87100938967134</v>
      </c>
      <c r="F39" s="25">
        <f>SUM(F38*10)</f>
        <v>362.26802884615381</v>
      </c>
      <c r="G39" s="22"/>
      <c r="H39" s="25">
        <f>SUM(H38*10)</f>
        <v>380.56338521595524</v>
      </c>
      <c r="I39" s="25">
        <f>SUM(I38*10)</f>
        <v>95.452398208993671</v>
      </c>
      <c r="J39" s="22"/>
      <c r="K39" s="25">
        <f>SUM(K38*10)</f>
        <v>293.16183574879227</v>
      </c>
      <c r="L39" s="25">
        <f>SUM(L38*10)</f>
        <v>121.95309423347402</v>
      </c>
      <c r="M39" s="22"/>
      <c r="N39" s="25">
        <f>SUM(N38*10)</f>
        <v>350.01333333333332</v>
      </c>
      <c r="O39" s="25">
        <f>SUM(O38*10)</f>
        <v>215.51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50DD3-0F2F-4061-9653-32832F34B5B8}">
  <sheetPr>
    <tabColor theme="9" tint="0.59999389629810485"/>
    <pageSetUpPr fitToPage="1"/>
  </sheetPr>
  <dimension ref="A1:DX205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85" sqref="D85"/>
    </sheetView>
  </sheetViews>
  <sheetFormatPr defaultColWidth="8.7890625" defaultRowHeight="14.4" x14ac:dyDescent="0.55000000000000004"/>
  <cols>
    <col min="2" max="2" width="7.7890625" bestFit="1" customWidth="1"/>
    <col min="3" max="3" width="24.41796875" bestFit="1" customWidth="1"/>
    <col min="4" max="8" width="12.68359375" bestFit="1" customWidth="1"/>
    <col min="9" max="9" width="13.20703125" bestFit="1" customWidth="1"/>
    <col min="10" max="12" width="12.68359375" bestFit="1" customWidth="1"/>
    <col min="13" max="13" width="14.26171875" bestFit="1" customWidth="1"/>
    <col min="14" max="14" width="13.3671875" bestFit="1" customWidth="1"/>
    <col min="15" max="15" width="16.20703125" bestFit="1" customWidth="1"/>
    <col min="16" max="16" width="18.05078125" customWidth="1"/>
    <col min="17" max="17" width="22.15625" bestFit="1" customWidth="1"/>
    <col min="18" max="18" width="13.20703125" bestFit="1" customWidth="1"/>
    <col min="19" max="19" width="15.15625" bestFit="1" customWidth="1"/>
    <col min="20" max="20" width="12.68359375" bestFit="1" customWidth="1"/>
    <col min="21" max="40" width="15.578125" customWidth="1"/>
    <col min="41" max="41" width="12.68359375" bestFit="1" customWidth="1"/>
    <col min="42" max="42" width="12.68359375" customWidth="1"/>
    <col min="43" max="43" width="12.68359375" bestFit="1" customWidth="1"/>
    <col min="44" max="44" width="19.1015625" bestFit="1" customWidth="1"/>
    <col min="45" max="45" width="12.68359375" bestFit="1" customWidth="1"/>
    <col min="46" max="47" width="12.83984375" bestFit="1" customWidth="1"/>
    <col min="48" max="48" width="12.68359375" bestFit="1" customWidth="1"/>
    <col min="49" max="50" width="12.15625" bestFit="1" customWidth="1"/>
    <col min="51" max="51" width="26.62890625" bestFit="1" customWidth="1"/>
    <col min="52" max="52" width="15" customWidth="1"/>
    <col min="53" max="53" width="7.578125" customWidth="1"/>
    <col min="54" max="54" width="26.62890625" bestFit="1" customWidth="1"/>
    <col min="55" max="55" width="15.47265625" bestFit="1" customWidth="1"/>
    <col min="56" max="56" width="12.41796875" bestFit="1" customWidth="1"/>
    <col min="57" max="57" width="12.26171875" bestFit="1" customWidth="1"/>
    <col min="58" max="58" width="15.5234375" bestFit="1" customWidth="1"/>
    <col min="59" max="59" width="16.62890625" bestFit="1" customWidth="1"/>
    <col min="60" max="60" width="19.62890625" bestFit="1" customWidth="1"/>
    <col min="61" max="61" width="21.68359375" bestFit="1" customWidth="1"/>
    <col min="62" max="62" width="27.734375" bestFit="1" customWidth="1"/>
    <col min="63" max="63" width="15.47265625" bestFit="1" customWidth="1"/>
    <col min="64" max="64" width="15.15625" bestFit="1" customWidth="1"/>
    <col min="65" max="65" width="16" bestFit="1" customWidth="1"/>
    <col min="66" max="66" width="15.7890625" bestFit="1" customWidth="1"/>
    <col min="67" max="67" width="13.5234375" bestFit="1" customWidth="1"/>
    <col min="68" max="68" width="12.26171875" bestFit="1" customWidth="1"/>
    <col min="69" max="69" width="12.83984375" bestFit="1" customWidth="1"/>
    <col min="70" max="70" width="11.68359375" bestFit="1" customWidth="1"/>
    <col min="71" max="71" width="12.26171875" bestFit="1" customWidth="1"/>
    <col min="72" max="72" width="11.68359375" bestFit="1" customWidth="1"/>
    <col min="73" max="76" width="12.26171875" bestFit="1" customWidth="1"/>
    <col min="77" max="77" width="19.62890625" bestFit="1" customWidth="1"/>
    <col min="78" max="78" width="15.89453125" bestFit="1" customWidth="1"/>
    <col min="79" max="79" width="11.68359375" bestFit="1" customWidth="1"/>
    <col min="81" max="82" width="12.68359375" bestFit="1" customWidth="1"/>
    <col min="84" max="84" width="7.41796875" bestFit="1" customWidth="1"/>
    <col min="85" max="85" width="12.734375" bestFit="1" customWidth="1"/>
    <col min="86" max="86" width="10.15625" bestFit="1" customWidth="1"/>
  </cols>
  <sheetData>
    <row r="1" spans="1:128" ht="70.2" customHeight="1" x14ac:dyDescent="0.55000000000000004">
      <c r="B1" s="27" t="s">
        <v>147</v>
      </c>
      <c r="C1" s="27" t="s">
        <v>148</v>
      </c>
      <c r="D1" s="27" t="s">
        <v>149</v>
      </c>
      <c r="E1" s="27" t="s">
        <v>150</v>
      </c>
      <c r="F1" s="27" t="s">
        <v>151</v>
      </c>
      <c r="G1" s="27" t="s">
        <v>152</v>
      </c>
      <c r="H1" s="27" t="s">
        <v>153</v>
      </c>
      <c r="I1" s="27" t="s">
        <v>154</v>
      </c>
      <c r="J1" s="27" t="s">
        <v>155</v>
      </c>
      <c r="K1" s="27" t="s">
        <v>156</v>
      </c>
      <c r="L1" s="27" t="s">
        <v>157</v>
      </c>
      <c r="M1" s="27" t="s">
        <v>158</v>
      </c>
      <c r="N1" s="28" t="s">
        <v>159</v>
      </c>
      <c r="O1" s="28" t="s">
        <v>160</v>
      </c>
      <c r="P1" s="28" t="s">
        <v>161</v>
      </c>
      <c r="Q1" s="27" t="s">
        <v>162</v>
      </c>
      <c r="R1" t="s">
        <v>163</v>
      </c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BB1" s="29"/>
      <c r="BC1" s="29"/>
    </row>
    <row r="2" spans="1:128" x14ac:dyDescent="0.55000000000000004">
      <c r="A2" s="15"/>
      <c r="B2" s="30"/>
      <c r="C2" s="30"/>
      <c r="D2" s="30"/>
      <c r="E2" s="30"/>
      <c r="F2" s="30"/>
      <c r="G2" s="31"/>
      <c r="H2" s="31"/>
      <c r="I2" s="30"/>
      <c r="J2" s="30"/>
      <c r="K2" s="30"/>
      <c r="L2" s="30"/>
      <c r="M2" s="15"/>
      <c r="N2" s="15"/>
      <c r="O2" s="17"/>
      <c r="P2" s="17">
        <v>0.27292144788565975</v>
      </c>
      <c r="Q2" s="17">
        <v>363.52212075808598</v>
      </c>
      <c r="R2" s="15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</row>
    <row r="3" spans="1:128" ht="14.4" customHeight="1" x14ac:dyDescent="0.55000000000000004">
      <c r="A3" s="33"/>
      <c r="B3" s="33"/>
      <c r="C3" s="33"/>
      <c r="D3" s="33"/>
      <c r="E3" s="33"/>
      <c r="F3" s="33"/>
      <c r="G3" s="34"/>
      <c r="H3" s="34"/>
      <c r="I3" s="33"/>
      <c r="J3" s="33"/>
      <c r="K3" s="33"/>
      <c r="L3" s="33"/>
      <c r="M3" s="33"/>
      <c r="N3" s="33"/>
      <c r="O3" s="16">
        <f>-2.4824*N3^3 + 9.957*N3^2 - 15.446*N3 + 192.2</f>
        <v>192.2</v>
      </c>
      <c r="P3" s="16" t="s">
        <v>164</v>
      </c>
      <c r="Q3" s="16" t="s">
        <v>165</v>
      </c>
      <c r="R3" s="33"/>
      <c r="AP3" s="35"/>
      <c r="AQ3" s="36"/>
      <c r="BI3" s="37"/>
    </row>
    <row r="4" spans="1:128" ht="33" customHeight="1" x14ac:dyDescent="0.55000000000000004">
      <c r="A4" s="33"/>
      <c r="B4" s="33"/>
      <c r="C4" s="33"/>
      <c r="D4" s="33"/>
      <c r="E4" s="33"/>
      <c r="F4" s="33"/>
      <c r="G4" s="34"/>
      <c r="H4" s="34"/>
      <c r="I4" s="33"/>
      <c r="J4" s="33"/>
      <c r="K4" s="33"/>
      <c r="L4" s="33"/>
      <c r="M4" s="33"/>
      <c r="N4" s="33"/>
      <c r="O4" s="38" t="s">
        <v>166</v>
      </c>
      <c r="P4" s="39">
        <v>1.9642857142857144E-3</v>
      </c>
      <c r="Q4" s="16" t="s">
        <v>162</v>
      </c>
      <c r="R4" s="33" t="s">
        <v>167</v>
      </c>
      <c r="AP4" s="35"/>
      <c r="AQ4" s="36"/>
      <c r="BI4" s="37"/>
    </row>
    <row r="5" spans="1:128" ht="14.7" thickBot="1" x14ac:dyDescent="0.6">
      <c r="A5" t="s">
        <v>118</v>
      </c>
      <c r="B5" s="40">
        <v>43623</v>
      </c>
      <c r="C5" s="41">
        <v>0.42777777777777781</v>
      </c>
      <c r="D5" s="41">
        <v>0.45902777777777781</v>
      </c>
      <c r="E5" s="42">
        <f>SUM(D5-C5)+24</f>
        <v>24.03125</v>
      </c>
      <c r="F5" s="42">
        <f>SUM(E5/24)</f>
        <v>1.0013020833333333</v>
      </c>
      <c r="G5" s="43">
        <v>5.5271999999999997</v>
      </c>
      <c r="H5" s="43">
        <v>5.4283999999999999</v>
      </c>
      <c r="I5" s="44">
        <f>SUM(G5-H5)</f>
        <v>9.8799999999999777E-2</v>
      </c>
      <c r="J5" s="7">
        <v>159.9</v>
      </c>
      <c r="K5" s="7">
        <v>159.69999999999999</v>
      </c>
      <c r="L5" s="7">
        <v>159.69999999999999</v>
      </c>
      <c r="M5" s="7">
        <f>AVERAGE(J5:L5)</f>
        <v>159.76666666666668</v>
      </c>
      <c r="N5" s="42">
        <f>SUM(M5)</f>
        <v>159.76666666666668</v>
      </c>
      <c r="O5" s="43">
        <f xml:space="preserve"> -1.8377*N5 + 352.92</f>
        <v>59.316796666666676</v>
      </c>
      <c r="P5" s="45">
        <f>SUM(O5*$P$4)*$P$2</f>
        <v>3.1799479702190249E-2</v>
      </c>
      <c r="Q5" s="46">
        <f>SUM(P5*$Q$2)</f>
        <v>11.559814300343907</v>
      </c>
      <c r="R5" s="47">
        <f>SUM(Q5/3.666)</f>
        <v>3.1532499455384362</v>
      </c>
      <c r="V5" s="48"/>
      <c r="Y5" s="32"/>
      <c r="Z5" s="32"/>
      <c r="AA5" s="32"/>
      <c r="AB5" s="32"/>
      <c r="AP5" s="35"/>
      <c r="AQ5" s="36"/>
      <c r="BI5" s="37"/>
    </row>
    <row r="6" spans="1:128" ht="14.7" thickBot="1" x14ac:dyDescent="0.6">
      <c r="A6" t="s">
        <v>119</v>
      </c>
      <c r="B6" s="49">
        <v>43623</v>
      </c>
      <c r="C6" s="50">
        <v>0.41736111111111113</v>
      </c>
      <c r="D6" s="50">
        <v>0.46388888888888885</v>
      </c>
      <c r="E6" s="19">
        <f>SUM(D6-C6)+24</f>
        <v>24.046527777777779</v>
      </c>
      <c r="F6" s="19">
        <f>SUM(E6/24)</f>
        <v>1.0019386574074074</v>
      </c>
      <c r="G6" s="11">
        <v>5.4283999999999999</v>
      </c>
      <c r="H6" s="11">
        <v>3.3517999999999999</v>
      </c>
      <c r="I6" s="51">
        <f>SUM(G6-H6)</f>
        <v>2.0766</v>
      </c>
      <c r="J6" s="3">
        <v>167.7</v>
      </c>
      <c r="K6" s="3">
        <v>168</v>
      </c>
      <c r="L6" s="3">
        <v>168</v>
      </c>
      <c r="M6" s="3">
        <f>AVERAGE(J6:L6)</f>
        <v>167.9</v>
      </c>
      <c r="N6" s="19">
        <f>SUM(M6)</f>
        <v>167.9</v>
      </c>
      <c r="O6" s="11">
        <f xml:space="preserve"> -1.8377*N6 + 352.92</f>
        <v>44.37017000000003</v>
      </c>
      <c r="P6" s="52">
        <f>SUM(O6*$P$4)*$P$2</f>
        <v>2.378665739868957E-2</v>
      </c>
      <c r="Q6" s="53">
        <f>SUM(P6*$Q$2)</f>
        <v>8.6469761433176497</v>
      </c>
      <c r="R6" s="54">
        <f>SUM(Q6/3.666)</f>
        <v>2.3586950745547326</v>
      </c>
      <c r="V6" s="48"/>
      <c r="AP6" s="35"/>
      <c r="AQ6" s="36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I6" s="37"/>
      <c r="BM6" s="37"/>
    </row>
    <row r="7" spans="1:128" ht="14.7" thickBot="1" x14ac:dyDescent="0.6">
      <c r="A7" t="s">
        <v>120</v>
      </c>
      <c r="B7" s="49">
        <v>43623</v>
      </c>
      <c r="C7" s="50">
        <v>0.4513888888888889</v>
      </c>
      <c r="D7" s="50">
        <v>0.49791666666666662</v>
      </c>
      <c r="E7" s="19">
        <f>SUM(D7-C7)+24</f>
        <v>24.046527777777779</v>
      </c>
      <c r="F7" s="19">
        <f>SUM(E7/24)</f>
        <v>1.0019386574074074</v>
      </c>
      <c r="G7" s="11">
        <v>5.4945000000000004</v>
      </c>
      <c r="H7" s="11">
        <v>4.0185000000000004</v>
      </c>
      <c r="I7" s="51">
        <f>SUM(G7-H7)</f>
        <v>1.476</v>
      </c>
      <c r="J7" s="3">
        <v>165.3</v>
      </c>
      <c r="K7" s="3">
        <v>165</v>
      </c>
      <c r="L7" s="3">
        <v>165</v>
      </c>
      <c r="M7" s="3">
        <f>AVERAGE(J7:L7)</f>
        <v>165.1</v>
      </c>
      <c r="N7" s="19">
        <f>SUM(M7)</f>
        <v>165.1</v>
      </c>
      <c r="O7" s="11">
        <f xml:space="preserve"> -1.8377*N7 + 352.92</f>
        <v>49.515730000000019</v>
      </c>
      <c r="P7" s="52">
        <f>SUM(O7*$P$4)*$P$2</f>
        <v>2.6545169994976692E-2</v>
      </c>
      <c r="Q7" s="53">
        <f>SUM(P7*$Q$2)</f>
        <v>9.6497564924578381</v>
      </c>
      <c r="R7" s="54">
        <f>SUM(Q7/3.666)</f>
        <v>2.632230358008139</v>
      </c>
      <c r="V7" s="48"/>
      <c r="AP7" s="35"/>
      <c r="AQ7" s="36"/>
      <c r="BI7" s="37"/>
    </row>
    <row r="8" spans="1:128" ht="14.7" thickBot="1" x14ac:dyDescent="0.6">
      <c r="A8" t="s">
        <v>121</v>
      </c>
      <c r="B8" s="49">
        <v>43623</v>
      </c>
      <c r="C8" s="50">
        <v>0.42083333333333334</v>
      </c>
      <c r="D8" s="50">
        <v>0.48125000000000001</v>
      </c>
      <c r="E8" s="19">
        <f>SUM(D8-C8)+24</f>
        <v>24.060416666666665</v>
      </c>
      <c r="F8" s="19">
        <f>SUM(E8/24)</f>
        <v>1.0025173611111111</v>
      </c>
      <c r="G8" s="11">
        <v>5.3409000000000004</v>
      </c>
      <c r="H8" s="11">
        <v>2.9527000000000001</v>
      </c>
      <c r="I8" s="51">
        <f t="shared" ref="I8:I12" si="0">SUM(G8-H8)</f>
        <v>2.3882000000000003</v>
      </c>
      <c r="J8" s="3">
        <v>166.9</v>
      </c>
      <c r="K8" s="3">
        <v>166.7</v>
      </c>
      <c r="L8" s="3">
        <v>166.4</v>
      </c>
      <c r="M8" s="3">
        <f>AVERAGE(J8:L8)</f>
        <v>166.66666666666666</v>
      </c>
      <c r="N8" s="19">
        <f>SUM(M8)</f>
        <v>166.66666666666666</v>
      </c>
      <c r="O8" s="11">
        <f xml:space="preserve"> -1.8377*N8 + 352.92</f>
        <v>46.636666666666713</v>
      </c>
      <c r="P8" s="52">
        <f>SUM(O8*$P$4)*$P$2</f>
        <v>2.5001716518482715E-2</v>
      </c>
      <c r="Q8" s="53">
        <f>SUM(P8*$Q$2)</f>
        <v>9.0886770113913062</v>
      </c>
      <c r="R8" s="54">
        <f>SUM(Q8/3.666)</f>
        <v>2.4791808541711147</v>
      </c>
      <c r="V8" s="48"/>
      <c r="AP8" s="35"/>
      <c r="AQ8" s="36"/>
      <c r="BI8" s="37"/>
    </row>
    <row r="9" spans="1:128" ht="14.7" thickBot="1" x14ac:dyDescent="0.6">
      <c r="A9" t="s">
        <v>122</v>
      </c>
      <c r="B9" s="49">
        <v>43623</v>
      </c>
      <c r="C9" s="50">
        <v>0.41666666666666669</v>
      </c>
      <c r="D9" s="50">
        <v>0.4680555555555555</v>
      </c>
      <c r="E9" s="19">
        <f>SUM(D9-C9)+24</f>
        <v>24.051388888888887</v>
      </c>
      <c r="F9" s="19">
        <f>SUM(E9/24)</f>
        <v>1.0021412037037036</v>
      </c>
      <c r="G9" s="11">
        <v>5.4985999999999997</v>
      </c>
      <c r="H9" s="11">
        <v>4.5850999999999997</v>
      </c>
      <c r="I9" s="51">
        <f t="shared" si="0"/>
        <v>0.91349999999999998</v>
      </c>
      <c r="J9" s="3">
        <v>170.6</v>
      </c>
      <c r="K9" s="3">
        <v>170.6</v>
      </c>
      <c r="L9" s="3">
        <v>170.6</v>
      </c>
      <c r="M9" s="3">
        <f>AVERAGE(J9:L9)</f>
        <v>170.6</v>
      </c>
      <c r="N9" s="19">
        <f>SUM(M9)</f>
        <v>170.6</v>
      </c>
      <c r="O9" s="11">
        <f xml:space="preserve"> -1.8377*N9 + 352.92</f>
        <v>39.408380000000022</v>
      </c>
      <c r="P9" s="52">
        <f>SUM(O9*$P$4)*$P$2</f>
        <v>2.1126663109412698E-2</v>
      </c>
      <c r="Q9" s="53">
        <f>SUM(P9*$Q$2)</f>
        <v>7.6800093780753231</v>
      </c>
      <c r="R9" s="54">
        <f>SUM(Q9/3.666)</f>
        <v>2.0949289083675184</v>
      </c>
      <c r="V9" s="48"/>
      <c r="AP9" s="35"/>
      <c r="AQ9" s="36"/>
      <c r="BI9" s="37"/>
      <c r="CM9" s="28"/>
      <c r="CN9" s="28"/>
      <c r="DQ9" s="55"/>
      <c r="DR9" s="55"/>
    </row>
    <row r="10" spans="1:128" ht="14.7" thickBot="1" x14ac:dyDescent="0.6">
      <c r="A10" t="s">
        <v>123</v>
      </c>
      <c r="B10" s="49">
        <v>43623</v>
      </c>
      <c r="C10" s="50">
        <v>0.45069444444444445</v>
      </c>
      <c r="D10" s="50">
        <v>0.50138888888888888</v>
      </c>
      <c r="E10" s="19">
        <f>SUM(D10-C10)+24</f>
        <v>24.050694444444446</v>
      </c>
      <c r="F10" s="19">
        <f>SUM(E10/24)</f>
        <v>1.0021122685185186</v>
      </c>
      <c r="G10" s="11">
        <v>5.5269000000000004</v>
      </c>
      <c r="H10" s="11">
        <v>4.1193999999999997</v>
      </c>
      <c r="I10" s="51">
        <f t="shared" si="0"/>
        <v>1.4075000000000006</v>
      </c>
      <c r="J10" s="3">
        <v>172.6</v>
      </c>
      <c r="K10" s="3">
        <v>172.5</v>
      </c>
      <c r="L10" s="3">
        <v>172.6</v>
      </c>
      <c r="M10" s="3">
        <f>AVERAGE(J10:L10)</f>
        <v>172.56666666666669</v>
      </c>
      <c r="N10" s="19">
        <f>SUM(M10)</f>
        <v>172.56666666666669</v>
      </c>
      <c r="O10" s="11">
        <f xml:space="preserve"> -1.8377*N10 + 352.92</f>
        <v>35.794236666666677</v>
      </c>
      <c r="P10" s="52">
        <f>SUM(O10*$P$4)*$P$2</f>
        <v>1.9189136404877689E-2</v>
      </c>
      <c r="Q10" s="53">
        <f>SUM(P10*$Q$2)</f>
        <v>6.9756755614173311</v>
      </c>
      <c r="R10" s="54">
        <f>SUM(Q10/3.666)</f>
        <v>1.9028029354657205</v>
      </c>
      <c r="V10" s="48"/>
      <c r="AP10" s="35"/>
      <c r="AQ10" s="36"/>
      <c r="CM10" s="56"/>
    </row>
    <row r="11" spans="1:128" ht="14.7" thickBot="1" x14ac:dyDescent="0.6">
      <c r="A11" t="s">
        <v>124</v>
      </c>
      <c r="B11" s="49">
        <v>43623</v>
      </c>
      <c r="C11" s="50">
        <v>0.4291666666666667</v>
      </c>
      <c r="D11" s="50">
        <v>0.50555555555555554</v>
      </c>
      <c r="E11" s="19">
        <f>SUM(D11-C11)+24</f>
        <v>24.076388888888889</v>
      </c>
      <c r="F11" s="19">
        <f>SUM(E11/24)</f>
        <v>1.0031828703703705</v>
      </c>
      <c r="G11" s="11">
        <v>4.1193999999999997</v>
      </c>
      <c r="H11" s="11">
        <v>1.4621999999999999</v>
      </c>
      <c r="I11" s="51">
        <f t="shared" si="0"/>
        <v>2.6571999999999996</v>
      </c>
      <c r="J11" s="3">
        <v>169.3</v>
      </c>
      <c r="K11" s="3">
        <v>169.2</v>
      </c>
      <c r="L11" s="3">
        <v>169.4</v>
      </c>
      <c r="M11" s="3">
        <f>AVERAGE(J11:L11)</f>
        <v>169.29999999999998</v>
      </c>
      <c r="N11" s="19">
        <f>SUM(M11)</f>
        <v>169.29999999999998</v>
      </c>
      <c r="O11" s="11">
        <f xml:space="preserve"> -1.8377*N11 + 352.92</f>
        <v>41.797390000000064</v>
      </c>
      <c r="P11" s="52">
        <f>SUM(O11*$P$4)*$P$2</f>
        <v>2.2407401100546027E-2</v>
      </c>
      <c r="Q11" s="53">
        <f>SUM(P11*$Q$2)</f>
        <v>8.1455859687475609</v>
      </c>
      <c r="R11" s="54">
        <f>SUM(Q11/3.666)</f>
        <v>2.2219274328280307</v>
      </c>
      <c r="V11" s="48"/>
      <c r="AP11" s="35"/>
      <c r="AQ11" s="36"/>
      <c r="CM11" s="56"/>
    </row>
    <row r="12" spans="1:128" x14ac:dyDescent="0.55000000000000004">
      <c r="A12" t="s">
        <v>125</v>
      </c>
      <c r="B12" s="49">
        <v>43623</v>
      </c>
      <c r="C12" s="50">
        <v>0.43333333333333335</v>
      </c>
      <c r="D12" s="50">
        <v>0.4770833333333333</v>
      </c>
      <c r="E12" s="19">
        <f>SUM(D12-C12)+24</f>
        <v>24.043749999999999</v>
      </c>
      <c r="F12" s="19">
        <f>SUM(E12/24)</f>
        <v>1.0018229166666666</v>
      </c>
      <c r="G12" s="11">
        <v>5.5072999999999999</v>
      </c>
      <c r="H12" s="11">
        <v>3.8338000000000001</v>
      </c>
      <c r="I12" s="51">
        <f t="shared" si="0"/>
        <v>1.6734999999999998</v>
      </c>
      <c r="J12" s="3">
        <v>161.6</v>
      </c>
      <c r="K12" s="3">
        <v>161.80000000000001</v>
      </c>
      <c r="L12" s="3">
        <v>161.5</v>
      </c>
      <c r="M12" s="3">
        <f>AVERAGE(J12:L12)</f>
        <v>161.63333333333333</v>
      </c>
      <c r="N12" s="19">
        <f>SUM(M12)</f>
        <v>161.63333333333333</v>
      </c>
      <c r="O12" s="11">
        <f xml:space="preserve"> -1.8377*N12 + 352.92</f>
        <v>55.886423333333369</v>
      </c>
      <c r="P12" s="52">
        <f>SUM(O12*$P$4)*$P$2</f>
        <v>2.9960471304665517E-2</v>
      </c>
      <c r="Q12" s="53">
        <f>SUM(P12*$Q$2)</f>
        <v>10.891294067583788</v>
      </c>
      <c r="R12" s="54">
        <f>SUM(Q12/3.666)</f>
        <v>2.9708930899028334</v>
      </c>
      <c r="V12" s="48"/>
      <c r="AP12" s="35"/>
      <c r="AQ12" s="36"/>
      <c r="CM12" s="56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Q12" s="55"/>
      <c r="DR12" s="55"/>
      <c r="DS12" s="55"/>
      <c r="DV12" s="32"/>
      <c r="DW12" s="32"/>
      <c r="DX12" s="32"/>
    </row>
    <row r="13" spans="1:128" ht="14.7" thickBot="1" x14ac:dyDescent="0.6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AP13" s="35"/>
      <c r="AQ13" s="36"/>
      <c r="BI13" s="37"/>
      <c r="CM13" s="56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Q13" s="55"/>
      <c r="DR13" s="55"/>
      <c r="DS13" s="55"/>
      <c r="DV13" s="57"/>
      <c r="DW13" s="57"/>
      <c r="DX13" s="57"/>
    </row>
    <row r="14" spans="1:128" ht="14.7" thickBot="1" x14ac:dyDescent="0.6">
      <c r="A14" t="s">
        <v>105</v>
      </c>
      <c r="B14" s="49">
        <v>43623</v>
      </c>
      <c r="C14" s="50">
        <v>0.52638888888888891</v>
      </c>
      <c r="D14" s="50">
        <v>7.0833333333333331E-2</v>
      </c>
      <c r="E14" s="19">
        <f>SUM(D14-C14)+24</f>
        <v>23.544444444444444</v>
      </c>
      <c r="F14" s="19">
        <f>SUM(E14/24)</f>
        <v>0.98101851851851851</v>
      </c>
      <c r="G14" s="11">
        <v>5.4664999999999999</v>
      </c>
      <c r="H14" s="11">
        <v>4.3103999999999996</v>
      </c>
      <c r="I14" s="51">
        <f>SUM(G14-H14)</f>
        <v>1.1561000000000003</v>
      </c>
      <c r="J14" s="3">
        <v>170</v>
      </c>
      <c r="K14" s="3">
        <v>169.8</v>
      </c>
      <c r="L14" s="3">
        <v>169.9</v>
      </c>
      <c r="M14" s="3">
        <f>AVERAGE(J14:L14)</f>
        <v>169.9</v>
      </c>
      <c r="N14" s="19">
        <f>SUM(M14)</f>
        <v>169.9</v>
      </c>
      <c r="O14" s="11">
        <f xml:space="preserve"> -1.8377*N14 + 352.92</f>
        <v>40.694770000000005</v>
      </c>
      <c r="P14" s="52">
        <f>SUM(O14*$P$4)*$P$2</f>
        <v>2.1816291258484471E-2</v>
      </c>
      <c r="Q14" s="53">
        <f>SUM(P14*$Q$2)</f>
        <v>7.9307044653603675</v>
      </c>
      <c r="R14" s="54">
        <f>SUM(Q14/3.666)</f>
        <v>2.1633127292308694</v>
      </c>
      <c r="AP14" s="35"/>
      <c r="AQ14" s="36"/>
      <c r="BI14" s="37"/>
      <c r="CM14" s="56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Q14" s="55"/>
      <c r="DR14" s="55"/>
      <c r="DS14" s="55"/>
      <c r="DV14" s="57"/>
      <c r="DW14" s="57"/>
      <c r="DX14" s="57"/>
    </row>
    <row r="15" spans="1:128" ht="14.7" thickBot="1" x14ac:dyDescent="0.6">
      <c r="A15" t="s">
        <v>106</v>
      </c>
      <c r="B15" s="49">
        <v>43623</v>
      </c>
      <c r="C15" s="50">
        <v>0.50208333333333333</v>
      </c>
      <c r="D15" s="50">
        <v>6.6666666666666666E-2</v>
      </c>
      <c r="E15" s="19">
        <f>SUM(D15-C15)+24</f>
        <v>23.564583333333335</v>
      </c>
      <c r="F15" s="19">
        <f>SUM(E15/24)</f>
        <v>0.98185763888888899</v>
      </c>
      <c r="G15" s="11">
        <v>5.5103</v>
      </c>
      <c r="H15" s="11">
        <v>3.9592000000000001</v>
      </c>
      <c r="I15" s="51">
        <f>SUM(G15-H15)</f>
        <v>1.5510999999999999</v>
      </c>
      <c r="J15" s="3">
        <v>164.4</v>
      </c>
      <c r="K15" s="3">
        <v>164.2</v>
      </c>
      <c r="L15" s="3">
        <v>164.4</v>
      </c>
      <c r="M15" s="3">
        <f>AVERAGE(J15:L15)</f>
        <v>164.33333333333334</v>
      </c>
      <c r="N15" s="19">
        <f>SUM(M15)</f>
        <v>164.33333333333334</v>
      </c>
      <c r="O15" s="11">
        <f xml:space="preserve"> -1.8377*N15 + 352.92</f>
        <v>50.924633333333361</v>
      </c>
      <c r="P15" s="52">
        <f>SUM(O15*$P$4)*$P$2</f>
        <v>2.7300477015388645E-2</v>
      </c>
      <c r="Q15" s="53">
        <f>SUM(P15*$Q$2)</f>
        <v>9.924327302341462</v>
      </c>
      <c r="R15" s="54">
        <f>SUM(Q15/3.666)</f>
        <v>2.7071269237156197</v>
      </c>
      <c r="AP15" s="35"/>
      <c r="AQ15" s="36"/>
      <c r="BI15" s="37"/>
      <c r="CM15" s="56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Q15" s="55"/>
      <c r="DR15" s="55"/>
      <c r="DS15" s="55"/>
      <c r="DV15" s="57"/>
      <c r="DW15" s="57"/>
      <c r="DX15" s="57"/>
    </row>
    <row r="16" spans="1:128" ht="14.7" thickBot="1" x14ac:dyDescent="0.6">
      <c r="A16" t="s">
        <v>107</v>
      </c>
      <c r="B16" s="49">
        <v>43623</v>
      </c>
      <c r="C16" s="50">
        <v>0.50347222222222221</v>
      </c>
      <c r="D16" s="50">
        <v>4.3055555555555562E-2</v>
      </c>
      <c r="E16" s="19">
        <f>SUM(D16-C16)+24</f>
        <v>23.539583333333333</v>
      </c>
      <c r="F16" s="19">
        <f>SUM(E16/24)</f>
        <v>0.98081597222222217</v>
      </c>
      <c r="G16" s="11">
        <v>5.5179</v>
      </c>
      <c r="H16" s="11">
        <v>3.9617</v>
      </c>
      <c r="I16" s="51">
        <f>SUM(G16-H16)</f>
        <v>1.5562</v>
      </c>
      <c r="J16" s="3">
        <v>164.3</v>
      </c>
      <c r="K16" s="3">
        <v>164.2</v>
      </c>
      <c r="L16" s="3">
        <v>164.3</v>
      </c>
      <c r="M16" s="3">
        <f>AVERAGE(J16:L16)</f>
        <v>164.26666666666668</v>
      </c>
      <c r="N16" s="19">
        <f>SUM(M16)</f>
        <v>164.26666666666668</v>
      </c>
      <c r="O16" s="11">
        <f xml:space="preserve"> -1.8377*N16 + 352.92</f>
        <v>51.047146666666663</v>
      </c>
      <c r="P16" s="52">
        <f>SUM(O16*$P$4)*$P$2</f>
        <v>2.7366155886728798E-2</v>
      </c>
      <c r="Q16" s="53">
        <f>SUM(P16*$Q$2)</f>
        <v>9.9482030249400317</v>
      </c>
      <c r="R16" s="54">
        <f>SUM(Q16/3.666)</f>
        <v>2.7136396685597468</v>
      </c>
      <c r="T16" t="s">
        <v>168</v>
      </c>
      <c r="AP16" s="35"/>
      <c r="AQ16" s="36"/>
      <c r="BI16" s="37"/>
      <c r="CM16" s="56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Q16" s="55"/>
      <c r="DR16" s="55"/>
      <c r="DS16" s="55"/>
    </row>
    <row r="17" spans="1:123" ht="14.7" thickBot="1" x14ac:dyDescent="0.6">
      <c r="A17" t="s">
        <v>108</v>
      </c>
      <c r="B17" s="49">
        <v>43623</v>
      </c>
      <c r="C17" s="50">
        <v>0.52777777777777779</v>
      </c>
      <c r="D17" s="50">
        <v>8.6805555555555566E-2</v>
      </c>
      <c r="E17" s="19">
        <f>SUM(D17-C17)+24</f>
        <v>23.559027777777779</v>
      </c>
      <c r="F17" s="19">
        <f>SUM(E17/24)</f>
        <v>0.98162615740740744</v>
      </c>
      <c r="G17" s="11">
        <v>5.5366</v>
      </c>
      <c r="H17" s="11">
        <v>4.3296000000000001</v>
      </c>
      <c r="I17" s="51">
        <f>SUM(G17-H17)</f>
        <v>1.2069999999999999</v>
      </c>
      <c r="J17" s="3">
        <v>161.9</v>
      </c>
      <c r="K17" s="3">
        <v>162</v>
      </c>
      <c r="L17" s="3">
        <v>162.19999999999999</v>
      </c>
      <c r="M17" s="3">
        <f>AVERAGE(J17:L17)</f>
        <v>162.03333333333333</v>
      </c>
      <c r="N17" s="19">
        <f>SUM(M17)</f>
        <v>162.03333333333333</v>
      </c>
      <c r="O17" s="11">
        <f xml:space="preserve"> -1.8377*N17 + 352.92</f>
        <v>55.151343333333386</v>
      </c>
      <c r="P17" s="52">
        <f>SUM(O17*$P$4)*$P$2</f>
        <v>2.9566398076624509E-2</v>
      </c>
      <c r="Q17" s="53">
        <f>SUM(P17*$Q$2)</f>
        <v>10.748039731992336</v>
      </c>
      <c r="R17" s="54">
        <f>SUM(Q17/3.666)</f>
        <v>2.9318166208380623</v>
      </c>
      <c r="AP17" s="35"/>
      <c r="AQ17" s="36"/>
      <c r="BI17" s="37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Q17" s="55"/>
      <c r="DR17" s="55"/>
      <c r="DS17" s="55"/>
    </row>
    <row r="18" spans="1:123" ht="14.7" thickBot="1" x14ac:dyDescent="0.6">
      <c r="A18" t="s">
        <v>109</v>
      </c>
      <c r="B18" s="49">
        <v>43623</v>
      </c>
      <c r="C18" s="50">
        <v>0.52083333333333337</v>
      </c>
      <c r="D18" s="50">
        <v>7.4999999999999997E-2</v>
      </c>
      <c r="E18" s="19">
        <f>SUM(D18-C18)+24</f>
        <v>23.554166666666667</v>
      </c>
      <c r="F18" s="19">
        <f>SUM(E18/24)</f>
        <v>0.98142361111111109</v>
      </c>
      <c r="G18" s="11">
        <v>5.5011999999999999</v>
      </c>
      <c r="H18" s="11">
        <v>4.3777999999999997</v>
      </c>
      <c r="I18" s="51">
        <f>SUM(G18-H18)</f>
        <v>1.1234000000000002</v>
      </c>
      <c r="J18" s="3">
        <v>143.1</v>
      </c>
      <c r="K18" s="3">
        <v>143.30000000000001</v>
      </c>
      <c r="L18" s="3">
        <v>143.1</v>
      </c>
      <c r="M18" s="3">
        <f>AVERAGE(J18:L18)</f>
        <v>143.16666666666666</v>
      </c>
      <c r="N18" s="19">
        <f>SUM(M18)</f>
        <v>143.16666666666666</v>
      </c>
      <c r="O18" s="11">
        <f xml:space="preserve"> -1.8377*N18 + 352.92</f>
        <v>89.822616666666704</v>
      </c>
      <c r="P18" s="52">
        <f>SUM(O18*$P$4)*$P$2</f>
        <v>4.81535186658925E-2</v>
      </c>
      <c r="Q18" s="53">
        <f>SUM(P18*$Q$2)</f>
        <v>17.504869227389321</v>
      </c>
      <c r="R18" s="54">
        <f>SUM(Q18/3.666)</f>
        <v>4.7749234117264923</v>
      </c>
      <c r="AJ18" s="2"/>
      <c r="AP18" s="36"/>
      <c r="AQ18" s="36"/>
      <c r="BI18" s="37"/>
      <c r="DB18" s="55"/>
      <c r="DC18" s="55"/>
      <c r="DD18" s="55"/>
      <c r="DE18" s="55"/>
      <c r="DF18" s="55"/>
      <c r="DG18" s="55"/>
      <c r="DH18" s="55"/>
      <c r="DI18" s="55"/>
      <c r="DJ18" s="58"/>
      <c r="DK18" s="55"/>
      <c r="DL18" s="55"/>
      <c r="DM18" s="55"/>
      <c r="DN18" s="55"/>
      <c r="DQ18" s="55"/>
      <c r="DR18" s="55"/>
      <c r="DS18" s="55"/>
    </row>
    <row r="19" spans="1:123" ht="14.7" thickBot="1" x14ac:dyDescent="0.6">
      <c r="A19" t="s">
        <v>110</v>
      </c>
      <c r="B19" s="49">
        <v>43623</v>
      </c>
      <c r="C19" s="50">
        <v>0.50555555555555554</v>
      </c>
      <c r="D19" s="50">
        <v>4.9999999999999996E-2</v>
      </c>
      <c r="E19" s="19">
        <f>SUM(D19-C19)+24</f>
        <v>23.544444444444444</v>
      </c>
      <c r="F19" s="19">
        <f>SUM(E19/24)</f>
        <v>0.98101851851851851</v>
      </c>
      <c r="G19" s="11">
        <v>5.4047000000000001</v>
      </c>
      <c r="H19" s="11">
        <v>2.7360000000000002</v>
      </c>
      <c r="I19" s="51">
        <f>SUM(G19-H19)</f>
        <v>2.6686999999999999</v>
      </c>
      <c r="J19" s="3">
        <v>177.8</v>
      </c>
      <c r="K19" s="3">
        <v>177.8</v>
      </c>
      <c r="L19" s="3">
        <v>177.9</v>
      </c>
      <c r="M19" s="3">
        <f>AVERAGE(J19:L19)</f>
        <v>177.83333333333334</v>
      </c>
      <c r="N19" s="19">
        <f>SUM(M19)</f>
        <v>177.83333333333334</v>
      </c>
      <c r="O19" s="11">
        <f xml:space="preserve"> -1.8377*N19 + 352.92</f>
        <v>26.115683333333379</v>
      </c>
      <c r="P19" s="52">
        <f>SUM(O19*$P$4)*$P$2</f>
        <v>1.4000505569004309E-2</v>
      </c>
      <c r="Q19" s="53">
        <f>SUM(P19*$Q$2)</f>
        <v>5.0894934761298396</v>
      </c>
      <c r="R19" s="54">
        <f>SUM(Q19/3.666)</f>
        <v>1.3882960927795525</v>
      </c>
      <c r="AP19" s="36"/>
      <c r="AQ19" s="36"/>
      <c r="DQ19" s="55"/>
      <c r="DR19" s="55"/>
      <c r="DS19" s="55"/>
    </row>
    <row r="20" spans="1:123" ht="14.7" thickBot="1" x14ac:dyDescent="0.6">
      <c r="A20" t="s">
        <v>111</v>
      </c>
      <c r="B20" s="49">
        <v>43623</v>
      </c>
      <c r="C20" s="50">
        <v>0.52013888888888882</v>
      </c>
      <c r="D20" s="50">
        <v>7.8472222222222221E-2</v>
      </c>
      <c r="E20" s="19">
        <f>SUM(D20-C20)+24</f>
        <v>23.558333333333334</v>
      </c>
      <c r="F20" s="19">
        <f>SUM(E20/24)</f>
        <v>0.98159722222222223</v>
      </c>
      <c r="G20" s="11">
        <v>5.3869999999999996</v>
      </c>
      <c r="H20" s="11">
        <v>3.6497999999999999</v>
      </c>
      <c r="I20" s="51">
        <f>SUM(G20-H20)</f>
        <v>1.7371999999999996</v>
      </c>
      <c r="J20" s="3">
        <v>165.1</v>
      </c>
      <c r="K20" s="3">
        <v>165</v>
      </c>
      <c r="L20" s="3">
        <v>165</v>
      </c>
      <c r="M20" s="3">
        <f>AVERAGE(J20:L20)</f>
        <v>165.03333333333333</v>
      </c>
      <c r="N20" s="19">
        <f>SUM(M20)</f>
        <v>165.03333333333333</v>
      </c>
      <c r="O20" s="11">
        <f xml:space="preserve"> -1.8377*N20 + 352.92</f>
        <v>49.638243333333378</v>
      </c>
      <c r="P20" s="52">
        <f>SUM(O20*$P$4)*$P$2</f>
        <v>2.6610848866316875E-2</v>
      </c>
      <c r="Q20" s="53">
        <f>SUM(P20*$Q$2)</f>
        <v>9.6736322150564185</v>
      </c>
      <c r="R20" s="54">
        <f>SUM(Q20/3.666)</f>
        <v>2.6387431028522692</v>
      </c>
      <c r="AP20" s="36"/>
      <c r="AQ20" s="36"/>
      <c r="DQ20" s="55"/>
      <c r="DR20" s="55"/>
      <c r="DS20" s="55"/>
    </row>
    <row r="21" spans="1:123" ht="14.7" thickBot="1" x14ac:dyDescent="0.6">
      <c r="A21" t="s">
        <v>112</v>
      </c>
      <c r="B21" s="49">
        <v>43623</v>
      </c>
      <c r="C21" s="50">
        <v>0.5131944444444444</v>
      </c>
      <c r="D21" s="50">
        <v>5.8333333333333327E-2</v>
      </c>
      <c r="E21" s="19">
        <f>SUM(D21-C21)+24</f>
        <v>23.545138888888889</v>
      </c>
      <c r="F21" s="19">
        <f>SUM(E21/24)</f>
        <v>0.98104745370370372</v>
      </c>
      <c r="G21" s="11">
        <v>5.5133000000000001</v>
      </c>
      <c r="H21" s="11">
        <v>4.5762999999999998</v>
      </c>
      <c r="I21" s="51">
        <f>SUM(G21-H21)</f>
        <v>0.93700000000000028</v>
      </c>
      <c r="J21" s="3">
        <v>159</v>
      </c>
      <c r="K21" s="3">
        <v>159</v>
      </c>
      <c r="L21" s="3">
        <v>159</v>
      </c>
      <c r="M21" s="3">
        <f>AVERAGE(J21:L21)</f>
        <v>159</v>
      </c>
      <c r="N21" s="19">
        <f>SUM(M21)</f>
        <v>159</v>
      </c>
      <c r="O21" s="11">
        <f xml:space="preserve"> -1.8377*N21 + 352.92</f>
        <v>60.725700000000018</v>
      </c>
      <c r="P21" s="52">
        <f>SUM(O21*$P$4)*$P$2</f>
        <v>3.2554786722602209E-2</v>
      </c>
      <c r="Q21" s="53">
        <f>SUM(P21*$Q$2)</f>
        <v>11.834385110227535</v>
      </c>
      <c r="R21" s="54">
        <f>SUM(Q21/3.666)</f>
        <v>3.2281465112459178</v>
      </c>
      <c r="AP21" s="36"/>
      <c r="AQ21" s="36"/>
      <c r="BI21" s="37"/>
      <c r="DQ21" s="55"/>
      <c r="DR21" s="55"/>
      <c r="DS21" s="55"/>
    </row>
    <row r="22" spans="1:123" ht="14.7" thickBot="1" x14ac:dyDescent="0.6">
      <c r="A22" t="s">
        <v>113</v>
      </c>
      <c r="B22" s="59">
        <v>43623</v>
      </c>
      <c r="C22" s="60">
        <v>0.51041666666666663</v>
      </c>
      <c r="D22" s="60">
        <v>5.347222222222222E-2</v>
      </c>
      <c r="E22" s="61">
        <f>SUM(D22-C22)+24</f>
        <v>23.543055555555554</v>
      </c>
      <c r="F22" s="61">
        <f>SUM(E22/24)</f>
        <v>0.9809606481481481</v>
      </c>
      <c r="G22" s="62">
        <v>5.5549999999999997</v>
      </c>
      <c r="H22" s="62">
        <v>3.7374000000000001</v>
      </c>
      <c r="I22" s="63">
        <f>SUM(G22-H22)</f>
        <v>1.8175999999999997</v>
      </c>
      <c r="J22" s="64">
        <v>165.3</v>
      </c>
      <c r="K22" s="64">
        <v>164.9</v>
      </c>
      <c r="L22" s="64">
        <v>165</v>
      </c>
      <c r="M22" s="64">
        <f>AVERAGE(J22:L22)</f>
        <v>165.06666666666669</v>
      </c>
      <c r="N22" s="61">
        <f>SUM(M22)</f>
        <v>165.06666666666669</v>
      </c>
      <c r="O22" s="62">
        <f xml:space="preserve"> -1.8377*N22 + 352.92</f>
        <v>49.576986666666642</v>
      </c>
      <c r="P22" s="52">
        <f>SUM(O22*$P$4)*$P$2</f>
        <v>2.6578009430646751E-2</v>
      </c>
      <c r="Q22" s="53">
        <f>SUM(P22*$Q$2)</f>
        <v>9.6616943537571167</v>
      </c>
      <c r="R22" s="54">
        <f>SUM(Q22/3.666)</f>
        <v>2.635486730430201</v>
      </c>
      <c r="AP22" s="36"/>
      <c r="AQ22" s="36"/>
      <c r="BI22" s="37"/>
      <c r="DQ22" s="55"/>
      <c r="DR22" s="55"/>
      <c r="DS22" s="55"/>
    </row>
    <row r="23" spans="1:123" x14ac:dyDescent="0.55000000000000004">
      <c r="A23" s="18"/>
      <c r="B23" s="18"/>
      <c r="C23" s="18"/>
      <c r="D23" s="65"/>
      <c r="E23" s="65"/>
      <c r="F23" s="65"/>
      <c r="G23" s="18"/>
      <c r="H23" s="65"/>
      <c r="I23" s="65"/>
      <c r="J23" s="65"/>
      <c r="K23" s="18"/>
      <c r="L23" s="65"/>
      <c r="M23" s="18"/>
      <c r="N23" s="18"/>
      <c r="O23" s="18"/>
      <c r="P23" s="18"/>
      <c r="Q23" s="18"/>
      <c r="R23" s="18"/>
      <c r="BB23" s="32"/>
      <c r="BC23" s="32"/>
      <c r="BD23" s="32"/>
      <c r="BE23" s="32"/>
      <c r="BF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I23" s="37"/>
      <c r="CN23" s="56"/>
      <c r="DQ23" s="55"/>
      <c r="DR23" s="55"/>
      <c r="DS23" s="55"/>
    </row>
    <row r="24" spans="1:123" x14ac:dyDescent="0.55000000000000004">
      <c r="A24" s="15" t="s">
        <v>169</v>
      </c>
      <c r="B24" s="15"/>
      <c r="C24" s="15"/>
      <c r="D24" s="66"/>
      <c r="E24" s="66"/>
      <c r="F24" s="66"/>
      <c r="G24" s="66"/>
      <c r="H24" s="66"/>
      <c r="I24" s="66"/>
      <c r="J24" s="66"/>
      <c r="K24" s="15"/>
      <c r="L24" s="66"/>
      <c r="M24" s="15"/>
      <c r="N24" s="15"/>
      <c r="O24" s="15"/>
      <c r="P24" s="66"/>
      <c r="Q24" s="15"/>
      <c r="BI24" s="57"/>
      <c r="CI24" s="37"/>
      <c r="CN24" s="56"/>
      <c r="DG24" s="32"/>
      <c r="DH24" s="32"/>
      <c r="DI24" s="32"/>
      <c r="DQ24" s="55"/>
      <c r="DR24" s="55"/>
      <c r="DS24" s="55"/>
    </row>
    <row r="25" spans="1:123" ht="14.4" customHeight="1" x14ac:dyDescent="0.55000000000000004">
      <c r="A25" s="15" t="s">
        <v>170</v>
      </c>
      <c r="B25" s="15"/>
      <c r="C25" s="15"/>
      <c r="D25" s="66"/>
      <c r="E25" s="66"/>
      <c r="F25" s="66"/>
      <c r="G25" s="66"/>
      <c r="H25" s="66"/>
      <c r="I25" s="66"/>
      <c r="J25" s="66"/>
      <c r="K25" s="15"/>
      <c r="L25" s="66"/>
      <c r="M25" s="15"/>
      <c r="N25" s="15"/>
      <c r="O25" s="15"/>
      <c r="P25" s="66"/>
      <c r="Q25" s="15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BI25" s="57"/>
      <c r="CI25" s="37"/>
      <c r="CN25" s="56"/>
      <c r="DQ25" s="55"/>
      <c r="DR25" s="55"/>
      <c r="DS25" s="55"/>
    </row>
    <row r="26" spans="1:123" ht="14.7" thickBot="1" x14ac:dyDescent="0.6">
      <c r="A26" s="18"/>
      <c r="B26" s="18"/>
      <c r="C26" s="18"/>
      <c r="D26" s="65"/>
      <c r="E26" s="65"/>
      <c r="F26" s="65"/>
      <c r="G26" s="65"/>
      <c r="H26" s="65"/>
      <c r="I26" s="65"/>
      <c r="J26" s="65"/>
      <c r="K26" s="67"/>
      <c r="L26" s="65"/>
      <c r="M26" s="18"/>
      <c r="N26" s="18"/>
      <c r="O26" s="18"/>
      <c r="P26" s="65"/>
      <c r="Q26" s="18"/>
      <c r="R26" s="18"/>
      <c r="U26" s="68"/>
      <c r="AP26" s="36"/>
      <c r="AQ26" s="36"/>
      <c r="BI26" s="57"/>
      <c r="CI26" s="37"/>
      <c r="CN26" s="56"/>
      <c r="DQ26" s="55"/>
      <c r="DR26" s="55"/>
      <c r="DS26" s="55"/>
    </row>
    <row r="27" spans="1:123" ht="14.7" thickBot="1" x14ac:dyDescent="0.6">
      <c r="A27" t="s">
        <v>57</v>
      </c>
      <c r="B27" s="69">
        <v>43617</v>
      </c>
      <c r="C27" s="50">
        <v>0.36527777777777781</v>
      </c>
      <c r="D27" s="50">
        <v>0.38750000000000001</v>
      </c>
      <c r="E27" s="19">
        <f>SUM(D27-C27)+24</f>
        <v>24.022222222222222</v>
      </c>
      <c r="F27" s="19">
        <f>SUM(E27/24)</f>
        <v>1.000925925925926</v>
      </c>
      <c r="G27" s="11">
        <v>5.0472000000000001</v>
      </c>
      <c r="H27" s="11">
        <v>3.6884000000000001</v>
      </c>
      <c r="I27" s="51">
        <f>SUM(G27-H27)</f>
        <v>1.3588</v>
      </c>
      <c r="J27" s="3">
        <v>168.3</v>
      </c>
      <c r="K27" s="3">
        <v>168.6</v>
      </c>
      <c r="L27" s="3">
        <v>168.5</v>
      </c>
      <c r="M27" s="3">
        <f>AVERAGE(J27:L27)</f>
        <v>168.46666666666667</v>
      </c>
      <c r="N27" s="20">
        <f>SUM(M27)</f>
        <v>168.46666666666667</v>
      </c>
      <c r="O27" s="11">
        <f xml:space="preserve"> -1.8377*N27 + 352.92</f>
        <v>43.328806666666708</v>
      </c>
      <c r="P27" s="52">
        <f>SUM(O27*$P$4)*$P$2</f>
        <v>2.3228386992298136E-2</v>
      </c>
      <c r="Q27" s="53">
        <f>SUM(P27*$Q$2)</f>
        <v>8.4440325012297563</v>
      </c>
      <c r="R27" s="54">
        <f>SUM(Q27/3.666)</f>
        <v>2.303336743379639</v>
      </c>
      <c r="AP27" s="35"/>
      <c r="AQ27" s="36"/>
      <c r="CN27" s="56"/>
      <c r="DQ27" s="55"/>
      <c r="DR27" s="55"/>
    </row>
    <row r="28" spans="1:123" ht="14.7" thickBot="1" x14ac:dyDescent="0.6">
      <c r="A28" t="s">
        <v>58</v>
      </c>
      <c r="B28" s="69">
        <v>43617</v>
      </c>
      <c r="C28" s="50">
        <v>0.35138888888888892</v>
      </c>
      <c r="D28" s="50">
        <v>0.34236111111111112</v>
      </c>
      <c r="E28" s="19">
        <f>SUM(D28-C28)+24</f>
        <v>23.990972222222222</v>
      </c>
      <c r="F28" s="19">
        <f>SUM(E28/24)</f>
        <v>0.99962384259259263</v>
      </c>
      <c r="G28" s="11">
        <v>3.6861999999999999</v>
      </c>
      <c r="H28" s="11">
        <v>0.99819999999999998</v>
      </c>
      <c r="I28" s="51">
        <f>SUM(G28-H28)</f>
        <v>2.6879999999999997</v>
      </c>
      <c r="J28" s="3">
        <v>182.4</v>
      </c>
      <c r="K28" s="3">
        <v>182.6</v>
      </c>
      <c r="L28" s="3">
        <v>182.6</v>
      </c>
      <c r="M28" s="3">
        <f>AVERAGE(J28:L28)</f>
        <v>182.53333333333333</v>
      </c>
      <c r="N28" s="20">
        <f>SUM(M28)</f>
        <v>182.53333333333333</v>
      </c>
      <c r="O28" s="11">
        <f xml:space="preserve"> -1.8377*N28 + 352.92</f>
        <v>17.478493333333347</v>
      </c>
      <c r="P28" s="52">
        <f>SUM(O28*$P$4)*$P$2</f>
        <v>9.3701451395223345E-3</v>
      </c>
      <c r="Q28" s="53">
        <f>SUM(P28*$Q$2)</f>
        <v>3.4062550329302304</v>
      </c>
      <c r="R28" s="54">
        <f>SUM(Q28/3.666)</f>
        <v>0.9291475812684753</v>
      </c>
      <c r="X28" s="32"/>
      <c r="Y28" s="32"/>
      <c r="Z28" s="32"/>
      <c r="AA28" s="32"/>
      <c r="AP28" s="35"/>
      <c r="AQ28" s="36"/>
      <c r="CN28" s="56"/>
      <c r="DQ28" s="55"/>
      <c r="DR28" s="55"/>
    </row>
    <row r="29" spans="1:123" ht="14.7" thickBot="1" x14ac:dyDescent="0.6">
      <c r="A29" t="s">
        <v>59</v>
      </c>
      <c r="B29" s="69">
        <v>43617</v>
      </c>
      <c r="C29" s="50">
        <v>0.3611111111111111</v>
      </c>
      <c r="D29" s="50">
        <v>0.3666666666666667</v>
      </c>
      <c r="E29" s="19">
        <f>SUM(D29-C29)+24</f>
        <v>24.005555555555556</v>
      </c>
      <c r="F29" s="19">
        <f>SUM(E29/24)</f>
        <v>1.0002314814814814</v>
      </c>
      <c r="G29" s="11">
        <v>5.3468999999999998</v>
      </c>
      <c r="H29" s="11">
        <v>4.5476999999999999</v>
      </c>
      <c r="I29" s="51">
        <f>SUM(G29-H29)</f>
        <v>0.79919999999999991</v>
      </c>
      <c r="J29" s="3">
        <v>179.8</v>
      </c>
      <c r="K29" s="3">
        <v>180.2</v>
      </c>
      <c r="L29" s="3">
        <v>180.2</v>
      </c>
      <c r="M29" s="3">
        <f>AVERAGE(J29:L29)</f>
        <v>180.06666666666669</v>
      </c>
      <c r="N29" s="20">
        <f>SUM(M29)</f>
        <v>180.06666666666669</v>
      </c>
      <c r="O29" s="11">
        <f xml:space="preserve"> -1.8377*N29 + 352.92</f>
        <v>22.011486666666656</v>
      </c>
      <c r="P29" s="52">
        <f>SUM(O29*$P$4)*$P$2</f>
        <v>1.1800263379108597E-2</v>
      </c>
      <c r="Q29" s="53">
        <f>SUM(P29*$Q$2)</f>
        <v>4.2896567690775349</v>
      </c>
      <c r="R29" s="54">
        <f>SUM(Q29/3.666)</f>
        <v>1.170119140501237</v>
      </c>
      <c r="V29" s="48"/>
      <c r="AP29" s="35"/>
      <c r="AQ29" s="36"/>
      <c r="CK29" s="70"/>
      <c r="CN29" s="56"/>
      <c r="CT29" s="70"/>
      <c r="DR29" s="55"/>
    </row>
    <row r="30" spans="1:123" ht="14.7" thickBot="1" x14ac:dyDescent="0.6">
      <c r="A30" t="s">
        <v>60</v>
      </c>
      <c r="B30" s="69">
        <v>43617</v>
      </c>
      <c r="C30" s="50">
        <v>0.35347222222222219</v>
      </c>
      <c r="D30" s="50">
        <v>0.35069444444444442</v>
      </c>
      <c r="E30" s="19">
        <f>SUM(D30-C30)+24</f>
        <v>23.997222222222224</v>
      </c>
      <c r="F30" s="19">
        <f>SUM(E30/24)</f>
        <v>0.99988425925925928</v>
      </c>
      <c r="G30" s="11">
        <v>4.5453000000000001</v>
      </c>
      <c r="H30" s="11">
        <v>3.0002</v>
      </c>
      <c r="I30" s="51">
        <f>SUM(G30-H30)</f>
        <v>1.5451000000000001</v>
      </c>
      <c r="J30" s="3">
        <v>174.6</v>
      </c>
      <c r="K30" s="3">
        <v>174.9</v>
      </c>
      <c r="L30" s="3">
        <v>174.9</v>
      </c>
      <c r="M30" s="3">
        <f>AVERAGE(J30:L30)</f>
        <v>174.79999999999998</v>
      </c>
      <c r="N30" s="20">
        <f>SUM(M30)</f>
        <v>174.79999999999998</v>
      </c>
      <c r="O30" s="11">
        <f xml:space="preserve"> -1.8377*N30 + 352.92</f>
        <v>31.690040000000067</v>
      </c>
      <c r="P30" s="52">
        <f>SUM(O30*$P$4)*$P$2</f>
        <v>1.6988894214982037E-2</v>
      </c>
      <c r="Q30" s="53">
        <f>SUM(P30*$Q$2)</f>
        <v>6.1758388543650478</v>
      </c>
      <c r="R30" s="54">
        <f>SUM(Q30/3.666)</f>
        <v>1.6846259831874109</v>
      </c>
      <c r="V30" s="48"/>
      <c r="AP30" s="35"/>
      <c r="AQ30" s="36"/>
      <c r="CK30" s="70"/>
      <c r="CN30" s="56"/>
      <c r="CT30" s="70"/>
      <c r="DR30" s="55"/>
    </row>
    <row r="31" spans="1:123" ht="14.7" thickBot="1" x14ac:dyDescent="0.6">
      <c r="A31" t="s">
        <v>61</v>
      </c>
      <c r="B31" s="69">
        <v>43617</v>
      </c>
      <c r="C31" s="50">
        <v>0.37013888888888885</v>
      </c>
      <c r="D31" s="50">
        <v>0.37083333333333335</v>
      </c>
      <c r="E31" s="19">
        <f>SUM(D31-C31)+24</f>
        <v>24.000694444444445</v>
      </c>
      <c r="F31" s="19">
        <f>SUM(E31/24)</f>
        <v>1.0000289351851852</v>
      </c>
      <c r="G31" s="11">
        <v>5.4679000000000002</v>
      </c>
      <c r="H31" s="11">
        <v>3.7050999999999998</v>
      </c>
      <c r="I31" s="51">
        <f>SUM(G31-H31)</f>
        <v>1.7628000000000004</v>
      </c>
      <c r="J31" s="3">
        <v>182.2</v>
      </c>
      <c r="K31" s="3">
        <v>181.4</v>
      </c>
      <c r="L31" s="3">
        <v>181.3</v>
      </c>
      <c r="M31" s="3">
        <f>AVERAGE(J31:L31)</f>
        <v>181.63333333333335</v>
      </c>
      <c r="N31" s="20">
        <f>SUM(M31)</f>
        <v>181.63333333333335</v>
      </c>
      <c r="O31" s="11">
        <f xml:space="preserve"> -1.8377*N31 + 352.92</f>
        <v>19.13242333333335</v>
      </c>
      <c r="P31" s="52">
        <f>SUM(O31*$P$4)*$P$2</f>
        <v>1.0256809902614626E-2</v>
      </c>
      <c r="Q31" s="53">
        <f>SUM(P31*$Q$2)</f>
        <v>3.7285772880110062</v>
      </c>
      <c r="R31" s="54">
        <f>SUM(Q31/3.666)</f>
        <v>1.0170696366642134</v>
      </c>
      <c r="V31" s="48"/>
      <c r="AP31" s="35"/>
      <c r="AQ31" s="36"/>
      <c r="BI31" s="57"/>
      <c r="DR31" s="55"/>
    </row>
    <row r="32" spans="1:123" x14ac:dyDescent="0.55000000000000004">
      <c r="A32" t="s">
        <v>62</v>
      </c>
      <c r="B32" s="69">
        <v>43617</v>
      </c>
      <c r="C32" s="50">
        <v>0.35833333333333334</v>
      </c>
      <c r="D32" s="50">
        <v>0.3611111111111111</v>
      </c>
      <c r="E32" s="19">
        <f>SUM(D32-C32)+24</f>
        <v>24.002777777777776</v>
      </c>
      <c r="F32" s="19">
        <f>SUM(E32/24)</f>
        <v>1.0001157407407406</v>
      </c>
      <c r="G32" s="11">
        <v>4.4702999999999999</v>
      </c>
      <c r="H32" s="11">
        <v>3.2174999999999998</v>
      </c>
      <c r="I32" s="51">
        <f>SUM(G32-H32)</f>
        <v>1.2528000000000001</v>
      </c>
      <c r="J32" s="3">
        <v>178.1</v>
      </c>
      <c r="K32" s="3">
        <v>178.3</v>
      </c>
      <c r="L32" s="3">
        <v>178.4</v>
      </c>
      <c r="M32" s="3">
        <f>AVERAGE(J32:L32)</f>
        <v>178.26666666666665</v>
      </c>
      <c r="N32" s="20">
        <f>SUM(M32)</f>
        <v>178.26666666666665</v>
      </c>
      <c r="O32" s="11">
        <f xml:space="preserve"> -1.8377*N32 + 352.92</f>
        <v>25.319346666666718</v>
      </c>
      <c r="P32" s="52">
        <f>SUM(O32*$P$4)*$P$2</f>
        <v>1.3573592905293211E-2</v>
      </c>
      <c r="Q32" s="53">
        <f>SUM(P32*$Q$2)</f>
        <v>4.9343012792390972</v>
      </c>
      <c r="R32" s="54">
        <f>SUM(Q32/3.666)</f>
        <v>1.3459632512927162</v>
      </c>
      <c r="V32" s="48"/>
      <c r="AP32" s="35"/>
      <c r="AQ32" s="36"/>
      <c r="BI32" s="57"/>
      <c r="DR32" s="55"/>
    </row>
    <row r="33" spans="1:122" x14ac:dyDescent="0.55000000000000004">
      <c r="A33" s="18"/>
      <c r="B33" s="18"/>
      <c r="C33" s="18"/>
      <c r="D33" s="18"/>
      <c r="E33" s="18"/>
      <c r="F33" s="18"/>
      <c r="G33" s="18"/>
      <c r="H33" s="18"/>
      <c r="I33" s="65"/>
      <c r="J33" s="65"/>
      <c r="K33" s="65"/>
      <c r="L33" s="18"/>
      <c r="M33" s="18"/>
      <c r="N33" s="18"/>
      <c r="O33" s="18"/>
      <c r="P33" s="18"/>
      <c r="Q33" s="18"/>
      <c r="R33" s="18"/>
      <c r="V33" s="48"/>
      <c r="AP33" s="35"/>
      <c r="AQ33" s="36"/>
      <c r="BI33" s="71"/>
      <c r="DR33" s="55"/>
    </row>
    <row r="34" spans="1:122" x14ac:dyDescent="0.55000000000000004">
      <c r="A34" s="3" t="s">
        <v>69</v>
      </c>
      <c r="B34" s="49">
        <v>43617</v>
      </c>
      <c r="C34" s="72">
        <v>0.41805555555555557</v>
      </c>
      <c r="D34" s="72">
        <v>0.45833333333333331</v>
      </c>
      <c r="E34" s="19">
        <f>SUM(D34-C34)+24</f>
        <v>24.040277777777778</v>
      </c>
      <c r="F34" s="19">
        <f>SUM(E34/24)</f>
        <v>1.0016782407407407</v>
      </c>
      <c r="G34" s="11">
        <v>5.5388000000000002</v>
      </c>
      <c r="H34" s="11">
        <v>3.5379</v>
      </c>
      <c r="I34" s="51">
        <f>SUM(G34-H34)</f>
        <v>2.0009000000000001</v>
      </c>
      <c r="J34" s="3">
        <v>180.4</v>
      </c>
      <c r="K34" s="3">
        <v>180.4</v>
      </c>
      <c r="L34" s="3">
        <v>180.6</v>
      </c>
      <c r="M34" s="3">
        <f>AVERAGE(J34:L34)</f>
        <v>180.46666666666667</v>
      </c>
      <c r="N34" s="20">
        <f t="shared" ref="N34:N40" si="1">SUM(M34)</f>
        <v>180.46666666666667</v>
      </c>
      <c r="O34" s="11">
        <f xml:space="preserve"> -1.8377*N34 + 352.92</f>
        <v>21.276406666666674</v>
      </c>
      <c r="P34" s="73">
        <f>SUM(O34*$P$4)*$P$2</f>
        <v>1.1406190151067589E-2</v>
      </c>
      <c r="Q34" s="19">
        <f>SUM(P34*$Q$2)</f>
        <v>4.1464024334860827</v>
      </c>
      <c r="R34" s="11">
        <f>SUM(Q34/3.666)</f>
        <v>1.1310426714364656</v>
      </c>
      <c r="V34" s="48"/>
      <c r="AP34" s="35"/>
      <c r="AQ34" s="36"/>
      <c r="BI34" s="71"/>
      <c r="DR34" s="55"/>
    </row>
    <row r="35" spans="1:122" x14ac:dyDescent="0.55000000000000004">
      <c r="A35" s="3" t="s">
        <v>70</v>
      </c>
      <c r="B35" s="49">
        <v>43617</v>
      </c>
      <c r="C35" s="50">
        <v>0.42569444444444443</v>
      </c>
      <c r="D35" s="50">
        <v>0.47916666666666669</v>
      </c>
      <c r="E35" s="19">
        <f>SUM(D35-C35)+24</f>
        <v>24.053472222222222</v>
      </c>
      <c r="F35" s="19">
        <f>SUM(E35/24)</f>
        <v>1.0022280092592593</v>
      </c>
      <c r="G35" s="11">
        <v>5.2946999999999997</v>
      </c>
      <c r="H35" s="11">
        <v>4.3220999999999998</v>
      </c>
      <c r="I35" s="51">
        <f>SUM(G35-H35)</f>
        <v>0.97259999999999991</v>
      </c>
      <c r="J35" s="3">
        <v>167.6</v>
      </c>
      <c r="K35" s="3">
        <v>167.5</v>
      </c>
      <c r="L35" s="3">
        <v>162.4</v>
      </c>
      <c r="M35" s="3">
        <f>AVERAGE(J35:L35)</f>
        <v>165.83333333333334</v>
      </c>
      <c r="N35" s="20">
        <f t="shared" si="1"/>
        <v>165.83333333333334</v>
      </c>
      <c r="O35" s="11">
        <f xml:space="preserve"> -1.8377*N35 + 352.92</f>
        <v>48.168083333333357</v>
      </c>
      <c r="P35" s="73">
        <f>SUM(O35*$P$4)*$P$2</f>
        <v>2.5822702410234828E-2</v>
      </c>
      <c r="Q35" s="19">
        <f>SUM(P35*$Q$2)</f>
        <v>9.3871235438735035</v>
      </c>
      <c r="R35" s="11">
        <f>SUM(Q35/3.666)</f>
        <v>2.5605901647227234</v>
      </c>
      <c r="V35" s="48"/>
      <c r="AP35" s="35"/>
      <c r="AQ35" s="36"/>
    </row>
    <row r="36" spans="1:122" x14ac:dyDescent="0.55000000000000004">
      <c r="A36" s="3" t="s">
        <v>71</v>
      </c>
      <c r="B36" s="49">
        <v>43617</v>
      </c>
      <c r="C36" s="50">
        <v>0.42708333333333331</v>
      </c>
      <c r="D36" s="50">
        <v>0.4826388888888889</v>
      </c>
      <c r="E36" s="19">
        <f>SUM(D36-C36)+24</f>
        <v>24.055555555555557</v>
      </c>
      <c r="F36" s="19">
        <f>SUM(E36/24)</f>
        <v>1.0023148148148149</v>
      </c>
      <c r="G36" s="11">
        <v>4.3220999999999998</v>
      </c>
      <c r="H36" s="11">
        <v>2.2452000000000001</v>
      </c>
      <c r="I36" s="51">
        <f>SUM(G36-H36)</f>
        <v>2.0768999999999997</v>
      </c>
      <c r="J36" s="3">
        <v>170.7</v>
      </c>
      <c r="K36" s="3">
        <v>170.9</v>
      </c>
      <c r="L36" s="3">
        <v>170.8</v>
      </c>
      <c r="M36" s="3">
        <f>AVERAGE(J36:L36)</f>
        <v>170.80000000000004</v>
      </c>
      <c r="N36" s="20">
        <f t="shared" si="1"/>
        <v>170.80000000000004</v>
      </c>
      <c r="O36" s="11">
        <f xml:space="preserve"> -1.8377*N36 + 352.92</f>
        <v>39.040839999999946</v>
      </c>
      <c r="P36" s="73">
        <f>SUM(O36*$P$4)*$P$2</f>
        <v>2.0929626495392147E-2</v>
      </c>
      <c r="Q36" s="19">
        <f>SUM(P36*$Q$2)</f>
        <v>7.6083822102795802</v>
      </c>
      <c r="R36" s="11">
        <f>SUM(Q36/3.666)</f>
        <v>2.0753906738351282</v>
      </c>
      <c r="V36" s="48"/>
      <c r="AP36" s="35"/>
      <c r="AQ36" s="36"/>
    </row>
    <row r="37" spans="1:122" x14ac:dyDescent="0.55000000000000004">
      <c r="A37" s="3" t="s">
        <v>72</v>
      </c>
      <c r="B37" s="49">
        <v>43617</v>
      </c>
      <c r="C37" s="50">
        <v>0.41666666666666669</v>
      </c>
      <c r="D37" s="50">
        <v>0.45347222222222222</v>
      </c>
      <c r="E37" s="19">
        <f>SUM(D37-C37)+24</f>
        <v>24.036805555555556</v>
      </c>
      <c r="F37" s="19">
        <f>SUM(E37/24)</f>
        <v>1.0015335648148149</v>
      </c>
      <c r="G37" s="11">
        <v>5.5282</v>
      </c>
      <c r="H37" s="11">
        <v>4.1741000000000001</v>
      </c>
      <c r="I37" s="51">
        <f>SUM(G37-H37)</f>
        <v>1.3540999999999999</v>
      </c>
      <c r="J37" s="3">
        <v>173</v>
      </c>
      <c r="K37" s="3">
        <v>173</v>
      </c>
      <c r="L37" s="3">
        <v>173</v>
      </c>
      <c r="M37" s="3">
        <f>AVERAGE(J37:L37)</f>
        <v>173</v>
      </c>
      <c r="N37" s="20">
        <f t="shared" si="1"/>
        <v>173</v>
      </c>
      <c r="O37" s="11">
        <f xml:space="preserve"> -1.8377*N37 + 352.92</f>
        <v>34.997900000000016</v>
      </c>
      <c r="P37" s="73">
        <f>SUM(O37*$P$4)*$P$2</f>
        <v>1.8762223741166591E-2</v>
      </c>
      <c r="Q37" s="19">
        <f>SUM(P37*$Q$2)</f>
        <v>6.8204833645265897</v>
      </c>
      <c r="R37" s="11">
        <f>SUM(Q37/3.666)</f>
        <v>1.8604700939788843</v>
      </c>
      <c r="V37" s="48"/>
      <c r="AP37" s="35"/>
      <c r="AQ37" s="36"/>
      <c r="BV37" s="32"/>
      <c r="BW37" s="32"/>
      <c r="BX37" s="32"/>
      <c r="BY37" s="32"/>
      <c r="BZ37" s="32"/>
    </row>
    <row r="38" spans="1:122" x14ac:dyDescent="0.55000000000000004">
      <c r="A38" s="3" t="s">
        <v>73</v>
      </c>
      <c r="B38" s="49">
        <v>43617</v>
      </c>
      <c r="C38" s="50">
        <v>0.42083333333333334</v>
      </c>
      <c r="D38" s="50">
        <v>0.46597222222222223</v>
      </c>
      <c r="E38" s="19">
        <f>SUM(D38-C38)+24</f>
        <v>24.045138888888889</v>
      </c>
      <c r="F38" s="19">
        <f>SUM(E38/24)</f>
        <v>1.001880787037037</v>
      </c>
      <c r="G38" s="11">
        <v>4.1741000000000001</v>
      </c>
      <c r="H38" s="11">
        <v>2.5167000000000002</v>
      </c>
      <c r="I38" s="51">
        <f>SUM(G38-H38)</f>
        <v>1.6574</v>
      </c>
      <c r="J38" s="3">
        <v>166.5</v>
      </c>
      <c r="K38" s="3">
        <v>166.4</v>
      </c>
      <c r="L38" s="3">
        <v>166.5</v>
      </c>
      <c r="M38" s="3">
        <f>AVERAGE(J38:L38)</f>
        <v>166.46666666666667</v>
      </c>
      <c r="N38" s="20">
        <f t="shared" si="1"/>
        <v>166.46666666666667</v>
      </c>
      <c r="O38" s="11">
        <f xml:space="preserve"> -1.8377*N38 + 352.92</f>
        <v>47.004206666666676</v>
      </c>
      <c r="P38" s="73">
        <f>SUM(O38*$P$4)*$P$2</f>
        <v>2.5198753132503204E-2</v>
      </c>
      <c r="Q38" s="19">
        <f>SUM(P38*$Q$2)</f>
        <v>9.1603041791870261</v>
      </c>
      <c r="R38" s="11">
        <f>SUM(Q38/3.666)</f>
        <v>2.4987190887034987</v>
      </c>
      <c r="AP38" s="35"/>
      <c r="AQ38" s="36"/>
    </row>
    <row r="39" spans="1:122" x14ac:dyDescent="0.55000000000000004">
      <c r="A39" s="3" t="s">
        <v>74</v>
      </c>
      <c r="B39" s="49">
        <v>43617</v>
      </c>
      <c r="C39" s="50">
        <v>0.42430555555555555</v>
      </c>
      <c r="D39" s="50">
        <v>0.47500000000000003</v>
      </c>
      <c r="E39" s="19">
        <f>SUM(D39-C39)+24</f>
        <v>24.050694444444446</v>
      </c>
      <c r="F39" s="19">
        <f>SUM(E39/24)</f>
        <v>1.0021122685185186</v>
      </c>
      <c r="G39" s="11">
        <v>5.5160999999999998</v>
      </c>
      <c r="H39" s="11">
        <v>3.8289</v>
      </c>
      <c r="I39" s="51">
        <f>SUM(G39-H39)</f>
        <v>1.6871999999999998</v>
      </c>
      <c r="J39" s="3">
        <v>169.7</v>
      </c>
      <c r="K39" s="3">
        <v>169.7</v>
      </c>
      <c r="L39" s="3">
        <v>169.9</v>
      </c>
      <c r="M39" s="3">
        <f>AVERAGE(J39:L39)</f>
        <v>169.76666666666665</v>
      </c>
      <c r="N39" s="20">
        <f t="shared" si="1"/>
        <v>169.76666666666665</v>
      </c>
      <c r="O39" s="11">
        <f xml:space="preserve"> -1.8377*N39 + 352.92</f>
        <v>40.939796666666723</v>
      </c>
      <c r="P39" s="73">
        <f>SUM(O39*$P$4)*$P$2</f>
        <v>2.1947649001164839E-2</v>
      </c>
      <c r="Q39" s="19">
        <f>SUM(P39*$Q$2)</f>
        <v>7.9784559105575292</v>
      </c>
      <c r="R39" s="11">
        <f>SUM(Q39/3.666)</f>
        <v>2.1763382189191298</v>
      </c>
      <c r="AP39" s="36"/>
      <c r="AQ39" s="36"/>
    </row>
    <row r="40" spans="1:122" x14ac:dyDescent="0.55000000000000004">
      <c r="A40" s="3" t="s">
        <v>75</v>
      </c>
      <c r="B40" s="49">
        <v>43617</v>
      </c>
      <c r="C40" s="50">
        <v>0.4284722222222222</v>
      </c>
      <c r="D40" s="50">
        <v>0.48680555555555555</v>
      </c>
      <c r="E40" s="19">
        <f>SUM(D40-C40)+24</f>
        <v>24.058333333333334</v>
      </c>
      <c r="F40" s="19">
        <f>SUM(E40/24)</f>
        <v>1.0024305555555555</v>
      </c>
      <c r="G40" s="11">
        <v>3.8289</v>
      </c>
      <c r="H40" s="11">
        <v>3.0849000000000002</v>
      </c>
      <c r="I40" s="51">
        <f>SUM(G40-H40)</f>
        <v>0.74399999999999977</v>
      </c>
      <c r="J40" s="3">
        <v>164</v>
      </c>
      <c r="K40" s="3">
        <v>164.1</v>
      </c>
      <c r="L40" s="3">
        <v>164</v>
      </c>
      <c r="M40" s="3">
        <f>AVERAGE(J40:L40)</f>
        <v>164.03333333333333</v>
      </c>
      <c r="N40" s="20">
        <f t="shared" si="1"/>
        <v>164.03333333333333</v>
      </c>
      <c r="O40" s="11">
        <f xml:space="preserve"> -1.8377*N40 + 352.92</f>
        <v>51.475943333333362</v>
      </c>
      <c r="P40" s="73">
        <f>SUM(O40*$P$4)*$P$2</f>
        <v>2.7596031936419407E-2</v>
      </c>
      <c r="Q40" s="19">
        <f>SUM(P40*$Q$2)</f>
        <v>10.031768054035053</v>
      </c>
      <c r="R40" s="11">
        <f>SUM(Q40/3.666)</f>
        <v>2.736434275514199</v>
      </c>
      <c r="AP40" s="36"/>
      <c r="AQ40" s="36"/>
    </row>
    <row r="41" spans="1:122" x14ac:dyDescent="0.55000000000000004">
      <c r="A41" s="3" t="s">
        <v>76</v>
      </c>
      <c r="B41" s="49">
        <v>43617</v>
      </c>
      <c r="C41" s="50">
        <v>0.41319444444444442</v>
      </c>
      <c r="D41" s="3">
        <v>10.38</v>
      </c>
      <c r="E41" s="19">
        <f>SUM(D41-C41)+24</f>
        <v>33.966805555555553</v>
      </c>
      <c r="F41" s="19">
        <f>SUM(E41/24)</f>
        <v>1.4152835648148148</v>
      </c>
      <c r="G41" s="11">
        <v>5.5423999999999998</v>
      </c>
      <c r="H41" s="11">
        <v>3.7542</v>
      </c>
      <c r="I41" s="51">
        <f>SUM(G41-H41)</f>
        <v>1.7881999999999998</v>
      </c>
      <c r="J41" s="3">
        <v>170.8</v>
      </c>
      <c r="K41" s="3">
        <v>170.9</v>
      </c>
      <c r="L41" s="3">
        <v>170.9</v>
      </c>
      <c r="M41" s="3">
        <f>AVERAGE(J41:L41)</f>
        <v>170.86666666666667</v>
      </c>
      <c r="N41" s="20">
        <f>SUM(M41)</f>
        <v>170.86666666666667</v>
      </c>
      <c r="O41" s="11">
        <f xml:space="preserve"> -1.8377*N41 + 352.92</f>
        <v>38.918326666666701</v>
      </c>
      <c r="P41" s="73">
        <f>SUM(O41*$P$4)*$P$2</f>
        <v>2.0863947624052026E-2</v>
      </c>
      <c r="Q41" s="19">
        <f>SUM(P41*$Q$2)</f>
        <v>7.584506487681022</v>
      </c>
      <c r="R41" s="11">
        <f>SUM(Q41/3.666)</f>
        <v>2.0688779289910042</v>
      </c>
    </row>
    <row r="42" spans="1:122" x14ac:dyDescent="0.55000000000000004">
      <c r="A42" s="3" t="s">
        <v>77</v>
      </c>
      <c r="B42" s="49">
        <v>43617</v>
      </c>
      <c r="C42" s="50">
        <v>0.42291666666666666</v>
      </c>
      <c r="D42" s="50">
        <v>0.47013888888888888</v>
      </c>
      <c r="E42" s="19">
        <f>SUM(D42-C42)+24</f>
        <v>24.047222222222221</v>
      </c>
      <c r="F42" s="19">
        <f>SUM(E42/24)</f>
        <v>1.0019675925925926</v>
      </c>
      <c r="G42" s="11">
        <v>3.7526999999999999</v>
      </c>
      <c r="H42" s="11">
        <v>2.3548</v>
      </c>
      <c r="I42" s="51">
        <f>SUM(G42-H42)</f>
        <v>1.3978999999999999</v>
      </c>
      <c r="J42" s="3">
        <v>171.5</v>
      </c>
      <c r="K42" s="3">
        <v>171.5</v>
      </c>
      <c r="L42" s="3">
        <v>171.7</v>
      </c>
      <c r="M42" s="3">
        <f>AVERAGE(J42:L42)</f>
        <v>171.56666666666669</v>
      </c>
      <c r="N42" s="20">
        <f>SUM(M42)</f>
        <v>171.56666666666669</v>
      </c>
      <c r="O42" s="11">
        <f xml:space="preserve"> -1.8377*N42 + 352.92</f>
        <v>37.631936666666661</v>
      </c>
      <c r="P42" s="73">
        <f>SUM(O42*$P$4)*$P$2</f>
        <v>2.0174319474980225E-2</v>
      </c>
      <c r="Q42" s="19">
        <f>SUM(P42*$Q$2)</f>
        <v>7.3338114003959669</v>
      </c>
      <c r="R42" s="11">
        <f>SUM(Q42/3.666)</f>
        <v>2.0004941081276506</v>
      </c>
    </row>
    <row r="43" spans="1:122" x14ac:dyDescent="0.55000000000000004">
      <c r="A43" s="3" t="s">
        <v>78</v>
      </c>
      <c r="B43" s="49">
        <v>43617</v>
      </c>
      <c r="C43" s="72">
        <v>0.41805555555555557</v>
      </c>
      <c r="D43" s="72">
        <v>0.45833333333333331</v>
      </c>
      <c r="E43" s="19">
        <f>SUM(D43-C43)+24</f>
        <v>24.040277777777778</v>
      </c>
      <c r="F43" s="19">
        <f>SUM(E43/24)</f>
        <v>1.0016782407407407</v>
      </c>
      <c r="G43" s="11">
        <v>4.2079013986013996</v>
      </c>
      <c r="H43" s="11">
        <v>3.0724566433566398</v>
      </c>
      <c r="I43" s="51">
        <f>SUM(G43-H43)</f>
        <v>1.1354447552447597</v>
      </c>
      <c r="J43" s="3">
        <v>168.88321678321699</v>
      </c>
      <c r="K43" s="3">
        <v>168.93846153846201</v>
      </c>
      <c r="L43" s="3">
        <v>169.34055944055899</v>
      </c>
      <c r="M43" s="3">
        <f>AVERAGE(J43:L43)</f>
        <v>169.05407925407931</v>
      </c>
      <c r="N43" s="20">
        <f>SUM(M43)</f>
        <v>169.05407925407931</v>
      </c>
      <c r="O43" s="11">
        <f xml:space="preserve"> -1.8377*N43 + 352.92</f>
        <v>42.249318554778483</v>
      </c>
      <c r="P43" s="73">
        <f>SUM(O43*$P$4)*$P$2</f>
        <v>2.2649678056014064E-2</v>
      </c>
      <c r="Q43" s="19">
        <f>SUM(P43*$Q$2)</f>
        <v>8.2336590014101141</v>
      </c>
      <c r="R43" s="11">
        <f>SUM(Q43/3.666)</f>
        <v>2.2459517188789184</v>
      </c>
    </row>
    <row r="44" spans="1:122" ht="14.7" thickBot="1" x14ac:dyDescent="0.6">
      <c r="A44" s="18"/>
      <c r="B44" s="18"/>
      <c r="C44" s="18"/>
      <c r="D44" s="18"/>
      <c r="E44" s="18"/>
      <c r="F44" s="18"/>
      <c r="G44" s="18"/>
      <c r="H44" s="18"/>
      <c r="I44" s="65"/>
      <c r="J44" s="65"/>
      <c r="K44" s="65"/>
      <c r="L44" s="18"/>
      <c r="M44" s="18"/>
      <c r="N44" s="18"/>
      <c r="O44" s="18"/>
      <c r="P44" s="18"/>
      <c r="Q44" s="18"/>
      <c r="R44" s="18"/>
    </row>
    <row r="45" spans="1:122" ht="14.7" thickBot="1" x14ac:dyDescent="0.6">
      <c r="A45" t="s">
        <v>171</v>
      </c>
      <c r="B45" s="49">
        <v>43612</v>
      </c>
      <c r="C45" s="50">
        <v>0.3666666666666667</v>
      </c>
      <c r="D45" s="50">
        <v>0.40625</v>
      </c>
      <c r="E45" s="19">
        <f>SUM(D45-C45)+24</f>
        <v>24.039583333333333</v>
      </c>
      <c r="F45" s="19">
        <f>SUM(E45/24)</f>
        <v>1.0016493055555555</v>
      </c>
      <c r="G45" s="11">
        <v>5.48</v>
      </c>
      <c r="H45" s="11">
        <v>3.3666</v>
      </c>
      <c r="I45" s="51">
        <f>SUM(G45-H45)</f>
        <v>2.1134000000000004</v>
      </c>
      <c r="J45" s="3">
        <v>164.6</v>
      </c>
      <c r="K45" s="3">
        <v>165.2</v>
      </c>
      <c r="L45" s="3">
        <v>165.2</v>
      </c>
      <c r="M45" s="3">
        <f>AVERAGE(J45:L45)</f>
        <v>164.99999999999997</v>
      </c>
      <c r="N45" s="19">
        <f>SUM(M45)</f>
        <v>164.99999999999997</v>
      </c>
      <c r="O45" s="11">
        <f xml:space="preserve"> -1.8377*N45 + 352.92</f>
        <v>49.699500000000114</v>
      </c>
      <c r="P45" s="52">
        <f>SUM(O45*$P$4)*$P$2</f>
        <v>2.6643688301986993E-2</v>
      </c>
      <c r="Q45" s="53">
        <f>SUM(P45*$Q$2)</f>
        <v>9.6855700763557184</v>
      </c>
      <c r="R45" s="54">
        <f>SUM(Q45/3.666)</f>
        <v>2.641999475274337</v>
      </c>
      <c r="AU45" s="57"/>
      <c r="AV45" s="57"/>
    </row>
    <row r="46" spans="1:122" ht="14.7" thickBot="1" x14ac:dyDescent="0.6">
      <c r="A46" t="s">
        <v>34</v>
      </c>
      <c r="B46" s="49">
        <v>43612</v>
      </c>
      <c r="C46" s="50">
        <v>0.3743055555555555</v>
      </c>
      <c r="D46" s="50">
        <v>0.40208333333333335</v>
      </c>
      <c r="E46" s="19">
        <f>SUM(D46-C46)+24</f>
        <v>24.027777777777779</v>
      </c>
      <c r="F46" s="19">
        <f>SUM(E46/24)</f>
        <v>1.0011574074074074</v>
      </c>
      <c r="G46" s="11">
        <v>5.4111000000000002</v>
      </c>
      <c r="H46" s="11">
        <v>3.8414999999999999</v>
      </c>
      <c r="I46" s="51">
        <f>SUM(G46-H46)</f>
        <v>1.5696000000000003</v>
      </c>
      <c r="J46" s="3">
        <v>168.9</v>
      </c>
      <c r="K46" s="3">
        <v>169.1</v>
      </c>
      <c r="L46" s="3">
        <v>168.8</v>
      </c>
      <c r="M46" s="3">
        <f>AVERAGE(J46:L46)</f>
        <v>168.93333333333334</v>
      </c>
      <c r="N46" s="19">
        <f>SUM(M46)</f>
        <v>168.93333333333334</v>
      </c>
      <c r="O46" s="11">
        <f xml:space="preserve"> -1.8377*N46 + 352.92</f>
        <v>42.471213333333367</v>
      </c>
      <c r="P46" s="52">
        <f>SUM(O46*$P$4)*$P$2</f>
        <v>2.2768634892916945E-2</v>
      </c>
      <c r="Q46" s="53">
        <f>SUM(P46*$Q$2)</f>
        <v>8.2769024430397238</v>
      </c>
      <c r="R46" s="54">
        <f>SUM(Q46/3.666)</f>
        <v>2.2577475294707376</v>
      </c>
    </row>
    <row r="47" spans="1:122" ht="14.7" thickBot="1" x14ac:dyDescent="0.6">
      <c r="A47" t="s">
        <v>172</v>
      </c>
      <c r="B47" s="49">
        <v>43612</v>
      </c>
      <c r="C47" s="50">
        <v>0.3520833333333333</v>
      </c>
      <c r="D47" s="50">
        <v>0.39513888888888887</v>
      </c>
      <c r="E47" s="19">
        <f>SUM(D47-C47)+24</f>
        <v>24.043055555555554</v>
      </c>
      <c r="F47" s="19">
        <f>SUM(E47/24)</f>
        <v>1.0017939814814814</v>
      </c>
      <c r="G47" s="11">
        <v>5.5473999999999997</v>
      </c>
      <c r="H47" s="11">
        <v>3.4860000000000002</v>
      </c>
      <c r="I47" s="51">
        <f>SUM(G47-H47)</f>
        <v>2.0613999999999995</v>
      </c>
      <c r="J47" s="3">
        <v>168.1</v>
      </c>
      <c r="K47" s="3">
        <v>168</v>
      </c>
      <c r="L47" s="3">
        <v>167.9</v>
      </c>
      <c r="M47" s="3">
        <f>AVERAGE(J47:L47)</f>
        <v>168</v>
      </c>
      <c r="N47" s="19">
        <f>SUM(M47)</f>
        <v>168</v>
      </c>
      <c r="O47" s="11">
        <f xml:space="preserve"> -1.8377*N47 + 352.92</f>
        <v>44.186400000000049</v>
      </c>
      <c r="P47" s="52">
        <f>SUM(O47*$P$4)*$P$2</f>
        <v>2.3688139091679328E-2</v>
      </c>
      <c r="Q47" s="53">
        <f>SUM(P47*$Q$2)</f>
        <v>8.6111625594197889</v>
      </c>
      <c r="R47" s="54">
        <f>SUM(Q47/3.666)</f>
        <v>2.3489259572885404</v>
      </c>
    </row>
    <row r="48" spans="1:122" ht="16.5" customHeight="1" x14ac:dyDescent="0.55000000000000004">
      <c r="A48" t="s">
        <v>35</v>
      </c>
      <c r="B48" s="49">
        <v>43612</v>
      </c>
      <c r="C48" s="50">
        <v>0.37638888888888888</v>
      </c>
      <c r="D48" s="50">
        <v>0.40347222222222223</v>
      </c>
      <c r="E48" s="19">
        <f>SUM(D48-C48)+24</f>
        <v>24.027083333333334</v>
      </c>
      <c r="F48" s="19">
        <f>SUM(E48/24)</f>
        <v>1.0011284722222222</v>
      </c>
      <c r="G48" s="11">
        <v>5.5473999999999997</v>
      </c>
      <c r="H48" s="11">
        <v>3.4860000000000002</v>
      </c>
      <c r="I48" s="51">
        <f>SUM(G48-H48)</f>
        <v>2.0613999999999995</v>
      </c>
      <c r="J48" s="3">
        <v>158.9</v>
      </c>
      <c r="K48" s="3">
        <v>158.80000000000001</v>
      </c>
      <c r="L48" s="3">
        <v>158.80000000000001</v>
      </c>
      <c r="M48" s="3">
        <f>AVERAGE(J48:L48)</f>
        <v>158.83333333333334</v>
      </c>
      <c r="N48" s="19">
        <f>SUM(M48)</f>
        <v>158.83333333333334</v>
      </c>
      <c r="O48" s="11">
        <f xml:space="preserve"> -1.8377*N48 + 352.92</f>
        <v>61.031983333333358</v>
      </c>
      <c r="P48" s="52">
        <f>SUM(O48*$P$4)*$P$2</f>
        <v>3.2718983900952632E-2</v>
      </c>
      <c r="Q48" s="53">
        <f>SUM(P48*$Q$2)</f>
        <v>11.894074416723974</v>
      </c>
      <c r="R48" s="54">
        <f>SUM(Q48/3.666)</f>
        <v>3.2444283733562398</v>
      </c>
      <c r="Z48" s="28"/>
      <c r="AA48" s="28"/>
      <c r="AB48" s="28"/>
      <c r="AC48" s="28"/>
      <c r="AD48" s="28"/>
      <c r="AE48" s="28"/>
      <c r="AG48" s="28"/>
    </row>
    <row r="49" spans="1:91" ht="14.7" thickBot="1" x14ac:dyDescent="0.6">
      <c r="A49" s="18"/>
      <c r="B49" s="18"/>
      <c r="C49" s="18"/>
      <c r="D49" s="18"/>
      <c r="E49" s="18"/>
      <c r="F49" s="18"/>
      <c r="G49" s="18"/>
      <c r="H49" s="18"/>
      <c r="I49" s="65"/>
      <c r="J49" s="65"/>
      <c r="K49" s="65"/>
      <c r="L49" s="18"/>
      <c r="M49" s="18"/>
      <c r="N49" s="18"/>
      <c r="O49" s="18"/>
      <c r="P49" s="18"/>
      <c r="Q49" s="18"/>
      <c r="R49" s="18"/>
    </row>
    <row r="50" spans="1:91" ht="14.7" thickBot="1" x14ac:dyDescent="0.6">
      <c r="A50" t="s">
        <v>45</v>
      </c>
      <c r="B50" s="49">
        <v>43614</v>
      </c>
      <c r="C50" s="50">
        <v>0.42638888888888887</v>
      </c>
      <c r="D50" s="50">
        <v>0.46736111111111112</v>
      </c>
      <c r="E50" s="19">
        <f>SUM(D50-C50)+24</f>
        <v>24.040972222222223</v>
      </c>
      <c r="F50" s="74">
        <f t="shared" ref="F50:F53" si="2">SUM(E50/24)</f>
        <v>1.001707175925926</v>
      </c>
      <c r="G50" s="11">
        <v>5.4509999999999996</v>
      </c>
      <c r="H50" s="11">
        <v>2.9986999999999999</v>
      </c>
      <c r="I50" s="51">
        <f>SUM(G50-H50)</f>
        <v>2.4522999999999997</v>
      </c>
      <c r="J50" s="3">
        <v>165.9</v>
      </c>
      <c r="K50" s="3">
        <v>165</v>
      </c>
      <c r="L50" s="3">
        <v>165.9</v>
      </c>
      <c r="M50" s="3">
        <f>AVERAGE(J50:L50)</f>
        <v>165.6</v>
      </c>
      <c r="N50" s="19">
        <f>SUM(M50)</f>
        <v>165.6</v>
      </c>
      <c r="O50" s="11">
        <f xml:space="preserve"> -1.8377*N50 + 352.92</f>
        <v>48.596880000000056</v>
      </c>
      <c r="P50" s="52">
        <f>SUM(O50*$P$4)*$P$2</f>
        <v>2.6052578459925434E-2</v>
      </c>
      <c r="Q50" s="53">
        <f>SUM(P50*$Q$2)</f>
        <v>9.4706885729685233</v>
      </c>
      <c r="R50" s="54">
        <f>SUM(Q50/3.666)</f>
        <v>2.5833847716771752</v>
      </c>
      <c r="X50" s="75"/>
      <c r="Y50" s="76"/>
    </row>
    <row r="51" spans="1:91" ht="14.7" thickBot="1" x14ac:dyDescent="0.6">
      <c r="A51" t="s">
        <v>46</v>
      </c>
      <c r="B51" s="49">
        <v>43614</v>
      </c>
      <c r="C51" s="50">
        <v>0.4291666666666667</v>
      </c>
      <c r="D51" s="50">
        <v>0.43055555555555558</v>
      </c>
      <c r="E51" s="19">
        <f>SUM(D51-C51)+24</f>
        <v>24.00138888888889</v>
      </c>
      <c r="F51" s="74">
        <f t="shared" si="2"/>
        <v>1.0000578703703704</v>
      </c>
      <c r="G51" s="11">
        <v>5.5430999999999999</v>
      </c>
      <c r="H51" s="11">
        <v>3.0985</v>
      </c>
      <c r="I51" s="51">
        <f t="shared" ref="I51:I53" si="3">SUM(G51-H51)</f>
        <v>2.4445999999999999</v>
      </c>
      <c r="J51" s="3">
        <v>171.6</v>
      </c>
      <c r="K51" s="3">
        <v>171.6</v>
      </c>
      <c r="L51" s="3">
        <v>171.6</v>
      </c>
      <c r="M51" s="3">
        <f>AVERAGE(J51:L51)</f>
        <v>171.6</v>
      </c>
      <c r="N51" s="19">
        <f>SUM(M51)</f>
        <v>171.6</v>
      </c>
      <c r="O51" s="11">
        <f xml:space="preserve"> -1.8377*N51 + 352.92</f>
        <v>37.570680000000038</v>
      </c>
      <c r="P51" s="52">
        <f>SUM(O51*$P$4)*$P$2</f>
        <v>2.0141480039310163E-2</v>
      </c>
      <c r="Q51" s="53">
        <f>SUM(P51*$Q$2)</f>
        <v>7.3218735390966874</v>
      </c>
      <c r="R51" s="54">
        <f>SUM(Q51/3.666)</f>
        <v>1.9972377357055886</v>
      </c>
      <c r="U51" s="75"/>
      <c r="V51" s="75"/>
      <c r="W51" s="75"/>
      <c r="X51" s="75"/>
      <c r="Y51" s="76"/>
    </row>
    <row r="52" spans="1:91" ht="14.7" thickBot="1" x14ac:dyDescent="0.6">
      <c r="A52" t="s">
        <v>47</v>
      </c>
      <c r="B52" s="49">
        <v>43614</v>
      </c>
      <c r="C52" s="50">
        <v>0.42222222222222222</v>
      </c>
      <c r="D52" s="50">
        <v>0.44444444444444442</v>
      </c>
      <c r="E52" s="19">
        <f>SUM(D52-C52)+24</f>
        <v>24.022222222222222</v>
      </c>
      <c r="F52" s="74">
        <f t="shared" si="2"/>
        <v>1.000925925925926</v>
      </c>
      <c r="G52" s="11">
        <v>5.5171999999999999</v>
      </c>
      <c r="H52" s="11">
        <v>3.0426000000000002</v>
      </c>
      <c r="I52" s="51">
        <f t="shared" si="3"/>
        <v>2.4745999999999997</v>
      </c>
      <c r="J52" s="3">
        <v>176.7</v>
      </c>
      <c r="K52" s="3">
        <v>176.6</v>
      </c>
      <c r="L52" s="3">
        <v>176.6</v>
      </c>
      <c r="M52" s="3">
        <f>AVERAGE(J52:L52)</f>
        <v>176.63333333333333</v>
      </c>
      <c r="N52" s="19">
        <f>SUM(M52)</f>
        <v>176.63333333333333</v>
      </c>
      <c r="O52" s="11">
        <f xml:space="preserve"> -1.8377*N52 + 352.92</f>
        <v>28.320923333333383</v>
      </c>
      <c r="P52" s="52">
        <f>SUM(O52*$P$4)*$P$2</f>
        <v>1.5182725253127364E-2</v>
      </c>
      <c r="Q52" s="53">
        <f>SUM(P52*$Q$2)</f>
        <v>5.5192564829042068</v>
      </c>
      <c r="R52" s="54">
        <f>SUM(Q52/3.666)</f>
        <v>1.5055254999738699</v>
      </c>
      <c r="U52" s="75"/>
      <c r="V52" s="75"/>
      <c r="W52" s="75"/>
      <c r="X52" s="75"/>
      <c r="Y52" s="76"/>
      <c r="Z52" s="76"/>
    </row>
    <row r="53" spans="1:91" ht="14.7" thickBot="1" x14ac:dyDescent="0.6">
      <c r="A53" t="s">
        <v>48</v>
      </c>
      <c r="B53" s="59">
        <v>43614</v>
      </c>
      <c r="C53" s="60">
        <v>0.39305555555555555</v>
      </c>
      <c r="D53" s="60">
        <v>0.41944444444444445</v>
      </c>
      <c r="E53" s="61">
        <f>SUM(D53-C53)+24</f>
        <v>24.026388888888889</v>
      </c>
      <c r="F53" s="77">
        <f t="shared" si="2"/>
        <v>1.001099537037037</v>
      </c>
      <c r="G53" s="62">
        <v>5.5197000000000003</v>
      </c>
      <c r="H53" s="62">
        <v>2.9336000000000002</v>
      </c>
      <c r="I53" s="63">
        <f t="shared" si="3"/>
        <v>2.5861000000000001</v>
      </c>
      <c r="J53" s="64">
        <v>178.6</v>
      </c>
      <c r="K53" s="64">
        <v>178.3</v>
      </c>
      <c r="L53" s="64">
        <v>178.3</v>
      </c>
      <c r="M53" s="64">
        <f>AVERAGE(J53:L53)</f>
        <v>178.4</v>
      </c>
      <c r="N53" s="61">
        <f>SUM(M53)</f>
        <v>178.4</v>
      </c>
      <c r="O53" s="62">
        <f xml:space="preserve"> -1.8377*N53 + 352.92</f>
        <v>25.07432</v>
      </c>
      <c r="P53" s="52">
        <f>SUM(O53*$P$4)*$P$2</f>
        <v>1.3442235162612844E-2</v>
      </c>
      <c r="Q53" s="53">
        <f>SUM(P53*$Q$2)</f>
        <v>4.8865498340419355</v>
      </c>
      <c r="R53" s="54">
        <f>SUM(Q53/3.666)</f>
        <v>1.332937761604456</v>
      </c>
      <c r="T53" s="78"/>
    </row>
    <row r="54" spans="1:91" ht="15.9" thickBot="1" x14ac:dyDescent="0.65">
      <c r="A54" s="18"/>
      <c r="B54" s="18"/>
      <c r="C54" s="18"/>
      <c r="D54" s="18"/>
      <c r="E54" s="18"/>
      <c r="F54" s="18"/>
      <c r="G54" s="18"/>
      <c r="H54" s="18"/>
      <c r="I54" s="65"/>
      <c r="J54" s="65"/>
      <c r="K54" s="65"/>
      <c r="L54" s="18"/>
      <c r="M54" s="18"/>
      <c r="N54" s="18"/>
      <c r="O54" s="18"/>
      <c r="P54" s="18"/>
      <c r="Q54" s="18"/>
      <c r="R54" s="18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I54" s="32"/>
      <c r="AK54" s="32"/>
      <c r="AM54" s="32"/>
      <c r="AO54" s="32"/>
      <c r="AQ54" s="32"/>
      <c r="AS54" s="32"/>
      <c r="AU54" s="32"/>
      <c r="AW54" s="32"/>
      <c r="AY54" s="32"/>
    </row>
    <row r="55" spans="1:91" ht="15.9" thickBot="1" x14ac:dyDescent="0.65">
      <c r="A55" t="s">
        <v>9</v>
      </c>
      <c r="B55" s="49">
        <v>43608</v>
      </c>
      <c r="C55" s="50">
        <v>0.44305555555555554</v>
      </c>
      <c r="D55" s="50">
        <v>0.50416666666666665</v>
      </c>
      <c r="E55" s="19">
        <f>SUM(D55-C55)+24</f>
        <v>24.06111111111111</v>
      </c>
      <c r="F55" s="19">
        <f>SUM(E55/24)</f>
        <v>1.0025462962962963</v>
      </c>
      <c r="G55" s="11">
        <v>4.4316000000000004</v>
      </c>
      <c r="H55" s="11">
        <v>3.9445000000000001</v>
      </c>
      <c r="I55" s="51">
        <f>SUM(G55-H55)</f>
        <v>0.48710000000000031</v>
      </c>
      <c r="J55" s="3">
        <v>167.1</v>
      </c>
      <c r="K55" s="3">
        <v>167.9</v>
      </c>
      <c r="L55" s="3">
        <v>168.2</v>
      </c>
      <c r="M55" s="3">
        <f t="shared" ref="M55:M59" si="4">AVERAGE(J55:L55)</f>
        <v>167.73333333333332</v>
      </c>
      <c r="N55" s="20">
        <f t="shared" ref="N55:N59" si="5">SUM(M55)</f>
        <v>167.73333333333332</v>
      </c>
      <c r="O55" s="11">
        <f xml:space="preserve"> -1.8377*N55 + 352.92</f>
        <v>44.67645333333337</v>
      </c>
      <c r="P55" s="52">
        <f>SUM(O55*$P$4)*$P$2</f>
        <v>2.395085457704E-2</v>
      </c>
      <c r="Q55" s="53">
        <f>SUM(P55*$Q$2)</f>
        <v>8.706665449814091</v>
      </c>
      <c r="R55" s="54">
        <f>SUM(Q55/3.666)</f>
        <v>2.374976936665055</v>
      </c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I55" s="32"/>
      <c r="AK55" s="32"/>
      <c r="AM55" s="32"/>
      <c r="AO55" s="32"/>
      <c r="AQ55" s="32"/>
      <c r="AS55" s="32"/>
      <c r="AU55" s="32"/>
      <c r="AW55" s="32"/>
      <c r="AY55" s="32"/>
    </row>
    <row r="56" spans="1:91" ht="14.7" thickBot="1" x14ac:dyDescent="0.6">
      <c r="A56" t="s">
        <v>10</v>
      </c>
      <c r="B56" s="49">
        <v>43608</v>
      </c>
      <c r="C56" s="50">
        <v>0.45277777777777778</v>
      </c>
      <c r="D56" s="50">
        <v>0.50347222222222221</v>
      </c>
      <c r="E56" s="19">
        <f>SUM(D56-C56)+24</f>
        <v>24.050694444444446</v>
      </c>
      <c r="F56" s="19">
        <f>SUM(E56/24)</f>
        <v>1.0021122685185186</v>
      </c>
      <c r="G56" s="11">
        <v>5.5391000000000004</v>
      </c>
      <c r="H56" s="11">
        <v>1.6697</v>
      </c>
      <c r="I56" s="51">
        <f>SUM(G56-H56)</f>
        <v>3.8694000000000006</v>
      </c>
      <c r="J56" s="3">
        <v>163</v>
      </c>
      <c r="K56" s="3">
        <v>163.4</v>
      </c>
      <c r="L56" s="3">
        <v>163.30000000000001</v>
      </c>
      <c r="M56" s="3">
        <f t="shared" si="4"/>
        <v>163.23333333333332</v>
      </c>
      <c r="N56" s="20">
        <f t="shared" si="5"/>
        <v>163.23333333333332</v>
      </c>
      <c r="O56" s="11">
        <f xml:space="preserve"> -1.8377*N56 + 352.92</f>
        <v>52.946103333333383</v>
      </c>
      <c r="P56" s="52">
        <f>SUM(O56*$P$4)*$P$2</f>
        <v>2.8384178392501454E-2</v>
      </c>
      <c r="Q56" s="53">
        <f>SUM(P56*$Q$2)</f>
        <v>10.318276725217968</v>
      </c>
      <c r="R56" s="54">
        <f>SUM(Q56/3.666)</f>
        <v>2.8145872136437449</v>
      </c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</row>
    <row r="57" spans="1:91" ht="14.7" thickBot="1" x14ac:dyDescent="0.6">
      <c r="A57" t="s">
        <v>11</v>
      </c>
      <c r="B57" s="49">
        <v>43608</v>
      </c>
      <c r="C57" s="50">
        <v>0.49722222222222223</v>
      </c>
      <c r="D57" s="50">
        <v>0.51944444444444449</v>
      </c>
      <c r="E57" s="19">
        <f>SUM(D57-C57)+24</f>
        <v>24.022222222222222</v>
      </c>
      <c r="F57" s="19">
        <f>SUM(E57/24)</f>
        <v>1.000925925925926</v>
      </c>
      <c r="G57" s="11">
        <v>5.5491999999999999</v>
      </c>
      <c r="H57" s="11">
        <v>1.9682999999999999</v>
      </c>
      <c r="I57" s="51">
        <f>SUM(G57-H57)</f>
        <v>3.5808999999999997</v>
      </c>
      <c r="J57" s="3">
        <v>164.2</v>
      </c>
      <c r="K57" s="3">
        <v>164.3</v>
      </c>
      <c r="L57" s="3">
        <v>164.5</v>
      </c>
      <c r="M57" s="3">
        <f t="shared" si="4"/>
        <v>164.33333333333334</v>
      </c>
      <c r="N57" s="20">
        <f t="shared" si="5"/>
        <v>164.33333333333334</v>
      </c>
      <c r="O57" s="11">
        <f xml:space="preserve"> -1.8377*N57 + 352.92</f>
        <v>50.924633333333361</v>
      </c>
      <c r="P57" s="52">
        <f>SUM(O57*$P$4)*$P$2</f>
        <v>2.7300477015388645E-2</v>
      </c>
      <c r="Q57" s="53">
        <f>SUM(P57*$Q$2)</f>
        <v>9.924327302341462</v>
      </c>
      <c r="R57" s="54">
        <f>SUM(Q57/3.666)</f>
        <v>2.7071269237156197</v>
      </c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</row>
    <row r="58" spans="1:91" ht="14.7" thickBot="1" x14ac:dyDescent="0.6">
      <c r="A58" t="s">
        <v>12</v>
      </c>
      <c r="B58" s="49">
        <v>43608</v>
      </c>
      <c r="C58" s="50">
        <v>0.46875</v>
      </c>
      <c r="D58" s="50">
        <v>0.50486111111111109</v>
      </c>
      <c r="E58" s="19">
        <f>SUM(D58-C58)+24</f>
        <v>24.036111111111111</v>
      </c>
      <c r="F58" s="19">
        <f>SUM(E58/24)</f>
        <v>1.0015046296296297</v>
      </c>
      <c r="G58" s="11">
        <v>5.5240999999999998</v>
      </c>
      <c r="H58" s="11">
        <v>2.5712999999999999</v>
      </c>
      <c r="I58" s="51">
        <f>SUM(G58-H58)</f>
        <v>2.9527999999999999</v>
      </c>
      <c r="J58" s="3">
        <v>158.9</v>
      </c>
      <c r="K58" s="3">
        <v>160.30000000000001</v>
      </c>
      <c r="L58" s="3">
        <v>160.30000000000001</v>
      </c>
      <c r="M58" s="3">
        <f t="shared" si="4"/>
        <v>159.83333333333334</v>
      </c>
      <c r="N58" s="20">
        <f t="shared" si="5"/>
        <v>159.83333333333334</v>
      </c>
      <c r="O58" s="11">
        <f xml:space="preserve"> -1.8377*N58 + 352.92</f>
        <v>59.194283333333374</v>
      </c>
      <c r="P58" s="52">
        <f>SUM(O58*$P$4)*$P$2</f>
        <v>3.1733800830850104E-2</v>
      </c>
      <c r="Q58" s="53">
        <f>SUM(P58*$Q$2)</f>
        <v>11.535938577745341</v>
      </c>
      <c r="R58" s="54">
        <f>SUM(Q58/3.666)</f>
        <v>3.1467372006943104</v>
      </c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</row>
    <row r="59" spans="1:91" ht="14.7" thickBot="1" x14ac:dyDescent="0.6">
      <c r="A59" t="s">
        <v>13</v>
      </c>
      <c r="B59" s="49">
        <v>43608</v>
      </c>
      <c r="C59" s="50">
        <v>0.50208333333333333</v>
      </c>
      <c r="D59" s="50">
        <v>0.51874999999999993</v>
      </c>
      <c r="E59" s="19">
        <f>SUM(D59-C59)+24</f>
        <v>24.016666666666666</v>
      </c>
      <c r="F59" s="19">
        <f>SUM(E59/24)</f>
        <v>1.0006944444444443</v>
      </c>
      <c r="G59" s="11">
        <v>5.2866999999999997</v>
      </c>
      <c r="H59" s="11">
        <v>4.4954999999999998</v>
      </c>
      <c r="I59" s="51">
        <f>SUM(G59-H59)</f>
        <v>0.7911999999999999</v>
      </c>
      <c r="J59" s="3">
        <v>166.6</v>
      </c>
      <c r="K59" s="3">
        <v>166.5</v>
      </c>
      <c r="L59" s="3">
        <v>166.5</v>
      </c>
      <c r="M59" s="3">
        <f t="shared" si="4"/>
        <v>166.53333333333333</v>
      </c>
      <c r="N59" s="19">
        <f t="shared" si="5"/>
        <v>166.53333333333333</v>
      </c>
      <c r="O59" s="11">
        <f xml:space="preserve"> -1.8377*N59 + 352.92</f>
        <v>46.881693333333374</v>
      </c>
      <c r="P59" s="52">
        <f>SUM(O59*$P$4)*$P$2</f>
        <v>2.5133074261163051E-2</v>
      </c>
      <c r="Q59" s="53">
        <f>SUM(P59*$Q$2)</f>
        <v>9.1364284565884564</v>
      </c>
      <c r="R59" s="54">
        <f>SUM(Q59/3.666)</f>
        <v>2.4922063438593716</v>
      </c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</row>
    <row r="60" spans="1:91" ht="14.7" thickBot="1" x14ac:dyDescent="0.6">
      <c r="A60" t="s">
        <v>14</v>
      </c>
      <c r="B60" s="49">
        <v>43608</v>
      </c>
      <c r="C60" s="50">
        <v>0.52430555555555558</v>
      </c>
      <c r="D60" s="50">
        <v>0.50624999999999998</v>
      </c>
      <c r="E60" s="19">
        <f>SUM(D60-C60)+24</f>
        <v>23.981944444444444</v>
      </c>
      <c r="F60" s="19">
        <f>SUM(E60/24)</f>
        <v>0.99924768518518514</v>
      </c>
      <c r="G60" s="11">
        <v>5.5056000000000003</v>
      </c>
      <c r="H60" s="11">
        <v>5.2789000000000001</v>
      </c>
      <c r="I60" s="51">
        <f>SUM(G60-H60)</f>
        <v>0.22670000000000012</v>
      </c>
      <c r="J60" s="3">
        <v>176</v>
      </c>
      <c r="K60" s="3">
        <v>176.1</v>
      </c>
      <c r="L60" s="3">
        <v>176.2</v>
      </c>
      <c r="M60" s="3">
        <f>AVERAGE(J60:L60)</f>
        <v>176.1</v>
      </c>
      <c r="N60" s="19">
        <f>SUM(M60)</f>
        <v>176.1</v>
      </c>
      <c r="O60" s="11">
        <f xml:space="preserve"> -1.8377*N60 + 352.92</f>
        <v>29.301030000000026</v>
      </c>
      <c r="P60" s="52">
        <f>SUM(O60*$P$4)*$P$2</f>
        <v>1.5708156223848708E-2</v>
      </c>
      <c r="Q60" s="53">
        <f>SUM(P60*$Q$2)</f>
        <v>5.71026226369281</v>
      </c>
      <c r="R60" s="54">
        <f>SUM(Q60/3.666)</f>
        <v>1.5576274587268986</v>
      </c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</row>
    <row r="61" spans="1:91" ht="14.7" thickBot="1" x14ac:dyDescent="0.6">
      <c r="A61" t="s">
        <v>15</v>
      </c>
      <c r="B61" s="59">
        <v>43608</v>
      </c>
      <c r="C61" s="60">
        <v>0.52708333333333335</v>
      </c>
      <c r="D61" s="60">
        <v>0.50138888888888888</v>
      </c>
      <c r="E61" s="61">
        <f>SUM(D61-C61)+24</f>
        <v>23.974305555555556</v>
      </c>
      <c r="F61" s="61">
        <f>SUM(E61/24)</f>
        <v>0.99892939814814818</v>
      </c>
      <c r="G61" s="62">
        <v>5.2789000000000001</v>
      </c>
      <c r="H61" s="62">
        <v>3.9022999999999999</v>
      </c>
      <c r="I61" s="63">
        <f>SUM(G61-H61)</f>
        <v>1.3766000000000003</v>
      </c>
      <c r="J61" s="64">
        <v>170.6</v>
      </c>
      <c r="K61" s="64">
        <v>170.8</v>
      </c>
      <c r="L61" s="64">
        <v>170.9</v>
      </c>
      <c r="M61" s="64">
        <f>AVERAGE(J61:L61)</f>
        <v>170.76666666666665</v>
      </c>
      <c r="N61" s="61">
        <f>SUM(M61)</f>
        <v>170.76666666666665</v>
      </c>
      <c r="O61" s="62">
        <f xml:space="preserve"> -1.8377*N61 + 352.92</f>
        <v>39.102096666666739</v>
      </c>
      <c r="P61" s="52">
        <f>SUM(O61*$P$4)*$P$2</f>
        <v>2.0962465931062303E-2</v>
      </c>
      <c r="Q61" s="53">
        <f>SUM(P61*$Q$2)</f>
        <v>7.6203200715788935</v>
      </c>
      <c r="R61" s="54">
        <f>SUM(Q61/3.666)</f>
        <v>2.0786470462571995</v>
      </c>
      <c r="T61" s="55"/>
      <c r="U61" s="55"/>
      <c r="V61" s="55"/>
      <c r="W61" s="55"/>
      <c r="X61" s="55"/>
      <c r="Y61" s="55"/>
      <c r="Z61" s="55"/>
      <c r="AA61" s="55"/>
      <c r="AB61" s="58"/>
      <c r="AC61" s="55"/>
      <c r="AD61" s="55"/>
      <c r="AE61" s="55"/>
      <c r="AF61" s="55"/>
    </row>
    <row r="62" spans="1:91" ht="14.7" thickBot="1" x14ac:dyDescent="0.6">
      <c r="A62" s="18"/>
      <c r="B62" s="18"/>
      <c r="C62" s="18"/>
      <c r="D62" s="18"/>
      <c r="E62" s="18"/>
      <c r="F62" s="18"/>
      <c r="G62" s="18"/>
      <c r="H62" s="18"/>
      <c r="I62" s="18"/>
      <c r="J62" s="65"/>
      <c r="K62" s="18"/>
      <c r="L62" s="18"/>
      <c r="M62" s="18"/>
      <c r="N62" s="18"/>
      <c r="O62" s="18"/>
      <c r="P62" s="18"/>
      <c r="Q62" s="18"/>
      <c r="R62" s="18"/>
      <c r="T62" s="55"/>
      <c r="U62" s="55"/>
      <c r="V62" s="55"/>
      <c r="W62" s="55"/>
      <c r="X62" s="55"/>
      <c r="Y62" s="55"/>
      <c r="Z62" s="55"/>
      <c r="AA62" s="55"/>
      <c r="AB62" s="58"/>
      <c r="AC62" s="55"/>
      <c r="AD62" s="55"/>
      <c r="AE62" s="55"/>
      <c r="AF62" s="55"/>
    </row>
    <row r="63" spans="1:91" ht="14.7" thickBot="1" x14ac:dyDescent="0.6">
      <c r="A63" t="s">
        <v>22</v>
      </c>
      <c r="B63" s="49">
        <v>43608</v>
      </c>
      <c r="C63" s="50">
        <v>0.11180555555555556</v>
      </c>
      <c r="D63" s="50">
        <v>0.10972222222222222</v>
      </c>
      <c r="E63" s="19">
        <f>SUM(D63-C63)+24</f>
        <v>23.997916666666665</v>
      </c>
      <c r="F63" s="19">
        <f>SUM(E63/24)</f>
        <v>0.99991319444444438</v>
      </c>
      <c r="G63" s="11">
        <v>5.4762000000000004</v>
      </c>
      <c r="H63" s="11">
        <v>4.7675000000000001</v>
      </c>
      <c r="I63" s="51">
        <f>SUM(G63-H63)</f>
        <v>0.70870000000000033</v>
      </c>
      <c r="J63" s="3">
        <v>162.1</v>
      </c>
      <c r="K63" s="3">
        <v>162</v>
      </c>
      <c r="L63" s="3">
        <v>161.80000000000001</v>
      </c>
      <c r="M63" s="3">
        <f>AVERAGE(J63:L63)</f>
        <v>161.96666666666667</v>
      </c>
      <c r="N63" s="19">
        <f>SUM(M63)</f>
        <v>161.96666666666667</v>
      </c>
      <c r="O63" s="11">
        <f xml:space="preserve"> -1.8377*N63 + 352.92</f>
        <v>55.273856666666688</v>
      </c>
      <c r="P63" s="52">
        <f>SUM(O63*$P$4)*$P$2</f>
        <v>2.9632076947964662E-2</v>
      </c>
      <c r="Q63" s="53">
        <f>SUM(P63*$Q$2)</f>
        <v>10.771915454590905</v>
      </c>
      <c r="R63" s="54">
        <f>SUM(Q63/3.666)</f>
        <v>2.9383293656821894</v>
      </c>
      <c r="S63" s="55"/>
      <c r="T63" s="55"/>
      <c r="U63" s="58"/>
      <c r="V63" s="58"/>
      <c r="W63" s="58"/>
      <c r="X63" s="55"/>
      <c r="Y63" s="55"/>
      <c r="Z63" s="55"/>
      <c r="AA63" s="55"/>
      <c r="AB63" s="55"/>
      <c r="AC63" s="55"/>
      <c r="AD63" s="55"/>
      <c r="AE63" s="55"/>
      <c r="CI63" s="21"/>
      <c r="CJ63" s="21"/>
      <c r="CK63" s="21"/>
      <c r="CL63" s="21"/>
      <c r="CM63" s="21"/>
    </row>
    <row r="64" spans="1:91" ht="14.7" thickBot="1" x14ac:dyDescent="0.6">
      <c r="A64" t="s">
        <v>23</v>
      </c>
      <c r="B64" s="49">
        <v>43608</v>
      </c>
      <c r="C64" s="50">
        <v>0.11527777777777777</v>
      </c>
      <c r="D64" s="50">
        <v>0.10833333333333334</v>
      </c>
      <c r="E64" s="19">
        <f>SUM(D64-C64)+24</f>
        <v>23.993055555555557</v>
      </c>
      <c r="F64" s="19">
        <f>SUM(E64/24)</f>
        <v>0.99971064814814825</v>
      </c>
      <c r="G64" s="11">
        <v>4.7675000000000001</v>
      </c>
      <c r="H64" s="11">
        <v>3.4853000000000001</v>
      </c>
      <c r="I64" s="51">
        <f>SUM(G64-H64)</f>
        <v>1.2822</v>
      </c>
      <c r="J64" s="3">
        <v>169.3</v>
      </c>
      <c r="K64" s="3">
        <v>169.2</v>
      </c>
      <c r="L64" s="3">
        <v>169.2</v>
      </c>
      <c r="M64" s="3">
        <f>AVERAGE(J64:L64)</f>
        <v>169.23333333333332</v>
      </c>
      <c r="N64" s="19">
        <f>SUM(M64)</f>
        <v>169.23333333333332</v>
      </c>
      <c r="O64" s="11">
        <f xml:space="preserve"> -1.8377*N64 + 352.92</f>
        <v>41.919903333333366</v>
      </c>
      <c r="P64" s="52">
        <f>SUM(O64*$P$4)*$P$2</f>
        <v>2.2473079971886179E-2</v>
      </c>
      <c r="Q64" s="53">
        <f>SUM(P64*$Q$2)</f>
        <v>8.1694616913461306</v>
      </c>
      <c r="R64" s="54">
        <f>SUM(Q64/3.666)</f>
        <v>2.2284401776721579</v>
      </c>
      <c r="S64" s="55"/>
      <c r="T64" s="55"/>
      <c r="U64" s="58"/>
      <c r="V64" s="58"/>
      <c r="W64" s="58"/>
      <c r="X64" s="55"/>
      <c r="Y64" s="55"/>
      <c r="Z64" s="55"/>
      <c r="AA64" s="55"/>
      <c r="AB64" s="55"/>
      <c r="AC64" s="55"/>
      <c r="AD64" s="55"/>
      <c r="AE64" s="55"/>
      <c r="CI64" s="21"/>
      <c r="CJ64" s="21"/>
      <c r="CK64" s="21"/>
      <c r="CL64" s="21"/>
      <c r="CM64" s="21"/>
    </row>
    <row r="65" spans="1:96" ht="14.7" thickBot="1" x14ac:dyDescent="0.6">
      <c r="A65" t="s">
        <v>24</v>
      </c>
      <c r="B65" s="49">
        <v>43608</v>
      </c>
      <c r="C65" s="50">
        <v>0.12569444444444444</v>
      </c>
      <c r="D65" s="50">
        <v>0.19583333333333333</v>
      </c>
      <c r="E65" s="19">
        <f>SUM(D65-C65)+24</f>
        <v>24.070138888888888</v>
      </c>
      <c r="F65" s="19">
        <f>SUM(E65/24)</f>
        <v>1.0029224537037036</v>
      </c>
      <c r="G65" s="11">
        <v>5.4722999999999997</v>
      </c>
      <c r="H65" s="11">
        <v>2.8254999999999999</v>
      </c>
      <c r="I65" s="51">
        <f>SUM(G65-H65)</f>
        <v>2.6467999999999998</v>
      </c>
      <c r="J65" s="3">
        <v>137</v>
      </c>
      <c r="K65" s="3">
        <v>137</v>
      </c>
      <c r="L65" s="3">
        <v>137.30000000000001</v>
      </c>
      <c r="M65" s="3">
        <f>AVERAGE(J65:L65)</f>
        <v>137.1</v>
      </c>
      <c r="N65" s="19">
        <f>SUM(M65)</f>
        <v>137.1</v>
      </c>
      <c r="O65" s="11">
        <f xml:space="preserve"> -1.8377*N65 + 352.92</f>
        <v>100.97133000000005</v>
      </c>
      <c r="P65" s="52">
        <f>SUM(O65*$P$4)*$P$2</f>
        <v>5.4130295957847935E-2</v>
      </c>
      <c r="Q65" s="53">
        <f>SUM(P65*$Q$2)</f>
        <v>19.67755998385973</v>
      </c>
      <c r="R65" s="54">
        <f>SUM(Q65/3.666)</f>
        <v>5.3675831925422068</v>
      </c>
      <c r="CP65" s="32"/>
      <c r="CR65" s="32"/>
    </row>
    <row r="66" spans="1:96" ht="14.7" thickBot="1" x14ac:dyDescent="0.6">
      <c r="A66" t="s">
        <v>25</v>
      </c>
      <c r="B66" s="49">
        <v>43608</v>
      </c>
      <c r="C66" s="50">
        <v>0.12361111111111112</v>
      </c>
      <c r="D66" s="50">
        <v>0.18541666666666667</v>
      </c>
      <c r="E66" s="19">
        <f>SUM(D66-C66)+24</f>
        <v>24.061805555555555</v>
      </c>
      <c r="F66" s="19">
        <f>SUM(E66/24)</f>
        <v>1.0025752314814815</v>
      </c>
      <c r="G66" s="11">
        <v>5.5407999999999999</v>
      </c>
      <c r="H66" s="11">
        <v>3.0596999999999999</v>
      </c>
      <c r="I66" s="51">
        <f>SUM(G66-H66)</f>
        <v>2.4811000000000001</v>
      </c>
      <c r="J66" s="3">
        <v>142.5</v>
      </c>
      <c r="K66" s="3">
        <v>142.30000000000001</v>
      </c>
      <c r="L66" s="3">
        <v>142.4</v>
      </c>
      <c r="M66" s="3">
        <f>AVERAGE(J66:L66)</f>
        <v>142.4</v>
      </c>
      <c r="N66" s="19">
        <f>SUM(M66)</f>
        <v>142.4</v>
      </c>
      <c r="O66" s="11">
        <f xml:space="preserve"> -1.8377*N66 + 352.92</f>
        <v>91.231520000000046</v>
      </c>
      <c r="P66" s="52">
        <f>SUM(O66*$P$4)*$P$2</f>
        <v>4.8908825686304454E-2</v>
      </c>
      <c r="Q66" s="53">
        <f>SUM(P66*$Q$2)</f>
        <v>17.779440037272945</v>
      </c>
      <c r="R66" s="54">
        <f>SUM(Q66/3.666)</f>
        <v>4.849819977433973</v>
      </c>
      <c r="V66" s="80"/>
      <c r="W66" s="37"/>
      <c r="X66" s="37"/>
      <c r="Y66" s="56"/>
      <c r="Z66" s="37"/>
      <c r="AA66" s="37"/>
      <c r="AB66" s="56"/>
      <c r="AC66" s="37"/>
      <c r="AD66" s="37"/>
      <c r="AE66" s="56"/>
      <c r="AF66" s="37"/>
      <c r="AG66" s="37"/>
      <c r="AH66" s="56"/>
      <c r="AI66" s="37"/>
      <c r="AJ66" s="37"/>
    </row>
    <row r="67" spans="1:96" ht="14.7" thickBot="1" x14ac:dyDescent="0.6">
      <c r="A67" t="s">
        <v>26</v>
      </c>
      <c r="B67" s="49">
        <v>43608</v>
      </c>
      <c r="C67" s="50">
        <v>0.11875000000000001</v>
      </c>
      <c r="D67" s="50">
        <v>0.16388888888888889</v>
      </c>
      <c r="E67" s="19">
        <f>SUM(D67-C67)+24</f>
        <v>24.045138888888889</v>
      </c>
      <c r="F67" s="19">
        <f>SUM(E67/24)</f>
        <v>1.001880787037037</v>
      </c>
      <c r="G67" s="11">
        <v>5.5208000000000004</v>
      </c>
      <c r="H67" s="11">
        <v>3.7621000000000002</v>
      </c>
      <c r="I67" s="51">
        <f>SUM(G67-H67)</f>
        <v>1.7587000000000002</v>
      </c>
      <c r="J67" s="3">
        <v>154.69999999999999</v>
      </c>
      <c r="K67" s="3">
        <v>154.5</v>
      </c>
      <c r="L67" s="3">
        <v>154.5</v>
      </c>
      <c r="M67" s="3">
        <f>AVERAGE(J67:L67)</f>
        <v>154.56666666666666</v>
      </c>
      <c r="N67" s="19">
        <f>SUM(M67)</f>
        <v>154.56666666666666</v>
      </c>
      <c r="O67" s="11">
        <f xml:space="preserve"> -1.8377*N67 + 352.92</f>
        <v>68.872836666666728</v>
      </c>
      <c r="P67" s="52">
        <f>SUM(O67*$P$4)*$P$2</f>
        <v>3.6922431666723508E-2</v>
      </c>
      <c r="Q67" s="53">
        <f>SUM(P67*$Q$2)</f>
        <v>13.422120663032841</v>
      </c>
      <c r="R67" s="54">
        <f>SUM(Q67/3.666)</f>
        <v>3.6612440433804805</v>
      </c>
      <c r="BY67" s="2"/>
    </row>
    <row r="68" spans="1:96" ht="14.7" thickBot="1" x14ac:dyDescent="0.6">
      <c r="A68" t="s">
        <v>27</v>
      </c>
      <c r="B68" s="49">
        <v>43608</v>
      </c>
      <c r="C68" s="50">
        <v>0.12986111111111112</v>
      </c>
      <c r="D68" s="50">
        <v>0.18124999999999999</v>
      </c>
      <c r="E68" s="19">
        <f>SUM(D68-C68)+24</f>
        <v>24.051388888888887</v>
      </c>
      <c r="F68" s="19">
        <f>SUM(E68/24)</f>
        <v>1.0021412037037036</v>
      </c>
      <c r="G68" s="11">
        <v>5.4947999999999997</v>
      </c>
      <c r="H68" s="11">
        <v>3.6341999999999999</v>
      </c>
      <c r="I68" s="51">
        <f>SUM(G68-H68)</f>
        <v>1.8605999999999998</v>
      </c>
      <c r="J68" s="3">
        <v>149.1</v>
      </c>
      <c r="K68" s="3">
        <v>148.9</v>
      </c>
      <c r="L68" s="3">
        <v>149</v>
      </c>
      <c r="M68" s="3">
        <f>AVERAGE(J68:L68)</f>
        <v>149</v>
      </c>
      <c r="N68" s="19">
        <f>SUM(M68)</f>
        <v>149</v>
      </c>
      <c r="O68" s="11">
        <f xml:space="preserve"> -1.8377*N68 + 352.92</f>
        <v>79.102700000000027</v>
      </c>
      <c r="P68" s="52">
        <f>SUM(O68*$P$4)*$P$2</f>
        <v>4.2406617423627647E-2</v>
      </c>
      <c r="Q68" s="53">
        <f>SUM(P68*$Q$2)</f>
        <v>15.415743500013923</v>
      </c>
      <c r="R68" s="54">
        <f>SUM(Q68/3.666)</f>
        <v>4.2050582378652273</v>
      </c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Y68" s="2"/>
    </row>
    <row r="69" spans="1:96" ht="14.7" thickBot="1" x14ac:dyDescent="0.6">
      <c r="A69" t="s">
        <v>28</v>
      </c>
      <c r="B69" s="49">
        <v>43608</v>
      </c>
      <c r="C69" s="50">
        <v>0.13263888888888889</v>
      </c>
      <c r="D69" s="50">
        <v>0.17847222222222223</v>
      </c>
      <c r="E69" s="19">
        <f>SUM(D69-C69)+24</f>
        <v>24.045833333333334</v>
      </c>
      <c r="F69" s="19">
        <f>SUM(E69/24)</f>
        <v>1.0019097222222222</v>
      </c>
      <c r="G69" s="11">
        <v>5.5267999999999997</v>
      </c>
      <c r="H69" s="11">
        <v>2.7004000000000001</v>
      </c>
      <c r="I69" s="51">
        <f>SUM(G69-H69)</f>
        <v>2.8263999999999996</v>
      </c>
      <c r="J69" s="3">
        <v>157.69999999999999</v>
      </c>
      <c r="K69" s="3">
        <v>157.9</v>
      </c>
      <c r="L69" s="3">
        <v>157.9</v>
      </c>
      <c r="M69" s="3">
        <f>AVERAGE(J69:L69)</f>
        <v>157.83333333333334</v>
      </c>
      <c r="N69" s="19">
        <f>SUM(M69)</f>
        <v>157.83333333333334</v>
      </c>
      <c r="O69" s="11">
        <f xml:space="preserve"> -1.8377*N69 + 352.92</f>
        <v>62.869683333333342</v>
      </c>
      <c r="P69" s="52">
        <f>SUM(O69*$P$4)*$P$2</f>
        <v>3.3704166971055168E-2</v>
      </c>
      <c r="Q69" s="53">
        <f>SUM(P69*$Q$2)</f>
        <v>12.252210255702609</v>
      </c>
      <c r="R69" s="54">
        <f>SUM(Q69/3.666)</f>
        <v>3.3421195460181696</v>
      </c>
      <c r="AM69" s="68"/>
    </row>
    <row r="70" spans="1:96" ht="14.7" thickBot="1" x14ac:dyDescent="0.6">
      <c r="A70" t="s">
        <v>29</v>
      </c>
      <c r="B70" s="49">
        <v>43608</v>
      </c>
      <c r="C70" s="50">
        <v>0.13541666666666666</v>
      </c>
      <c r="D70" s="50">
        <v>0.17222222222222225</v>
      </c>
      <c r="E70" s="19">
        <f>SUM(D70-C70)+24</f>
        <v>24.036805555555556</v>
      </c>
      <c r="F70" s="19">
        <f>SUM(E70/24)</f>
        <v>1.0015335648148149</v>
      </c>
      <c r="G70" s="11">
        <v>5.1477000000000004</v>
      </c>
      <c r="H70" s="11">
        <v>2.3944000000000001</v>
      </c>
      <c r="I70" s="51">
        <f>SUM(G70-H70)</f>
        <v>2.7533000000000003</v>
      </c>
      <c r="J70" s="3">
        <v>146.9</v>
      </c>
      <c r="K70" s="3">
        <v>146.9</v>
      </c>
      <c r="L70" s="3">
        <v>146.9</v>
      </c>
      <c r="M70" s="3">
        <f>AVERAGE(J70:L70)</f>
        <v>146.9</v>
      </c>
      <c r="N70" s="19">
        <f>SUM(M70)</f>
        <v>146.9</v>
      </c>
      <c r="O70" s="11">
        <f xml:space="preserve"> -1.8377*N70 + 352.92</f>
        <v>82.961870000000033</v>
      </c>
      <c r="P70" s="52">
        <f>SUM(O70*$P$4)*$P$2</f>
        <v>4.4475501870842996E-2</v>
      </c>
      <c r="Q70" s="53">
        <f>SUM(P70*$Q$2)</f>
        <v>16.167828761869067</v>
      </c>
      <c r="R70" s="54">
        <f>SUM(Q70/3.666)</f>
        <v>4.4102097004552832</v>
      </c>
    </row>
    <row r="71" spans="1:96" ht="14.7" thickBot="1" x14ac:dyDescent="0.6">
      <c r="A71" t="s">
        <v>30</v>
      </c>
      <c r="B71" s="59">
        <v>43608</v>
      </c>
      <c r="C71" s="60">
        <v>0.13749999999999998</v>
      </c>
      <c r="D71" s="60">
        <v>0.16874999999999998</v>
      </c>
      <c r="E71" s="61">
        <f>SUM(D71-C71)+24</f>
        <v>24.03125</v>
      </c>
      <c r="F71" s="61">
        <f>SUM(E71/24)</f>
        <v>1.0013020833333333</v>
      </c>
      <c r="G71" s="62">
        <v>5.4329000000000001</v>
      </c>
      <c r="H71" s="62">
        <v>3.0251000000000001</v>
      </c>
      <c r="I71" s="63">
        <f>SUM(G71-H71)</f>
        <v>2.4077999999999999</v>
      </c>
      <c r="J71" s="64">
        <v>151.1</v>
      </c>
      <c r="K71" s="64">
        <v>151.1</v>
      </c>
      <c r="L71" s="64">
        <v>151.1</v>
      </c>
      <c r="M71" s="64">
        <f>AVERAGE(J71:L71)</f>
        <v>151.1</v>
      </c>
      <c r="N71" s="61">
        <f>SUM(M71)</f>
        <v>151.1</v>
      </c>
      <c r="O71" s="62">
        <f xml:space="preserve"> -1.8377*N71 + 352.92</f>
        <v>75.243530000000021</v>
      </c>
      <c r="P71" s="52">
        <f>SUM(O71*$P$4)*$P$2</f>
        <v>4.0337732976412306E-2</v>
      </c>
      <c r="Q71" s="53">
        <f>SUM(P71*$Q$2)</f>
        <v>14.663658238158781</v>
      </c>
      <c r="R71" s="11">
        <f>SUM(Q71/3.666)</f>
        <v>3.9999067752751722</v>
      </c>
      <c r="AE71" s="28"/>
      <c r="AF71" s="81"/>
    </row>
    <row r="73" spans="1:96" x14ac:dyDescent="0.55000000000000004">
      <c r="AM73" s="68"/>
    </row>
    <row r="83" spans="21:77" x14ac:dyDescent="0.55000000000000004">
      <c r="BS83" s="32"/>
      <c r="BT83" s="32"/>
      <c r="BU83" s="32"/>
      <c r="BV83" s="32"/>
      <c r="BW83" s="32"/>
    </row>
    <row r="87" spans="21:77" x14ac:dyDescent="0.55000000000000004">
      <c r="Y87" s="32"/>
      <c r="Z87" s="32"/>
      <c r="AA87" s="32"/>
      <c r="AB87" s="32"/>
    </row>
    <row r="89" spans="21:77" x14ac:dyDescent="0.55000000000000004">
      <c r="U89" s="82"/>
      <c r="V89" s="82"/>
      <c r="W89" s="83"/>
    </row>
    <row r="90" spans="21:77" x14ac:dyDescent="0.55000000000000004">
      <c r="BS90" s="32"/>
      <c r="BT90" s="32"/>
      <c r="BU90" s="32"/>
      <c r="BV90" s="32"/>
      <c r="BW90" s="32"/>
      <c r="BX90" s="32"/>
      <c r="BY90" s="32"/>
    </row>
    <row r="91" spans="21:77" x14ac:dyDescent="0.55000000000000004">
      <c r="U91" s="84"/>
      <c r="V91" s="84"/>
    </row>
    <row r="97" spans="19:77" x14ac:dyDescent="0.55000000000000004">
      <c r="BT97" s="32"/>
      <c r="BV97" s="32"/>
      <c r="BX97" s="32"/>
    </row>
    <row r="98" spans="19:77" x14ac:dyDescent="0.55000000000000004">
      <c r="BT98" s="32"/>
      <c r="BU98" s="32"/>
      <c r="BV98" s="32"/>
    </row>
    <row r="99" spans="19:77" x14ac:dyDescent="0.55000000000000004">
      <c r="BT99" s="37"/>
      <c r="BU99" s="37"/>
      <c r="BV99" s="37"/>
    </row>
    <row r="101" spans="19:77" x14ac:dyDescent="0.55000000000000004">
      <c r="BY101" s="85"/>
    </row>
    <row r="102" spans="19:77" x14ac:dyDescent="0.55000000000000004">
      <c r="BY102" s="86"/>
    </row>
    <row r="105" spans="19:77" x14ac:dyDescent="0.55000000000000004">
      <c r="BY105" s="86"/>
    </row>
    <row r="106" spans="19:77" x14ac:dyDescent="0.55000000000000004"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</row>
    <row r="108" spans="19:77" x14ac:dyDescent="0.55000000000000004">
      <c r="BY108" s="86"/>
    </row>
    <row r="109" spans="19:77" x14ac:dyDescent="0.55000000000000004">
      <c r="BY109" s="86"/>
    </row>
    <row r="111" spans="19:77" ht="16.2" customHeight="1" x14ac:dyDescent="0.55000000000000004"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</row>
    <row r="112" spans="19:77" ht="14.4" customHeight="1" x14ac:dyDescent="0.55000000000000004"/>
    <row r="113" spans="28:79" x14ac:dyDescent="0.55000000000000004">
      <c r="AU113" s="57"/>
      <c r="AV113" s="57"/>
    </row>
    <row r="120" spans="28:79" x14ac:dyDescent="0.55000000000000004">
      <c r="AB120" s="68"/>
    </row>
    <row r="122" spans="28:79" x14ac:dyDescent="0.55000000000000004"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</row>
    <row r="124" spans="28:79" x14ac:dyDescent="0.55000000000000004">
      <c r="AB124" s="68"/>
    </row>
    <row r="126" spans="28:79" x14ac:dyDescent="0.55000000000000004">
      <c r="BQ126" s="32"/>
      <c r="BR126" s="32"/>
      <c r="BT126" s="32"/>
      <c r="BU126" s="32"/>
      <c r="BW126" s="32"/>
      <c r="BX126" s="32"/>
      <c r="BZ126" s="32"/>
      <c r="CA126" s="32"/>
    </row>
    <row r="127" spans="28:79" x14ac:dyDescent="0.55000000000000004"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</row>
    <row r="148" spans="17:73" x14ac:dyDescent="0.55000000000000004">
      <c r="BU148" s="87"/>
    </row>
    <row r="149" spans="17:73" x14ac:dyDescent="0.55000000000000004">
      <c r="BU149" s="87"/>
    </row>
    <row r="150" spans="17:73" x14ac:dyDescent="0.55000000000000004">
      <c r="BU150" s="87"/>
    </row>
    <row r="151" spans="17:73" x14ac:dyDescent="0.55000000000000004">
      <c r="BU151" s="87"/>
    </row>
    <row r="152" spans="17:73" x14ac:dyDescent="0.55000000000000004">
      <c r="BU152" s="87"/>
    </row>
    <row r="156" spans="17:73" x14ac:dyDescent="0.55000000000000004"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62" spans="17:74" x14ac:dyDescent="0.55000000000000004">
      <c r="BF162" s="29"/>
      <c r="BI162" s="28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</row>
    <row r="164" spans="17:74" x14ac:dyDescent="0.55000000000000004">
      <c r="BF164" s="68"/>
    </row>
    <row r="170" spans="17:74" x14ac:dyDescent="0.55000000000000004"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7:74" x14ac:dyDescent="0.55000000000000004"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7:74" x14ac:dyDescent="0.55000000000000004">
      <c r="Q172" s="88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4" spans="17:74" x14ac:dyDescent="0.55000000000000004"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</row>
    <row r="175" spans="17:74" x14ac:dyDescent="0.55000000000000004"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7:74" ht="18.3" x14ac:dyDescent="0.7">
      <c r="BA176" s="89"/>
    </row>
    <row r="197" spans="53:74" x14ac:dyDescent="0.55000000000000004">
      <c r="BF197" s="29"/>
      <c r="BI197" s="28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</row>
    <row r="204" spans="53:74" x14ac:dyDescent="0.55000000000000004"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</row>
    <row r="205" spans="53:74" ht="18.3" x14ac:dyDescent="0.7">
      <c r="BA205" s="89"/>
    </row>
  </sheetData>
  <mergeCells count="2">
    <mergeCell ref="AP3:AP17"/>
    <mergeCell ref="AP27:AP38"/>
  </mergeCells>
  <conditionalFormatting sqref="AS7:AS17 AS4:AS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18:AS2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K31:CK3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27:AS3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24:AS25 AS39:AS4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scale="57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Soil Food Web</vt:lpstr>
      <vt:lpstr>Soil Organic Carbon</vt:lpstr>
      <vt:lpstr>Standing Crop Biomass</vt:lpstr>
      <vt:lpstr>Respiration _Data</vt:lpstr>
      <vt:lpstr>'Respiration _Data'!Print_Area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cp:lastPrinted>2022-03-22T15:16:51Z</cp:lastPrinted>
  <dcterms:created xsi:type="dcterms:W3CDTF">2022-03-22T01:33:21Z</dcterms:created>
  <dcterms:modified xsi:type="dcterms:W3CDTF">2022-03-22T23:30:12Z</dcterms:modified>
</cp:coreProperties>
</file>