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ss\Desktop\"/>
    </mc:Choice>
  </mc:AlternateContent>
  <xr:revisionPtr revIDLastSave="0" documentId="13_ncr:1_{9CADCC5D-58AE-4AA7-A1E4-9415817F004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iquor soaking time experiment" sheetId="1" r:id="rId1"/>
    <sheet name="Polysaccharides" sheetId="3" r:id="rId2"/>
    <sheet name="Polyphenols" sheetId="2" r:id="rId3"/>
    <sheet name="Flavonoid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F103" i="4"/>
  <c r="I102" i="4"/>
  <c r="G102" i="4"/>
  <c r="H102" i="4" s="1"/>
  <c r="F102" i="4"/>
  <c r="C102" i="4"/>
  <c r="F101" i="4"/>
  <c r="I100" i="4"/>
  <c r="H100" i="4"/>
  <c r="G100" i="4"/>
  <c r="F100" i="4"/>
  <c r="C100" i="4"/>
  <c r="F99" i="4"/>
  <c r="I98" i="4"/>
  <c r="G98" i="4"/>
  <c r="H98" i="4" s="1"/>
  <c r="F98" i="4"/>
  <c r="C98" i="4"/>
  <c r="F97" i="4"/>
  <c r="I96" i="4"/>
  <c r="H96" i="4"/>
  <c r="G96" i="4"/>
  <c r="F96" i="4"/>
  <c r="C96" i="4"/>
  <c r="F95" i="4"/>
  <c r="I94" i="4"/>
  <c r="G94" i="4"/>
  <c r="H94" i="4" s="1"/>
  <c r="F94" i="4"/>
  <c r="C94" i="4"/>
  <c r="F93" i="4"/>
  <c r="I92" i="4"/>
  <c r="H92" i="4"/>
  <c r="G92" i="4"/>
  <c r="F92" i="4"/>
  <c r="C92" i="4"/>
  <c r="F91" i="4"/>
  <c r="I90" i="4"/>
  <c r="G90" i="4"/>
  <c r="H90" i="4" s="1"/>
  <c r="F90" i="4"/>
  <c r="C90" i="4"/>
  <c r="F89" i="4"/>
  <c r="I88" i="4"/>
  <c r="H88" i="4"/>
  <c r="G88" i="4"/>
  <c r="F88" i="4"/>
  <c r="C88" i="4"/>
  <c r="F87" i="4"/>
  <c r="I86" i="4"/>
  <c r="G86" i="4"/>
  <c r="H86" i="4" s="1"/>
  <c r="F86" i="4"/>
  <c r="C86" i="4"/>
  <c r="F85" i="4"/>
  <c r="I84" i="4"/>
  <c r="H84" i="4"/>
  <c r="G84" i="4"/>
  <c r="F84" i="4"/>
  <c r="C84" i="4"/>
  <c r="F83" i="4"/>
  <c r="I82" i="4"/>
  <c r="G82" i="4"/>
  <c r="H82" i="4" s="1"/>
  <c r="F82" i="4"/>
  <c r="C82" i="4"/>
  <c r="F81" i="4"/>
  <c r="I80" i="4"/>
  <c r="H80" i="4"/>
  <c r="G80" i="4"/>
  <c r="F80" i="4"/>
  <c r="C80" i="4"/>
  <c r="F79" i="4"/>
  <c r="I78" i="4"/>
  <c r="G78" i="4"/>
  <c r="H78" i="4" s="1"/>
  <c r="F78" i="4"/>
  <c r="C78" i="4"/>
  <c r="F77" i="4"/>
  <c r="I76" i="4"/>
  <c r="H76" i="4"/>
  <c r="G76" i="4"/>
  <c r="F76" i="4"/>
  <c r="C76" i="4"/>
  <c r="F75" i="4"/>
  <c r="I74" i="4"/>
  <c r="G74" i="4"/>
  <c r="H74" i="4" s="1"/>
  <c r="F74" i="4"/>
  <c r="C74" i="4"/>
  <c r="F68" i="4"/>
  <c r="I68" i="4" s="1"/>
  <c r="J68" i="4" s="1"/>
  <c r="G67" i="4"/>
  <c r="H67" i="4" s="1"/>
  <c r="F67" i="4"/>
  <c r="I67" i="4" s="1"/>
  <c r="J67" i="4" s="1"/>
  <c r="C67" i="4"/>
  <c r="F66" i="4"/>
  <c r="I66" i="4" s="1"/>
  <c r="J66" i="4" s="1"/>
  <c r="H65" i="4"/>
  <c r="G65" i="4"/>
  <c r="F65" i="4"/>
  <c r="I65" i="4" s="1"/>
  <c r="J65" i="4" s="1"/>
  <c r="C65" i="4"/>
  <c r="I64" i="4"/>
  <c r="J64" i="4" s="1"/>
  <c r="F64" i="4"/>
  <c r="G63" i="4"/>
  <c r="F63" i="4"/>
  <c r="I63" i="4" s="1"/>
  <c r="J63" i="4" s="1"/>
  <c r="C63" i="4"/>
  <c r="H63" i="4" s="1"/>
  <c r="I62" i="4"/>
  <c r="J62" i="4" s="1"/>
  <c r="F62" i="4"/>
  <c r="I61" i="4"/>
  <c r="J61" i="4" s="1"/>
  <c r="G61" i="4"/>
  <c r="H61" i="4" s="1"/>
  <c r="F61" i="4"/>
  <c r="C61" i="4"/>
  <c r="F60" i="4"/>
  <c r="I60" i="4" s="1"/>
  <c r="G59" i="4"/>
  <c r="H59" i="4" s="1"/>
  <c r="F59" i="4"/>
  <c r="I59" i="4" s="1"/>
  <c r="C59" i="4"/>
  <c r="F55" i="4"/>
  <c r="I55" i="4" s="1"/>
  <c r="J55" i="4" s="1"/>
  <c r="H54" i="4"/>
  <c r="G54" i="4"/>
  <c r="F54" i="4"/>
  <c r="I54" i="4" s="1"/>
  <c r="J54" i="4" s="1"/>
  <c r="C54" i="4"/>
  <c r="I53" i="4"/>
  <c r="F53" i="4"/>
  <c r="G52" i="4"/>
  <c r="F52" i="4"/>
  <c r="I52" i="4" s="1"/>
  <c r="C52" i="4"/>
  <c r="H52" i="4" s="1"/>
  <c r="I51" i="4"/>
  <c r="J51" i="4" s="1"/>
  <c r="F51" i="4"/>
  <c r="I50" i="4"/>
  <c r="J50" i="4" s="1"/>
  <c r="G50" i="4"/>
  <c r="H50" i="4" s="1"/>
  <c r="F50" i="4"/>
  <c r="C50" i="4"/>
  <c r="F49" i="4"/>
  <c r="I49" i="4" s="1"/>
  <c r="J49" i="4" s="1"/>
  <c r="G48" i="4"/>
  <c r="H48" i="4" s="1"/>
  <c r="F48" i="4"/>
  <c r="I48" i="4" s="1"/>
  <c r="C48" i="4"/>
  <c r="F47" i="4"/>
  <c r="I47" i="4" s="1"/>
  <c r="J47" i="4" s="1"/>
  <c r="H46" i="4"/>
  <c r="G46" i="4"/>
  <c r="F46" i="4"/>
  <c r="I46" i="4" s="1"/>
  <c r="J46" i="4" s="1"/>
  <c r="C46" i="4"/>
  <c r="I45" i="4"/>
  <c r="F45" i="4"/>
  <c r="G44" i="4"/>
  <c r="F44" i="4"/>
  <c r="I44" i="4" s="1"/>
  <c r="J44" i="4" s="1"/>
  <c r="C44" i="4"/>
  <c r="H44" i="4" s="1"/>
  <c r="I43" i="4"/>
  <c r="F43" i="4"/>
  <c r="I42" i="4"/>
  <c r="G42" i="4"/>
  <c r="H42" i="4" s="1"/>
  <c r="F42" i="4"/>
  <c r="C42" i="4"/>
  <c r="F41" i="4"/>
  <c r="I41" i="4" s="1"/>
  <c r="J41" i="4" s="1"/>
  <c r="G40" i="4"/>
  <c r="H40" i="4" s="1"/>
  <c r="F40" i="4"/>
  <c r="I40" i="4" s="1"/>
  <c r="J40" i="4" s="1"/>
  <c r="C40" i="4"/>
  <c r="F39" i="4"/>
  <c r="I39" i="4" s="1"/>
  <c r="J39" i="4" s="1"/>
  <c r="H38" i="4"/>
  <c r="G38" i="4"/>
  <c r="F38" i="4"/>
  <c r="I38" i="4" s="1"/>
  <c r="J38" i="4" s="1"/>
  <c r="C38" i="4"/>
  <c r="J34" i="4"/>
  <c r="J33" i="4"/>
  <c r="G33" i="4"/>
  <c r="I33" i="4" s="1"/>
  <c r="C33" i="4"/>
  <c r="H33" i="4" s="1"/>
  <c r="J32" i="4"/>
  <c r="J31" i="4"/>
  <c r="I31" i="4"/>
  <c r="H31" i="4"/>
  <c r="K32" i="4" s="1"/>
  <c r="G31" i="4"/>
  <c r="C31" i="4"/>
  <c r="J30" i="4"/>
  <c r="J29" i="4"/>
  <c r="I29" i="4"/>
  <c r="G29" i="4"/>
  <c r="H29" i="4" s="1"/>
  <c r="C29" i="4"/>
  <c r="J28" i="4"/>
  <c r="K28" i="4" s="1"/>
  <c r="J27" i="4"/>
  <c r="G27" i="4"/>
  <c r="I27" i="4" s="1"/>
  <c r="C27" i="4"/>
  <c r="H27" i="4" s="1"/>
  <c r="J26" i="4"/>
  <c r="J25" i="4"/>
  <c r="I25" i="4"/>
  <c r="H25" i="4"/>
  <c r="K26" i="4" s="1"/>
  <c r="G25" i="4"/>
  <c r="C25" i="4"/>
  <c r="J24" i="4"/>
  <c r="K24" i="4" s="1"/>
  <c r="J23" i="4"/>
  <c r="K23" i="4" s="1"/>
  <c r="I23" i="4"/>
  <c r="G23" i="4"/>
  <c r="H23" i="4" s="1"/>
  <c r="C23" i="4"/>
  <c r="J19" i="4"/>
  <c r="K19" i="4" s="1"/>
  <c r="F19" i="4"/>
  <c r="G18" i="4"/>
  <c r="I18" i="4" s="1"/>
  <c r="F18" i="4"/>
  <c r="J18" i="4" s="1"/>
  <c r="C18" i="4"/>
  <c r="F17" i="4"/>
  <c r="J17" i="4" s="1"/>
  <c r="G16" i="4"/>
  <c r="I16" i="4" s="1"/>
  <c r="F16" i="4"/>
  <c r="J16" i="4" s="1"/>
  <c r="C16" i="4"/>
  <c r="F15" i="4"/>
  <c r="J15" i="4" s="1"/>
  <c r="J14" i="4"/>
  <c r="I14" i="4"/>
  <c r="G14" i="4"/>
  <c r="H14" i="4" s="1"/>
  <c r="F14" i="4"/>
  <c r="C14" i="4"/>
  <c r="F13" i="4"/>
  <c r="J13" i="4" s="1"/>
  <c r="J12" i="4"/>
  <c r="G12" i="4"/>
  <c r="I12" i="4" s="1"/>
  <c r="F12" i="4"/>
  <c r="C12" i="4"/>
  <c r="J11" i="4"/>
  <c r="F11" i="4"/>
  <c r="J10" i="4"/>
  <c r="I10" i="4"/>
  <c r="G10" i="4"/>
  <c r="F10" i="4"/>
  <c r="C10" i="4"/>
  <c r="H10" i="4" s="1"/>
  <c r="D6" i="4"/>
  <c r="D5" i="4"/>
  <c r="D4" i="4"/>
  <c r="D3" i="4"/>
  <c r="G104" i="2"/>
  <c r="H103" i="2"/>
  <c r="I103" i="2" s="1"/>
  <c r="G103" i="2"/>
  <c r="D103" i="2"/>
  <c r="G102" i="2"/>
  <c r="H101" i="2"/>
  <c r="I101" i="2" s="1"/>
  <c r="G101" i="2"/>
  <c r="D101" i="2"/>
  <c r="G100" i="2"/>
  <c r="G99" i="2"/>
  <c r="H99" i="2" s="1"/>
  <c r="I99" i="2" s="1"/>
  <c r="D99" i="2"/>
  <c r="G98" i="2"/>
  <c r="G97" i="2"/>
  <c r="H97" i="2" s="1"/>
  <c r="I97" i="2" s="1"/>
  <c r="D97" i="2"/>
  <c r="G96" i="2"/>
  <c r="G95" i="2"/>
  <c r="H95" i="2" s="1"/>
  <c r="I95" i="2" s="1"/>
  <c r="D95" i="2"/>
  <c r="G94" i="2"/>
  <c r="G93" i="2"/>
  <c r="H93" i="2" s="1"/>
  <c r="I93" i="2" s="1"/>
  <c r="D93" i="2"/>
  <c r="G92" i="2"/>
  <c r="G91" i="2"/>
  <c r="H91" i="2" s="1"/>
  <c r="I91" i="2" s="1"/>
  <c r="D91" i="2"/>
  <c r="G90" i="2"/>
  <c r="G89" i="2"/>
  <c r="H89" i="2" s="1"/>
  <c r="I89" i="2" s="1"/>
  <c r="D89" i="2"/>
  <c r="G88" i="2"/>
  <c r="G87" i="2"/>
  <c r="H87" i="2" s="1"/>
  <c r="I87" i="2" s="1"/>
  <c r="D87" i="2"/>
  <c r="G86" i="2"/>
  <c r="H85" i="2"/>
  <c r="I85" i="2" s="1"/>
  <c r="G85" i="2"/>
  <c r="D85" i="2"/>
  <c r="G84" i="2"/>
  <c r="H83" i="2" s="1"/>
  <c r="I83" i="2" s="1"/>
  <c r="G83" i="2"/>
  <c r="D83" i="2"/>
  <c r="G82" i="2"/>
  <c r="H81" i="2" s="1"/>
  <c r="I81" i="2" s="1"/>
  <c r="G81" i="2"/>
  <c r="D81" i="2"/>
  <c r="G80" i="2"/>
  <c r="H79" i="2"/>
  <c r="I79" i="2" s="1"/>
  <c r="G79" i="2"/>
  <c r="D79" i="2"/>
  <c r="G78" i="2"/>
  <c r="H77" i="2"/>
  <c r="I77" i="2" s="1"/>
  <c r="G77" i="2"/>
  <c r="D77" i="2"/>
  <c r="G76" i="2"/>
  <c r="G75" i="2"/>
  <c r="H75" i="2" s="1"/>
  <c r="I75" i="2" s="1"/>
  <c r="D75" i="2"/>
  <c r="J70" i="2"/>
  <c r="K70" i="2" s="1"/>
  <c r="J69" i="2"/>
  <c r="H69" i="2"/>
  <c r="I69" i="2" s="1"/>
  <c r="D69" i="2"/>
  <c r="J68" i="2"/>
  <c r="K67" i="2"/>
  <c r="J67" i="2"/>
  <c r="I67" i="2"/>
  <c r="K68" i="2" s="1"/>
  <c r="H67" i="2"/>
  <c r="D67" i="2"/>
  <c r="J66" i="2"/>
  <c r="J65" i="2"/>
  <c r="H65" i="2"/>
  <c r="I65" i="2" s="1"/>
  <c r="K66" i="2" s="1"/>
  <c r="D65" i="2"/>
  <c r="J64" i="2"/>
  <c r="J63" i="2"/>
  <c r="H63" i="2"/>
  <c r="I63" i="2" s="1"/>
  <c r="D63" i="2"/>
  <c r="J62" i="2"/>
  <c r="K61" i="2"/>
  <c r="L61" i="2" s="1"/>
  <c r="J61" i="2"/>
  <c r="I61" i="2"/>
  <c r="K62" i="2" s="1"/>
  <c r="H61" i="2"/>
  <c r="D61" i="2"/>
  <c r="J56" i="2"/>
  <c r="J55" i="2"/>
  <c r="H55" i="2"/>
  <c r="I55" i="2" s="1"/>
  <c r="K56" i="2" s="1"/>
  <c r="D55" i="2"/>
  <c r="J54" i="2"/>
  <c r="K54" i="2" s="1"/>
  <c r="J53" i="2"/>
  <c r="K53" i="2" s="1"/>
  <c r="H53" i="2"/>
  <c r="I53" i="2" s="1"/>
  <c r="D53" i="2"/>
  <c r="J52" i="2"/>
  <c r="K51" i="2"/>
  <c r="L51" i="2" s="1"/>
  <c r="J51" i="2"/>
  <c r="I51" i="2"/>
  <c r="K52" i="2" s="1"/>
  <c r="H51" i="2"/>
  <c r="D51" i="2"/>
  <c r="J50" i="2"/>
  <c r="J49" i="2"/>
  <c r="H49" i="2"/>
  <c r="I49" i="2" s="1"/>
  <c r="K50" i="2" s="1"/>
  <c r="D49" i="2"/>
  <c r="J48" i="2"/>
  <c r="J47" i="2"/>
  <c r="K47" i="2" s="1"/>
  <c r="H47" i="2"/>
  <c r="I47" i="2" s="1"/>
  <c r="D47" i="2"/>
  <c r="J46" i="2"/>
  <c r="K45" i="2"/>
  <c r="L45" i="2" s="1"/>
  <c r="J45" i="2"/>
  <c r="I45" i="2"/>
  <c r="K46" i="2" s="1"/>
  <c r="H45" i="2"/>
  <c r="D45" i="2"/>
  <c r="J44" i="2"/>
  <c r="J43" i="2"/>
  <c r="K43" i="2" s="1"/>
  <c r="L43" i="2" s="1"/>
  <c r="H43" i="2"/>
  <c r="I43" i="2" s="1"/>
  <c r="K44" i="2" s="1"/>
  <c r="D43" i="2"/>
  <c r="J42" i="2"/>
  <c r="J41" i="2"/>
  <c r="H41" i="2"/>
  <c r="I41" i="2" s="1"/>
  <c r="D41" i="2"/>
  <c r="J40" i="2"/>
  <c r="K39" i="2"/>
  <c r="J39" i="2"/>
  <c r="I39" i="2"/>
  <c r="K40" i="2" s="1"/>
  <c r="H39" i="2"/>
  <c r="D39" i="2"/>
  <c r="J35" i="2"/>
  <c r="J34" i="2"/>
  <c r="K34" i="2" s="1"/>
  <c r="L34" i="2" s="1"/>
  <c r="H34" i="2"/>
  <c r="I34" i="2" s="1"/>
  <c r="K35" i="2" s="1"/>
  <c r="D34" i="2"/>
  <c r="J33" i="2"/>
  <c r="J32" i="2"/>
  <c r="H32" i="2"/>
  <c r="I32" i="2" s="1"/>
  <c r="D32" i="2"/>
  <c r="J31" i="2"/>
  <c r="K30" i="2"/>
  <c r="J30" i="2"/>
  <c r="I30" i="2"/>
  <c r="K31" i="2" s="1"/>
  <c r="H30" i="2"/>
  <c r="D30" i="2"/>
  <c r="J29" i="2"/>
  <c r="J28" i="2"/>
  <c r="H28" i="2"/>
  <c r="I28" i="2" s="1"/>
  <c r="K29" i="2" s="1"/>
  <c r="D28" i="2"/>
  <c r="J27" i="2"/>
  <c r="K27" i="2" s="1"/>
  <c r="J26" i="2"/>
  <c r="H26" i="2"/>
  <c r="I26" i="2" s="1"/>
  <c r="D26" i="2"/>
  <c r="J25" i="2"/>
  <c r="K24" i="2"/>
  <c r="J24" i="2"/>
  <c r="I24" i="2"/>
  <c r="K25" i="2" s="1"/>
  <c r="H24" i="2"/>
  <c r="D24" i="2"/>
  <c r="J20" i="2"/>
  <c r="J19" i="2"/>
  <c r="H19" i="2"/>
  <c r="I19" i="2" s="1"/>
  <c r="K20" i="2" s="1"/>
  <c r="D19" i="2"/>
  <c r="J18" i="2"/>
  <c r="J17" i="2"/>
  <c r="H17" i="2"/>
  <c r="I17" i="2" s="1"/>
  <c r="D17" i="2"/>
  <c r="J16" i="2"/>
  <c r="K15" i="2"/>
  <c r="L15" i="2" s="1"/>
  <c r="J15" i="2"/>
  <c r="I15" i="2"/>
  <c r="K16" i="2" s="1"/>
  <c r="H15" i="2"/>
  <c r="D15" i="2"/>
  <c r="J14" i="2"/>
  <c r="J13" i="2"/>
  <c r="H13" i="2"/>
  <c r="I13" i="2" s="1"/>
  <c r="K14" i="2" s="1"/>
  <c r="D13" i="2"/>
  <c r="J12" i="2"/>
  <c r="K12" i="2" s="1"/>
  <c r="J11" i="2"/>
  <c r="K11" i="2" s="1"/>
  <c r="L11" i="2" s="1"/>
  <c r="H11" i="2"/>
  <c r="I11" i="2" s="1"/>
  <c r="D11" i="2"/>
  <c r="E7" i="2"/>
  <c r="E6" i="2"/>
  <c r="E5" i="2"/>
  <c r="E4" i="2"/>
  <c r="E3" i="2"/>
  <c r="I103" i="3"/>
  <c r="H103" i="3"/>
  <c r="D103" i="3"/>
  <c r="G102" i="3"/>
  <c r="G101" i="3"/>
  <c r="D101" i="3"/>
  <c r="G100" i="3"/>
  <c r="G99" i="3"/>
  <c r="H99" i="3" s="1"/>
  <c r="I99" i="3" s="1"/>
  <c r="D99" i="3"/>
  <c r="H97" i="3"/>
  <c r="D97" i="3"/>
  <c r="H95" i="3"/>
  <c r="I95" i="3" s="1"/>
  <c r="D95" i="3"/>
  <c r="G94" i="3"/>
  <c r="G93" i="3"/>
  <c r="H93" i="3" s="1"/>
  <c r="D93" i="3"/>
  <c r="G92" i="3"/>
  <c r="G91" i="3"/>
  <c r="D91" i="3"/>
  <c r="G90" i="3"/>
  <c r="G89" i="3"/>
  <c r="H89" i="3" s="1"/>
  <c r="I89" i="3" s="1"/>
  <c r="D89" i="3"/>
  <c r="I87" i="3"/>
  <c r="H87" i="3"/>
  <c r="D87" i="3"/>
  <c r="G86" i="3"/>
  <c r="H85" i="3"/>
  <c r="I85" i="3" s="1"/>
  <c r="G85" i="3"/>
  <c r="D85" i="3"/>
  <c r="H83" i="3"/>
  <c r="D83" i="3"/>
  <c r="G82" i="3"/>
  <c r="G81" i="3"/>
  <c r="H81" i="3" s="1"/>
  <c r="D81" i="3"/>
  <c r="G80" i="3"/>
  <c r="G79" i="3"/>
  <c r="D79" i="3"/>
  <c r="G78" i="3"/>
  <c r="G77" i="3"/>
  <c r="H77" i="3" s="1"/>
  <c r="I77" i="3" s="1"/>
  <c r="D77" i="3"/>
  <c r="G76" i="3"/>
  <c r="G75" i="3"/>
  <c r="H75" i="3" s="1"/>
  <c r="D75" i="3"/>
  <c r="G70" i="3"/>
  <c r="J70" i="3" s="1"/>
  <c r="J69" i="3"/>
  <c r="H69" i="3"/>
  <c r="I69" i="3" s="1"/>
  <c r="G69" i="3"/>
  <c r="D69" i="3"/>
  <c r="G68" i="3"/>
  <c r="J68" i="3" s="1"/>
  <c r="H67" i="3"/>
  <c r="G67" i="3"/>
  <c r="J67" i="3" s="1"/>
  <c r="D67" i="3"/>
  <c r="G66" i="3"/>
  <c r="J66" i="3" s="1"/>
  <c r="H65" i="3"/>
  <c r="G65" i="3"/>
  <c r="J65" i="3" s="1"/>
  <c r="D65" i="3"/>
  <c r="I65" i="3" s="1"/>
  <c r="G64" i="3"/>
  <c r="J64" i="3" s="1"/>
  <c r="K64" i="3" s="1"/>
  <c r="I63" i="3"/>
  <c r="H63" i="3"/>
  <c r="G63" i="3"/>
  <c r="J63" i="3" s="1"/>
  <c r="K63" i="3" s="1"/>
  <c r="D63" i="3"/>
  <c r="J62" i="3"/>
  <c r="G62" i="3"/>
  <c r="H61" i="3"/>
  <c r="I61" i="3" s="1"/>
  <c r="G61" i="3"/>
  <c r="J61" i="3" s="1"/>
  <c r="K61" i="3" s="1"/>
  <c r="D61" i="3"/>
  <c r="G57" i="3"/>
  <c r="J57" i="3" s="1"/>
  <c r="H56" i="3"/>
  <c r="G56" i="3"/>
  <c r="J56" i="3" s="1"/>
  <c r="D56" i="3"/>
  <c r="G55" i="3"/>
  <c r="J55" i="3" s="1"/>
  <c r="K55" i="3" s="1"/>
  <c r="J54" i="3"/>
  <c r="K54" i="3" s="1"/>
  <c r="H54" i="3"/>
  <c r="I54" i="3" s="1"/>
  <c r="G54" i="3"/>
  <c r="D54" i="3"/>
  <c r="G53" i="3"/>
  <c r="J53" i="3" s="1"/>
  <c r="H52" i="3"/>
  <c r="G52" i="3"/>
  <c r="J52" i="3" s="1"/>
  <c r="D52" i="3"/>
  <c r="G51" i="3"/>
  <c r="J51" i="3" s="1"/>
  <c r="H50" i="3"/>
  <c r="G50" i="3"/>
  <c r="J50" i="3" s="1"/>
  <c r="D50" i="3"/>
  <c r="I50" i="3" s="1"/>
  <c r="J49" i="3"/>
  <c r="G49" i="3"/>
  <c r="H48" i="3"/>
  <c r="I48" i="3" s="1"/>
  <c r="G48" i="3"/>
  <c r="J48" i="3" s="1"/>
  <c r="D48" i="3"/>
  <c r="G47" i="3"/>
  <c r="J47" i="3" s="1"/>
  <c r="H46" i="3"/>
  <c r="I46" i="3" s="1"/>
  <c r="G46" i="3"/>
  <c r="J46" i="3" s="1"/>
  <c r="K46" i="3" s="1"/>
  <c r="D46" i="3"/>
  <c r="G45" i="3"/>
  <c r="J45" i="3" s="1"/>
  <c r="H44" i="3"/>
  <c r="G44" i="3"/>
  <c r="J44" i="3" s="1"/>
  <c r="D44" i="3"/>
  <c r="G43" i="3"/>
  <c r="J43" i="3" s="1"/>
  <c r="J42" i="3"/>
  <c r="H42" i="3"/>
  <c r="I42" i="3" s="1"/>
  <c r="G42" i="3"/>
  <c r="D42" i="3"/>
  <c r="G41" i="3"/>
  <c r="J41" i="3" s="1"/>
  <c r="H40" i="3"/>
  <c r="I40" i="3" s="1"/>
  <c r="G40" i="3"/>
  <c r="J40" i="3" s="1"/>
  <c r="K40" i="3" s="1"/>
  <c r="D40" i="3"/>
  <c r="G36" i="3"/>
  <c r="J36" i="3" s="1"/>
  <c r="H35" i="3"/>
  <c r="G35" i="3"/>
  <c r="J35" i="3" s="1"/>
  <c r="D35" i="3"/>
  <c r="G34" i="3"/>
  <c r="J34" i="3" s="1"/>
  <c r="H33" i="3"/>
  <c r="G33" i="3"/>
  <c r="J33" i="3" s="1"/>
  <c r="D33" i="3"/>
  <c r="G32" i="3"/>
  <c r="J32" i="3" s="1"/>
  <c r="J31" i="3"/>
  <c r="H31" i="3"/>
  <c r="G31" i="3"/>
  <c r="D31" i="3"/>
  <c r="G30" i="3"/>
  <c r="J30" i="3" s="1"/>
  <c r="H29" i="3"/>
  <c r="G29" i="3"/>
  <c r="J29" i="3" s="1"/>
  <c r="D29" i="3"/>
  <c r="G28" i="3"/>
  <c r="J28" i="3" s="1"/>
  <c r="K28" i="3" s="1"/>
  <c r="I27" i="3"/>
  <c r="H27" i="3"/>
  <c r="G27" i="3"/>
  <c r="J27" i="3" s="1"/>
  <c r="K27" i="3" s="1"/>
  <c r="D27" i="3"/>
  <c r="G26" i="3"/>
  <c r="J26" i="3" s="1"/>
  <c r="H25" i="3"/>
  <c r="I25" i="3" s="1"/>
  <c r="G25" i="3"/>
  <c r="J25" i="3" s="1"/>
  <c r="K25" i="3" s="1"/>
  <c r="D25" i="3"/>
  <c r="G20" i="3"/>
  <c r="J20" i="3" s="1"/>
  <c r="H19" i="3"/>
  <c r="I19" i="3" s="1"/>
  <c r="G19" i="3"/>
  <c r="J19" i="3" s="1"/>
  <c r="D19" i="3"/>
  <c r="G18" i="3"/>
  <c r="J18" i="3" s="1"/>
  <c r="H17" i="3"/>
  <c r="G17" i="3"/>
  <c r="J17" i="3" s="1"/>
  <c r="D17" i="3"/>
  <c r="G16" i="3"/>
  <c r="J16" i="3" s="1"/>
  <c r="H15" i="3"/>
  <c r="G15" i="3"/>
  <c r="J15" i="3" s="1"/>
  <c r="D15" i="3"/>
  <c r="J14" i="3"/>
  <c r="G14" i="3"/>
  <c r="H13" i="3"/>
  <c r="G13" i="3"/>
  <c r="J13" i="3" s="1"/>
  <c r="D13" i="3"/>
  <c r="G12" i="3"/>
  <c r="J12" i="3" s="1"/>
  <c r="H11" i="3"/>
  <c r="G11" i="3"/>
  <c r="J11" i="3" s="1"/>
  <c r="D11" i="3"/>
  <c r="I11" i="3" s="1"/>
  <c r="E7" i="3"/>
  <c r="E6" i="3"/>
  <c r="E5" i="3"/>
  <c r="E4" i="3"/>
  <c r="E3" i="3"/>
  <c r="P116" i="1"/>
  <c r="L116" i="1"/>
  <c r="J116" i="1"/>
  <c r="H116" i="1"/>
  <c r="F116" i="1"/>
  <c r="Q115" i="1"/>
  <c r="P115" i="1"/>
  <c r="L115" i="1"/>
  <c r="J115" i="1"/>
  <c r="I115" i="1"/>
  <c r="H115" i="1"/>
  <c r="G115" i="1"/>
  <c r="E115" i="1"/>
  <c r="D115" i="1"/>
  <c r="P114" i="1"/>
  <c r="N114" i="1"/>
  <c r="N116" i="1" s="1"/>
  <c r="L114" i="1"/>
  <c r="J114" i="1"/>
  <c r="H114" i="1"/>
  <c r="F114" i="1"/>
  <c r="D114" i="1"/>
  <c r="D116" i="1" s="1"/>
  <c r="Q113" i="1"/>
  <c r="P113" i="1"/>
  <c r="O113" i="1"/>
  <c r="O115" i="1" s="1"/>
  <c r="N113" i="1"/>
  <c r="N115" i="1" s="1"/>
  <c r="M113" i="1"/>
  <c r="M115" i="1" s="1"/>
  <c r="L113" i="1"/>
  <c r="K113" i="1"/>
  <c r="K115" i="1" s="1"/>
  <c r="J113" i="1"/>
  <c r="I113" i="1"/>
  <c r="H113" i="1"/>
  <c r="G113" i="1"/>
  <c r="F113" i="1"/>
  <c r="F115" i="1" s="1"/>
  <c r="E113" i="1"/>
  <c r="D113" i="1"/>
  <c r="N110" i="1"/>
  <c r="L110" i="1"/>
  <c r="D110" i="1"/>
  <c r="Q109" i="1"/>
  <c r="P109" i="1"/>
  <c r="O109" i="1"/>
  <c r="N109" i="1"/>
  <c r="M109" i="1"/>
  <c r="K109" i="1"/>
  <c r="J109" i="1"/>
  <c r="F109" i="1"/>
  <c r="E109" i="1"/>
  <c r="D109" i="1"/>
  <c r="P108" i="1"/>
  <c r="P110" i="1" s="1"/>
  <c r="N108" i="1"/>
  <c r="L108" i="1"/>
  <c r="J108" i="1"/>
  <c r="J110" i="1" s="1"/>
  <c r="H108" i="1"/>
  <c r="H110" i="1" s="1"/>
  <c r="F108" i="1"/>
  <c r="F110" i="1" s="1"/>
  <c r="D108" i="1"/>
  <c r="Q107" i="1"/>
  <c r="P107" i="1"/>
  <c r="O107" i="1"/>
  <c r="N107" i="1"/>
  <c r="M107" i="1"/>
  <c r="L107" i="1"/>
  <c r="L109" i="1" s="1"/>
  <c r="K107" i="1"/>
  <c r="J107" i="1"/>
  <c r="I107" i="1"/>
  <c r="I109" i="1" s="1"/>
  <c r="H107" i="1"/>
  <c r="H109" i="1" s="1"/>
  <c r="G107" i="1"/>
  <c r="G109" i="1" s="1"/>
  <c r="F107" i="1"/>
  <c r="E107" i="1"/>
  <c r="D107" i="1"/>
  <c r="P104" i="1"/>
  <c r="N104" i="1"/>
  <c r="L104" i="1"/>
  <c r="J104" i="1"/>
  <c r="H104" i="1"/>
  <c r="F104" i="1"/>
  <c r="Q103" i="1"/>
  <c r="P103" i="1"/>
  <c r="L103" i="1"/>
  <c r="K103" i="1"/>
  <c r="J103" i="1"/>
  <c r="I103" i="1"/>
  <c r="H103" i="1"/>
  <c r="G103" i="1"/>
  <c r="E103" i="1"/>
  <c r="D103" i="1"/>
  <c r="P102" i="1"/>
  <c r="N102" i="1"/>
  <c r="L102" i="1"/>
  <c r="J102" i="1"/>
  <c r="H102" i="1"/>
  <c r="F102" i="1"/>
  <c r="D102" i="1"/>
  <c r="D104" i="1" s="1"/>
  <c r="Q101" i="1"/>
  <c r="P101" i="1"/>
  <c r="O101" i="1"/>
  <c r="O103" i="1" s="1"/>
  <c r="N101" i="1"/>
  <c r="N103" i="1" s="1"/>
  <c r="M101" i="1"/>
  <c r="M103" i="1" s="1"/>
  <c r="L101" i="1"/>
  <c r="K101" i="1"/>
  <c r="J101" i="1"/>
  <c r="I101" i="1"/>
  <c r="H101" i="1"/>
  <c r="G101" i="1"/>
  <c r="F101" i="1"/>
  <c r="F103" i="1" s="1"/>
  <c r="E101" i="1"/>
  <c r="D101" i="1"/>
  <c r="N82" i="1"/>
  <c r="L82" i="1"/>
  <c r="D82" i="1"/>
  <c r="Q81" i="1"/>
  <c r="P81" i="1"/>
  <c r="O81" i="1"/>
  <c r="N81" i="1"/>
  <c r="M81" i="1"/>
  <c r="K81" i="1"/>
  <c r="J81" i="1"/>
  <c r="F81" i="1"/>
  <c r="E81" i="1"/>
  <c r="D81" i="1"/>
  <c r="P80" i="1"/>
  <c r="P82" i="1" s="1"/>
  <c r="N80" i="1"/>
  <c r="L80" i="1"/>
  <c r="J80" i="1"/>
  <c r="J82" i="1" s="1"/>
  <c r="H80" i="1"/>
  <c r="H82" i="1" s="1"/>
  <c r="F80" i="1"/>
  <c r="F82" i="1" s="1"/>
  <c r="D80" i="1"/>
  <c r="Q79" i="1"/>
  <c r="P79" i="1"/>
  <c r="O79" i="1"/>
  <c r="N79" i="1"/>
  <c r="M79" i="1"/>
  <c r="L79" i="1"/>
  <c r="L81" i="1" s="1"/>
  <c r="K79" i="1"/>
  <c r="J79" i="1"/>
  <c r="I79" i="1"/>
  <c r="I81" i="1" s="1"/>
  <c r="H79" i="1"/>
  <c r="H81" i="1" s="1"/>
  <c r="G79" i="1"/>
  <c r="G81" i="1" s="1"/>
  <c r="F79" i="1"/>
  <c r="E79" i="1"/>
  <c r="D79" i="1"/>
  <c r="P76" i="1"/>
  <c r="N76" i="1"/>
  <c r="L76" i="1"/>
  <c r="J76" i="1"/>
  <c r="H76" i="1"/>
  <c r="F76" i="1"/>
  <c r="Q75" i="1"/>
  <c r="P75" i="1"/>
  <c r="L75" i="1"/>
  <c r="K75" i="1"/>
  <c r="J75" i="1"/>
  <c r="I75" i="1"/>
  <c r="H75" i="1"/>
  <c r="G75" i="1"/>
  <c r="E75" i="1"/>
  <c r="D75" i="1"/>
  <c r="P74" i="1"/>
  <c r="N74" i="1"/>
  <c r="L74" i="1"/>
  <c r="J74" i="1"/>
  <c r="H74" i="1"/>
  <c r="F74" i="1"/>
  <c r="D74" i="1"/>
  <c r="D76" i="1" s="1"/>
  <c r="Q73" i="1"/>
  <c r="P73" i="1"/>
  <c r="O73" i="1"/>
  <c r="O75" i="1" s="1"/>
  <c r="N73" i="1"/>
  <c r="N75" i="1" s="1"/>
  <c r="M73" i="1"/>
  <c r="M75" i="1" s="1"/>
  <c r="L73" i="1"/>
  <c r="K73" i="1"/>
  <c r="J73" i="1"/>
  <c r="I73" i="1"/>
  <c r="H73" i="1"/>
  <c r="G73" i="1"/>
  <c r="F73" i="1"/>
  <c r="F75" i="1" s="1"/>
  <c r="E73" i="1"/>
  <c r="D73" i="1"/>
  <c r="N70" i="1"/>
  <c r="L70" i="1"/>
  <c r="D70" i="1"/>
  <c r="Q69" i="1"/>
  <c r="P69" i="1"/>
  <c r="O69" i="1"/>
  <c r="N69" i="1"/>
  <c r="M69" i="1"/>
  <c r="K69" i="1"/>
  <c r="J69" i="1"/>
  <c r="F69" i="1"/>
  <c r="E69" i="1"/>
  <c r="D69" i="1"/>
  <c r="P68" i="1"/>
  <c r="P70" i="1" s="1"/>
  <c r="N68" i="1"/>
  <c r="L68" i="1"/>
  <c r="J68" i="1"/>
  <c r="J70" i="1" s="1"/>
  <c r="H68" i="1"/>
  <c r="H70" i="1" s="1"/>
  <c r="F68" i="1"/>
  <c r="F70" i="1" s="1"/>
  <c r="D68" i="1"/>
  <c r="Q67" i="1"/>
  <c r="P67" i="1"/>
  <c r="O67" i="1"/>
  <c r="N67" i="1"/>
  <c r="M67" i="1"/>
  <c r="L67" i="1"/>
  <c r="L69" i="1" s="1"/>
  <c r="K67" i="1"/>
  <c r="J67" i="1"/>
  <c r="I67" i="1"/>
  <c r="I69" i="1" s="1"/>
  <c r="H67" i="1"/>
  <c r="H69" i="1" s="1"/>
  <c r="G67" i="1"/>
  <c r="G69" i="1" s="1"/>
  <c r="F67" i="1"/>
  <c r="E67" i="1"/>
  <c r="D67" i="1"/>
  <c r="L52" i="1"/>
  <c r="K52" i="1"/>
  <c r="J52" i="1"/>
  <c r="E52" i="1"/>
  <c r="J51" i="1"/>
  <c r="J53" i="1" s="1"/>
  <c r="H51" i="1"/>
  <c r="H53" i="1" s="1"/>
  <c r="D51" i="1"/>
  <c r="D53" i="1" s="1"/>
  <c r="M50" i="1"/>
  <c r="M52" i="1" s="1"/>
  <c r="L50" i="1"/>
  <c r="K50" i="1"/>
  <c r="J50" i="1"/>
  <c r="I50" i="1"/>
  <c r="I52" i="1" s="1"/>
  <c r="H50" i="1"/>
  <c r="H52" i="1" s="1"/>
  <c r="G50" i="1"/>
  <c r="G52" i="1" s="1"/>
  <c r="F50" i="1"/>
  <c r="F51" i="1" s="1"/>
  <c r="F53" i="1" s="1"/>
  <c r="D50" i="1"/>
  <c r="D52" i="1" s="1"/>
  <c r="H46" i="1"/>
  <c r="E46" i="1"/>
  <c r="D46" i="1"/>
  <c r="L45" i="1"/>
  <c r="L47" i="1" s="1"/>
  <c r="D45" i="1"/>
  <c r="D47" i="1" s="1"/>
  <c r="M44" i="1"/>
  <c r="M46" i="1" s="1"/>
  <c r="L44" i="1"/>
  <c r="L46" i="1" s="1"/>
  <c r="K44" i="1"/>
  <c r="K46" i="1" s="1"/>
  <c r="J44" i="1"/>
  <c r="J45" i="1" s="1"/>
  <c r="J47" i="1" s="1"/>
  <c r="I44" i="1"/>
  <c r="I46" i="1" s="1"/>
  <c r="H44" i="1"/>
  <c r="H45" i="1" s="1"/>
  <c r="H47" i="1" s="1"/>
  <c r="G44" i="1"/>
  <c r="G46" i="1" s="1"/>
  <c r="F44" i="1"/>
  <c r="F45" i="1" s="1"/>
  <c r="F47" i="1" s="1"/>
  <c r="E44" i="1"/>
  <c r="D44" i="1"/>
  <c r="K40" i="1"/>
  <c r="J40" i="1"/>
  <c r="I40" i="1"/>
  <c r="J39" i="1"/>
  <c r="J41" i="1" s="1"/>
  <c r="H39" i="1"/>
  <c r="H41" i="1" s="1"/>
  <c r="F39" i="1"/>
  <c r="F41" i="1" s="1"/>
  <c r="M38" i="1"/>
  <c r="M40" i="1" s="1"/>
  <c r="L38" i="1"/>
  <c r="L39" i="1" s="1"/>
  <c r="L41" i="1" s="1"/>
  <c r="K38" i="1"/>
  <c r="J38" i="1"/>
  <c r="I38" i="1"/>
  <c r="H38" i="1"/>
  <c r="H40" i="1" s="1"/>
  <c r="G38" i="1"/>
  <c r="G40" i="1" s="1"/>
  <c r="F38" i="1"/>
  <c r="F40" i="1" s="1"/>
  <c r="E38" i="1"/>
  <c r="E40" i="1" s="1"/>
  <c r="D38" i="1"/>
  <c r="D39" i="1" s="1"/>
  <c r="D41" i="1" s="1"/>
  <c r="L35" i="1"/>
  <c r="J35" i="1"/>
  <c r="H35" i="1"/>
  <c r="F35" i="1"/>
  <c r="D35" i="1"/>
  <c r="O24" i="1"/>
  <c r="N24" i="1"/>
  <c r="L24" i="1"/>
  <c r="K24" i="1"/>
  <c r="G24" i="1"/>
  <c r="D24" i="1"/>
  <c r="N23" i="1"/>
  <c r="N25" i="1" s="1"/>
  <c r="L23" i="1"/>
  <c r="L25" i="1" s="1"/>
  <c r="J23" i="1"/>
  <c r="H23" i="1"/>
  <c r="H25" i="1" s="1"/>
  <c r="F23" i="1"/>
  <c r="F25" i="1" s="1"/>
  <c r="D23" i="1"/>
  <c r="O22" i="1"/>
  <c r="N22" i="1"/>
  <c r="M22" i="1"/>
  <c r="M24" i="1" s="1"/>
  <c r="L22" i="1"/>
  <c r="K22" i="1"/>
  <c r="J22" i="1"/>
  <c r="J24" i="1" s="1"/>
  <c r="I22" i="1"/>
  <c r="I24" i="1" s="1"/>
  <c r="H22" i="1"/>
  <c r="H24" i="1" s="1"/>
  <c r="G22" i="1"/>
  <c r="F22" i="1"/>
  <c r="F24" i="1" s="1"/>
  <c r="E22" i="1"/>
  <c r="E24" i="1" s="1"/>
  <c r="D22" i="1"/>
  <c r="O18" i="1"/>
  <c r="N18" i="1"/>
  <c r="L18" i="1"/>
  <c r="K18" i="1"/>
  <c r="G18" i="1"/>
  <c r="E18" i="1"/>
  <c r="D18" i="1"/>
  <c r="N17" i="1"/>
  <c r="N19" i="1" s="1"/>
  <c r="L17" i="1"/>
  <c r="L19" i="1" s="1"/>
  <c r="J17" i="1"/>
  <c r="H17" i="1"/>
  <c r="H19" i="1" s="1"/>
  <c r="F17" i="1"/>
  <c r="F19" i="1" s="1"/>
  <c r="D17" i="1"/>
  <c r="O16" i="1"/>
  <c r="N16" i="1"/>
  <c r="M16" i="1"/>
  <c r="M18" i="1" s="1"/>
  <c r="L16" i="1"/>
  <c r="K16" i="1"/>
  <c r="J16" i="1"/>
  <c r="J18" i="1" s="1"/>
  <c r="I16" i="1"/>
  <c r="I18" i="1" s="1"/>
  <c r="H16" i="1"/>
  <c r="H18" i="1" s="1"/>
  <c r="G16" i="1"/>
  <c r="F16" i="1"/>
  <c r="F18" i="1" s="1"/>
  <c r="E16" i="1"/>
  <c r="D16" i="1"/>
  <c r="O12" i="1"/>
  <c r="N12" i="1"/>
  <c r="L12" i="1"/>
  <c r="K12" i="1"/>
  <c r="G12" i="1"/>
  <c r="D12" i="1"/>
  <c r="N11" i="1"/>
  <c r="N13" i="1" s="1"/>
  <c r="L11" i="1"/>
  <c r="L13" i="1" s="1"/>
  <c r="J11" i="1"/>
  <c r="H11" i="1"/>
  <c r="H13" i="1" s="1"/>
  <c r="F11" i="1"/>
  <c r="F13" i="1" s="1"/>
  <c r="D11" i="1"/>
  <c r="O10" i="1"/>
  <c r="N10" i="1"/>
  <c r="M10" i="1"/>
  <c r="M12" i="1" s="1"/>
  <c r="L10" i="1"/>
  <c r="K10" i="1"/>
  <c r="J10" i="1"/>
  <c r="J12" i="1" s="1"/>
  <c r="I10" i="1"/>
  <c r="I12" i="1" s="1"/>
  <c r="H10" i="1"/>
  <c r="H12" i="1" s="1"/>
  <c r="G10" i="1"/>
  <c r="F10" i="1"/>
  <c r="F12" i="1" s="1"/>
  <c r="E10" i="1"/>
  <c r="E12" i="1" s="1"/>
  <c r="D10" i="1"/>
  <c r="N7" i="1"/>
  <c r="L7" i="1"/>
  <c r="J7" i="1"/>
  <c r="J25" i="1" s="1"/>
  <c r="H7" i="1"/>
  <c r="F7" i="1"/>
  <c r="D7" i="1"/>
  <c r="D25" i="1" s="1"/>
  <c r="K12" i="3" l="1"/>
  <c r="K47" i="3"/>
  <c r="K32" i="3"/>
  <c r="K62" i="3"/>
  <c r="K16" i="3"/>
  <c r="K14" i="3"/>
  <c r="K49" i="3"/>
  <c r="L48" i="3" s="1"/>
  <c r="I81" i="3"/>
  <c r="I97" i="3"/>
  <c r="L54" i="3"/>
  <c r="K48" i="3"/>
  <c r="I52" i="3"/>
  <c r="I13" i="3"/>
  <c r="I17" i="3"/>
  <c r="I35" i="3"/>
  <c r="I75" i="3"/>
  <c r="I83" i="3"/>
  <c r="K36" i="3"/>
  <c r="I44" i="3"/>
  <c r="H91" i="3"/>
  <c r="I91" i="3" s="1"/>
  <c r="L27" i="3"/>
  <c r="I31" i="3"/>
  <c r="K31" i="3" s="1"/>
  <c r="I67" i="3"/>
  <c r="K67" i="3" s="1"/>
  <c r="I93" i="3"/>
  <c r="H101" i="3"/>
  <c r="I101" i="3" s="1"/>
  <c r="K18" i="3"/>
  <c r="K56" i="3"/>
  <c r="H79" i="3"/>
  <c r="I79" i="3" s="1"/>
  <c r="K11" i="3"/>
  <c r="L11" i="3" s="1"/>
  <c r="I15" i="3"/>
  <c r="K15" i="3" s="1"/>
  <c r="I29" i="3"/>
  <c r="K30" i="3" s="1"/>
  <c r="I33" i="3"/>
  <c r="K33" i="3" s="1"/>
  <c r="I56" i="3"/>
  <c r="K57" i="3" s="1"/>
  <c r="K42" i="3"/>
  <c r="K52" i="3"/>
  <c r="K69" i="3"/>
  <c r="K19" i="2"/>
  <c r="L19" i="2" s="1"/>
  <c r="K32" i="2"/>
  <c r="K65" i="2"/>
  <c r="L65" i="2" s="1"/>
  <c r="L25" i="3"/>
  <c r="K43" i="3"/>
  <c r="K70" i="3"/>
  <c r="K33" i="2"/>
  <c r="K33" i="4"/>
  <c r="J59" i="4"/>
  <c r="K26" i="3"/>
  <c r="K53" i="3"/>
  <c r="K65" i="3"/>
  <c r="K28" i="2"/>
  <c r="L28" i="2" s="1"/>
  <c r="K41" i="2"/>
  <c r="L41" i="2" s="1"/>
  <c r="K34" i="4"/>
  <c r="K13" i="3"/>
  <c r="L13" i="3" s="1"/>
  <c r="K17" i="3"/>
  <c r="K35" i="3"/>
  <c r="K44" i="3"/>
  <c r="K42" i="2"/>
  <c r="K29" i="4"/>
  <c r="J42" i="4"/>
  <c r="J52" i="4"/>
  <c r="J60" i="4"/>
  <c r="L61" i="3"/>
  <c r="K66" i="3"/>
  <c r="L47" i="2"/>
  <c r="K12" i="4"/>
  <c r="K30" i="4"/>
  <c r="L31" i="3"/>
  <c r="K45" i="3"/>
  <c r="K48" i="2"/>
  <c r="K18" i="4"/>
  <c r="J43" i="4"/>
  <c r="J48" i="4"/>
  <c r="L24" i="2"/>
  <c r="L53" i="2"/>
  <c r="L67" i="2"/>
  <c r="J53" i="4"/>
  <c r="K19" i="3"/>
  <c r="K41" i="3"/>
  <c r="L40" i="3" s="1"/>
  <c r="K50" i="3"/>
  <c r="L63" i="3"/>
  <c r="K68" i="3"/>
  <c r="K17" i="2"/>
  <c r="L17" i="2" s="1"/>
  <c r="L30" i="2"/>
  <c r="K49" i="2"/>
  <c r="L49" i="2" s="1"/>
  <c r="K63" i="2"/>
  <c r="L63" i="2" s="1"/>
  <c r="L15" i="3"/>
  <c r="K20" i="3"/>
  <c r="K18" i="2"/>
  <c r="K64" i="2"/>
  <c r="L46" i="3"/>
  <c r="K51" i="3"/>
  <c r="K13" i="2"/>
  <c r="L13" i="2" s="1"/>
  <c r="K26" i="2"/>
  <c r="L26" i="2" s="1"/>
  <c r="L39" i="2"/>
  <c r="K55" i="2"/>
  <c r="L55" i="2" s="1"/>
  <c r="K69" i="2"/>
  <c r="L69" i="2" s="1"/>
  <c r="K27" i="4"/>
  <c r="J45" i="4"/>
  <c r="K25" i="4"/>
  <c r="K31" i="4"/>
  <c r="F46" i="1"/>
  <c r="L51" i="1"/>
  <c r="L53" i="1" s="1"/>
  <c r="D40" i="1"/>
  <c r="J46" i="1"/>
  <c r="H18" i="4"/>
  <c r="K17" i="4" s="1"/>
  <c r="J13" i="1"/>
  <c r="J19" i="1"/>
  <c r="D13" i="1"/>
  <c r="D19" i="1"/>
  <c r="F52" i="1"/>
  <c r="H16" i="4"/>
  <c r="K15" i="4" s="1"/>
  <c r="L40" i="1"/>
  <c r="H12" i="4"/>
  <c r="K10" i="4" s="1"/>
  <c r="L56" i="3" l="1"/>
  <c r="K34" i="3"/>
  <c r="L33" i="3" s="1"/>
  <c r="L17" i="3"/>
  <c r="L67" i="3"/>
  <c r="L65" i="3"/>
  <c r="K29" i="3"/>
  <c r="L29" i="3" s="1"/>
  <c r="K11" i="4"/>
  <c r="L32" i="2"/>
  <c r="L50" i="3"/>
  <c r="K13" i="4"/>
  <c r="K14" i="4"/>
  <c r="L69" i="3"/>
  <c r="L19" i="3"/>
  <c r="L52" i="3"/>
  <c r="L44" i="3"/>
  <c r="L42" i="3"/>
  <c r="K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author</t>
        </r>
        <r>
          <rPr>
            <b/>
            <sz val="9"/>
            <rFont val="宋体"/>
            <charset val="134"/>
          </rPr>
          <t>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family val="3"/>
            <charset val="134"/>
          </rPr>
          <t>Leave at room temperature for 2 hours</t>
        </r>
      </text>
    </comment>
    <comment ref="L32" authorId="0" shapeId="0" xr:uid="{00000000-0006-0000-0000-000002000000}">
      <text>
        <r>
          <rPr>
            <b/>
            <sz val="9"/>
            <rFont val="宋体"/>
            <charset val="134"/>
          </rPr>
          <t>author:</t>
        </r>
        <r>
          <rPr>
            <sz val="9"/>
            <rFont val="宋体"/>
            <charset val="134"/>
          </rPr>
          <t xml:space="preserve">
Leave at room temperature for 2 hours</t>
        </r>
      </text>
    </comment>
    <comment ref="P62" authorId="0" shapeId="0" xr:uid="{71D38E6F-298A-4085-8D8E-4D180562DE6E}">
      <text>
        <r>
          <rPr>
            <b/>
            <sz val="9"/>
            <rFont val="宋体"/>
            <family val="3"/>
            <charset val="134"/>
          </rPr>
          <t>author</t>
        </r>
        <r>
          <rPr>
            <b/>
            <sz val="9"/>
            <rFont val="宋体"/>
            <charset val="134"/>
          </rPr>
          <t>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family val="3"/>
            <charset val="134"/>
          </rPr>
          <t>Leave at room temperature for 2 hours</t>
        </r>
      </text>
    </comment>
    <comment ref="P96" authorId="0" shapeId="0" xr:uid="{BB77ED67-188E-45EB-ADC9-10423B3AD203}">
      <text>
        <r>
          <rPr>
            <b/>
            <sz val="9"/>
            <rFont val="宋体"/>
            <family val="3"/>
            <charset val="134"/>
          </rPr>
          <t>author</t>
        </r>
        <r>
          <rPr>
            <b/>
            <sz val="9"/>
            <rFont val="宋体"/>
            <charset val="134"/>
          </rPr>
          <t>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family val="3"/>
            <charset val="134"/>
          </rPr>
          <t>Leave at room temperature for 2 hours</t>
        </r>
      </text>
    </comment>
  </commentList>
</comments>
</file>

<file path=xl/sharedStrings.xml><?xml version="1.0" encoding="utf-8"?>
<sst xmlns="http://schemas.openxmlformats.org/spreadsheetml/2006/main" count="669" uniqueCount="278">
  <si>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.2</t>
    </r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</si>
  <si>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.16</t>
    </r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</si>
  <si>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.30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</si>
  <si>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.13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</si>
  <si>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.30</t>
    </r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</si>
  <si>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.18</t>
    </r>
  </si>
  <si>
    <t>1</t>
  </si>
  <si>
    <t>2</t>
  </si>
  <si>
    <t>0.5ml</t>
  </si>
  <si>
    <t>5.0ml</t>
  </si>
  <si>
    <t>0.1ml</t>
  </si>
  <si>
    <t>5.9</t>
  </si>
  <si>
    <t>6.6</t>
  </si>
  <si>
    <t>6.13</t>
  </si>
  <si>
    <t>6.21</t>
  </si>
  <si>
    <t>10.15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</si>
  <si>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.870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</si>
  <si>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.867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</si>
  <si>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.994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</si>
  <si>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.912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</si>
  <si>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.906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</si>
  <si>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.854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</si>
  <si>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.889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</si>
  <si>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.891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</si>
  <si>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.645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</si>
  <si>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.681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</si>
  <si>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.846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</si>
  <si>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.855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</si>
  <si>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.970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</si>
  <si>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.928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</si>
  <si>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.916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</si>
  <si>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.887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</si>
  <si>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.886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</si>
  <si>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.895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</si>
  <si>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.661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</si>
  <si>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.678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</si>
  <si>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0.15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</si>
  <si>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1.1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</si>
  <si>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1.14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</si>
  <si>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1.29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</si>
  <si>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2.14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</si>
  <si>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2.28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</si>
  <si>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.10</t>
    </r>
  </si>
  <si>
    <t>0.5006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</si>
  <si>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.5008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</si>
  <si>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.789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</si>
  <si>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0.842</t>
    </r>
  </si>
  <si>
    <t>0.816</t>
  </si>
  <si>
    <t>0.879</t>
  </si>
  <si>
    <t>0.784</t>
  </si>
  <si>
    <t>0.799</t>
  </si>
  <si>
    <t>0.830</t>
  </si>
  <si>
    <t>0.781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</si>
  <si>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.795</t>
    </r>
  </si>
  <si>
    <t>0.851</t>
  </si>
  <si>
    <t>0.843</t>
  </si>
  <si>
    <t>0.806</t>
  </si>
  <si>
    <t>0.779</t>
  </si>
  <si>
    <t>0.824</t>
  </si>
  <si>
    <t>0.866</t>
  </si>
  <si>
    <t>0.347</t>
  </si>
  <si>
    <t>0.368</t>
  </si>
  <si>
    <t>0.318</t>
  </si>
  <si>
    <t>0.370</t>
  </si>
  <si>
    <t>0.349</t>
  </si>
  <si>
    <t>0.354</t>
  </si>
  <si>
    <t>0.317</t>
  </si>
  <si>
    <t>0.372</t>
  </si>
  <si>
    <t>0.386</t>
  </si>
  <si>
    <t>0.355</t>
  </si>
  <si>
    <t>0.346</t>
  </si>
  <si>
    <t>0.336</t>
  </si>
  <si>
    <t>1.163</t>
  </si>
  <si>
    <t>1.156</t>
  </si>
  <si>
    <t>1.054</t>
  </si>
  <si>
    <t>1.128</t>
  </si>
  <si>
    <t>1.122</t>
  </si>
  <si>
    <t>1.110</t>
  </si>
  <si>
    <t>1.074</t>
  </si>
  <si>
    <t>1.237</t>
  </si>
  <si>
    <t>1.203</t>
  </si>
  <si>
    <t>1.145</t>
  </si>
  <si>
    <t>1.132</t>
  </si>
  <si>
    <t>1.103</t>
  </si>
  <si>
    <t>1.180</t>
  </si>
  <si>
    <t>1.000</t>
  </si>
  <si>
    <t>10.24</t>
  </si>
  <si>
    <t>11.6</t>
  </si>
  <si>
    <t>11.22</t>
  </si>
  <si>
    <r>
      <rPr>
        <sz val="11"/>
        <color theme="1"/>
        <rFont val="宋体"/>
        <charset val="134"/>
        <scheme val="minor"/>
      </rPr>
      <t>1.1</t>
    </r>
    <r>
      <rPr>
        <sz val="11"/>
        <color theme="1"/>
        <rFont val="宋体"/>
        <charset val="134"/>
        <scheme val="minor"/>
      </rPr>
      <t>0</t>
    </r>
  </si>
  <si>
    <t>0.755</t>
  </si>
  <si>
    <t>0.841</t>
  </si>
  <si>
    <t>0.737</t>
  </si>
  <si>
    <t>0.795</t>
  </si>
  <si>
    <t>0.839</t>
  </si>
  <si>
    <t>0.890</t>
  </si>
  <si>
    <t>0.785</t>
  </si>
  <si>
    <t>0.838</t>
  </si>
  <si>
    <t>0.897</t>
  </si>
  <si>
    <t>0.861</t>
  </si>
  <si>
    <t>0.367</t>
  </si>
  <si>
    <t>0.361</t>
  </si>
  <si>
    <t>0.356</t>
  </si>
  <si>
    <t>0.340</t>
  </si>
  <si>
    <t>0.342</t>
  </si>
  <si>
    <t>0.345</t>
  </si>
  <si>
    <t>0.353</t>
  </si>
  <si>
    <t>0.358</t>
  </si>
  <si>
    <t>0.328</t>
  </si>
  <si>
    <t>0.338</t>
  </si>
  <si>
    <t>0.344</t>
  </si>
  <si>
    <t>1.169</t>
  </si>
  <si>
    <t>1.154</t>
  </si>
  <si>
    <t>1.171</t>
  </si>
  <si>
    <t>1.077</t>
  </si>
  <si>
    <t>0.983</t>
  </si>
  <si>
    <t>1.109</t>
  </si>
  <si>
    <t>1.168</t>
  </si>
  <si>
    <t>1.194</t>
  </si>
  <si>
    <t>1.186</t>
  </si>
  <si>
    <t>1.140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</si>
  <si>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0℃</t>
    </r>
  </si>
  <si>
    <t>0.742</t>
  </si>
  <si>
    <t>0.774</t>
  </si>
  <si>
    <t>0.777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</si>
  <si>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0℃</t>
    </r>
  </si>
  <si>
    <t>0.814</t>
  </si>
  <si>
    <t>0.832</t>
  </si>
  <si>
    <t>0.857</t>
  </si>
  <si>
    <t>0.887</t>
  </si>
  <si>
    <r>
      <rPr>
        <sz val="11"/>
        <color theme="1"/>
        <rFont val="宋体"/>
        <charset val="134"/>
        <scheme val="minor"/>
      </rPr>
      <t>50℃</t>
    </r>
  </si>
  <si>
    <t>0.867</t>
  </si>
  <si>
    <t>0.905</t>
  </si>
  <si>
    <t>0.892</t>
  </si>
  <si>
    <r>
      <rPr>
        <sz val="11"/>
        <color theme="1"/>
        <rFont val="宋体"/>
        <charset val="134"/>
        <scheme val="minor"/>
      </rPr>
      <t>60℃</t>
    </r>
  </si>
  <si>
    <t>0.899</t>
  </si>
  <si>
    <t>0.957</t>
  </si>
  <si>
    <t>0.943</t>
  </si>
  <si>
    <r>
      <rPr>
        <sz val="11"/>
        <color rgb="FFFF0000"/>
        <rFont val="宋体"/>
        <charset val="134"/>
        <scheme val="minor"/>
      </rPr>
      <t>70℃</t>
    </r>
  </si>
  <si>
    <t>0.963</t>
  </si>
  <si>
    <t>0.5007</t>
  </si>
  <si>
    <t>0.980</t>
  </si>
  <si>
    <t>1.009</t>
  </si>
  <si>
    <t>0.5h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</si>
  <si>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.5006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</si>
  <si>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.5004</t>
    </r>
  </si>
  <si>
    <t>1.0h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</si>
  <si>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.5005</t>
    </r>
  </si>
  <si>
    <t>1.5h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</si>
  <si>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.5007</t>
    </r>
  </si>
  <si>
    <t>2.0h</t>
  </si>
  <si>
    <t>0.5005</t>
  </si>
  <si>
    <t>2.5h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</si>
  <si>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.0h</t>
    </r>
  </si>
  <si>
    <t>10/1</t>
  </si>
  <si>
    <t>20/1</t>
  </si>
  <si>
    <t>30/1</t>
  </si>
  <si>
    <t>40/1</t>
  </si>
  <si>
    <t>50/1</t>
  </si>
  <si>
    <t>60/1</t>
  </si>
  <si>
    <t>70/1</t>
  </si>
  <si>
    <t>80/1</t>
  </si>
  <si>
    <t>90/1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</si>
  <si>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.890</t>
    </r>
  </si>
  <si>
    <r>
      <rPr>
        <sz val="11"/>
        <color rgb="FFFF0000"/>
        <rFont val="宋体"/>
        <charset val="134"/>
        <scheme val="minor"/>
      </rPr>
      <t>0</t>
    </r>
    <r>
      <rPr>
        <sz val="11"/>
        <color rgb="FFFF0000"/>
        <rFont val="宋体"/>
        <charset val="134"/>
        <scheme val="minor"/>
      </rPr>
      <t>.944</t>
    </r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</si>
  <si>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</si>
  <si>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</si>
  <si>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</si>
  <si>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</si>
  <si>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</si>
  <si>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</si>
  <si>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</si>
  <si>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</si>
  <si>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</si>
  <si>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</si>
  <si>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</si>
  <si>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</si>
  <si>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</si>
  <si>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89.93mL/g</t>
  </si>
  <si>
    <t>74.79℃</t>
  </si>
  <si>
    <t>1.53h</t>
  </si>
  <si>
    <r>
      <rPr>
        <sz val="11"/>
        <color rgb="FFFF0000"/>
        <rFont val="宋体"/>
        <charset val="134"/>
        <scheme val="minor"/>
      </rPr>
      <t>50℃</t>
    </r>
  </si>
  <si>
    <r>
      <rPr>
        <sz val="11"/>
        <color theme="1"/>
        <rFont val="宋体"/>
        <charset val="134"/>
        <scheme val="minor"/>
      </rPr>
      <t>70℃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</si>
  <si>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.0h</t>
    </r>
  </si>
  <si>
    <t>3.0h</t>
  </si>
  <si>
    <t>0.5008</t>
  </si>
  <si>
    <t>0.5003</t>
  </si>
  <si>
    <r>
      <rPr>
        <sz val="11"/>
        <color theme="1"/>
        <rFont val="宋体"/>
        <charset val="134"/>
        <scheme val="minor"/>
      </rPr>
      <t>0.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ml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</si>
  <si>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.986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</si>
  <si>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.008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</si>
  <si>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.979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</si>
  <si>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.990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</si>
  <si>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.010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</si>
  <si>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.993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</si>
  <si>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.997</t>
    </r>
  </si>
  <si>
    <t>0.936</t>
  </si>
  <si>
    <t>0.952</t>
  </si>
  <si>
    <t>0.927</t>
  </si>
  <si>
    <t>0.931</t>
  </si>
  <si>
    <t>0.893</t>
  </si>
  <si>
    <t>0.885</t>
  </si>
  <si>
    <t>0.883</t>
  </si>
  <si>
    <t>50mL/g</t>
  </si>
  <si>
    <t>60℃</t>
  </si>
  <si>
    <t>3.5h</t>
  </si>
  <si>
    <t>5ml</t>
  </si>
  <si>
    <t>0.5001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</si>
  <si>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.239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</si>
  <si>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.246</t>
    </r>
  </si>
  <si>
    <t>0.5002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</si>
  <si>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.276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</si>
  <si>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.274</t>
    </r>
  </si>
  <si>
    <t>0.5000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</si>
  <si>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.255</t>
    </r>
  </si>
  <si>
    <t>0.5004</t>
  </si>
  <si>
    <t>0.5009</t>
  </si>
  <si>
    <t>70.69mL/g</t>
  </si>
  <si>
    <t>73.99℃</t>
  </si>
  <si>
    <t>1.01h</t>
  </si>
  <si>
    <t>extraction duration</t>
    <phoneticPr fontId="7" type="noConversion"/>
  </si>
  <si>
    <t>50％ ethyl alcohol, 60/1(mL/g),in the dark</t>
    <phoneticPr fontId="7" type="noConversion"/>
  </si>
  <si>
    <t>20 weeks</t>
    <phoneticPr fontId="7" type="noConversion"/>
  </si>
  <si>
    <t>18 weeks</t>
    <phoneticPr fontId="7" type="noConversion"/>
  </si>
  <si>
    <t>16 weeks</t>
    <phoneticPr fontId="7" type="noConversion"/>
  </si>
  <si>
    <t>14 weeks</t>
    <phoneticPr fontId="7" type="noConversion"/>
  </si>
  <si>
    <t>12 weeks</t>
    <phoneticPr fontId="7" type="noConversion"/>
  </si>
  <si>
    <t>that day</t>
    <phoneticPr fontId="7" type="noConversion"/>
  </si>
  <si>
    <t>OD</t>
    <phoneticPr fontId="7" type="noConversion"/>
  </si>
  <si>
    <t>Polyphenols(762nm)</t>
    <phoneticPr fontId="7" type="noConversion"/>
  </si>
  <si>
    <t>Flavonoids(508nm)</t>
    <phoneticPr fontId="7" type="noConversion"/>
  </si>
  <si>
    <t>Polysaccharides(489nm)</t>
    <phoneticPr fontId="7" type="noConversion"/>
  </si>
  <si>
    <t>12 weeks</t>
    <phoneticPr fontId="7" type="noConversion"/>
  </si>
  <si>
    <t>10 weeks</t>
    <phoneticPr fontId="7" type="noConversion"/>
  </si>
  <si>
    <t>8 weeks</t>
    <phoneticPr fontId="7" type="noConversion"/>
  </si>
  <si>
    <t>6 weeks</t>
    <phoneticPr fontId="7" type="noConversion"/>
  </si>
  <si>
    <t>4 weeks</t>
    <phoneticPr fontId="7" type="noConversion"/>
  </si>
  <si>
    <t>2 weeks</t>
    <phoneticPr fontId="7" type="noConversion"/>
  </si>
  <si>
    <t>11 weeks</t>
    <phoneticPr fontId="7" type="noConversion"/>
  </si>
  <si>
    <t>9 weeks</t>
    <phoneticPr fontId="7" type="noConversion"/>
  </si>
  <si>
    <t>7 weeks</t>
    <phoneticPr fontId="7" type="noConversion"/>
  </si>
  <si>
    <t>5 weeks</t>
    <phoneticPr fontId="7" type="noConversion"/>
  </si>
  <si>
    <t>3 weeks</t>
    <phoneticPr fontId="7" type="noConversion"/>
  </si>
  <si>
    <t>1 weeks</t>
    <phoneticPr fontId="7" type="noConversion"/>
  </si>
  <si>
    <t>0.5mL</t>
    <phoneticPr fontId="7" type="noConversion"/>
  </si>
  <si>
    <t>5.0mL</t>
    <phoneticPr fontId="7" type="noConversion"/>
  </si>
  <si>
    <t>0.1mL</t>
    <phoneticPr fontId="7" type="noConversion"/>
  </si>
  <si>
    <t>Note: The red table above does not calculate the average value</t>
    <phoneticPr fontId="7" type="noConversion"/>
  </si>
  <si>
    <t>average weight(g)</t>
    <phoneticPr fontId="7" type="noConversion"/>
  </si>
  <si>
    <t>weight(g)</t>
    <phoneticPr fontId="7" type="noConversion"/>
  </si>
  <si>
    <t>average</t>
    <phoneticPr fontId="7" type="noConversion"/>
  </si>
  <si>
    <t xml:space="preserve">extraction efficiency </t>
    <phoneticPr fontId="7" type="noConversion"/>
  </si>
  <si>
    <t>Rutin content ug/mL</t>
    <phoneticPr fontId="7" type="noConversion"/>
  </si>
  <si>
    <t>Glucose standard curve</t>
    <phoneticPr fontId="7" type="noConversion"/>
  </si>
  <si>
    <t>Average value</t>
    <phoneticPr fontId="7" type="noConversion"/>
  </si>
  <si>
    <t>extraction efficiency</t>
  </si>
  <si>
    <t>extraction efficiency</t>
    <phoneticPr fontId="7" type="noConversion"/>
  </si>
  <si>
    <t>SD</t>
    <phoneticPr fontId="7" type="noConversion"/>
  </si>
  <si>
    <t>extraction temperature</t>
    <phoneticPr fontId="7" type="noConversion"/>
  </si>
  <si>
    <t>extraction time</t>
    <phoneticPr fontId="7" type="noConversion"/>
  </si>
  <si>
    <t>Liquid-solid ratio (mL/g)</t>
    <phoneticPr fontId="7" type="noConversion"/>
  </si>
  <si>
    <t>ethanol concentration</t>
    <phoneticPr fontId="7" type="noConversion"/>
  </si>
  <si>
    <t>Conditions: 0.500g sample, 50% ethanol, liquid-solid ratio of 60mL /g,50℃ water bath, water bath time as shown in the table, ultrasonic 12min, 6000r/min centrifugation for 10min</t>
    <phoneticPr fontId="7" type="noConversion"/>
  </si>
  <si>
    <t>Conditions: 0.500g sample, 50% ethanol, liquid-solid ratio of 60mL/g, temperature, water bath for 30min, ultrasound for 12min, centrifugation at 6000r/min for 10min</t>
    <phoneticPr fontId="7" type="noConversion"/>
  </si>
  <si>
    <t>Conditions: 0.500g sample, 50% ethanol, liquid-solid ratio as shown in the table,50℃ water bath for 30min, ultrasound for 12min, centrifugation at 6000r/min for 10min</t>
    <phoneticPr fontId="7" type="noConversion"/>
  </si>
  <si>
    <t>Conditions: 0.500g sample, solvent concentration as shown in the table, liquid-solid ratio of 60mL /g,50℃ water bath for 30min, ultrasound for 12min, centrifugation at 6000r/min for 10min</t>
    <phoneticPr fontId="7" type="noConversion"/>
  </si>
  <si>
    <t>Conditions: 0.500g sample, 25% ethanol, liquid-solid ratio, temperature, water bath time, ultrasonic 12min, 6000r/min centrifugation 10min</t>
    <phoneticPr fontId="7" type="noConversion"/>
  </si>
  <si>
    <t>test number</t>
    <phoneticPr fontId="7" type="noConversion"/>
  </si>
  <si>
    <t>Glucose content mg/mL</t>
    <phoneticPr fontId="7" type="noConversion"/>
  </si>
  <si>
    <t>time</t>
    <phoneticPr fontId="7" type="noConversion"/>
  </si>
  <si>
    <t>The optimal conditions of polysaccharides response surface optimization were as follows:</t>
    <phoneticPr fontId="7" type="noConversion"/>
  </si>
  <si>
    <t>Polysaccharides response surface</t>
    <phoneticPr fontId="7" type="noConversion"/>
  </si>
  <si>
    <t>Tea polyphenol content mg/mL</t>
  </si>
  <si>
    <t>Standard curve of tea polyphenols</t>
    <phoneticPr fontId="7" type="noConversion"/>
  </si>
  <si>
    <t>Conditions: 0.500g sample, 50% ethanol, liquid-solid ratio, temperature, water bath time, ultrasonic 12min, 6000r/min centrifugation 10min</t>
    <phoneticPr fontId="7" type="noConversion"/>
  </si>
  <si>
    <t>Conditions: 0.500g sample, 100% ethanol, liquid-solid ratio, temperature, water bath time, ultrasonic 12min, 6000r/min centrifugation 10min</t>
    <phoneticPr fontId="7" type="noConversion"/>
  </si>
  <si>
    <t>Polyphenols response surface</t>
    <phoneticPr fontId="7" type="noConversion"/>
  </si>
  <si>
    <t>The optimal conditions of flavonoids response surface optimization were as follows:</t>
    <phoneticPr fontId="7" type="noConversion"/>
  </si>
  <si>
    <t>The optimal conditions of polyphenols response surface optimization were as follows: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</si>
</sst>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);[Red]\(0.000\)"/>
    <numFmt numFmtId="177" formatCode="0.0000_);[Red]\(0.0000\)"/>
    <numFmt numFmtId="178" formatCode="0.00_ "/>
    <numFmt numFmtId="179" formatCode="0.0_);[Red]\(0.0\)"/>
    <numFmt numFmtId="180" formatCode="0.0_ "/>
    <numFmt numFmtId="181" formatCode="[$-409]d\-mmm\-yy;@"/>
    <numFmt numFmtId="182" formatCode="[$-409]d\-mmm;@"/>
  </numFmts>
  <fonts count="13" x14ac:knownFonts="1">
    <font>
      <sz val="11"/>
      <color theme="1"/>
      <name val="宋体"/>
      <charset val="134"/>
      <scheme val="minor"/>
    </font>
    <font>
      <sz val="11"/>
      <color theme="3" tint="0.3999145481734672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2E3033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3" tint="0.3999145481734672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1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1" fillId="0" borderId="0" xfId="0" applyNumberFormat="1" applyFont="1" applyAlignment="1"/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9" fillId="0" borderId="0" xfId="0" applyFont="1"/>
    <xf numFmtId="49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/>
    <xf numFmtId="181" fontId="2" fillId="0" borderId="0" xfId="0" applyNumberFormat="1" applyFont="1" applyAlignment="1">
      <alignment vertical="center"/>
    </xf>
    <xf numFmtId="182" fontId="8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74</xdr:row>
      <xdr:rowOff>0</xdr:rowOff>
    </xdr:from>
    <xdr:to>
      <xdr:col>15</xdr:col>
      <xdr:colOff>76200</xdr:colOff>
      <xdr:row>104</xdr:row>
      <xdr:rowOff>10866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4D80F47-BC87-4016-AFC1-C79D828D7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12687300"/>
          <a:ext cx="4752975" cy="5154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79</xdr:row>
      <xdr:rowOff>0</xdr:rowOff>
    </xdr:from>
    <xdr:to>
      <xdr:col>12</xdr:col>
      <xdr:colOff>304800</xdr:colOff>
      <xdr:row>80</xdr:row>
      <xdr:rowOff>133350</xdr:rowOff>
    </xdr:to>
    <xdr:sp macro="" textlink="">
      <xdr:nvSpPr>
        <xdr:cNvPr id="2050" name="AutoShape 2" descr="\\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>
        <a:xfrm>
          <a:off x="8867775" y="1354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19050</xdr:colOff>
      <xdr:row>74</xdr:row>
      <xdr:rowOff>9524</xdr:rowOff>
    </xdr:from>
    <xdr:to>
      <xdr:col>15</xdr:col>
      <xdr:colOff>65633</xdr:colOff>
      <xdr:row>103</xdr:row>
      <xdr:rowOff>171449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4F90DC1-DBE4-4C0B-9D94-D9DB339E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12696824"/>
          <a:ext cx="4732883" cy="513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11206</xdr:colOff>
      <xdr:row>72</xdr:row>
      <xdr:rowOff>22410</xdr:rowOff>
    </xdr:from>
    <xdr:to>
      <xdr:col>15</xdr:col>
      <xdr:colOff>302559</xdr:colOff>
      <xdr:row>103</xdr:row>
      <xdr:rowOff>38555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371641F-9178-4419-BFC0-0FF87610C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4088" y="12124763"/>
          <a:ext cx="4818530" cy="522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workbookViewId="0">
      <selection activeCell="B26" sqref="B26:J26"/>
    </sheetView>
  </sheetViews>
  <sheetFormatPr defaultColWidth="9" defaultRowHeight="13.5" x14ac:dyDescent="0.15"/>
  <cols>
    <col min="1" max="1" width="12.75" bestFit="1" customWidth="1"/>
  </cols>
  <sheetData>
    <row r="1" spans="1:17" x14ac:dyDescent="0.15">
      <c r="A1" s="44">
        <v>42996</v>
      </c>
      <c r="B1" s="14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3"/>
      <c r="Q1" s="3"/>
    </row>
    <row r="2" spans="1:17" ht="14.25" x14ac:dyDescent="0.2">
      <c r="A2" s="35" t="s">
        <v>219</v>
      </c>
      <c r="B2" s="3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"/>
      <c r="Q2" s="3"/>
    </row>
    <row r="3" spans="1:17" x14ac:dyDescent="0.15">
      <c r="A3" s="63" t="s">
        <v>220</v>
      </c>
      <c r="B3" s="64"/>
      <c r="C3" s="8"/>
      <c r="D3" s="47" t="s">
        <v>0</v>
      </c>
      <c r="E3" s="48"/>
      <c r="F3" s="47" t="s">
        <v>1</v>
      </c>
      <c r="G3" s="48"/>
      <c r="H3" s="47" t="s">
        <v>2</v>
      </c>
      <c r="I3" s="48"/>
      <c r="J3" s="47" t="s">
        <v>3</v>
      </c>
      <c r="K3" s="48"/>
      <c r="L3" s="47" t="s">
        <v>4</v>
      </c>
      <c r="M3" s="48"/>
      <c r="N3" s="47" t="s">
        <v>5</v>
      </c>
      <c r="O3" s="48"/>
      <c r="P3" s="12"/>
      <c r="Q3" s="12"/>
    </row>
    <row r="4" spans="1:17" x14ac:dyDescent="0.15">
      <c r="A4" s="64"/>
      <c r="B4" s="64"/>
      <c r="C4" s="8"/>
      <c r="D4" s="49" t="s">
        <v>221</v>
      </c>
      <c r="E4" s="48"/>
      <c r="F4" s="49" t="s">
        <v>222</v>
      </c>
      <c r="G4" s="48"/>
      <c r="H4" s="49" t="s">
        <v>223</v>
      </c>
      <c r="I4" s="48"/>
      <c r="J4" s="49" t="s">
        <v>224</v>
      </c>
      <c r="K4" s="48"/>
      <c r="L4" s="49" t="s">
        <v>225</v>
      </c>
      <c r="M4" s="48"/>
      <c r="N4" s="49" t="s">
        <v>226</v>
      </c>
      <c r="O4" s="48"/>
      <c r="P4" s="12"/>
      <c r="Q4" s="12"/>
    </row>
    <row r="5" spans="1:17" x14ac:dyDescent="0.15">
      <c r="A5" s="64"/>
      <c r="B5" s="64"/>
      <c r="C5" s="8"/>
      <c r="D5" s="6" t="s">
        <v>6</v>
      </c>
      <c r="E5" s="6" t="s">
        <v>7</v>
      </c>
      <c r="F5" s="6" t="s">
        <v>6</v>
      </c>
      <c r="G5" s="6" t="s">
        <v>7</v>
      </c>
      <c r="H5" s="6" t="s">
        <v>6</v>
      </c>
      <c r="I5" s="6" t="s">
        <v>7</v>
      </c>
      <c r="J5" s="6" t="s">
        <v>6</v>
      </c>
      <c r="K5" s="6" t="s">
        <v>7</v>
      </c>
      <c r="L5" s="6" t="s">
        <v>6</v>
      </c>
      <c r="M5" s="6" t="s">
        <v>7</v>
      </c>
      <c r="N5" s="6" t="s">
        <v>6</v>
      </c>
      <c r="O5" s="6" t="s">
        <v>7</v>
      </c>
      <c r="P5" s="3"/>
      <c r="Q5" s="3"/>
    </row>
    <row r="6" spans="1:17" x14ac:dyDescent="0.15">
      <c r="A6" s="64"/>
      <c r="B6" s="64"/>
      <c r="C6" s="39" t="s">
        <v>248</v>
      </c>
      <c r="D6" s="9">
        <v>0.50060000000000004</v>
      </c>
      <c r="E6" s="9">
        <v>0.50060000000000004</v>
      </c>
      <c r="F6" s="9">
        <v>0.50060000000000004</v>
      </c>
      <c r="G6" s="9">
        <v>0.50080000000000002</v>
      </c>
      <c r="H6" s="9">
        <v>0.50070000000000003</v>
      </c>
      <c r="I6" s="9">
        <v>0.50039999999999996</v>
      </c>
      <c r="J6" s="9">
        <v>0.50060000000000004</v>
      </c>
      <c r="K6" s="9">
        <v>0.50080000000000002</v>
      </c>
      <c r="L6" s="9">
        <v>0.50049999999999994</v>
      </c>
      <c r="M6" s="9">
        <v>0.50029999999999997</v>
      </c>
      <c r="N6" s="9">
        <v>0.50080000000000002</v>
      </c>
      <c r="O6" s="9">
        <v>0.50080000000000002</v>
      </c>
      <c r="P6" s="3"/>
      <c r="Q6" s="3"/>
    </row>
    <row r="7" spans="1:17" x14ac:dyDescent="0.15">
      <c r="A7" s="3"/>
      <c r="B7" s="5"/>
      <c r="C7" s="39" t="s">
        <v>247</v>
      </c>
      <c r="D7" s="50">
        <f>AVERAGE(D6:E6)</f>
        <v>0.50060000000000004</v>
      </c>
      <c r="E7" s="51"/>
      <c r="F7" s="50">
        <f>AVERAGE(F6:G6)</f>
        <v>0.50070000000000003</v>
      </c>
      <c r="G7" s="51"/>
      <c r="H7" s="50">
        <f>AVERAGE(H6:I6)</f>
        <v>0.50055000000000005</v>
      </c>
      <c r="I7" s="51"/>
      <c r="J7" s="50">
        <f>AVERAGE(J6:K6)</f>
        <v>0.50070000000000003</v>
      </c>
      <c r="K7" s="51"/>
      <c r="L7" s="50">
        <f>AVERAGE(L6:M6)</f>
        <v>0.50039999999999996</v>
      </c>
      <c r="M7" s="51"/>
      <c r="N7" s="50">
        <f>AVERAGE(N6:O6)</f>
        <v>0.50080000000000002</v>
      </c>
      <c r="O7" s="51"/>
      <c r="P7" s="3"/>
      <c r="Q7" s="3"/>
    </row>
    <row r="8" spans="1:17" x14ac:dyDescent="0.15">
      <c r="A8" s="60" t="s">
        <v>227</v>
      </c>
      <c r="B8" s="60" t="s">
        <v>228</v>
      </c>
      <c r="C8" s="38" t="s">
        <v>243</v>
      </c>
      <c r="D8" s="10">
        <v>0.92500000000000004</v>
      </c>
      <c r="E8" s="10">
        <v>0.87</v>
      </c>
      <c r="F8" s="10">
        <v>0.85599999999999998</v>
      </c>
      <c r="G8" s="10">
        <v>0.876</v>
      </c>
      <c r="H8" s="10">
        <v>0.88100000000000001</v>
      </c>
      <c r="I8" s="10">
        <v>0.86599999999999999</v>
      </c>
      <c r="J8" s="10">
        <v>0.873</v>
      </c>
      <c r="K8" s="10">
        <v>0.93799999999999994</v>
      </c>
      <c r="L8" s="10">
        <v>0.81299999999999994</v>
      </c>
      <c r="M8" s="10">
        <v>0.78400000000000003</v>
      </c>
      <c r="N8" s="10">
        <v>0.70399999999999996</v>
      </c>
      <c r="O8" s="10">
        <v>0.71099999999999997</v>
      </c>
      <c r="P8" s="3"/>
      <c r="Q8" s="3"/>
    </row>
    <row r="9" spans="1:17" x14ac:dyDescent="0.15">
      <c r="A9" s="61"/>
      <c r="B9" s="62"/>
      <c r="C9" s="38" t="s">
        <v>243</v>
      </c>
      <c r="D9" s="10">
        <v>0.89700000000000002</v>
      </c>
      <c r="E9" s="10">
        <v>0.88600000000000001</v>
      </c>
      <c r="F9" s="10">
        <v>0.88400000000000001</v>
      </c>
      <c r="G9" s="10">
        <v>0.876</v>
      </c>
      <c r="H9" s="10">
        <v>0.90100000000000002</v>
      </c>
      <c r="I9" s="10">
        <v>0.88400000000000001</v>
      </c>
      <c r="J9" s="10">
        <v>0.88400000000000001</v>
      </c>
      <c r="K9" s="10">
        <v>0.93500000000000005</v>
      </c>
      <c r="L9" s="10">
        <v>0.82799999999999996</v>
      </c>
      <c r="M9" s="10">
        <v>0.80900000000000005</v>
      </c>
      <c r="N9" s="10">
        <v>0.73399999999999999</v>
      </c>
      <c r="O9" s="10">
        <v>0.70899999999999996</v>
      </c>
      <c r="P9" s="3"/>
      <c r="Q9" s="3"/>
    </row>
    <row r="10" spans="1:17" x14ac:dyDescent="0.15">
      <c r="A10" s="61"/>
      <c r="B10" s="62"/>
      <c r="C10" s="49" t="s">
        <v>249</v>
      </c>
      <c r="D10" s="10">
        <f t="shared" ref="D10:O10" si="0">AVERAGE(D8:D9)</f>
        <v>0.91100000000000003</v>
      </c>
      <c r="E10" s="10">
        <f t="shared" si="0"/>
        <v>0.878</v>
      </c>
      <c r="F10" s="10">
        <f t="shared" si="0"/>
        <v>0.87</v>
      </c>
      <c r="G10" s="10">
        <f t="shared" si="0"/>
        <v>0.876</v>
      </c>
      <c r="H10" s="10">
        <f t="shared" si="0"/>
        <v>0.89100000000000001</v>
      </c>
      <c r="I10" s="10">
        <f t="shared" si="0"/>
        <v>0.875</v>
      </c>
      <c r="J10" s="10">
        <f t="shared" si="0"/>
        <v>0.87850000000000006</v>
      </c>
      <c r="K10" s="10">
        <f t="shared" si="0"/>
        <v>0.9365</v>
      </c>
      <c r="L10" s="10">
        <f t="shared" si="0"/>
        <v>0.82050000000000001</v>
      </c>
      <c r="M10" s="10">
        <f t="shared" si="0"/>
        <v>0.79649999999999999</v>
      </c>
      <c r="N10" s="10">
        <f t="shared" si="0"/>
        <v>0.71899999999999997</v>
      </c>
      <c r="O10" s="10">
        <f t="shared" si="0"/>
        <v>0.71</v>
      </c>
      <c r="P10" s="3"/>
      <c r="Q10" s="3"/>
    </row>
    <row r="11" spans="1:17" x14ac:dyDescent="0.15">
      <c r="A11" s="61"/>
      <c r="B11" s="62"/>
      <c r="C11" s="47"/>
      <c r="D11" s="52">
        <f>AVERAGE(D8:E9)</f>
        <v>0.89450000000000007</v>
      </c>
      <c r="E11" s="52"/>
      <c r="F11" s="52">
        <f>AVERAGE(F8:G9)</f>
        <v>0.873</v>
      </c>
      <c r="G11" s="52"/>
      <c r="H11" s="52">
        <f>AVERAGE(H8:I9)</f>
        <v>0.8829999999999999</v>
      </c>
      <c r="I11" s="52"/>
      <c r="J11" s="52">
        <f>AVERAGE(J8:K9)</f>
        <v>0.90749999999999997</v>
      </c>
      <c r="K11" s="52"/>
      <c r="L11" s="52">
        <f>AVERAGE(L8:M9)</f>
        <v>0.8085</v>
      </c>
      <c r="M11" s="52"/>
      <c r="N11" s="52">
        <f>AVERAGE(N8:O9)</f>
        <v>0.71450000000000002</v>
      </c>
      <c r="O11" s="52"/>
      <c r="P11" s="3"/>
      <c r="Q11" s="3"/>
    </row>
    <row r="12" spans="1:17" x14ac:dyDescent="0.15">
      <c r="A12" s="61"/>
      <c r="B12" s="62"/>
      <c r="C12" s="49" t="s">
        <v>250</v>
      </c>
      <c r="D12" s="33">
        <f t="shared" ref="D12:O12" si="1">(D10-0.09)*0.2/(0.0044*1000*D6)</f>
        <v>7.454690734754657E-2</v>
      </c>
      <c r="E12" s="33">
        <f t="shared" si="1"/>
        <v>7.1550503032724352E-2</v>
      </c>
      <c r="F12" s="33">
        <f t="shared" si="1"/>
        <v>7.0824101986706856E-2</v>
      </c>
      <c r="G12" s="33">
        <f t="shared" si="1"/>
        <v>7.1340400813244262E-2</v>
      </c>
      <c r="H12" s="33">
        <f t="shared" si="1"/>
        <v>7.2716378887738978E-2</v>
      </c>
      <c r="I12" s="33">
        <f t="shared" si="1"/>
        <v>7.130659109076376E-2</v>
      </c>
      <c r="J12" s="33">
        <f t="shared" si="1"/>
        <v>7.1595903098100461E-2</v>
      </c>
      <c r="K12" s="33">
        <f t="shared" si="1"/>
        <v>7.6831614870752254E-2</v>
      </c>
      <c r="L12" s="33">
        <f t="shared" si="1"/>
        <v>6.6342748160929985E-2</v>
      </c>
      <c r="M12" s="33">
        <f t="shared" si="1"/>
        <v>6.4188759471589779E-2</v>
      </c>
      <c r="N12" s="33">
        <f t="shared" si="1"/>
        <v>5.7090473424339233E-2</v>
      </c>
      <c r="O12" s="33">
        <f t="shared" si="1"/>
        <v>5.6273598605866976E-2</v>
      </c>
      <c r="P12" s="3"/>
      <c r="Q12" s="3"/>
    </row>
    <row r="13" spans="1:17" x14ac:dyDescent="0.15">
      <c r="A13" s="61"/>
      <c r="B13" s="62"/>
      <c r="C13" s="47"/>
      <c r="D13" s="53">
        <f>(D11-0.09)*0.2/(0.0044*1000*D7)</f>
        <v>7.3048705190135468E-2</v>
      </c>
      <c r="E13" s="53"/>
      <c r="F13" s="53">
        <f>(F11-0.09)*0.2/(0.0044*1000*F7)</f>
        <v>7.1082302957677423E-2</v>
      </c>
      <c r="G13" s="53"/>
      <c r="H13" s="53">
        <f>(H11-0.09)*0.2/(0.0044*1000*H7)</f>
        <v>7.2011696225061497E-2</v>
      </c>
      <c r="I13" s="53"/>
      <c r="J13" s="53">
        <f>(J11-0.09)*0.2/(0.0044*1000*J7)</f>
        <v>7.4214281823628728E-2</v>
      </c>
      <c r="K13" s="53"/>
      <c r="L13" s="53">
        <f>(L11-0.09)*0.2/(0.0044*1000*L7)</f>
        <v>6.5265969042947472E-2</v>
      </c>
      <c r="M13" s="53"/>
      <c r="N13" s="53">
        <f>(N11-0.09)*0.2/(0.0044*1000*N7)</f>
        <v>5.6682036015103111E-2</v>
      </c>
      <c r="O13" s="53"/>
      <c r="P13" s="3"/>
      <c r="Q13" s="3"/>
    </row>
    <row r="14" spans="1:17" x14ac:dyDescent="0.15">
      <c r="A14" s="61"/>
      <c r="B14" s="60" t="s">
        <v>229</v>
      </c>
      <c r="C14" s="38" t="s">
        <v>244</v>
      </c>
      <c r="D14" s="10">
        <v>0.44800000000000001</v>
      </c>
      <c r="E14" s="10">
        <v>0.44900000000000001</v>
      </c>
      <c r="F14" s="10">
        <v>0.436</v>
      </c>
      <c r="G14" s="10">
        <v>0.438</v>
      </c>
      <c r="H14" s="10">
        <v>0.433</v>
      </c>
      <c r="I14" s="10">
        <v>0.41199999999999998</v>
      </c>
      <c r="J14" s="10">
        <v>0.47799999999999998</v>
      </c>
      <c r="K14" s="10">
        <v>0.55800000000000005</v>
      </c>
      <c r="L14" s="10">
        <v>0.39500000000000002</v>
      </c>
      <c r="M14" s="10">
        <v>0.39</v>
      </c>
      <c r="N14" s="10">
        <v>0.192</v>
      </c>
      <c r="O14" s="10">
        <v>0.188</v>
      </c>
      <c r="P14" s="3"/>
      <c r="Q14" s="3"/>
    </row>
    <row r="15" spans="1:17" x14ac:dyDescent="0.15">
      <c r="A15" s="61"/>
      <c r="B15" s="62"/>
      <c r="C15" s="38" t="s">
        <v>244</v>
      </c>
      <c r="D15" s="10">
        <v>0.44600000000000001</v>
      </c>
      <c r="E15" s="10">
        <v>0.46100000000000002</v>
      </c>
      <c r="F15" s="10">
        <v>0.432</v>
      </c>
      <c r="G15" s="10">
        <v>0.44400000000000001</v>
      </c>
      <c r="H15" s="10">
        <v>0.42899999999999999</v>
      </c>
      <c r="I15" s="10">
        <v>0.41399999999999998</v>
      </c>
      <c r="J15" s="10">
        <v>0.48899999999999999</v>
      </c>
      <c r="K15" s="10">
        <v>0.53900000000000003</v>
      </c>
      <c r="L15" s="10">
        <v>0.38800000000000001</v>
      </c>
      <c r="M15" s="10">
        <v>0.38700000000000001</v>
      </c>
      <c r="N15" s="10">
        <v>0.193</v>
      </c>
      <c r="O15" s="10">
        <v>0.191</v>
      </c>
      <c r="P15" s="3"/>
      <c r="Q15" s="3"/>
    </row>
    <row r="16" spans="1:17" x14ac:dyDescent="0.15">
      <c r="A16" s="61"/>
      <c r="B16" s="62"/>
      <c r="C16" s="49" t="s">
        <v>249</v>
      </c>
      <c r="D16" s="20">
        <f t="shared" ref="D16:O16" si="2">AVERAGE(D14:D15)</f>
        <v>0.44700000000000001</v>
      </c>
      <c r="E16" s="20">
        <f t="shared" si="2"/>
        <v>0.45500000000000002</v>
      </c>
      <c r="F16" s="20">
        <f t="shared" si="2"/>
        <v>0.434</v>
      </c>
      <c r="G16" s="20">
        <f t="shared" si="2"/>
        <v>0.441</v>
      </c>
      <c r="H16" s="20">
        <f t="shared" si="2"/>
        <v>0.43099999999999999</v>
      </c>
      <c r="I16" s="20">
        <f t="shared" si="2"/>
        <v>0.41299999999999998</v>
      </c>
      <c r="J16" s="20">
        <f t="shared" si="2"/>
        <v>0.48349999999999999</v>
      </c>
      <c r="K16" s="20">
        <f t="shared" si="2"/>
        <v>0.54849999999999999</v>
      </c>
      <c r="L16" s="20">
        <f t="shared" si="2"/>
        <v>0.39150000000000001</v>
      </c>
      <c r="M16" s="20">
        <f t="shared" si="2"/>
        <v>0.38850000000000001</v>
      </c>
      <c r="N16" s="20">
        <f t="shared" si="2"/>
        <v>0.1925</v>
      </c>
      <c r="O16" s="20">
        <f t="shared" si="2"/>
        <v>0.1895</v>
      </c>
      <c r="P16" s="3"/>
      <c r="Q16" s="3"/>
    </row>
    <row r="17" spans="1:17" x14ac:dyDescent="0.15">
      <c r="A17" s="61"/>
      <c r="B17" s="62"/>
      <c r="C17" s="47"/>
      <c r="D17" s="52">
        <f>AVERAGE(D14:E15)</f>
        <v>0.45100000000000001</v>
      </c>
      <c r="E17" s="52"/>
      <c r="F17" s="52">
        <f>AVERAGE(F14:G15)</f>
        <v>0.4375</v>
      </c>
      <c r="G17" s="52"/>
      <c r="H17" s="52">
        <f>AVERAGE(H14:I15)</f>
        <v>0.42199999999999999</v>
      </c>
      <c r="I17" s="52"/>
      <c r="J17" s="52">
        <f>AVERAGE(J14:K15)</f>
        <v>0.51600000000000001</v>
      </c>
      <c r="K17" s="52"/>
      <c r="L17" s="52">
        <f>AVERAGE(L14:M15)</f>
        <v>0.39</v>
      </c>
      <c r="M17" s="52"/>
      <c r="N17" s="52">
        <f>AVERAGE(N14:O15)</f>
        <v>0.191</v>
      </c>
      <c r="O17" s="52"/>
      <c r="P17" s="3"/>
      <c r="Q17" s="3"/>
    </row>
    <row r="18" spans="1:17" x14ac:dyDescent="0.15">
      <c r="A18" s="61"/>
      <c r="B18" s="62"/>
      <c r="C18" s="49" t="s">
        <v>250</v>
      </c>
      <c r="D18" s="33">
        <f t="shared" ref="D18:O18" si="3">(D16-0.0629)*0.1/(0.0041*1000*D6)</f>
        <v>1.8714128411759543E-2</v>
      </c>
      <c r="E18" s="33">
        <f t="shared" si="3"/>
        <v>1.9103904582793329E-2</v>
      </c>
      <c r="F18" s="33">
        <f t="shared" si="3"/>
        <v>1.8080742133829642E-2</v>
      </c>
      <c r="G18" s="33">
        <f t="shared" si="3"/>
        <v>1.8414439336086649E-2</v>
      </c>
      <c r="H18" s="33">
        <f t="shared" si="3"/>
        <v>1.7930994169138813E-2</v>
      </c>
      <c r="I18" s="33">
        <f t="shared" si="3"/>
        <v>1.7064397262677663E-2</v>
      </c>
      <c r="J18" s="33">
        <f t="shared" si="3"/>
        <v>2.0492482192101182E-2</v>
      </c>
      <c r="K18" s="33">
        <f t="shared" si="3"/>
        <v>2.3649964934154128E-2</v>
      </c>
      <c r="L18" s="33">
        <f t="shared" si="3"/>
        <v>1.6013255037645283E-2</v>
      </c>
      <c r="M18" s="33">
        <f t="shared" si="3"/>
        <v>1.5873402787595733E-2</v>
      </c>
      <c r="N18" s="33">
        <f t="shared" si="3"/>
        <v>6.3118522559027493E-3</v>
      </c>
      <c r="O18" s="33">
        <f t="shared" si="3"/>
        <v>6.1657445647938895E-3</v>
      </c>
      <c r="P18" s="3"/>
      <c r="Q18" s="3"/>
    </row>
    <row r="19" spans="1:17" x14ac:dyDescent="0.15">
      <c r="A19" s="61"/>
      <c r="B19" s="62"/>
      <c r="C19" s="47"/>
      <c r="D19" s="54">
        <f>(D17-0.0629)*0.1/(0.0041*1000*D7)</f>
        <v>1.8909016497276436E-2</v>
      </c>
      <c r="E19" s="54"/>
      <c r="F19" s="54">
        <f>(F17-0.0629)*0.1/(0.0041*1000*F7)</f>
        <v>1.8247624058026077E-2</v>
      </c>
      <c r="G19" s="54"/>
      <c r="H19" s="54">
        <f>(H17-0.0629)*0.1/(0.0041*1000*H7)</f>
        <v>1.7497825562612826E-2</v>
      </c>
      <c r="I19" s="54"/>
      <c r="J19" s="54">
        <f>(J17-0.0629)*0.1/(0.0041*1000*J7)</f>
        <v>2.207153886997228E-2</v>
      </c>
      <c r="K19" s="54"/>
      <c r="L19" s="54">
        <f>(L17-0.0629)*0.1/(0.0041*1000*L7)</f>
        <v>1.5943342886666278E-2</v>
      </c>
      <c r="M19" s="54"/>
      <c r="N19" s="54">
        <f>(N17-0.0629)*0.1/(0.0041*1000*N7)</f>
        <v>6.2387984103483198E-3</v>
      </c>
      <c r="O19" s="54"/>
      <c r="P19" s="3"/>
      <c r="Q19" s="3"/>
    </row>
    <row r="20" spans="1:17" x14ac:dyDescent="0.15">
      <c r="A20" s="61"/>
      <c r="B20" s="60" t="s">
        <v>230</v>
      </c>
      <c r="C20" s="38" t="s">
        <v>245</v>
      </c>
      <c r="D20" s="10">
        <v>0.90700000000000003</v>
      </c>
      <c r="E20" s="10">
        <v>0.90500000000000003</v>
      </c>
      <c r="F20" s="10">
        <v>0.84099999999999997</v>
      </c>
      <c r="G20" s="18">
        <v>0.76600000000000001</v>
      </c>
      <c r="H20" s="10">
        <v>0.97199999999999998</v>
      </c>
      <c r="I20" s="10">
        <v>0.92800000000000005</v>
      </c>
      <c r="J20" s="10">
        <v>0.92600000000000005</v>
      </c>
      <c r="K20" s="10">
        <v>0.88400000000000001</v>
      </c>
      <c r="L20" s="10">
        <v>1.1240000000000001</v>
      </c>
      <c r="M20" s="10">
        <v>0.96099999999999997</v>
      </c>
      <c r="N20" s="10">
        <v>0.78400000000000003</v>
      </c>
      <c r="O20" s="18">
        <v>0.71299999999999997</v>
      </c>
      <c r="P20" s="3"/>
      <c r="Q20" s="3"/>
    </row>
    <row r="21" spans="1:17" x14ac:dyDescent="0.15">
      <c r="A21" s="61"/>
      <c r="B21" s="62"/>
      <c r="C21" s="38" t="s">
        <v>245</v>
      </c>
      <c r="D21" s="10">
        <v>0.92</v>
      </c>
      <c r="E21" s="10">
        <v>0.93300000000000005</v>
      </c>
      <c r="F21" s="10">
        <v>0.89500000000000002</v>
      </c>
      <c r="G21" s="10">
        <v>0.92800000000000005</v>
      </c>
      <c r="H21" s="10">
        <v>0.97399999999999998</v>
      </c>
      <c r="I21" s="10">
        <v>0.93700000000000006</v>
      </c>
      <c r="J21" s="10">
        <v>0.92600000000000005</v>
      </c>
      <c r="K21" s="10">
        <v>0.84799999999999998</v>
      </c>
      <c r="L21" s="10">
        <v>1.1359999999999999</v>
      </c>
      <c r="M21" s="10">
        <v>0.98</v>
      </c>
      <c r="N21" s="10">
        <v>0.77600000000000002</v>
      </c>
      <c r="O21" s="18">
        <v>0.85599999999999998</v>
      </c>
      <c r="P21" s="3"/>
      <c r="Q21" s="3"/>
    </row>
    <row r="22" spans="1:17" x14ac:dyDescent="0.15">
      <c r="A22" s="61"/>
      <c r="B22" s="62"/>
      <c r="C22" s="49" t="s">
        <v>249</v>
      </c>
      <c r="D22" s="10">
        <f t="shared" ref="D22:O22" si="4">AVERAGE(D20:D21)</f>
        <v>0.91349999999999998</v>
      </c>
      <c r="E22" s="10">
        <f t="shared" si="4"/>
        <v>0.91900000000000004</v>
      </c>
      <c r="F22" s="10">
        <f t="shared" si="4"/>
        <v>0.86799999999999999</v>
      </c>
      <c r="G22" s="10">
        <f t="shared" si="4"/>
        <v>0.84699999999999998</v>
      </c>
      <c r="H22" s="10">
        <f t="shared" si="4"/>
        <v>0.97299999999999998</v>
      </c>
      <c r="I22" s="10">
        <f t="shared" si="4"/>
        <v>0.93250000000000011</v>
      </c>
      <c r="J22" s="10">
        <f t="shared" si="4"/>
        <v>0.92600000000000005</v>
      </c>
      <c r="K22" s="10">
        <f t="shared" si="4"/>
        <v>0.86599999999999999</v>
      </c>
      <c r="L22" s="10">
        <f t="shared" si="4"/>
        <v>1.1299999999999999</v>
      </c>
      <c r="M22" s="10">
        <f t="shared" si="4"/>
        <v>0.97049999999999992</v>
      </c>
      <c r="N22" s="10">
        <f t="shared" si="4"/>
        <v>0.78</v>
      </c>
      <c r="O22" s="18">
        <f t="shared" si="4"/>
        <v>0.78449999999999998</v>
      </c>
      <c r="P22" s="3"/>
      <c r="Q22" s="3"/>
    </row>
    <row r="23" spans="1:17" x14ac:dyDescent="0.15">
      <c r="A23" s="61"/>
      <c r="B23" s="62"/>
      <c r="C23" s="47"/>
      <c r="D23" s="52">
        <f>AVERAGE(D20:E21)</f>
        <v>0.91625000000000001</v>
      </c>
      <c r="E23" s="52"/>
      <c r="F23" s="52">
        <f>AVERAGE(F20:F21,G21)</f>
        <v>0.88800000000000001</v>
      </c>
      <c r="G23" s="52"/>
      <c r="H23" s="52">
        <f>AVERAGE(H20:I21)</f>
        <v>0.95274999999999999</v>
      </c>
      <c r="I23" s="52"/>
      <c r="J23" s="52">
        <f>AVERAGE(J20:K21)</f>
        <v>0.89600000000000002</v>
      </c>
      <c r="K23" s="52"/>
      <c r="L23" s="52">
        <f>AVERAGE(L20:M21)</f>
        <v>1.0502500000000001</v>
      </c>
      <c r="M23" s="52"/>
      <c r="N23" s="52">
        <f>AVERAGE(N20:N21)</f>
        <v>0.78</v>
      </c>
      <c r="O23" s="52"/>
      <c r="P23" s="3"/>
      <c r="Q23" s="3"/>
    </row>
    <row r="24" spans="1:17" x14ac:dyDescent="0.15">
      <c r="A24" s="61"/>
      <c r="B24" s="62"/>
      <c r="C24" s="49" t="s">
        <v>250</v>
      </c>
      <c r="D24" s="15">
        <f t="shared" ref="D24:O24" si="5">(D22-0.0213)/(0.012*1000*D6)</f>
        <v>0.14852177387135435</v>
      </c>
      <c r="E24" s="15">
        <f t="shared" si="5"/>
        <v>0.14943734185643892</v>
      </c>
      <c r="F24" s="15">
        <f t="shared" si="5"/>
        <v>0.14094752963110932</v>
      </c>
      <c r="G24" s="15">
        <f t="shared" si="5"/>
        <v>0.13739683173588924</v>
      </c>
      <c r="H24" s="15">
        <f t="shared" si="5"/>
        <v>0.15839491378736437</v>
      </c>
      <c r="I24" s="15">
        <f t="shared" si="5"/>
        <v>0.15174527045030645</v>
      </c>
      <c r="J24" s="15">
        <f t="shared" si="5"/>
        <v>0.150602610201092</v>
      </c>
      <c r="K24" s="15">
        <f t="shared" si="5"/>
        <v>0.14055843982960595</v>
      </c>
      <c r="L24" s="15">
        <f t="shared" si="5"/>
        <v>0.18459873459873458</v>
      </c>
      <c r="M24" s="15">
        <f t="shared" si="5"/>
        <v>0.15810513691784928</v>
      </c>
      <c r="N24" s="15">
        <f t="shared" si="5"/>
        <v>0.12624800319488816</v>
      </c>
      <c r="O24" s="23">
        <f t="shared" si="5"/>
        <v>0.12699680511182107</v>
      </c>
      <c r="P24" s="3"/>
      <c r="Q24" s="3"/>
    </row>
    <row r="25" spans="1:17" x14ac:dyDescent="0.15">
      <c r="A25" s="61"/>
      <c r="B25" s="62"/>
      <c r="C25" s="47"/>
      <c r="D25" s="53">
        <f>(D23-0.0213)/(0.012*1000*D7)</f>
        <v>0.14897955786389663</v>
      </c>
      <c r="E25" s="53"/>
      <c r="F25" s="53">
        <f>(F23-0.0213)/(0.012*1000*F7)</f>
        <v>0.14424805272618335</v>
      </c>
      <c r="G25" s="53"/>
      <c r="H25" s="53">
        <f>(H23-0.0213)/(0.012*1000*H7)</f>
        <v>0.15507108846935036</v>
      </c>
      <c r="I25" s="53"/>
      <c r="J25" s="53">
        <f>(J23-0.0213)/(0.012*1000*J7)</f>
        <v>0.1455795220025298</v>
      </c>
      <c r="K25" s="53"/>
      <c r="L25" s="53">
        <f>(L23-0.0213)/(0.012*1000*L7)</f>
        <v>0.17135458300026649</v>
      </c>
      <c r="M25" s="53"/>
      <c r="N25" s="53">
        <f>(N23-0.0213)/(0.012*1000*N7)</f>
        <v>0.12624800319488816</v>
      </c>
      <c r="O25" s="53"/>
      <c r="P25" s="3"/>
      <c r="Q25" s="3"/>
    </row>
    <row r="26" spans="1:17" x14ac:dyDescent="0.15">
      <c r="A26" s="3"/>
      <c r="B26" s="55" t="s">
        <v>246</v>
      </c>
      <c r="C26" s="56"/>
      <c r="D26" s="56"/>
      <c r="E26" s="56"/>
      <c r="F26" s="56"/>
      <c r="G26" s="56"/>
      <c r="H26" s="56"/>
      <c r="I26" s="56"/>
      <c r="J26" s="56"/>
      <c r="K26" s="3"/>
      <c r="L26" s="3"/>
      <c r="M26" s="3"/>
      <c r="N26" s="3"/>
      <c r="O26" s="3"/>
      <c r="P26" s="3"/>
      <c r="Q26" s="3"/>
    </row>
    <row r="27" spans="1:17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45">
        <v>44849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3"/>
      <c r="O29" s="3"/>
      <c r="P29" s="3"/>
      <c r="Q29" s="3"/>
    </row>
    <row r="30" spans="1:17" ht="14.25" x14ac:dyDescent="0.2">
      <c r="A30" s="35" t="s">
        <v>219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3"/>
      <c r="O30" s="3"/>
      <c r="P30" s="3"/>
      <c r="Q30" s="3"/>
    </row>
    <row r="31" spans="1:17" x14ac:dyDescent="0.15">
      <c r="A31" s="63" t="s">
        <v>220</v>
      </c>
      <c r="B31" s="6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3"/>
      <c r="O31" s="3"/>
      <c r="P31" s="3"/>
      <c r="Q31" s="3"/>
    </row>
    <row r="32" spans="1:17" x14ac:dyDescent="0.15">
      <c r="A32" s="64"/>
      <c r="B32" s="64"/>
      <c r="C32" s="8"/>
      <c r="D32" s="57" t="s">
        <v>11</v>
      </c>
      <c r="E32" s="52"/>
      <c r="F32" s="57" t="s">
        <v>12</v>
      </c>
      <c r="G32" s="52"/>
      <c r="H32" s="57" t="s">
        <v>13</v>
      </c>
      <c r="I32" s="52"/>
      <c r="J32" s="57" t="s">
        <v>14</v>
      </c>
      <c r="K32" s="52"/>
      <c r="L32" s="57" t="s">
        <v>15</v>
      </c>
      <c r="M32" s="52"/>
      <c r="N32" s="3"/>
      <c r="O32" s="3"/>
      <c r="P32" s="3"/>
      <c r="Q32" s="3"/>
    </row>
    <row r="33" spans="1:17" x14ac:dyDescent="0.15">
      <c r="A33" s="64"/>
      <c r="B33" s="64"/>
      <c r="C33" s="8"/>
      <c r="D33" s="20" t="s">
        <v>6</v>
      </c>
      <c r="E33" s="20" t="s">
        <v>7</v>
      </c>
      <c r="F33" s="20" t="s">
        <v>6</v>
      </c>
      <c r="G33" s="20" t="s">
        <v>7</v>
      </c>
      <c r="H33" s="20" t="s">
        <v>6</v>
      </c>
      <c r="I33" s="20" t="s">
        <v>7</v>
      </c>
      <c r="J33" s="20" t="s">
        <v>6</v>
      </c>
      <c r="K33" s="20" t="s">
        <v>7</v>
      </c>
      <c r="L33" s="20" t="s">
        <v>6</v>
      </c>
      <c r="M33" s="20" t="s">
        <v>7</v>
      </c>
      <c r="N33" s="3"/>
      <c r="O33" s="3"/>
      <c r="P33" s="3"/>
      <c r="Q33" s="3"/>
    </row>
    <row r="34" spans="1:17" x14ac:dyDescent="0.15">
      <c r="A34" s="64"/>
      <c r="B34" s="64"/>
      <c r="C34" s="39" t="s">
        <v>248</v>
      </c>
      <c r="D34" s="9">
        <v>0.50039999999999996</v>
      </c>
      <c r="E34" s="9">
        <v>0.50060000000000004</v>
      </c>
      <c r="F34" s="9">
        <v>0.50049999999999994</v>
      </c>
      <c r="G34" s="9">
        <v>0.50070000000000003</v>
      </c>
      <c r="H34" s="9">
        <v>0.50060000000000004</v>
      </c>
      <c r="I34" s="9">
        <v>0.50029999999999997</v>
      </c>
      <c r="J34" s="9">
        <v>0.50060000000000004</v>
      </c>
      <c r="K34" s="9">
        <v>0.50049999999999994</v>
      </c>
      <c r="L34" s="9">
        <v>0.50070000000000003</v>
      </c>
      <c r="M34" s="9">
        <v>0.50029999999999997</v>
      </c>
      <c r="N34" s="3"/>
      <c r="O34" s="3"/>
      <c r="P34" s="3"/>
      <c r="Q34" s="3"/>
    </row>
    <row r="35" spans="1:17" x14ac:dyDescent="0.15">
      <c r="A35" s="5"/>
      <c r="B35" s="3"/>
      <c r="C35" s="39" t="s">
        <v>247</v>
      </c>
      <c r="D35" s="51">
        <f>(D34+E34)/2</f>
        <v>0.50049999999999994</v>
      </c>
      <c r="E35" s="51"/>
      <c r="F35" s="51">
        <f>(F34+G34)/2</f>
        <v>0.50059999999999993</v>
      </c>
      <c r="G35" s="51"/>
      <c r="H35" s="51">
        <f>(H34+I34)/2</f>
        <v>0.50045000000000006</v>
      </c>
      <c r="I35" s="51"/>
      <c r="J35" s="51">
        <f>(J34+K34)/2</f>
        <v>0.50055000000000005</v>
      </c>
      <c r="K35" s="51"/>
      <c r="L35" s="51">
        <f>(L34+M34)/2</f>
        <v>0.50049999999999994</v>
      </c>
      <c r="M35" s="51"/>
      <c r="N35" s="3"/>
      <c r="O35" s="3"/>
      <c r="P35" s="3"/>
      <c r="Q35" s="3"/>
    </row>
    <row r="36" spans="1:17" x14ac:dyDescent="0.15">
      <c r="A36" s="60" t="s">
        <v>227</v>
      </c>
      <c r="B36" s="60" t="s">
        <v>228</v>
      </c>
      <c r="C36" s="38" t="s">
        <v>243</v>
      </c>
      <c r="D36" s="20" t="s">
        <v>16</v>
      </c>
      <c r="E36" s="20" t="s">
        <v>17</v>
      </c>
      <c r="F36" s="20" t="s">
        <v>18</v>
      </c>
      <c r="G36" s="20" t="s">
        <v>19</v>
      </c>
      <c r="H36" s="20" t="s">
        <v>20</v>
      </c>
      <c r="I36" s="20" t="s">
        <v>21</v>
      </c>
      <c r="J36" s="20" t="s">
        <v>22</v>
      </c>
      <c r="K36" s="20" t="s">
        <v>23</v>
      </c>
      <c r="L36" s="20" t="s">
        <v>24</v>
      </c>
      <c r="M36" s="20" t="s">
        <v>25</v>
      </c>
      <c r="N36" s="3"/>
      <c r="O36" s="3"/>
      <c r="P36" s="3"/>
      <c r="Q36" s="3"/>
    </row>
    <row r="37" spans="1:17" x14ac:dyDescent="0.15">
      <c r="A37" s="61"/>
      <c r="B37" s="62"/>
      <c r="C37" s="38" t="s">
        <v>243</v>
      </c>
      <c r="D37" s="20" t="s">
        <v>26</v>
      </c>
      <c r="E37" s="20" t="s">
        <v>27</v>
      </c>
      <c r="F37" s="20" t="s">
        <v>28</v>
      </c>
      <c r="G37" s="20" t="s">
        <v>29</v>
      </c>
      <c r="H37" s="20" t="s">
        <v>30</v>
      </c>
      <c r="I37" s="20" t="s">
        <v>31</v>
      </c>
      <c r="J37" s="20" t="s">
        <v>32</v>
      </c>
      <c r="K37" s="20" t="s">
        <v>33</v>
      </c>
      <c r="L37" s="20" t="s">
        <v>34</v>
      </c>
      <c r="M37" s="20" t="s">
        <v>35</v>
      </c>
      <c r="N37" s="3"/>
      <c r="O37" s="3"/>
      <c r="P37" s="3"/>
      <c r="Q37" s="3"/>
    </row>
    <row r="38" spans="1:17" x14ac:dyDescent="0.15">
      <c r="A38" s="61"/>
      <c r="B38" s="62"/>
      <c r="C38" s="49" t="s">
        <v>249</v>
      </c>
      <c r="D38" s="20">
        <f>(D36+D37)/2</f>
        <v>0.85799999999999998</v>
      </c>
      <c r="E38" s="20">
        <f>(E36+E37)/2</f>
        <v>0.86099999999999999</v>
      </c>
      <c r="F38" s="20">
        <f t="shared" ref="F38:M38" si="6">(F36+F37)/2</f>
        <v>0.98199999999999998</v>
      </c>
      <c r="G38" s="20">
        <f t="shared" si="6"/>
        <v>0.92</v>
      </c>
      <c r="H38" s="20">
        <f t="shared" si="6"/>
        <v>0.91100000000000003</v>
      </c>
      <c r="I38" s="20">
        <f t="shared" si="6"/>
        <v>0.87050000000000005</v>
      </c>
      <c r="J38" s="20">
        <f t="shared" si="6"/>
        <v>0.88749999999999996</v>
      </c>
      <c r="K38" s="20">
        <f t="shared" si="6"/>
        <v>0.89300000000000002</v>
      </c>
      <c r="L38" s="20">
        <f t="shared" si="6"/>
        <v>0.65300000000000002</v>
      </c>
      <c r="M38" s="20">
        <f t="shared" si="6"/>
        <v>0.67949999999999999</v>
      </c>
      <c r="N38" s="3"/>
      <c r="O38" s="3"/>
      <c r="P38" s="3"/>
      <c r="Q38" s="3"/>
    </row>
    <row r="39" spans="1:17" x14ac:dyDescent="0.15">
      <c r="A39" s="61"/>
      <c r="B39" s="62"/>
      <c r="C39" s="47"/>
      <c r="D39" s="57">
        <f>(D38+E38)/2</f>
        <v>0.85949999999999993</v>
      </c>
      <c r="E39" s="52"/>
      <c r="F39" s="57">
        <f>(F38+G38)/2</f>
        <v>0.95100000000000007</v>
      </c>
      <c r="G39" s="52"/>
      <c r="H39" s="57">
        <f>(H38+I38)/2</f>
        <v>0.89075000000000004</v>
      </c>
      <c r="I39" s="52"/>
      <c r="J39" s="57">
        <f>(J38+K38)/2</f>
        <v>0.89024999999999999</v>
      </c>
      <c r="K39" s="52"/>
      <c r="L39" s="57">
        <f>(L38+M38)/2</f>
        <v>0.66625000000000001</v>
      </c>
      <c r="M39" s="52"/>
      <c r="N39" s="3"/>
      <c r="O39" s="3"/>
      <c r="P39" s="3"/>
      <c r="Q39" s="3"/>
    </row>
    <row r="40" spans="1:17" x14ac:dyDescent="0.15">
      <c r="A40" s="61"/>
      <c r="B40" s="62"/>
      <c r="C40" s="49" t="s">
        <v>250</v>
      </c>
      <c r="D40" s="11">
        <f t="shared" ref="D40:M40" si="7">(D38-0.09)*0.2/(0.0044*1000*D34)</f>
        <v>6.97623719206453E-2</v>
      </c>
      <c r="E40" s="11">
        <f t="shared" si="7"/>
        <v>7.0006900809937156E-2</v>
      </c>
      <c r="F40" s="11">
        <f t="shared" si="7"/>
        <v>8.1009899191717374E-2</v>
      </c>
      <c r="G40" s="11">
        <f t="shared" si="7"/>
        <v>7.5349056775060375E-2</v>
      </c>
      <c r="H40" s="11">
        <f t="shared" si="7"/>
        <v>7.454690734754657E-2</v>
      </c>
      <c r="I40" s="11">
        <f t="shared" si="7"/>
        <v>7.0911998255592107E-2</v>
      </c>
      <c r="J40" s="11">
        <f t="shared" si="7"/>
        <v>7.2413104274870133E-2</v>
      </c>
      <c r="K40" s="11">
        <f t="shared" si="7"/>
        <v>7.2927072927072942E-2</v>
      </c>
      <c r="L40" s="11">
        <f t="shared" si="7"/>
        <v>5.1110263812480711E-2</v>
      </c>
      <c r="M40" s="11">
        <f t="shared" si="7"/>
        <v>5.3558773826613129E-2</v>
      </c>
      <c r="N40" s="3"/>
      <c r="O40" s="3"/>
      <c r="P40" s="3"/>
      <c r="Q40" s="3"/>
    </row>
    <row r="41" spans="1:17" x14ac:dyDescent="0.15">
      <c r="A41" s="61"/>
      <c r="B41" s="62"/>
      <c r="C41" s="47"/>
      <c r="D41" s="53">
        <f>(D39-0.09)*0.2/(0.0044*1000*D35)</f>
        <v>6.9884660793751704E-2</v>
      </c>
      <c r="E41" s="53"/>
      <c r="F41" s="53">
        <f>(F39-0.09)*0.2/(0.0044*1000*F35)</f>
        <v>7.8178912577634124E-2</v>
      </c>
      <c r="G41" s="53"/>
      <c r="H41" s="53">
        <f>(H39-0.09)*0.2/(0.0044*1000*H35)</f>
        <v>7.2729997547661643E-2</v>
      </c>
      <c r="I41" s="53"/>
      <c r="J41" s="53">
        <f>(J39-0.09)*0.2/(0.0044*1000*J35)</f>
        <v>7.2670062930776144E-2</v>
      </c>
      <c r="K41" s="53"/>
      <c r="L41" s="53">
        <f>(L39-0.09)*0.2/(0.0044*1000*L35)</f>
        <v>5.2334029606756892E-2</v>
      </c>
      <c r="M41" s="53"/>
      <c r="N41" s="3"/>
      <c r="O41" s="3"/>
      <c r="P41" s="3"/>
      <c r="Q41" s="3"/>
    </row>
    <row r="42" spans="1:17" x14ac:dyDescent="0.15">
      <c r="A42" s="61"/>
      <c r="B42" s="60" t="s">
        <v>229</v>
      </c>
      <c r="C42" s="38" t="s">
        <v>244</v>
      </c>
      <c r="D42" s="10">
        <v>0.42899999999999999</v>
      </c>
      <c r="E42" s="10">
        <v>0.432</v>
      </c>
      <c r="F42" s="10">
        <v>0.61599999999999999</v>
      </c>
      <c r="G42" s="10">
        <v>0.49299999999999999</v>
      </c>
      <c r="H42" s="10">
        <v>0.45700000000000002</v>
      </c>
      <c r="I42" s="10">
        <v>0.47399999999999998</v>
      </c>
      <c r="J42" s="10">
        <v>0.52900000000000003</v>
      </c>
      <c r="K42" s="10">
        <v>0.58299999999999996</v>
      </c>
      <c r="L42" s="10">
        <v>0.21299999999999999</v>
      </c>
      <c r="M42" s="10">
        <v>0.22500000000000001</v>
      </c>
      <c r="N42" s="3"/>
      <c r="O42" s="3"/>
      <c r="P42" s="3"/>
      <c r="Q42" s="3"/>
    </row>
    <row r="43" spans="1:17" x14ac:dyDescent="0.15">
      <c r="A43" s="61"/>
      <c r="B43" s="62"/>
      <c r="C43" s="38" t="s">
        <v>244</v>
      </c>
      <c r="D43" s="10">
        <v>0.433</v>
      </c>
      <c r="E43" s="10">
        <v>0.44</v>
      </c>
      <c r="F43" s="10">
        <v>0.61399999999999999</v>
      </c>
      <c r="G43" s="10">
        <v>0.49199999999999999</v>
      </c>
      <c r="H43" s="10">
        <v>0.46</v>
      </c>
      <c r="I43" s="10">
        <v>0.47299999999999998</v>
      </c>
      <c r="J43" s="10">
        <v>0.54</v>
      </c>
      <c r="K43" s="10">
        <v>0.58899999999999997</v>
      </c>
      <c r="L43" s="10">
        <v>0.22</v>
      </c>
      <c r="M43" s="10">
        <v>0.22600000000000001</v>
      </c>
      <c r="N43" s="3"/>
      <c r="O43" s="3"/>
      <c r="P43" s="3"/>
      <c r="Q43" s="3"/>
    </row>
    <row r="44" spans="1:17" x14ac:dyDescent="0.15">
      <c r="A44" s="61"/>
      <c r="B44" s="62"/>
      <c r="C44" s="49" t="s">
        <v>249</v>
      </c>
      <c r="D44" s="10">
        <f>AVERAGE(D42:D43)</f>
        <v>0.43099999999999999</v>
      </c>
      <c r="E44" s="10">
        <f t="shared" ref="E44:M44" si="8">AVERAGE(E42:E43)</f>
        <v>0.436</v>
      </c>
      <c r="F44" s="10">
        <f t="shared" si="8"/>
        <v>0.61499999999999999</v>
      </c>
      <c r="G44" s="10">
        <f t="shared" si="8"/>
        <v>0.49249999999999999</v>
      </c>
      <c r="H44" s="10">
        <f t="shared" si="8"/>
        <v>0.45850000000000002</v>
      </c>
      <c r="I44" s="10">
        <f t="shared" si="8"/>
        <v>0.47349999999999998</v>
      </c>
      <c r="J44" s="10">
        <f t="shared" si="8"/>
        <v>0.53449999999999998</v>
      </c>
      <c r="K44" s="10">
        <f t="shared" si="8"/>
        <v>0.58599999999999997</v>
      </c>
      <c r="L44" s="10">
        <f t="shared" si="8"/>
        <v>0.2165</v>
      </c>
      <c r="M44" s="10">
        <f t="shared" si="8"/>
        <v>0.22550000000000001</v>
      </c>
      <c r="N44" s="3"/>
      <c r="O44" s="3"/>
      <c r="P44" s="3"/>
      <c r="Q44" s="3"/>
    </row>
    <row r="45" spans="1:17" x14ac:dyDescent="0.15">
      <c r="A45" s="61"/>
      <c r="B45" s="62"/>
      <c r="C45" s="47"/>
      <c r="D45" s="52">
        <f>(D44+E44)/2</f>
        <v>0.4335</v>
      </c>
      <c r="E45" s="52"/>
      <c r="F45" s="52">
        <f>(F44+G44)/2</f>
        <v>0.55374999999999996</v>
      </c>
      <c r="G45" s="52"/>
      <c r="H45" s="52">
        <f>(H44+I44)/2</f>
        <v>0.46599999999999997</v>
      </c>
      <c r="I45" s="52"/>
      <c r="J45" s="52">
        <f>(J44+K44)/2</f>
        <v>0.56024999999999991</v>
      </c>
      <c r="K45" s="52"/>
      <c r="L45" s="52">
        <f>(L44+M44)/2</f>
        <v>0.221</v>
      </c>
      <c r="M45" s="52"/>
      <c r="N45" s="3"/>
      <c r="O45" s="3"/>
      <c r="P45" s="3"/>
      <c r="Q45" s="3"/>
    </row>
    <row r="46" spans="1:17" x14ac:dyDescent="0.15">
      <c r="A46" s="61"/>
      <c r="B46" s="62"/>
      <c r="C46" s="49" t="s">
        <v>250</v>
      </c>
      <c r="D46" s="11">
        <f t="shared" ref="D46:M46" si="9">(D44-0.0629)*0.1/(0.0041*D34*1000)</f>
        <v>1.7941744165643099E-2</v>
      </c>
      <c r="E46" s="11">
        <f t="shared" si="9"/>
        <v>1.8178186176588094E-2</v>
      </c>
      <c r="F46" s="11">
        <f t="shared" si="9"/>
        <v>2.6904802514558616E-2</v>
      </c>
      <c r="G46" s="11">
        <f t="shared" si="9"/>
        <v>2.092680004091832E-2</v>
      </c>
      <c r="H46" s="11">
        <f t="shared" si="9"/>
        <v>1.9274431657620609E-2</v>
      </c>
      <c r="I46" s="11">
        <f t="shared" si="9"/>
        <v>2.0017257937920172E-2</v>
      </c>
      <c r="J46" s="11">
        <f t="shared" si="9"/>
        <v>2.2977305282441553E-2</v>
      </c>
      <c r="K46" s="11">
        <f t="shared" si="9"/>
        <v>2.5491581589142567E-2</v>
      </c>
      <c r="L46" s="11">
        <f t="shared" si="9"/>
        <v>7.4822078358590654E-3</v>
      </c>
      <c r="M46" s="11">
        <f t="shared" si="9"/>
        <v>7.9269511463853394E-3</v>
      </c>
      <c r="N46" s="3"/>
      <c r="O46" s="3"/>
      <c r="P46" s="3"/>
      <c r="Q46" s="3"/>
    </row>
    <row r="47" spans="1:17" x14ac:dyDescent="0.15">
      <c r="A47" s="61"/>
      <c r="B47" s="62"/>
      <c r="C47" s="47"/>
      <c r="D47" s="53">
        <f>(D45-0.0629)*0.1/(0.0041*D35*1000)</f>
        <v>1.805998879169611E-2</v>
      </c>
      <c r="E47" s="53"/>
      <c r="F47" s="53">
        <f>(F45-0.0629)*0.1/(0.0041*F35*1000)</f>
        <v>2.3915204193991599E-2</v>
      </c>
      <c r="G47" s="53"/>
      <c r="H47" s="53">
        <f>(H45-0.0629)*0.1/(0.0041*H35*1000)</f>
        <v>1.9645733474019718E-2</v>
      </c>
      <c r="I47" s="53"/>
      <c r="J47" s="53">
        <f>(J45-0.0629)*0.1/(0.0041*J35*1000)</f>
        <v>2.4234317860109971E-2</v>
      </c>
      <c r="K47" s="53"/>
      <c r="L47" s="53">
        <f>(L45-0.0629)*0.1/(0.0041*L35*1000)</f>
        <v>7.7044906313199005E-3</v>
      </c>
      <c r="M47" s="53"/>
      <c r="N47" s="3"/>
      <c r="O47" s="3"/>
      <c r="P47" s="3"/>
      <c r="Q47" s="3"/>
    </row>
    <row r="48" spans="1:17" x14ac:dyDescent="0.15">
      <c r="A48" s="61"/>
      <c r="B48" s="60" t="s">
        <v>230</v>
      </c>
      <c r="C48" s="38" t="s">
        <v>245</v>
      </c>
      <c r="D48" s="10">
        <v>1.0820000000000001</v>
      </c>
      <c r="E48" s="18">
        <v>1.0049999999999999</v>
      </c>
      <c r="F48" s="10">
        <v>0.95399999999999996</v>
      </c>
      <c r="G48" s="10">
        <v>0.94499999999999995</v>
      </c>
      <c r="H48" s="10">
        <v>1.0409999999999999</v>
      </c>
      <c r="I48" s="10">
        <v>1.101</v>
      </c>
      <c r="J48" s="10">
        <v>1.0049999999999999</v>
      </c>
      <c r="K48" s="10">
        <v>0.96199999999999997</v>
      </c>
      <c r="L48" s="10">
        <v>1.202</v>
      </c>
      <c r="M48" s="10">
        <v>1.252</v>
      </c>
      <c r="N48" s="3"/>
      <c r="O48" s="3"/>
      <c r="P48" s="3"/>
      <c r="Q48" s="3"/>
    </row>
    <row r="49" spans="1:17" x14ac:dyDescent="0.15">
      <c r="A49" s="61"/>
      <c r="B49" s="62"/>
      <c r="C49" s="38" t="s">
        <v>245</v>
      </c>
      <c r="D49" s="10">
        <v>1.0840000000000001</v>
      </c>
      <c r="E49" s="10">
        <v>1.077</v>
      </c>
      <c r="F49" s="10">
        <v>0.99099999999999999</v>
      </c>
      <c r="G49" s="10">
        <v>0.95899999999999996</v>
      </c>
      <c r="H49" s="10">
        <v>1.0529999999999999</v>
      </c>
      <c r="I49" s="10">
        <v>1.087</v>
      </c>
      <c r="J49" s="10">
        <v>1.0369999999999999</v>
      </c>
      <c r="K49" s="10">
        <v>0.95399999999999996</v>
      </c>
      <c r="L49" s="10">
        <v>1.228</v>
      </c>
      <c r="M49" s="10">
        <v>1.2190000000000001</v>
      </c>
      <c r="N49" s="3"/>
      <c r="O49" s="3"/>
      <c r="P49" s="3"/>
      <c r="Q49" s="3"/>
    </row>
    <row r="50" spans="1:17" x14ac:dyDescent="0.15">
      <c r="A50" s="61"/>
      <c r="B50" s="62"/>
      <c r="C50" s="49" t="s">
        <v>249</v>
      </c>
      <c r="D50" s="10">
        <f>AVERAGE(D48:D49)</f>
        <v>1.0830000000000002</v>
      </c>
      <c r="E50" s="10">
        <v>1.077</v>
      </c>
      <c r="F50" s="10">
        <f t="shared" ref="F50:M50" si="10">AVERAGE(F48:F49)</f>
        <v>0.97249999999999992</v>
      </c>
      <c r="G50" s="10">
        <f t="shared" si="10"/>
        <v>0.95199999999999996</v>
      </c>
      <c r="H50" s="10">
        <f t="shared" si="10"/>
        <v>1.0469999999999999</v>
      </c>
      <c r="I50" s="10">
        <f t="shared" si="10"/>
        <v>1.0939999999999999</v>
      </c>
      <c r="J50" s="10">
        <f t="shared" si="10"/>
        <v>1.0209999999999999</v>
      </c>
      <c r="K50" s="10">
        <f t="shared" si="10"/>
        <v>0.95799999999999996</v>
      </c>
      <c r="L50" s="10">
        <f t="shared" si="10"/>
        <v>1.2149999999999999</v>
      </c>
      <c r="M50" s="10">
        <f t="shared" si="10"/>
        <v>1.2355</v>
      </c>
      <c r="N50" s="3"/>
      <c r="O50" s="3"/>
      <c r="P50" s="3"/>
      <c r="Q50" s="3"/>
    </row>
    <row r="51" spans="1:17" x14ac:dyDescent="0.15">
      <c r="A51" s="61"/>
      <c r="B51" s="62"/>
      <c r="C51" s="47"/>
      <c r="D51" s="52">
        <f>(D50+E50)/2</f>
        <v>1.08</v>
      </c>
      <c r="E51" s="52"/>
      <c r="F51" s="52">
        <f>(F50+G50)/2</f>
        <v>0.96224999999999994</v>
      </c>
      <c r="G51" s="52"/>
      <c r="H51" s="52">
        <f>(H50+I50)/2</f>
        <v>1.0705</v>
      </c>
      <c r="I51" s="52"/>
      <c r="J51" s="52">
        <f>(J50+K50)/2</f>
        <v>0.98949999999999994</v>
      </c>
      <c r="K51" s="52"/>
      <c r="L51" s="52">
        <f>(L50+M50)/2</f>
        <v>1.22525</v>
      </c>
      <c r="M51" s="52"/>
      <c r="N51" s="3"/>
      <c r="O51" s="3"/>
      <c r="P51" s="3"/>
      <c r="Q51" s="3"/>
    </row>
    <row r="52" spans="1:17" x14ac:dyDescent="0.15">
      <c r="A52" s="61"/>
      <c r="B52" s="62"/>
      <c r="C52" s="49" t="s">
        <v>250</v>
      </c>
      <c r="D52" s="11">
        <f t="shared" ref="D52:M52" si="11">(D50-0.0213)/(0.012*D34*1000)</f>
        <v>0.17680855315747404</v>
      </c>
      <c r="E52" s="11">
        <f t="shared" si="11"/>
        <v>0.17573911306432277</v>
      </c>
      <c r="F52" s="11">
        <f t="shared" si="11"/>
        <v>0.15837495837495838</v>
      </c>
      <c r="G52" s="11">
        <f t="shared" si="11"/>
        <v>0.1548998069369549</v>
      </c>
      <c r="H52" s="11">
        <f t="shared" si="11"/>
        <v>0.17074510587295241</v>
      </c>
      <c r="I52" s="11">
        <f t="shared" si="11"/>
        <v>0.17867612765673926</v>
      </c>
      <c r="J52" s="11">
        <f t="shared" si="11"/>
        <v>0.1664169663070981</v>
      </c>
      <c r="K52" s="11">
        <f t="shared" si="11"/>
        <v>0.15596070596070596</v>
      </c>
      <c r="L52" s="11">
        <f t="shared" si="11"/>
        <v>0.19867185939684434</v>
      </c>
      <c r="M52" s="11">
        <f t="shared" si="11"/>
        <v>0.20224531947498167</v>
      </c>
      <c r="N52" s="3"/>
      <c r="O52" s="3"/>
      <c r="P52" s="3"/>
      <c r="Q52" s="3"/>
    </row>
    <row r="53" spans="1:17" x14ac:dyDescent="0.15">
      <c r="A53" s="61"/>
      <c r="B53" s="62"/>
      <c r="C53" s="47"/>
      <c r="D53" s="53">
        <f>(D51-0.0213)/(0.012*D35*1000)</f>
        <v>0.17627372627372628</v>
      </c>
      <c r="E53" s="53"/>
      <c r="F53" s="53">
        <f>(F51-0.0213)/(0.012*F35*1000)</f>
        <v>0.15663703555733122</v>
      </c>
      <c r="G53" s="53"/>
      <c r="H53" s="53">
        <f>(H51-0.0213)/(0.012*H35*1000)</f>
        <v>0.17470942818130344</v>
      </c>
      <c r="I53" s="53"/>
      <c r="J53" s="53">
        <f>(J51-0.0213)/(0.012*J35*1000)</f>
        <v>0.16118935837245693</v>
      </c>
      <c r="K53" s="53"/>
      <c r="L53" s="53">
        <f>(L51-0.0213)/(0.012*L35*1000)</f>
        <v>0.20045787545787547</v>
      </c>
      <c r="M53" s="53"/>
      <c r="N53" s="3"/>
      <c r="O53" s="3"/>
      <c r="P53" s="3"/>
      <c r="Q53" s="3"/>
    </row>
    <row r="54" spans="1:17" x14ac:dyDescent="0.15">
      <c r="A54" s="3"/>
      <c r="B54" s="55" t="s">
        <v>246</v>
      </c>
      <c r="C54" s="56"/>
      <c r="D54" s="56"/>
      <c r="E54" s="56"/>
      <c r="F54" s="56"/>
      <c r="G54" s="56"/>
      <c r="H54" s="56"/>
      <c r="I54" s="56"/>
      <c r="J54" s="56"/>
      <c r="K54" s="3"/>
      <c r="L54" s="3"/>
      <c r="M54" s="3"/>
      <c r="N54" s="3"/>
      <c r="O54" s="3"/>
      <c r="P54" s="3"/>
      <c r="Q54" s="3"/>
    </row>
    <row r="55" spans="1:17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15">
      <c r="A57" s="46">
        <v>43110</v>
      </c>
      <c r="B57" s="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4"/>
      <c r="Q57" s="3"/>
    </row>
    <row r="58" spans="1:17" ht="14.25" x14ac:dyDescent="0.2">
      <c r="A58" s="35" t="s">
        <v>219</v>
      </c>
      <c r="B58" s="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4"/>
      <c r="Q58" s="3"/>
    </row>
    <row r="59" spans="1:17" x14ac:dyDescent="0.15">
      <c r="A59" s="63" t="s">
        <v>220</v>
      </c>
      <c r="B59" s="6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4"/>
      <c r="Q59" s="3"/>
    </row>
    <row r="60" spans="1:17" x14ac:dyDescent="0.15">
      <c r="A60" s="64"/>
      <c r="B60" s="64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15">
      <c r="A61" s="64"/>
      <c r="B61" s="64"/>
      <c r="C61" s="3"/>
      <c r="D61" s="47" t="s">
        <v>36</v>
      </c>
      <c r="E61" s="47"/>
      <c r="F61" s="47" t="s">
        <v>37</v>
      </c>
      <c r="G61" s="47"/>
      <c r="H61" s="47" t="s">
        <v>38</v>
      </c>
      <c r="I61" s="47"/>
      <c r="J61" s="47" t="s">
        <v>39</v>
      </c>
      <c r="K61" s="47"/>
      <c r="L61" s="47" t="s">
        <v>40</v>
      </c>
      <c r="M61" s="47"/>
      <c r="N61" s="47" t="s">
        <v>41</v>
      </c>
      <c r="O61" s="47"/>
      <c r="P61" s="47" t="s">
        <v>42</v>
      </c>
      <c r="Q61" s="47"/>
    </row>
    <row r="62" spans="1:17" x14ac:dyDescent="0.15">
      <c r="A62" s="64"/>
      <c r="B62" s="64"/>
      <c r="C62" s="3"/>
      <c r="D62" s="49" t="s">
        <v>231</v>
      </c>
      <c r="E62" s="47"/>
      <c r="F62" s="49" t="s">
        <v>232</v>
      </c>
      <c r="G62" s="47"/>
      <c r="H62" s="49" t="s">
        <v>233</v>
      </c>
      <c r="I62" s="47"/>
      <c r="J62" s="49" t="s">
        <v>234</v>
      </c>
      <c r="K62" s="47"/>
      <c r="L62" s="49" t="s">
        <v>235</v>
      </c>
      <c r="M62" s="47"/>
      <c r="N62" s="49" t="s">
        <v>236</v>
      </c>
      <c r="O62" s="47"/>
      <c r="P62" s="49" t="s">
        <v>226</v>
      </c>
      <c r="Q62" s="48"/>
    </row>
    <row r="63" spans="1:17" x14ac:dyDescent="0.15">
      <c r="A63" s="5"/>
      <c r="B63" s="3"/>
      <c r="C63" s="39" t="s">
        <v>248</v>
      </c>
      <c r="D63" s="13" t="s">
        <v>43</v>
      </c>
      <c r="E63" s="13" t="s">
        <v>44</v>
      </c>
      <c r="F63" s="9">
        <v>0.50029999999999997</v>
      </c>
      <c r="G63" s="9">
        <v>0.50070000000000003</v>
      </c>
      <c r="H63" s="9">
        <v>0.50019999999999998</v>
      </c>
      <c r="I63" s="9">
        <v>0.50049999999999994</v>
      </c>
      <c r="J63" s="13" t="s">
        <v>44</v>
      </c>
      <c r="K63" s="9">
        <v>0.50070000000000003</v>
      </c>
      <c r="L63" s="9">
        <v>0.50044666666666704</v>
      </c>
      <c r="M63" s="9">
        <v>0.50070000000000003</v>
      </c>
      <c r="N63" s="9">
        <v>0.50039999999999996</v>
      </c>
      <c r="O63" s="9">
        <v>0.50049999999999994</v>
      </c>
      <c r="P63" s="9">
        <v>0.50039999999999996</v>
      </c>
      <c r="Q63" s="9">
        <v>0.50029999999999997</v>
      </c>
    </row>
    <row r="64" spans="1:17" x14ac:dyDescent="0.15">
      <c r="A64" s="5"/>
      <c r="B64" s="3"/>
      <c r="C64" s="39" t="s">
        <v>247</v>
      </c>
      <c r="D64" s="50">
        <v>0.50070000000000003</v>
      </c>
      <c r="E64" s="50"/>
      <c r="F64" s="50">
        <v>0.50049999999999994</v>
      </c>
      <c r="G64" s="50"/>
      <c r="H64" s="50">
        <v>0.50034999999999996</v>
      </c>
      <c r="I64" s="50"/>
      <c r="J64" s="50">
        <v>0.50075000000000003</v>
      </c>
      <c r="K64" s="50"/>
      <c r="L64" s="50">
        <v>0.50057333333333398</v>
      </c>
      <c r="M64" s="50"/>
      <c r="N64" s="50">
        <v>0.50044999999999995</v>
      </c>
      <c r="O64" s="50"/>
      <c r="P64" s="50">
        <v>0.50034999999999996</v>
      </c>
      <c r="Q64" s="50"/>
    </row>
    <row r="65" spans="1:17" x14ac:dyDescent="0.15">
      <c r="A65" s="60" t="s">
        <v>227</v>
      </c>
      <c r="B65" s="60" t="s">
        <v>228</v>
      </c>
      <c r="C65" s="38" t="s">
        <v>243</v>
      </c>
      <c r="D65" s="20" t="s">
        <v>45</v>
      </c>
      <c r="E65" s="20" t="s">
        <v>46</v>
      </c>
      <c r="F65" s="10" t="s">
        <v>47</v>
      </c>
      <c r="G65" s="10" t="s">
        <v>48</v>
      </c>
      <c r="H65" s="10" t="s">
        <v>49</v>
      </c>
      <c r="I65" s="20" t="s">
        <v>50</v>
      </c>
      <c r="J65" s="10" t="s">
        <v>51</v>
      </c>
      <c r="K65" s="10" t="s">
        <v>52</v>
      </c>
      <c r="L65" s="10">
        <v>0.9</v>
      </c>
      <c r="M65" s="10">
        <v>0.91500000000000004</v>
      </c>
      <c r="N65" s="10">
        <v>0.93</v>
      </c>
      <c r="O65" s="10">
        <v>0.90600000000000003</v>
      </c>
      <c r="P65" s="10">
        <v>0.84399999999999997</v>
      </c>
      <c r="Q65" s="10">
        <v>0.81899999999999995</v>
      </c>
    </row>
    <row r="66" spans="1:17" x14ac:dyDescent="0.15">
      <c r="A66" s="61"/>
      <c r="B66" s="62"/>
      <c r="C66" s="38" t="s">
        <v>243</v>
      </c>
      <c r="D66" s="20" t="s">
        <v>53</v>
      </c>
      <c r="E66" s="20">
        <v>0.83399999999999996</v>
      </c>
      <c r="F66" s="10" t="s">
        <v>54</v>
      </c>
      <c r="G66" s="10" t="s">
        <v>55</v>
      </c>
      <c r="H66" s="10" t="s">
        <v>56</v>
      </c>
      <c r="I66" s="20" t="s">
        <v>57</v>
      </c>
      <c r="J66" s="10" t="s">
        <v>58</v>
      </c>
      <c r="K66" s="10" t="s">
        <v>59</v>
      </c>
      <c r="L66" s="10">
        <v>0.81499999999999995</v>
      </c>
      <c r="M66" s="10">
        <v>0.81399999999999995</v>
      </c>
      <c r="N66" s="10">
        <v>0.93600000000000005</v>
      </c>
      <c r="O66" s="10">
        <v>0.92200000000000004</v>
      </c>
      <c r="P66" s="10">
        <v>0.873</v>
      </c>
      <c r="Q66" s="10">
        <v>0.83699999999999997</v>
      </c>
    </row>
    <row r="67" spans="1:17" x14ac:dyDescent="0.15">
      <c r="A67" s="61"/>
      <c r="B67" s="62"/>
      <c r="C67" s="49" t="s">
        <v>249</v>
      </c>
      <c r="D67" s="10">
        <f>(D65+D66)/2</f>
        <v>0.79200000000000004</v>
      </c>
      <c r="E67" s="10">
        <f t="shared" ref="E67:Q67" si="12">(E65+E66)/2</f>
        <v>0.83799999999999997</v>
      </c>
      <c r="F67" s="10">
        <f t="shared" si="12"/>
        <v>0.83349999999999991</v>
      </c>
      <c r="G67" s="10">
        <f t="shared" si="12"/>
        <v>0.86099999999999999</v>
      </c>
      <c r="H67" s="10">
        <f t="shared" si="12"/>
        <v>0.79500000000000004</v>
      </c>
      <c r="I67" s="10">
        <f t="shared" si="12"/>
        <v>0.78900000000000003</v>
      </c>
      <c r="J67" s="10">
        <f t="shared" si="12"/>
        <v>0.82699999999999996</v>
      </c>
      <c r="K67" s="10">
        <f t="shared" si="12"/>
        <v>0.82350000000000001</v>
      </c>
      <c r="L67" s="10">
        <f t="shared" si="12"/>
        <v>0.85749999999999993</v>
      </c>
      <c r="M67" s="10">
        <f t="shared" si="12"/>
        <v>0.86450000000000005</v>
      </c>
      <c r="N67" s="10">
        <f t="shared" si="12"/>
        <v>0.93300000000000005</v>
      </c>
      <c r="O67" s="10">
        <f t="shared" si="12"/>
        <v>0.91400000000000003</v>
      </c>
      <c r="P67" s="10">
        <f t="shared" si="12"/>
        <v>0.85850000000000004</v>
      </c>
      <c r="Q67" s="10">
        <f t="shared" si="12"/>
        <v>0.82799999999999996</v>
      </c>
    </row>
    <row r="68" spans="1:17" x14ac:dyDescent="0.15">
      <c r="A68" s="61"/>
      <c r="B68" s="62"/>
      <c r="C68" s="47"/>
      <c r="D68" s="52">
        <f>(D65+D66+E65+E66)/4</f>
        <v>0.81500000000000006</v>
      </c>
      <c r="E68" s="52"/>
      <c r="F68" s="52">
        <f>(F65+F66+G65+G66)/4</f>
        <v>0.84724999999999995</v>
      </c>
      <c r="G68" s="52"/>
      <c r="H68" s="52">
        <f>(H65+H66+I65+I66)/4</f>
        <v>0.79200000000000004</v>
      </c>
      <c r="I68" s="52"/>
      <c r="J68" s="52">
        <f>(J65+J66+K65+K66)/4</f>
        <v>0.82525000000000004</v>
      </c>
      <c r="K68" s="52"/>
      <c r="L68" s="52">
        <f>(L65+L66+M65+M66)/4</f>
        <v>0.86099999999999999</v>
      </c>
      <c r="M68" s="52"/>
      <c r="N68" s="52">
        <f>(N65+N66+O65+O66)/4</f>
        <v>0.9235000000000001</v>
      </c>
      <c r="O68" s="52"/>
      <c r="P68" s="52">
        <f>(P65+P66+Q65+Q66)/4</f>
        <v>0.84325000000000006</v>
      </c>
      <c r="Q68" s="52"/>
    </row>
    <row r="69" spans="1:17" x14ac:dyDescent="0.15">
      <c r="A69" s="61"/>
      <c r="B69" s="62"/>
      <c r="C69" s="49" t="s">
        <v>250</v>
      </c>
      <c r="D69" s="11">
        <f>(D67-0.09)*0.2/(0.0044*1000*D63)</f>
        <v>6.3741691788036167E-2</v>
      </c>
      <c r="E69" s="11">
        <f t="shared" ref="E69:Q70" si="13">(E67-0.09)*0.2/(0.0044*1000*E63)</f>
        <v>6.7891373801916927E-2</v>
      </c>
      <c r="F69" s="11">
        <f t="shared" si="13"/>
        <v>6.7550378863590943E-2</v>
      </c>
      <c r="G69" s="11">
        <f t="shared" si="13"/>
        <v>6.9992919004303059E-2</v>
      </c>
      <c r="H69" s="11">
        <f t="shared" si="13"/>
        <v>6.4065282977718005E-2</v>
      </c>
      <c r="I69" s="11">
        <f t="shared" si="13"/>
        <v>6.348197257288167E-2</v>
      </c>
      <c r="J69" s="11">
        <f t="shared" si="13"/>
        <v>6.6892971246006391E-2</v>
      </c>
      <c r="K69" s="11">
        <f t="shared" si="13"/>
        <v>6.6588594150008174E-2</v>
      </c>
      <c r="L69" s="11">
        <f t="shared" si="13"/>
        <v>6.9710452601736334E-2</v>
      </c>
      <c r="M69" s="11">
        <f t="shared" si="13"/>
        <v>7.0310655990703935E-2</v>
      </c>
      <c r="N69" s="11">
        <f t="shared" si="13"/>
        <v>7.6575103553520832E-2</v>
      </c>
      <c r="O69" s="11">
        <f t="shared" si="13"/>
        <v>7.483425665243848E-2</v>
      </c>
      <c r="P69" s="11">
        <f t="shared" si="13"/>
        <v>6.9807790131531142E-2</v>
      </c>
      <c r="Q69" s="11">
        <f t="shared" si="13"/>
        <v>6.7050678683698878E-2</v>
      </c>
    </row>
    <row r="70" spans="1:17" x14ac:dyDescent="0.15">
      <c r="A70" s="61"/>
      <c r="B70" s="62"/>
      <c r="C70" s="47"/>
      <c r="D70" s="53">
        <f>(D68-0.09)*0.2/(0.0044*1000*D64)</f>
        <v>6.5816947183034658E-2</v>
      </c>
      <c r="E70" s="53"/>
      <c r="F70" s="53">
        <f t="shared" si="13"/>
        <v>6.8772136953955135E-2</v>
      </c>
      <c r="G70" s="53"/>
      <c r="H70" s="53">
        <f t="shared" si="13"/>
        <v>6.3773540339943868E-2</v>
      </c>
      <c r="I70" s="53"/>
      <c r="J70" s="53">
        <f t="shared" si="13"/>
        <v>6.6740797894067977E-2</v>
      </c>
      <c r="K70" s="53"/>
      <c r="L70" s="53">
        <f t="shared" si="13"/>
        <v>7.0010630234906307E-2</v>
      </c>
      <c r="M70" s="53"/>
      <c r="N70" s="53">
        <f t="shared" si="13"/>
        <v>7.5704593138902279E-2</v>
      </c>
      <c r="O70" s="53"/>
      <c r="P70" s="53">
        <f t="shared" si="13"/>
        <v>6.8429372166756014E-2</v>
      </c>
      <c r="Q70" s="53"/>
    </row>
    <row r="71" spans="1:17" x14ac:dyDescent="0.15">
      <c r="A71" s="61"/>
      <c r="B71" s="60" t="s">
        <v>229</v>
      </c>
      <c r="C71" s="38" t="s">
        <v>244</v>
      </c>
      <c r="D71" s="20" t="s">
        <v>60</v>
      </c>
      <c r="E71" s="20" t="s">
        <v>61</v>
      </c>
      <c r="F71" s="10" t="s">
        <v>62</v>
      </c>
      <c r="G71" s="10" t="s">
        <v>63</v>
      </c>
      <c r="H71" s="10" t="s">
        <v>64</v>
      </c>
      <c r="I71" s="20" t="s">
        <v>65</v>
      </c>
      <c r="J71" s="10" t="s">
        <v>66</v>
      </c>
      <c r="K71" s="10">
        <v>0.36</v>
      </c>
      <c r="L71" s="10">
        <v>0.317</v>
      </c>
      <c r="M71" s="10">
        <v>0.317</v>
      </c>
      <c r="N71" s="10">
        <v>0.28199999999999997</v>
      </c>
      <c r="O71" s="10">
        <v>0.28599999999999998</v>
      </c>
      <c r="P71" s="10">
        <v>0.188</v>
      </c>
      <c r="Q71" s="10">
        <v>0.19400000000000001</v>
      </c>
    </row>
    <row r="72" spans="1:17" x14ac:dyDescent="0.15">
      <c r="A72" s="61"/>
      <c r="B72" s="62"/>
      <c r="C72" s="38" t="s">
        <v>244</v>
      </c>
      <c r="D72" s="20" t="s">
        <v>67</v>
      </c>
      <c r="E72" s="20" t="s">
        <v>68</v>
      </c>
      <c r="F72" s="10" t="s">
        <v>69</v>
      </c>
      <c r="G72" s="10" t="s">
        <v>70</v>
      </c>
      <c r="H72" s="10" t="s">
        <v>60</v>
      </c>
      <c r="I72" s="20" t="s">
        <v>69</v>
      </c>
      <c r="J72" s="10" t="s">
        <v>71</v>
      </c>
      <c r="K72" s="10">
        <v>0.39900000000000002</v>
      </c>
      <c r="L72" s="10">
        <v>0.32200000000000001</v>
      </c>
      <c r="M72" s="10">
        <v>0.32</v>
      </c>
      <c r="N72" s="10">
        <v>0.29399999999999998</v>
      </c>
      <c r="O72" s="10">
        <v>0.30399999999999999</v>
      </c>
      <c r="P72" s="10">
        <v>0.182</v>
      </c>
      <c r="Q72" s="10">
        <v>0.191</v>
      </c>
    </row>
    <row r="73" spans="1:17" x14ac:dyDescent="0.15">
      <c r="A73" s="61"/>
      <c r="B73" s="62"/>
      <c r="C73" s="49" t="s">
        <v>249</v>
      </c>
      <c r="D73" s="10">
        <f>(D71+D72)/2</f>
        <v>0.35949999999999999</v>
      </c>
      <c r="E73" s="10">
        <f t="shared" ref="E73:Q73" si="14">(E71+E72)/2</f>
        <v>0.377</v>
      </c>
      <c r="F73" s="10">
        <f t="shared" si="14"/>
        <v>0.33650000000000002</v>
      </c>
      <c r="G73" s="10">
        <f t="shared" si="14"/>
        <v>0.35799999999999998</v>
      </c>
      <c r="H73" s="10">
        <f t="shared" si="14"/>
        <v>0.34799999999999998</v>
      </c>
      <c r="I73" s="10">
        <f t="shared" si="14"/>
        <v>0.35449999999999998</v>
      </c>
      <c r="J73" s="10">
        <f t="shared" si="14"/>
        <v>0.32650000000000001</v>
      </c>
      <c r="K73" s="10">
        <f t="shared" si="14"/>
        <v>0.3795</v>
      </c>
      <c r="L73" s="10">
        <f t="shared" si="14"/>
        <v>0.31950000000000001</v>
      </c>
      <c r="M73" s="10">
        <f t="shared" si="14"/>
        <v>0.31850000000000001</v>
      </c>
      <c r="N73" s="10">
        <f t="shared" si="14"/>
        <v>0.28799999999999998</v>
      </c>
      <c r="O73" s="10">
        <f t="shared" si="14"/>
        <v>0.29499999999999998</v>
      </c>
      <c r="P73" s="10">
        <f t="shared" si="14"/>
        <v>0.185</v>
      </c>
      <c r="Q73" s="10">
        <f t="shared" si="14"/>
        <v>0.1925</v>
      </c>
    </row>
    <row r="74" spans="1:17" x14ac:dyDescent="0.15">
      <c r="A74" s="61"/>
      <c r="B74" s="62"/>
      <c r="C74" s="47"/>
      <c r="D74" s="52">
        <f>(D71+D72+E71+E72)/4</f>
        <v>0.36824999999999997</v>
      </c>
      <c r="E74" s="52"/>
      <c r="F74" s="52">
        <f>(F71+F72+G71+G72)/4</f>
        <v>0.34725000000000006</v>
      </c>
      <c r="G74" s="52"/>
      <c r="H74" s="52">
        <f>(H71+H72+I71+I72)/4</f>
        <v>0.35124999999999995</v>
      </c>
      <c r="I74" s="52"/>
      <c r="J74" s="52">
        <f>(J71+J72+K71+K72)/4</f>
        <v>0.35299999999999998</v>
      </c>
      <c r="K74" s="52"/>
      <c r="L74" s="52">
        <f>(L71+L72+M71+M72)/4</f>
        <v>0.31900000000000001</v>
      </c>
      <c r="M74" s="52"/>
      <c r="N74" s="52">
        <f>(N71+N72+O71+O72)/4</f>
        <v>0.29149999999999998</v>
      </c>
      <c r="O74" s="52"/>
      <c r="P74" s="52">
        <f>(P71+P72+Q71+Q72)/4</f>
        <v>0.18875000000000003</v>
      </c>
      <c r="Q74" s="52"/>
    </row>
    <row r="75" spans="1:17" x14ac:dyDescent="0.15">
      <c r="A75" s="61"/>
      <c r="B75" s="62"/>
      <c r="C75" s="49" t="s">
        <v>250</v>
      </c>
      <c r="D75" s="19">
        <f>(D73-0.0629)*0.1/(0.0041*D63*1000)</f>
        <v>1.4450951541077534E-2</v>
      </c>
      <c r="E75" s="19">
        <f t="shared" ref="E75:Q76" si="15">(E73-0.0629)*0.1/(0.0041*E63*1000)</f>
        <v>1.5297475259097639E-2</v>
      </c>
      <c r="F75" s="19">
        <f t="shared" si="15"/>
        <v>1.333833846033843E-2</v>
      </c>
      <c r="G75" s="19">
        <f t="shared" si="15"/>
        <v>1.4374996955481834E-2</v>
      </c>
      <c r="H75" s="19">
        <f t="shared" si="15"/>
        <v>1.3901756370622482E-2</v>
      </c>
      <c r="I75" s="19">
        <f t="shared" si="15"/>
        <v>1.42101800638386E-2</v>
      </c>
      <c r="J75" s="19">
        <f t="shared" si="15"/>
        <v>1.2837995792098498E-2</v>
      </c>
      <c r="K75" s="19">
        <f t="shared" si="15"/>
        <v>1.5422311203339712E-2</v>
      </c>
      <c r="L75" s="19">
        <f t="shared" si="15"/>
        <v>1.2505901232297511E-2</v>
      </c>
      <c r="M75" s="19">
        <f t="shared" si="15"/>
        <v>1.2450861476859223E-2</v>
      </c>
      <c r="N75" s="19">
        <f t="shared" si="15"/>
        <v>1.0971710436528826E-2</v>
      </c>
      <c r="O75" s="19">
        <f t="shared" si="15"/>
        <v>1.1310640578933261E-2</v>
      </c>
      <c r="P75" s="19">
        <f t="shared" si="15"/>
        <v>5.9513364917821842E-3</v>
      </c>
      <c r="Q75" s="19">
        <f t="shared" si="15"/>
        <v>6.3181603233182027E-3</v>
      </c>
    </row>
    <row r="76" spans="1:17" x14ac:dyDescent="0.15">
      <c r="A76" s="61"/>
      <c r="B76" s="62"/>
      <c r="C76" s="47"/>
      <c r="D76" s="54">
        <f>(D74-0.0629)*0.1/(0.0041*D64*1000)</f>
        <v>1.4874297934111751E-2</v>
      </c>
      <c r="E76" s="54"/>
      <c r="F76" s="54">
        <f t="shared" si="15"/>
        <v>1.3856874832484592E-2</v>
      </c>
      <c r="G76" s="54"/>
      <c r="H76" s="54">
        <f t="shared" si="15"/>
        <v>1.405601444842269E-2</v>
      </c>
      <c r="I76" s="54"/>
      <c r="J76" s="54">
        <f t="shared" si="15"/>
        <v>1.4130024475481897E-2</v>
      </c>
      <c r="K76" s="54"/>
      <c r="L76" s="54">
        <f t="shared" si="15"/>
        <v>1.2478374390861064E-2</v>
      </c>
      <c r="M76" s="54"/>
      <c r="N76" s="54">
        <f t="shared" si="15"/>
        <v>1.114119243900002E-2</v>
      </c>
      <c r="O76" s="54"/>
      <c r="P76" s="54">
        <f t="shared" si="15"/>
        <v>6.1347300791884723E-3</v>
      </c>
      <c r="Q76" s="54"/>
    </row>
    <row r="77" spans="1:17" x14ac:dyDescent="0.15">
      <c r="A77" s="61"/>
      <c r="B77" s="60" t="s">
        <v>230</v>
      </c>
      <c r="C77" s="38" t="s">
        <v>245</v>
      </c>
      <c r="D77" s="10" t="s">
        <v>72</v>
      </c>
      <c r="E77" s="10" t="s">
        <v>73</v>
      </c>
      <c r="F77" s="10" t="s">
        <v>74</v>
      </c>
      <c r="G77" s="10" t="s">
        <v>75</v>
      </c>
      <c r="H77" s="10" t="s">
        <v>76</v>
      </c>
      <c r="I77" s="10" t="s">
        <v>77</v>
      </c>
      <c r="J77" s="10" t="s">
        <v>78</v>
      </c>
      <c r="K77" s="10">
        <v>1.1259999999999999</v>
      </c>
      <c r="L77" s="10">
        <v>1.1279999999999999</v>
      </c>
      <c r="M77" s="10">
        <v>1.0720000000000001</v>
      </c>
      <c r="N77" s="10">
        <v>0.96199999999999997</v>
      </c>
      <c r="O77" s="10">
        <v>0.92600000000000005</v>
      </c>
      <c r="P77" s="10">
        <v>0.874</v>
      </c>
      <c r="Q77" s="10">
        <v>0.83699999999999997</v>
      </c>
    </row>
    <row r="78" spans="1:17" x14ac:dyDescent="0.15">
      <c r="A78" s="61"/>
      <c r="B78" s="62"/>
      <c r="C78" s="38" t="s">
        <v>245</v>
      </c>
      <c r="D78" s="10" t="s">
        <v>79</v>
      </c>
      <c r="E78" s="10" t="s">
        <v>80</v>
      </c>
      <c r="F78" s="10" t="s">
        <v>81</v>
      </c>
      <c r="G78" s="10" t="s">
        <v>82</v>
      </c>
      <c r="H78" s="10" t="s">
        <v>83</v>
      </c>
      <c r="I78" s="10" t="s">
        <v>84</v>
      </c>
      <c r="J78" s="10" t="s">
        <v>85</v>
      </c>
      <c r="K78" s="10">
        <v>1.1359999999999999</v>
      </c>
      <c r="L78" s="10">
        <v>1.1819999999999999</v>
      </c>
      <c r="M78" s="10">
        <v>1.125</v>
      </c>
      <c r="N78" s="10">
        <v>0.998</v>
      </c>
      <c r="O78" s="10">
        <v>0.89600000000000002</v>
      </c>
      <c r="P78" s="10">
        <v>0.91700000000000004</v>
      </c>
      <c r="Q78" s="10">
        <v>0.92400000000000004</v>
      </c>
    </row>
    <row r="79" spans="1:17" x14ac:dyDescent="0.15">
      <c r="A79" s="61"/>
      <c r="B79" s="62"/>
      <c r="C79" s="49" t="s">
        <v>249</v>
      </c>
      <c r="D79" s="20">
        <f>(D77+D78)/2</f>
        <v>1.2000000000000002</v>
      </c>
      <c r="E79" s="20">
        <f t="shared" ref="E79:Q79" si="16">(E77+E78)/2</f>
        <v>1.1795</v>
      </c>
      <c r="F79" s="10">
        <f t="shared" si="16"/>
        <v>1.0994999999999999</v>
      </c>
      <c r="G79" s="10">
        <f t="shared" si="16"/>
        <v>1.1299999999999999</v>
      </c>
      <c r="H79" s="10">
        <f t="shared" si="16"/>
        <v>1.1125</v>
      </c>
      <c r="I79" s="20">
        <f t="shared" si="16"/>
        <v>1.145</v>
      </c>
      <c r="J79" s="10">
        <f t="shared" si="16"/>
        <v>1.0369999999999999</v>
      </c>
      <c r="K79" s="10">
        <f t="shared" si="16"/>
        <v>1.1309999999999998</v>
      </c>
      <c r="L79" s="10">
        <f t="shared" si="16"/>
        <v>1.1549999999999998</v>
      </c>
      <c r="M79" s="10">
        <f t="shared" si="16"/>
        <v>1.0985</v>
      </c>
      <c r="N79" s="10">
        <f t="shared" si="16"/>
        <v>0.98</v>
      </c>
      <c r="O79" s="10">
        <f t="shared" si="16"/>
        <v>0.91100000000000003</v>
      </c>
      <c r="P79" s="10">
        <f t="shared" si="16"/>
        <v>0.89549999999999996</v>
      </c>
      <c r="Q79" s="10">
        <f t="shared" si="16"/>
        <v>0.88050000000000006</v>
      </c>
    </row>
    <row r="80" spans="1:17" x14ac:dyDescent="0.15">
      <c r="A80" s="61"/>
      <c r="B80" s="62"/>
      <c r="C80" s="47"/>
      <c r="D80" s="57">
        <f>(D77+D78+E77+E78)/4</f>
        <v>1.1897500000000001</v>
      </c>
      <c r="E80" s="57"/>
      <c r="F80" s="57">
        <f>(F77+F78+G77+G78)/4</f>
        <v>1.1147499999999999</v>
      </c>
      <c r="G80" s="57"/>
      <c r="H80" s="57">
        <f>(H77+H78+I77+I78)/4</f>
        <v>1.1287499999999999</v>
      </c>
      <c r="I80" s="57"/>
      <c r="J80" s="57">
        <f>(J77+J78+K77+K78)/4</f>
        <v>1.0839999999999999</v>
      </c>
      <c r="K80" s="57"/>
      <c r="L80" s="57">
        <f>(L77+L78+M77+M78)/4</f>
        <v>1.1267499999999999</v>
      </c>
      <c r="M80" s="57"/>
      <c r="N80" s="57">
        <f>(N77+N78+O77+O78)/4</f>
        <v>0.94550000000000001</v>
      </c>
      <c r="O80" s="57"/>
      <c r="P80" s="57">
        <f>(P77+P78+Q77+Q78)/4</f>
        <v>0.88800000000000001</v>
      </c>
      <c r="Q80" s="57"/>
    </row>
    <row r="81" spans="1:17" x14ac:dyDescent="0.15">
      <c r="A81" s="61"/>
      <c r="B81" s="62"/>
      <c r="C81" s="49" t="s">
        <v>250</v>
      </c>
      <c r="D81" s="15">
        <f>(D79-0.0213)/(0.012*D63*1000)</f>
        <v>0.19621454254894125</v>
      </c>
      <c r="E81" s="15">
        <f t="shared" ref="E81:Q82" si="17">(E79-0.0213)/(0.012*E63*1000)</f>
        <v>0.19272497337593181</v>
      </c>
      <c r="F81" s="15">
        <f t="shared" si="17"/>
        <v>0.17959224465320806</v>
      </c>
      <c r="G81" s="15">
        <f t="shared" si="17"/>
        <v>0.18452499833566335</v>
      </c>
      <c r="H81" s="15">
        <f t="shared" si="17"/>
        <v>0.18179394908703186</v>
      </c>
      <c r="I81" s="15">
        <f t="shared" si="17"/>
        <v>0.1870962370962371</v>
      </c>
      <c r="J81" s="15">
        <f t="shared" si="17"/>
        <v>0.1690129126730564</v>
      </c>
      <c r="K81" s="15">
        <f t="shared" si="17"/>
        <v>0.18469143199520663</v>
      </c>
      <c r="L81" s="15">
        <f t="shared" si="17"/>
        <v>0.18878135532257828</v>
      </c>
      <c r="M81" s="15">
        <f t="shared" si="17"/>
        <v>0.17928233806004923</v>
      </c>
      <c r="N81" s="15">
        <f t="shared" si="17"/>
        <v>0.15965560884625635</v>
      </c>
      <c r="O81" s="15">
        <f t="shared" si="17"/>
        <v>0.14813519813519815</v>
      </c>
      <c r="P81" s="15">
        <f t="shared" si="17"/>
        <v>0.14558353317346123</v>
      </c>
      <c r="Q81" s="15">
        <f t="shared" si="17"/>
        <v>0.14311413152108737</v>
      </c>
    </row>
    <row r="82" spans="1:17" x14ac:dyDescent="0.15">
      <c r="A82" s="61"/>
      <c r="B82" s="62"/>
      <c r="C82" s="47"/>
      <c r="D82" s="53">
        <f>(D80-0.0213)/(0.012*D64*1000)</f>
        <v>0.19446940949337591</v>
      </c>
      <c r="E82" s="53"/>
      <c r="F82" s="53">
        <f t="shared" si="17"/>
        <v>0.18205960705960705</v>
      </c>
      <c r="G82" s="53"/>
      <c r="H82" s="53">
        <f t="shared" si="17"/>
        <v>0.18444588787848507</v>
      </c>
      <c r="I82" s="53"/>
      <c r="J82" s="53">
        <f t="shared" si="17"/>
        <v>0.17685138958229318</v>
      </c>
      <c r="K82" s="53"/>
      <c r="L82" s="53">
        <f t="shared" si="17"/>
        <v>0.18403064486055962</v>
      </c>
      <c r="M82" s="53"/>
      <c r="N82" s="53">
        <f t="shared" si="17"/>
        <v>0.15389482798814402</v>
      </c>
      <c r="O82" s="53"/>
      <c r="P82" s="53">
        <f t="shared" si="17"/>
        <v>0.14434895573098833</v>
      </c>
      <c r="Q82" s="53"/>
    </row>
    <row r="83" spans="1:17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15">
      <c r="A91" s="46">
        <v>43110</v>
      </c>
      <c r="B91" s="5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4.25" x14ac:dyDescent="0.2">
      <c r="A92" s="35" t="s">
        <v>219</v>
      </c>
      <c r="B92" s="5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15">
      <c r="A93" s="5"/>
      <c r="B93" s="5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15">
      <c r="A94" s="5"/>
      <c r="B94" s="32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15">
      <c r="A95" s="5"/>
      <c r="B95" s="8"/>
      <c r="C95" s="3"/>
      <c r="D95" s="47" t="s">
        <v>86</v>
      </c>
      <c r="E95" s="47"/>
      <c r="F95" s="47" t="s">
        <v>87</v>
      </c>
      <c r="G95" s="48"/>
      <c r="H95" s="47" t="s">
        <v>88</v>
      </c>
      <c r="I95" s="48"/>
      <c r="J95" s="58">
        <v>12.8</v>
      </c>
      <c r="K95" s="58"/>
      <c r="L95" s="59">
        <v>12.19</v>
      </c>
      <c r="M95" s="59"/>
      <c r="N95" s="48">
        <v>1.4</v>
      </c>
      <c r="O95" s="48"/>
      <c r="P95" s="47" t="s">
        <v>89</v>
      </c>
      <c r="Q95" s="48"/>
    </row>
    <row r="96" spans="1:17" x14ac:dyDescent="0.15">
      <c r="A96" s="5"/>
      <c r="B96" s="5"/>
      <c r="C96" s="3"/>
      <c r="D96" s="49" t="s">
        <v>237</v>
      </c>
      <c r="E96" s="47"/>
      <c r="F96" s="49" t="s">
        <v>238</v>
      </c>
      <c r="G96" s="47"/>
      <c r="H96" s="49" t="s">
        <v>239</v>
      </c>
      <c r="I96" s="47"/>
      <c r="J96" s="49" t="s">
        <v>240</v>
      </c>
      <c r="K96" s="47"/>
      <c r="L96" s="49" t="s">
        <v>241</v>
      </c>
      <c r="M96" s="47"/>
      <c r="N96" s="49" t="s">
        <v>242</v>
      </c>
      <c r="O96" s="47"/>
      <c r="P96" s="49" t="s">
        <v>226</v>
      </c>
      <c r="Q96" s="48"/>
    </row>
    <row r="97" spans="1:17" x14ac:dyDescent="0.15">
      <c r="A97" s="5"/>
      <c r="B97" s="3"/>
      <c r="C97" s="39" t="s">
        <v>248</v>
      </c>
      <c r="D97" s="9">
        <v>0.50070000000000003</v>
      </c>
      <c r="E97" s="9">
        <v>0.50039999999999996</v>
      </c>
      <c r="F97" s="9">
        <v>0.50049999999999994</v>
      </c>
      <c r="G97" s="9">
        <v>0.50060000000000004</v>
      </c>
      <c r="H97" s="9">
        <v>0.50039999999999996</v>
      </c>
      <c r="I97" s="9">
        <v>0.50060000000000004</v>
      </c>
      <c r="J97" s="13">
        <v>0.50090000000000001</v>
      </c>
      <c r="K97" s="13">
        <v>0.50070000000000003</v>
      </c>
      <c r="L97" s="9">
        <v>0.50019999999999998</v>
      </c>
      <c r="M97" s="9">
        <v>0.50049999999999994</v>
      </c>
      <c r="N97" s="9">
        <v>0.50060000000000004</v>
      </c>
      <c r="O97" s="9">
        <v>0.50009999999999999</v>
      </c>
      <c r="P97" s="9">
        <v>0.50039999999999996</v>
      </c>
      <c r="Q97" s="9">
        <v>0.50029999999999997</v>
      </c>
    </row>
    <row r="98" spans="1:17" x14ac:dyDescent="0.15">
      <c r="A98" s="5"/>
      <c r="B98" s="3"/>
      <c r="C98" s="39" t="s">
        <v>247</v>
      </c>
      <c r="D98" s="50">
        <v>0.50055000000000005</v>
      </c>
      <c r="E98" s="50"/>
      <c r="F98" s="50">
        <v>0.50055000000000005</v>
      </c>
      <c r="G98" s="50"/>
      <c r="H98" s="50">
        <v>0.50049999999999994</v>
      </c>
      <c r="I98" s="50"/>
      <c r="J98" s="50">
        <v>0.50080000000000002</v>
      </c>
      <c r="K98" s="50"/>
      <c r="L98" s="50">
        <v>0.50034999999999996</v>
      </c>
      <c r="M98" s="50"/>
      <c r="N98" s="50">
        <v>0.50034999999999996</v>
      </c>
      <c r="O98" s="50"/>
      <c r="P98" s="50">
        <v>0.50034999999999996</v>
      </c>
      <c r="Q98" s="50"/>
    </row>
    <row r="99" spans="1:17" x14ac:dyDescent="0.15">
      <c r="A99" s="60" t="s">
        <v>227</v>
      </c>
      <c r="B99" s="60" t="s">
        <v>228</v>
      </c>
      <c r="C99" s="38" t="s">
        <v>243</v>
      </c>
      <c r="D99" s="10" t="s">
        <v>90</v>
      </c>
      <c r="E99" s="10" t="s">
        <v>91</v>
      </c>
      <c r="F99" s="10" t="s">
        <v>92</v>
      </c>
      <c r="G99" s="10" t="s">
        <v>93</v>
      </c>
      <c r="H99" s="10" t="s">
        <v>94</v>
      </c>
      <c r="I99" s="10" t="s">
        <v>95</v>
      </c>
      <c r="J99" s="10">
        <v>0.90300000000000002</v>
      </c>
      <c r="K99" s="10">
        <v>0.81499999999999995</v>
      </c>
      <c r="L99" s="10">
        <v>0.82599999999999996</v>
      </c>
      <c r="M99" s="10">
        <v>0.92400000000000004</v>
      </c>
      <c r="N99" s="10">
        <v>0.91200000000000003</v>
      </c>
      <c r="O99" s="10">
        <v>1.0329999999999999</v>
      </c>
      <c r="P99" s="10">
        <v>0.84399999999999997</v>
      </c>
      <c r="Q99" s="10">
        <v>0.81899999999999995</v>
      </c>
    </row>
    <row r="100" spans="1:17" x14ac:dyDescent="0.15">
      <c r="A100" s="61"/>
      <c r="B100" s="62"/>
      <c r="C100" s="38" t="s">
        <v>243</v>
      </c>
      <c r="D100" s="10" t="s">
        <v>96</v>
      </c>
      <c r="E100" s="10" t="s">
        <v>97</v>
      </c>
      <c r="F100" s="10" t="s">
        <v>54</v>
      </c>
      <c r="G100" s="10" t="s">
        <v>98</v>
      </c>
      <c r="H100" s="10" t="s">
        <v>97</v>
      </c>
      <c r="I100" s="10" t="s">
        <v>99</v>
      </c>
      <c r="J100" s="10">
        <v>0.92300000000000004</v>
      </c>
      <c r="K100" s="10">
        <v>0.88400000000000001</v>
      </c>
      <c r="L100" s="10">
        <v>0.83199999999999996</v>
      </c>
      <c r="M100" s="10">
        <v>0.872</v>
      </c>
      <c r="N100" s="10">
        <v>0.995</v>
      </c>
      <c r="O100" s="10">
        <v>0.94699999999999995</v>
      </c>
      <c r="P100" s="10">
        <v>0.873</v>
      </c>
      <c r="Q100" s="10">
        <v>0.83699999999999997</v>
      </c>
    </row>
    <row r="101" spans="1:17" x14ac:dyDescent="0.15">
      <c r="A101" s="61"/>
      <c r="B101" s="62"/>
      <c r="C101" s="49" t="s">
        <v>249</v>
      </c>
      <c r="D101" s="10">
        <f>(D99+D100)/2</f>
        <v>0.77</v>
      </c>
      <c r="E101" s="10">
        <f t="shared" ref="E101:Q101" si="18">(E99+E100)/2</f>
        <v>0.83949999999999991</v>
      </c>
      <c r="F101" s="10">
        <f t="shared" si="18"/>
        <v>0.79400000000000004</v>
      </c>
      <c r="G101" s="10">
        <f t="shared" si="18"/>
        <v>0.84600000000000009</v>
      </c>
      <c r="H101" s="10">
        <f t="shared" si="18"/>
        <v>0.83850000000000002</v>
      </c>
      <c r="I101" s="10">
        <f t="shared" si="18"/>
        <v>0.87549999999999994</v>
      </c>
      <c r="J101" s="10">
        <f t="shared" si="18"/>
        <v>0.91300000000000003</v>
      </c>
      <c r="K101" s="10">
        <f t="shared" si="18"/>
        <v>0.84949999999999992</v>
      </c>
      <c r="L101" s="10">
        <f t="shared" si="18"/>
        <v>0.82899999999999996</v>
      </c>
      <c r="M101" s="10">
        <f t="shared" si="18"/>
        <v>0.89800000000000002</v>
      </c>
      <c r="N101" s="10">
        <f t="shared" si="18"/>
        <v>0.95350000000000001</v>
      </c>
      <c r="O101" s="10">
        <f t="shared" si="18"/>
        <v>0.99</v>
      </c>
      <c r="P101" s="10">
        <f t="shared" si="18"/>
        <v>0.85850000000000004</v>
      </c>
      <c r="Q101" s="10">
        <f t="shared" si="18"/>
        <v>0.82799999999999996</v>
      </c>
    </row>
    <row r="102" spans="1:17" x14ac:dyDescent="0.15">
      <c r="A102" s="61"/>
      <c r="B102" s="62"/>
      <c r="C102" s="47"/>
      <c r="D102" s="52">
        <f>(D99+D100+E99+E100)/4</f>
        <v>0.80475000000000008</v>
      </c>
      <c r="E102" s="52"/>
      <c r="F102" s="52">
        <f>(F99+F100+G99+G100)/4</f>
        <v>0.82000000000000006</v>
      </c>
      <c r="G102" s="52"/>
      <c r="H102" s="52">
        <f>(H99+H100+I99+I100)/4</f>
        <v>0.85699999999999998</v>
      </c>
      <c r="I102" s="52"/>
      <c r="J102" s="52">
        <f>(J99+J100+K99+K100)/4</f>
        <v>0.88124999999999998</v>
      </c>
      <c r="K102" s="52"/>
      <c r="L102" s="52">
        <f>(L99+L100+M99+M100)/4</f>
        <v>0.86349999999999993</v>
      </c>
      <c r="M102" s="52"/>
      <c r="N102" s="52">
        <f>(N99+N100+O99+O100)/4</f>
        <v>0.97175</v>
      </c>
      <c r="O102" s="52"/>
      <c r="P102" s="52">
        <f>(P99+P100+Q99+Q100)/4</f>
        <v>0.84325000000000006</v>
      </c>
      <c r="Q102" s="52"/>
    </row>
    <row r="103" spans="1:17" x14ac:dyDescent="0.15">
      <c r="A103" s="61"/>
      <c r="B103" s="62"/>
      <c r="C103" s="49" t="s">
        <v>250</v>
      </c>
      <c r="D103" s="11">
        <f>(D101-0.09)*0.2/(0.0044*1000*D97)</f>
        <v>6.1731757357880779E-2</v>
      </c>
      <c r="E103" s="11">
        <f t="shared" ref="E103:Q104" si="19">(E101-0.09)*0.2/(0.0044*1000*E97)</f>
        <v>6.8081898117869341E-2</v>
      </c>
      <c r="F103" s="11">
        <f t="shared" si="19"/>
        <v>6.3936063936063936E-2</v>
      </c>
      <c r="G103" s="11">
        <f t="shared" si="19"/>
        <v>6.8644898848654337E-2</v>
      </c>
      <c r="H103" s="11">
        <f t="shared" si="19"/>
        <v>6.7991061696097671E-2</v>
      </c>
      <c r="I103" s="11">
        <f t="shared" si="19"/>
        <v>7.132350270584388E-2</v>
      </c>
      <c r="J103" s="11">
        <f t="shared" si="19"/>
        <v>7.4683751066262544E-2</v>
      </c>
      <c r="K103" s="11">
        <f t="shared" si="19"/>
        <v>6.8948926048985962E-2</v>
      </c>
      <c r="L103" s="11">
        <f t="shared" si="19"/>
        <v>6.715495619933845E-2</v>
      </c>
      <c r="M103" s="11">
        <f t="shared" si="19"/>
        <v>7.3381164290255207E-2</v>
      </c>
      <c r="N103" s="11">
        <f t="shared" si="19"/>
        <v>7.8405912904514569E-2</v>
      </c>
      <c r="O103" s="11">
        <f t="shared" si="19"/>
        <v>8.1801821453891047E-2</v>
      </c>
      <c r="P103" s="11">
        <f t="shared" si="19"/>
        <v>6.9807790131531142E-2</v>
      </c>
      <c r="Q103" s="11">
        <f t="shared" si="19"/>
        <v>6.7050678683698878E-2</v>
      </c>
    </row>
    <row r="104" spans="1:17" x14ac:dyDescent="0.15">
      <c r="A104" s="61"/>
      <c r="B104" s="62"/>
      <c r="C104" s="47"/>
      <c r="D104" s="53">
        <f>(D102-0.09)*0.2/(0.0044*1000*D98)</f>
        <v>6.4905876263382997E-2</v>
      </c>
      <c r="E104" s="53"/>
      <c r="F104" s="53">
        <f t="shared" si="19"/>
        <v>6.6290716575403419E-2</v>
      </c>
      <c r="G104" s="53"/>
      <c r="H104" s="53">
        <f t="shared" si="19"/>
        <v>6.9657615112160579E-2</v>
      </c>
      <c r="I104" s="53"/>
      <c r="J104" s="53">
        <f t="shared" si="19"/>
        <v>7.181691112401975E-2</v>
      </c>
      <c r="K104" s="53"/>
      <c r="L104" s="53">
        <f t="shared" si="19"/>
        <v>7.0268993522715914E-2</v>
      </c>
      <c r="M104" s="53"/>
      <c r="N104" s="53">
        <f t="shared" si="19"/>
        <v>8.0103018795933761E-2</v>
      </c>
      <c r="O104" s="53"/>
      <c r="P104" s="53">
        <f t="shared" si="19"/>
        <v>6.8429372166756014E-2</v>
      </c>
      <c r="Q104" s="53"/>
    </row>
    <row r="105" spans="1:17" x14ac:dyDescent="0.15">
      <c r="A105" s="61"/>
      <c r="B105" s="60" t="s">
        <v>229</v>
      </c>
      <c r="C105" s="38" t="s">
        <v>244</v>
      </c>
      <c r="D105" s="10" t="s">
        <v>100</v>
      </c>
      <c r="E105" s="10" t="s">
        <v>63</v>
      </c>
      <c r="F105" s="10" t="s">
        <v>101</v>
      </c>
      <c r="G105" s="10" t="s">
        <v>102</v>
      </c>
      <c r="H105" s="10" t="s">
        <v>103</v>
      </c>
      <c r="I105" s="10" t="s">
        <v>104</v>
      </c>
      <c r="J105" s="10">
        <v>0.32400000000000001</v>
      </c>
      <c r="K105" s="10">
        <v>0.33</v>
      </c>
      <c r="L105" s="10">
        <v>0.32200000000000001</v>
      </c>
      <c r="M105" s="10">
        <v>0.317</v>
      </c>
      <c r="N105" s="10">
        <v>0.28499999999999998</v>
      </c>
      <c r="O105" s="10">
        <v>0.28799999999999998</v>
      </c>
      <c r="P105" s="10">
        <v>0.188</v>
      </c>
      <c r="Q105" s="10">
        <v>0.19400000000000001</v>
      </c>
    </row>
    <row r="106" spans="1:17" x14ac:dyDescent="0.15">
      <c r="A106" s="61"/>
      <c r="B106" s="62"/>
      <c r="C106" s="38" t="s">
        <v>244</v>
      </c>
      <c r="D106" s="10" t="s">
        <v>105</v>
      </c>
      <c r="E106" s="10" t="s">
        <v>106</v>
      </c>
      <c r="F106" s="10" t="s">
        <v>107</v>
      </c>
      <c r="G106" s="10" t="s">
        <v>108</v>
      </c>
      <c r="H106" s="10" t="s">
        <v>109</v>
      </c>
      <c r="I106" s="10" t="s">
        <v>110</v>
      </c>
      <c r="J106" s="10">
        <v>0.32700000000000001</v>
      </c>
      <c r="K106" s="10">
        <v>0.33</v>
      </c>
      <c r="L106" s="10">
        <v>0.32600000000000001</v>
      </c>
      <c r="M106" s="10">
        <v>0.32</v>
      </c>
      <c r="N106" s="10">
        <v>0.29499999999999998</v>
      </c>
      <c r="O106" s="10">
        <v>0.28999999999999998</v>
      </c>
      <c r="P106" s="10">
        <v>0.182</v>
      </c>
      <c r="Q106" s="10">
        <v>0.191</v>
      </c>
    </row>
    <row r="107" spans="1:17" x14ac:dyDescent="0.15">
      <c r="A107" s="61"/>
      <c r="B107" s="62"/>
      <c r="C107" s="49" t="s">
        <v>249</v>
      </c>
      <c r="D107" s="10">
        <f>(D105+D106)/2</f>
        <v>0.35599999999999998</v>
      </c>
      <c r="E107" s="10">
        <f t="shared" ref="E107:Q107" si="20">(E105+E106)/2</f>
        <v>0.36149999999999999</v>
      </c>
      <c r="F107" s="10">
        <f t="shared" si="20"/>
        <v>0.35949999999999999</v>
      </c>
      <c r="G107" s="10">
        <f t="shared" si="20"/>
        <v>0.34199999999999997</v>
      </c>
      <c r="H107" s="10">
        <f t="shared" si="20"/>
        <v>0.33900000000000002</v>
      </c>
      <c r="I107" s="10">
        <f t="shared" si="20"/>
        <v>0.34299999999999997</v>
      </c>
      <c r="J107" s="10">
        <f t="shared" si="20"/>
        <v>0.32550000000000001</v>
      </c>
      <c r="K107" s="10">
        <f t="shared" si="20"/>
        <v>0.33</v>
      </c>
      <c r="L107" s="10">
        <f t="shared" si="20"/>
        <v>0.32400000000000001</v>
      </c>
      <c r="M107" s="10">
        <f t="shared" si="20"/>
        <v>0.31850000000000001</v>
      </c>
      <c r="N107" s="10">
        <f t="shared" si="20"/>
        <v>0.28999999999999998</v>
      </c>
      <c r="O107" s="10">
        <f t="shared" si="20"/>
        <v>0.28899999999999998</v>
      </c>
      <c r="P107" s="10">
        <f t="shared" si="20"/>
        <v>0.185</v>
      </c>
      <c r="Q107" s="10">
        <f t="shared" si="20"/>
        <v>0.1925</v>
      </c>
    </row>
    <row r="108" spans="1:17" x14ac:dyDescent="0.15">
      <c r="A108" s="61"/>
      <c r="B108" s="62"/>
      <c r="C108" s="47"/>
      <c r="D108" s="52">
        <f>(D105+D106+E105+E106)/4</f>
        <v>0.35874999999999996</v>
      </c>
      <c r="E108" s="52"/>
      <c r="F108" s="52">
        <f>(F105+F106+G105+G106)/4</f>
        <v>0.35075000000000001</v>
      </c>
      <c r="G108" s="52"/>
      <c r="H108" s="52">
        <f>(H105+H106+I105+I106)/4</f>
        <v>0.34099999999999997</v>
      </c>
      <c r="I108" s="52"/>
      <c r="J108" s="52">
        <f>(J105+J106+K105+K106)/4</f>
        <v>0.32775000000000004</v>
      </c>
      <c r="K108" s="52"/>
      <c r="L108" s="52">
        <f>(L105+L106+M105+M106)/4</f>
        <v>0.32125000000000004</v>
      </c>
      <c r="M108" s="52"/>
      <c r="N108" s="52">
        <f>(N105+N106+O105+O106)/4</f>
        <v>0.28949999999999998</v>
      </c>
      <c r="O108" s="52"/>
      <c r="P108" s="52">
        <f>(P105+P106+Q105+Q106)/4</f>
        <v>0.18875000000000003</v>
      </c>
      <c r="Q108" s="52"/>
    </row>
    <row r="109" spans="1:17" x14ac:dyDescent="0.15">
      <c r="A109" s="61"/>
      <c r="B109" s="62"/>
      <c r="C109" s="49" t="s">
        <v>250</v>
      </c>
      <c r="D109" s="11">
        <f>(D107-0.0629)*0.1/(0.0041*D97*1000)</f>
        <v>1.4277572374285752E-2</v>
      </c>
      <c r="E109" s="11">
        <f t="shared" ref="E109:Q110" si="21">(E107-0.0629)*0.1/(0.0041*E97*1000)</f>
        <v>1.4554210290304341E-2</v>
      </c>
      <c r="F109" s="11">
        <f t="shared" si="21"/>
        <v>1.4453838844082747E-2</v>
      </c>
      <c r="G109" s="11">
        <f t="shared" si="21"/>
        <v>1.359831616694113E-2</v>
      </c>
      <c r="H109" s="11">
        <f t="shared" si="21"/>
        <v>1.3457526661597554E-2</v>
      </c>
      <c r="I109" s="11">
        <f t="shared" si="21"/>
        <v>1.3647038188320353E-2</v>
      </c>
      <c r="J109" s="11">
        <f t="shared" si="21"/>
        <v>1.2786739965622853E-2</v>
      </c>
      <c r="K109" s="11">
        <f t="shared" si="21"/>
        <v>1.3011052818736693E-2</v>
      </c>
      <c r="L109" s="11">
        <f t="shared" si="21"/>
        <v>1.2731492768746161E-2</v>
      </c>
      <c r="M109" s="11">
        <f t="shared" si="21"/>
        <v>1.2455836846080749E-2</v>
      </c>
      <c r="N109" s="11">
        <f t="shared" si="21"/>
        <v>1.1064771055221535E-2</v>
      </c>
      <c r="O109" s="11">
        <f t="shared" si="21"/>
        <v>1.1027062880106903E-2</v>
      </c>
      <c r="P109" s="11">
        <f t="shared" si="21"/>
        <v>5.9513364917821842E-3</v>
      </c>
      <c r="Q109" s="11">
        <f t="shared" si="21"/>
        <v>6.3181603233182027E-3</v>
      </c>
    </row>
    <row r="110" spans="1:17" x14ac:dyDescent="0.15">
      <c r="A110" s="61"/>
      <c r="B110" s="62"/>
      <c r="C110" s="47"/>
      <c r="D110" s="53">
        <f>(D108-0.0629)*0.1/(0.0041*D98*1000)</f>
        <v>1.4415849882202745E-2</v>
      </c>
      <c r="E110" s="53"/>
      <c r="F110" s="53">
        <f t="shared" si="21"/>
        <v>1.4026034776380128E-2</v>
      </c>
      <c r="G110" s="53"/>
      <c r="H110" s="53">
        <f t="shared" si="21"/>
        <v>1.3552301357179405E-2</v>
      </c>
      <c r="I110" s="53"/>
      <c r="J110" s="53">
        <f t="shared" si="21"/>
        <v>1.289887399672719E-2</v>
      </c>
      <c r="K110" s="53"/>
      <c r="L110" s="53">
        <f t="shared" si="21"/>
        <v>1.2593623487948683E-2</v>
      </c>
      <c r="M110" s="53"/>
      <c r="N110" s="53">
        <f t="shared" si="21"/>
        <v>1.1045926388113688E-2</v>
      </c>
      <c r="O110" s="53"/>
      <c r="P110" s="53">
        <f t="shared" si="21"/>
        <v>6.1347300791884723E-3</v>
      </c>
      <c r="Q110" s="53"/>
    </row>
    <row r="111" spans="1:17" x14ac:dyDescent="0.15">
      <c r="A111" s="61"/>
      <c r="B111" s="60" t="s">
        <v>230</v>
      </c>
      <c r="C111" s="38" t="s">
        <v>245</v>
      </c>
      <c r="D111" s="10" t="s">
        <v>111</v>
      </c>
      <c r="E111" s="10" t="s">
        <v>112</v>
      </c>
      <c r="F111" s="10" t="s">
        <v>113</v>
      </c>
      <c r="G111" s="10" t="s">
        <v>114</v>
      </c>
      <c r="H111" s="10" t="s">
        <v>115</v>
      </c>
      <c r="I111" s="10" t="s">
        <v>116</v>
      </c>
      <c r="J111" s="10">
        <v>1.1479999999999999</v>
      </c>
      <c r="K111" s="10">
        <v>1.0680000000000001</v>
      </c>
      <c r="L111" s="10">
        <v>0.97199999999999998</v>
      </c>
      <c r="M111" s="10">
        <v>0.95899999999999996</v>
      </c>
      <c r="N111" s="10">
        <v>0.79200000000000004</v>
      </c>
      <c r="O111" s="10">
        <v>0.88600000000000001</v>
      </c>
      <c r="P111" s="10">
        <v>0.874</v>
      </c>
      <c r="Q111" s="10">
        <v>0.83699999999999997</v>
      </c>
    </row>
    <row r="112" spans="1:17" x14ac:dyDescent="0.15">
      <c r="A112" s="61"/>
      <c r="B112" s="62"/>
      <c r="C112" s="38" t="s">
        <v>245</v>
      </c>
      <c r="D112" s="10" t="s">
        <v>117</v>
      </c>
      <c r="E112" s="10" t="s">
        <v>118</v>
      </c>
      <c r="F112" s="10" t="s">
        <v>119</v>
      </c>
      <c r="G112" s="10" t="s">
        <v>120</v>
      </c>
      <c r="H112" s="10" t="s">
        <v>120</v>
      </c>
      <c r="I112" s="10" t="s">
        <v>77</v>
      </c>
      <c r="J112" s="10">
        <v>1.1359999999999999</v>
      </c>
      <c r="K112" s="10">
        <v>1.0329999999999999</v>
      </c>
      <c r="L112" s="10">
        <v>0.85399999999999998</v>
      </c>
      <c r="M112" s="10">
        <v>0.93899999999999995</v>
      </c>
      <c r="N112" s="10">
        <v>0.92700000000000005</v>
      </c>
      <c r="O112" s="10">
        <v>0.93799999999999994</v>
      </c>
      <c r="P112" s="10">
        <v>0.91700000000000004</v>
      </c>
      <c r="Q112" s="10">
        <v>0.92400000000000004</v>
      </c>
    </row>
    <row r="113" spans="1:17" x14ac:dyDescent="0.15">
      <c r="A113" s="61"/>
      <c r="B113" s="62"/>
      <c r="C113" s="49" t="s">
        <v>249</v>
      </c>
      <c r="D113" s="34">
        <f>(D111+D112)/2</f>
        <v>1.1684999999999999</v>
      </c>
      <c r="E113" s="34">
        <f t="shared" ref="E113:Q113" si="22">(E111+E112)/2</f>
        <v>1.1739999999999999</v>
      </c>
      <c r="F113" s="34">
        <f t="shared" si="22"/>
        <v>1.1785000000000001</v>
      </c>
      <c r="G113" s="34">
        <f t="shared" si="22"/>
        <v>1.1084999999999998</v>
      </c>
      <c r="H113" s="34">
        <f t="shared" si="22"/>
        <v>1.0614999999999999</v>
      </c>
      <c r="I113" s="34">
        <f t="shared" si="22"/>
        <v>1.1095000000000002</v>
      </c>
      <c r="J113" s="34">
        <f t="shared" si="22"/>
        <v>1.1419999999999999</v>
      </c>
      <c r="K113" s="34">
        <f t="shared" si="22"/>
        <v>1.0505</v>
      </c>
      <c r="L113" s="34">
        <f t="shared" si="22"/>
        <v>0.91300000000000003</v>
      </c>
      <c r="M113" s="34">
        <f t="shared" si="22"/>
        <v>0.94899999999999995</v>
      </c>
      <c r="N113" s="34">
        <f t="shared" si="22"/>
        <v>0.85950000000000004</v>
      </c>
      <c r="O113" s="34">
        <f t="shared" si="22"/>
        <v>0.91199999999999992</v>
      </c>
      <c r="P113" s="34">
        <f t="shared" si="22"/>
        <v>0.89549999999999996</v>
      </c>
      <c r="Q113" s="34">
        <f t="shared" si="22"/>
        <v>0.88050000000000006</v>
      </c>
    </row>
    <row r="114" spans="1:17" x14ac:dyDescent="0.15">
      <c r="A114" s="61"/>
      <c r="B114" s="62"/>
      <c r="C114" s="47"/>
      <c r="D114" s="52">
        <f>(D111+D112+E111+E112)/4</f>
        <v>1.1712499999999999</v>
      </c>
      <c r="E114" s="52"/>
      <c r="F114" s="52">
        <f>(F111+F112+G111+G112)/4</f>
        <v>1.1435</v>
      </c>
      <c r="G114" s="52"/>
      <c r="H114" s="52">
        <f>(H111+H112+I111+I112)/4</f>
        <v>1.0854999999999999</v>
      </c>
      <c r="I114" s="52"/>
      <c r="J114" s="52">
        <f>(J111+J112+K111+K112)/4</f>
        <v>1.0962499999999999</v>
      </c>
      <c r="K114" s="52"/>
      <c r="L114" s="52">
        <f>(L111+L112+M111+M112)/4</f>
        <v>0.93100000000000005</v>
      </c>
      <c r="M114" s="52"/>
      <c r="N114" s="52">
        <f>(N111+N112+O111+O112)/4</f>
        <v>0.88575000000000004</v>
      </c>
      <c r="O114" s="52"/>
      <c r="P114" s="52">
        <f>(P111+P112+Q111+Q112)/4</f>
        <v>0.88800000000000001</v>
      </c>
      <c r="Q114" s="52"/>
    </row>
    <row r="115" spans="1:17" x14ac:dyDescent="0.15">
      <c r="A115" s="61"/>
      <c r="B115" s="62"/>
      <c r="C115" s="49" t="s">
        <v>250</v>
      </c>
      <c r="D115" s="15">
        <f>(D113-0.0213)/(0.012*D97*1000)</f>
        <v>0.19093269422808062</v>
      </c>
      <c r="E115" s="15">
        <f t="shared" ref="E115:Q116" si="23">(E113-0.0213)/(0.012*E97*1000)</f>
        <v>0.19196309618971488</v>
      </c>
      <c r="F115" s="15">
        <f t="shared" si="23"/>
        <v>0.19267399267399268</v>
      </c>
      <c r="G115" s="15">
        <f t="shared" si="23"/>
        <v>0.18098282061526161</v>
      </c>
      <c r="H115" s="15">
        <f t="shared" si="23"/>
        <v>0.17322808419930721</v>
      </c>
      <c r="I115" s="15">
        <f t="shared" si="23"/>
        <v>0.18114928752164067</v>
      </c>
      <c r="J115" s="15">
        <f t="shared" si="23"/>
        <v>0.18644772742397014</v>
      </c>
      <c r="K115" s="15">
        <f t="shared" si="23"/>
        <v>0.17129352240197054</v>
      </c>
      <c r="L115" s="15">
        <f t="shared" si="23"/>
        <v>0.14855724376915902</v>
      </c>
      <c r="M115" s="15">
        <f t="shared" si="23"/>
        <v>0.15446220446220446</v>
      </c>
      <c r="N115" s="15">
        <f t="shared" si="23"/>
        <v>0.13953256092688773</v>
      </c>
      <c r="O115" s="15">
        <f t="shared" si="23"/>
        <v>0.14842031593681262</v>
      </c>
      <c r="P115" s="15">
        <f t="shared" si="23"/>
        <v>0.14558353317346123</v>
      </c>
      <c r="Q115" s="15">
        <f t="shared" si="23"/>
        <v>0.14311413152108737</v>
      </c>
    </row>
    <row r="116" spans="1:17" x14ac:dyDescent="0.15">
      <c r="A116" s="61"/>
      <c r="B116" s="62"/>
      <c r="C116" s="47"/>
      <c r="D116" s="53">
        <f>(D114-0.0213)/(0.012*D98*1000)</f>
        <v>0.19144774081843299</v>
      </c>
      <c r="E116" s="53"/>
      <c r="F116" s="53">
        <f t="shared" si="23"/>
        <v>0.18682782272833212</v>
      </c>
      <c r="G116" s="53"/>
      <c r="H116" s="53">
        <f t="shared" si="23"/>
        <v>0.17718947718947717</v>
      </c>
      <c r="I116" s="53"/>
      <c r="J116" s="53">
        <f t="shared" si="23"/>
        <v>0.17887213791267301</v>
      </c>
      <c r="K116" s="53"/>
      <c r="L116" s="53">
        <f t="shared" si="23"/>
        <v>0.15151060924019857</v>
      </c>
      <c r="M116" s="53"/>
      <c r="N116" s="53">
        <f t="shared" si="23"/>
        <v>0.14397421804736688</v>
      </c>
      <c r="O116" s="53"/>
      <c r="P116" s="53">
        <f t="shared" si="23"/>
        <v>0.14434895573098833</v>
      </c>
      <c r="Q116" s="53"/>
    </row>
    <row r="117" spans="1:17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</sheetData>
  <mergeCells count="265">
    <mergeCell ref="C115:C116"/>
    <mergeCell ref="A59:B62"/>
    <mergeCell ref="A31:B34"/>
    <mergeCell ref="A3:B6"/>
    <mergeCell ref="C46:C47"/>
    <mergeCell ref="C50:C51"/>
    <mergeCell ref="C52:C53"/>
    <mergeCell ref="C67:C68"/>
    <mergeCell ref="C69:C70"/>
    <mergeCell ref="C73:C74"/>
    <mergeCell ref="C75:C76"/>
    <mergeCell ref="C79:C80"/>
    <mergeCell ref="C81:C82"/>
    <mergeCell ref="C10:C11"/>
    <mergeCell ref="C12:C13"/>
    <mergeCell ref="C16:C17"/>
    <mergeCell ref="C18:C19"/>
    <mergeCell ref="C22:C23"/>
    <mergeCell ref="C24:C25"/>
    <mergeCell ref="C38:C39"/>
    <mergeCell ref="C40:C41"/>
    <mergeCell ref="C44:C45"/>
    <mergeCell ref="A8:A25"/>
    <mergeCell ref="A36:A53"/>
    <mergeCell ref="A65:A82"/>
    <mergeCell ref="A99:A116"/>
    <mergeCell ref="B8:B13"/>
    <mergeCell ref="B14:B19"/>
    <mergeCell ref="B20:B25"/>
    <mergeCell ref="B36:B41"/>
    <mergeCell ref="B42:B47"/>
    <mergeCell ref="B48:B53"/>
    <mergeCell ref="B65:B70"/>
    <mergeCell ref="B71:B76"/>
    <mergeCell ref="B77:B82"/>
    <mergeCell ref="B99:B104"/>
    <mergeCell ref="B105:B110"/>
    <mergeCell ref="B111:B116"/>
    <mergeCell ref="C101:C102"/>
    <mergeCell ref="C103:C104"/>
    <mergeCell ref="C107:C108"/>
    <mergeCell ref="C109:C110"/>
    <mergeCell ref="C113:C114"/>
    <mergeCell ref="D114:E114"/>
    <mergeCell ref="F114:G114"/>
    <mergeCell ref="H114:I114"/>
    <mergeCell ref="J114:K114"/>
    <mergeCell ref="D108:E108"/>
    <mergeCell ref="F108:G108"/>
    <mergeCell ref="H108:I108"/>
    <mergeCell ref="J108:K108"/>
    <mergeCell ref="D102:E102"/>
    <mergeCell ref="F102:G102"/>
    <mergeCell ref="H102:I102"/>
    <mergeCell ref="J102:K102"/>
    <mergeCell ref="L114:M114"/>
    <mergeCell ref="N114:O114"/>
    <mergeCell ref="P114:Q114"/>
    <mergeCell ref="D116:E116"/>
    <mergeCell ref="F116:G116"/>
    <mergeCell ref="H116:I116"/>
    <mergeCell ref="J116:K116"/>
    <mergeCell ref="L116:M116"/>
    <mergeCell ref="N116:O116"/>
    <mergeCell ref="P116:Q116"/>
    <mergeCell ref="L108:M108"/>
    <mergeCell ref="N108:O108"/>
    <mergeCell ref="P108:Q108"/>
    <mergeCell ref="D110:E110"/>
    <mergeCell ref="F110:G110"/>
    <mergeCell ref="H110:I110"/>
    <mergeCell ref="J110:K110"/>
    <mergeCell ref="L110:M110"/>
    <mergeCell ref="N110:O110"/>
    <mergeCell ref="P110:Q110"/>
    <mergeCell ref="L102:M102"/>
    <mergeCell ref="N102:O102"/>
    <mergeCell ref="P102:Q102"/>
    <mergeCell ref="D104:E104"/>
    <mergeCell ref="F104:G104"/>
    <mergeCell ref="H104:I104"/>
    <mergeCell ref="J104:K104"/>
    <mergeCell ref="L104:M104"/>
    <mergeCell ref="N104:O104"/>
    <mergeCell ref="P104:Q104"/>
    <mergeCell ref="D96:E96"/>
    <mergeCell ref="F96:G96"/>
    <mergeCell ref="H96:I96"/>
    <mergeCell ref="J96:K96"/>
    <mergeCell ref="L96:M96"/>
    <mergeCell ref="N96:O96"/>
    <mergeCell ref="P96:Q96"/>
    <mergeCell ref="D98:E98"/>
    <mergeCell ref="F98:G98"/>
    <mergeCell ref="H98:I98"/>
    <mergeCell ref="J98:K98"/>
    <mergeCell ref="L98:M98"/>
    <mergeCell ref="N98:O98"/>
    <mergeCell ref="P98:Q98"/>
    <mergeCell ref="D82:E82"/>
    <mergeCell ref="F82:G82"/>
    <mergeCell ref="H82:I82"/>
    <mergeCell ref="J82:K82"/>
    <mergeCell ref="L82:M82"/>
    <mergeCell ref="N82:O82"/>
    <mergeCell ref="P82:Q82"/>
    <mergeCell ref="D95:E95"/>
    <mergeCell ref="F95:G95"/>
    <mergeCell ref="H95:I95"/>
    <mergeCell ref="J95:K95"/>
    <mergeCell ref="L95:M95"/>
    <mergeCell ref="N95:O95"/>
    <mergeCell ref="P95:Q95"/>
    <mergeCell ref="D76:E76"/>
    <mergeCell ref="F76:G76"/>
    <mergeCell ref="H76:I76"/>
    <mergeCell ref="J76:K76"/>
    <mergeCell ref="L76:M76"/>
    <mergeCell ref="N76:O76"/>
    <mergeCell ref="P76:Q76"/>
    <mergeCell ref="D80:E80"/>
    <mergeCell ref="F80:G80"/>
    <mergeCell ref="H80:I80"/>
    <mergeCell ref="J80:K80"/>
    <mergeCell ref="L80:M80"/>
    <mergeCell ref="N80:O80"/>
    <mergeCell ref="P80:Q80"/>
    <mergeCell ref="D70:E70"/>
    <mergeCell ref="F70:G70"/>
    <mergeCell ref="H70:I70"/>
    <mergeCell ref="J70:K70"/>
    <mergeCell ref="L70:M70"/>
    <mergeCell ref="N70:O70"/>
    <mergeCell ref="P70:Q70"/>
    <mergeCell ref="D74:E74"/>
    <mergeCell ref="F74:G74"/>
    <mergeCell ref="H74:I74"/>
    <mergeCell ref="J74:K74"/>
    <mergeCell ref="L74:M74"/>
    <mergeCell ref="N74:O74"/>
    <mergeCell ref="P74:Q74"/>
    <mergeCell ref="D64:E64"/>
    <mergeCell ref="F64:G64"/>
    <mergeCell ref="H64:I64"/>
    <mergeCell ref="J64:K64"/>
    <mergeCell ref="L64:M64"/>
    <mergeCell ref="N64:O64"/>
    <mergeCell ref="P64:Q64"/>
    <mergeCell ref="D68:E68"/>
    <mergeCell ref="F68:G68"/>
    <mergeCell ref="H68:I68"/>
    <mergeCell ref="J68:K68"/>
    <mergeCell ref="L68:M68"/>
    <mergeCell ref="N68:O68"/>
    <mergeCell ref="P68:Q68"/>
    <mergeCell ref="N61:O61"/>
    <mergeCell ref="P61:Q61"/>
    <mergeCell ref="D62:E62"/>
    <mergeCell ref="F62:G62"/>
    <mergeCell ref="H62:I62"/>
    <mergeCell ref="J62:K62"/>
    <mergeCell ref="L62:M62"/>
    <mergeCell ref="N62:O62"/>
    <mergeCell ref="P62:Q62"/>
    <mergeCell ref="D53:E53"/>
    <mergeCell ref="F53:G53"/>
    <mergeCell ref="H53:I53"/>
    <mergeCell ref="J53:K53"/>
    <mergeCell ref="L53:M53"/>
    <mergeCell ref="B54:J54"/>
    <mergeCell ref="D61:E61"/>
    <mergeCell ref="F61:G61"/>
    <mergeCell ref="H61:I61"/>
    <mergeCell ref="J61:K61"/>
    <mergeCell ref="L61:M61"/>
    <mergeCell ref="D47:E47"/>
    <mergeCell ref="F47:G47"/>
    <mergeCell ref="H47:I47"/>
    <mergeCell ref="J47:K47"/>
    <mergeCell ref="L47:M47"/>
    <mergeCell ref="D51:E51"/>
    <mergeCell ref="F51:G51"/>
    <mergeCell ref="H51:I51"/>
    <mergeCell ref="J51:K51"/>
    <mergeCell ref="L51:M51"/>
    <mergeCell ref="D41:E41"/>
    <mergeCell ref="F41:G41"/>
    <mergeCell ref="H41:I41"/>
    <mergeCell ref="J41:K41"/>
    <mergeCell ref="L41:M41"/>
    <mergeCell ref="D45:E45"/>
    <mergeCell ref="F45:G45"/>
    <mergeCell ref="H45:I45"/>
    <mergeCell ref="J45:K45"/>
    <mergeCell ref="L45:M45"/>
    <mergeCell ref="D35:E35"/>
    <mergeCell ref="F35:G35"/>
    <mergeCell ref="H35:I35"/>
    <mergeCell ref="J35:K35"/>
    <mergeCell ref="L35:M35"/>
    <mergeCell ref="D39:E39"/>
    <mergeCell ref="F39:G39"/>
    <mergeCell ref="H39:I39"/>
    <mergeCell ref="J39:K39"/>
    <mergeCell ref="L39:M39"/>
    <mergeCell ref="D25:E25"/>
    <mergeCell ref="F25:G25"/>
    <mergeCell ref="H25:I25"/>
    <mergeCell ref="J25:K25"/>
    <mergeCell ref="L25:M25"/>
    <mergeCell ref="N25:O25"/>
    <mergeCell ref="B26:J26"/>
    <mergeCell ref="D32:E32"/>
    <mergeCell ref="F32:G32"/>
    <mergeCell ref="H32:I32"/>
    <mergeCell ref="J32:K32"/>
    <mergeCell ref="L32:M32"/>
    <mergeCell ref="D19:E19"/>
    <mergeCell ref="F19:G19"/>
    <mergeCell ref="H19:I19"/>
    <mergeCell ref="J19:K19"/>
    <mergeCell ref="L19:M19"/>
    <mergeCell ref="N19:O19"/>
    <mergeCell ref="D23:E23"/>
    <mergeCell ref="F23:G23"/>
    <mergeCell ref="H23:I23"/>
    <mergeCell ref="J23:K23"/>
    <mergeCell ref="L23:M23"/>
    <mergeCell ref="N23:O23"/>
    <mergeCell ref="D13:E13"/>
    <mergeCell ref="F13:G13"/>
    <mergeCell ref="H13:I13"/>
    <mergeCell ref="J13:K13"/>
    <mergeCell ref="L13:M13"/>
    <mergeCell ref="N13:O13"/>
    <mergeCell ref="D17:E17"/>
    <mergeCell ref="F17:G17"/>
    <mergeCell ref="H17:I17"/>
    <mergeCell ref="J17:K17"/>
    <mergeCell ref="L17:M17"/>
    <mergeCell ref="N17:O17"/>
    <mergeCell ref="D7:E7"/>
    <mergeCell ref="F7:G7"/>
    <mergeCell ref="H7:I7"/>
    <mergeCell ref="J7:K7"/>
    <mergeCell ref="L7:M7"/>
    <mergeCell ref="N7:O7"/>
    <mergeCell ref="D11:E11"/>
    <mergeCell ref="F11:G11"/>
    <mergeCell ref="H11:I11"/>
    <mergeCell ref="J11:K11"/>
    <mergeCell ref="L11:M11"/>
    <mergeCell ref="N11:O11"/>
    <mergeCell ref="D3:E3"/>
    <mergeCell ref="F3:G3"/>
    <mergeCell ref="H3:I3"/>
    <mergeCell ref="J3:K3"/>
    <mergeCell ref="L3:M3"/>
    <mergeCell ref="N3:O3"/>
    <mergeCell ref="D4:E4"/>
    <mergeCell ref="F4:G4"/>
    <mergeCell ref="H4:I4"/>
    <mergeCell ref="J4:K4"/>
    <mergeCell ref="L4:M4"/>
    <mergeCell ref="N4:O4"/>
  </mergeCells>
  <phoneticPr fontId="7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1"/>
  <sheetViews>
    <sheetView topLeftCell="D79" workbookViewId="0">
      <selection activeCell="F75" sqref="F75"/>
    </sheetView>
  </sheetViews>
  <sheetFormatPr defaultColWidth="9" defaultRowHeight="13.5" x14ac:dyDescent="0.15"/>
  <cols>
    <col min="4" max="10" width="9.125" customWidth="1"/>
    <col min="11" max="11" width="12.75" customWidth="1"/>
    <col min="12" max="12" width="12.625"/>
  </cols>
  <sheetData>
    <row r="1" spans="1:20" x14ac:dyDescent="0.15">
      <c r="A1" s="41" t="s">
        <v>252</v>
      </c>
      <c r="B1" s="4"/>
      <c r="C1" s="4"/>
      <c r="D1" s="4"/>
      <c r="E1" s="4"/>
      <c r="F1" s="4"/>
      <c r="G1" s="4"/>
      <c r="H1" s="3"/>
      <c r="I1" s="3"/>
      <c r="J1" s="3"/>
      <c r="K1" s="3"/>
    </row>
    <row r="2" spans="1:20" x14ac:dyDescent="0.15">
      <c r="A2" s="42"/>
      <c r="B2" s="41" t="s">
        <v>267</v>
      </c>
      <c r="C2" s="41" t="s">
        <v>227</v>
      </c>
      <c r="D2" s="41" t="s">
        <v>227</v>
      </c>
      <c r="E2" s="41" t="s">
        <v>253</v>
      </c>
      <c r="F2" s="3"/>
      <c r="G2" s="3"/>
      <c r="H2" s="3"/>
      <c r="I2" s="3"/>
      <c r="J2" s="3"/>
      <c r="K2" s="3"/>
    </row>
    <row r="3" spans="1:20" x14ac:dyDescent="0.15">
      <c r="A3" s="3"/>
      <c r="B3" s="4">
        <v>20</v>
      </c>
      <c r="C3" s="4">
        <v>0.253</v>
      </c>
      <c r="D3" s="4">
        <v>0.25700000000000001</v>
      </c>
      <c r="E3" s="4">
        <f>AVERAGE(C3:D3)</f>
        <v>0.255</v>
      </c>
      <c r="F3" s="3"/>
      <c r="G3" s="3"/>
      <c r="H3" s="3"/>
      <c r="I3" s="3"/>
      <c r="J3" s="3"/>
      <c r="K3" s="3"/>
    </row>
    <row r="4" spans="1:20" x14ac:dyDescent="0.15">
      <c r="A4" s="3"/>
      <c r="B4" s="4">
        <v>40</v>
      </c>
      <c r="C4" s="4">
        <v>0.496</v>
      </c>
      <c r="D4" s="4">
        <v>0.503</v>
      </c>
      <c r="E4" s="4">
        <f>AVERAGE(C4:D4)</f>
        <v>0.4995</v>
      </c>
      <c r="F4" s="3"/>
      <c r="G4" s="3"/>
      <c r="H4" s="3"/>
      <c r="I4" s="3"/>
      <c r="J4" s="3"/>
      <c r="K4" s="3"/>
    </row>
    <row r="5" spans="1:20" x14ac:dyDescent="0.15">
      <c r="A5" s="3"/>
      <c r="B5" s="4">
        <v>60</v>
      </c>
      <c r="C5" s="4">
        <v>0.73499999999999999</v>
      </c>
      <c r="D5" s="4">
        <v>0.72199999999999998</v>
      </c>
      <c r="E5" s="4">
        <f>AVERAGE(C5:D5)</f>
        <v>0.72849999999999993</v>
      </c>
      <c r="F5" s="3"/>
      <c r="G5" s="3"/>
      <c r="H5" s="3"/>
      <c r="I5" s="3"/>
      <c r="J5" s="3"/>
      <c r="K5" s="3"/>
    </row>
    <row r="6" spans="1:20" x14ac:dyDescent="0.15">
      <c r="A6" s="3"/>
      <c r="B6" s="4">
        <v>80</v>
      </c>
      <c r="C6" s="4">
        <v>0.98699999999999999</v>
      </c>
      <c r="D6" s="4">
        <v>1.022</v>
      </c>
      <c r="E6" s="4">
        <f>AVERAGE(C6:D6)</f>
        <v>1.0044999999999999</v>
      </c>
      <c r="F6" s="3"/>
      <c r="G6" s="3"/>
      <c r="H6" s="3"/>
      <c r="I6" s="3"/>
      <c r="J6" s="3"/>
      <c r="K6" s="3"/>
    </row>
    <row r="7" spans="1:20" x14ac:dyDescent="0.15">
      <c r="A7" s="3"/>
      <c r="B7" s="4">
        <v>100</v>
      </c>
      <c r="C7" s="4">
        <v>1.2110000000000001</v>
      </c>
      <c r="D7" s="4">
        <v>1.1950000000000001</v>
      </c>
      <c r="E7" s="4">
        <f>AVERAGE(C7:D7)</f>
        <v>1.2030000000000001</v>
      </c>
      <c r="F7" s="3"/>
      <c r="G7" s="3"/>
      <c r="H7" s="3"/>
      <c r="I7" s="3"/>
      <c r="J7" s="3"/>
      <c r="K7" s="3"/>
    </row>
    <row r="8" spans="1:20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20" x14ac:dyDescent="0.15">
      <c r="A9" s="42"/>
      <c r="B9" s="60" t="s">
        <v>230</v>
      </c>
      <c r="C9" s="62"/>
      <c r="D9" s="62"/>
      <c r="E9" s="62"/>
      <c r="F9" s="62"/>
      <c r="G9" s="62"/>
      <c r="H9" s="62"/>
      <c r="I9" s="62"/>
      <c r="J9" s="3"/>
      <c r="K9" s="3"/>
    </row>
    <row r="10" spans="1:20" x14ac:dyDescent="0.15">
      <c r="A10" s="3"/>
      <c r="B10" s="41" t="s">
        <v>257</v>
      </c>
      <c r="C10" s="39" t="s">
        <v>248</v>
      </c>
      <c r="D10" s="39" t="s">
        <v>247</v>
      </c>
      <c r="E10" s="8" t="s">
        <v>10</v>
      </c>
      <c r="F10" s="8" t="s">
        <v>10</v>
      </c>
      <c r="G10" s="49" t="s">
        <v>249</v>
      </c>
      <c r="H10" s="47"/>
      <c r="I10" s="38" t="s">
        <v>255</v>
      </c>
      <c r="J10" s="36" t="s">
        <v>254</v>
      </c>
      <c r="K10" s="38" t="s">
        <v>256</v>
      </c>
      <c r="L10" s="65" t="s">
        <v>262</v>
      </c>
      <c r="M10" s="65"/>
      <c r="N10" s="65"/>
      <c r="O10" s="65"/>
      <c r="P10" s="65"/>
      <c r="Q10" s="65"/>
      <c r="R10" s="65"/>
      <c r="S10" s="65"/>
      <c r="T10" s="65"/>
    </row>
    <row r="11" spans="1:20" x14ac:dyDescent="0.15">
      <c r="A11" s="3"/>
      <c r="B11" s="47" t="s">
        <v>121</v>
      </c>
      <c r="C11" s="5">
        <v>0.50049999999999994</v>
      </c>
      <c r="D11" s="51">
        <f>(C11+C12)/2</f>
        <v>0.50059999999999993</v>
      </c>
      <c r="E11" s="10">
        <v>0.85199999999999998</v>
      </c>
      <c r="F11" s="10">
        <v>0.86699999999999999</v>
      </c>
      <c r="G11" s="10">
        <f t="shared" ref="G11:G20" si="0">AVERAGE(E11:F11)</f>
        <v>0.85949999999999993</v>
      </c>
      <c r="H11" s="52">
        <f>(E11+F11+E12+F12)/4</f>
        <v>0.86099999999999988</v>
      </c>
      <c r="I11" s="53">
        <f>(H11-0.0213)/(0.012*1000*D11)</f>
        <v>0.13978226128645627</v>
      </c>
      <c r="J11" s="15">
        <f>(G11-0.0213)/(0.012*1000*C11)</f>
        <v>0.13956043956043956</v>
      </c>
      <c r="K11" s="3">
        <f>STDEVPA(J11,I11)</f>
        <v>1.1091086300835107E-4</v>
      </c>
      <c r="L11">
        <f>AVERAGE(K11:K12)</f>
        <v>1.108887118473692E-4</v>
      </c>
    </row>
    <row r="12" spans="1:20" x14ac:dyDescent="0.15">
      <c r="A12" s="3"/>
      <c r="B12" s="47"/>
      <c r="C12" s="5">
        <v>0.50070000000000003</v>
      </c>
      <c r="D12" s="51"/>
      <c r="E12" s="10">
        <v>0.86499999999999999</v>
      </c>
      <c r="F12" s="10">
        <v>0.86</v>
      </c>
      <c r="G12" s="10">
        <f t="shared" si="0"/>
        <v>0.86250000000000004</v>
      </c>
      <c r="H12" s="52"/>
      <c r="I12" s="53"/>
      <c r="J12" s="15">
        <f t="shared" ref="J12:J20" si="1">(G12-0.0213)/(0.012*1000*C12)</f>
        <v>0.14000399440782904</v>
      </c>
      <c r="K12" s="3">
        <f>STDEVPA(J12,I11)</f>
        <v>1.1086656068638734E-4</v>
      </c>
    </row>
    <row r="13" spans="1:20" x14ac:dyDescent="0.15">
      <c r="A13" s="3"/>
      <c r="B13" s="47" t="s">
        <v>125</v>
      </c>
      <c r="C13" s="5">
        <v>0.50039999999999996</v>
      </c>
      <c r="D13" s="51">
        <f>(C13+C14)/2</f>
        <v>0.50044999999999995</v>
      </c>
      <c r="E13" s="10">
        <v>0.879</v>
      </c>
      <c r="F13" s="10">
        <v>0.89500000000000002</v>
      </c>
      <c r="G13" s="10">
        <f t="shared" si="0"/>
        <v>0.88700000000000001</v>
      </c>
      <c r="H13" s="52">
        <f>(E13+F13+E14+F14)/4</f>
        <v>0.89550000000000007</v>
      </c>
      <c r="I13" s="53">
        <f>(H13-0.0213)/(0.012*1000*D13)</f>
        <v>0.14556898791088022</v>
      </c>
      <c r="J13" s="15">
        <f t="shared" si="1"/>
        <v>0.144167998934186</v>
      </c>
      <c r="K13" s="3">
        <f>STDEVPA(J13,I13)</f>
        <v>7.004944883471087E-4</v>
      </c>
      <c r="L13">
        <f>AVERAGE(K13:K14)</f>
        <v>7.0042450887775054E-4</v>
      </c>
    </row>
    <row r="14" spans="1:20" x14ac:dyDescent="0.15">
      <c r="A14" s="3"/>
      <c r="B14" s="47"/>
      <c r="C14" s="5">
        <v>0.50049999999999994</v>
      </c>
      <c r="D14" s="51"/>
      <c r="E14" s="10">
        <v>0.90500000000000003</v>
      </c>
      <c r="F14" s="10">
        <v>0.90300000000000002</v>
      </c>
      <c r="G14" s="10">
        <f t="shared" si="0"/>
        <v>0.90400000000000003</v>
      </c>
      <c r="H14" s="52"/>
      <c r="I14" s="53"/>
      <c r="J14" s="15">
        <f t="shared" si="1"/>
        <v>0.146969696969697</v>
      </c>
      <c r="K14" s="3">
        <f>STDEVPA(J14,I13)</f>
        <v>7.0035452940839238E-4</v>
      </c>
    </row>
    <row r="15" spans="1:20" x14ac:dyDescent="0.15">
      <c r="A15" s="3"/>
      <c r="B15" s="68" t="s">
        <v>181</v>
      </c>
      <c r="C15" s="16">
        <v>0.50070000000000003</v>
      </c>
      <c r="D15" s="76">
        <f>(C15+C16)/2</f>
        <v>0.50059999999999993</v>
      </c>
      <c r="E15" s="18">
        <v>0.96699999999999997</v>
      </c>
      <c r="F15" s="18">
        <v>0.96</v>
      </c>
      <c r="G15" s="18">
        <f t="shared" si="0"/>
        <v>0.96350000000000002</v>
      </c>
      <c r="H15" s="77">
        <f>(E15+F15+E16+F16)/4</f>
        <v>0.95925000000000005</v>
      </c>
      <c r="I15" s="78">
        <f>(H15-0.0213)/(0.012*1000*D15)</f>
        <v>0.15613763483819421</v>
      </c>
      <c r="J15" s="23">
        <f t="shared" si="1"/>
        <v>0.15681379402170295</v>
      </c>
      <c r="K15" s="24">
        <f>STDEVPA(J15,I15)</f>
        <v>3.3807959175437274E-4</v>
      </c>
      <c r="L15">
        <f>AVERAGE(K15:K16)</f>
        <v>3.3814714012436742E-4</v>
      </c>
    </row>
    <row r="16" spans="1:20" x14ac:dyDescent="0.15">
      <c r="A16" s="3"/>
      <c r="B16" s="68"/>
      <c r="C16" s="16">
        <v>0.50049999999999994</v>
      </c>
      <c r="D16" s="76"/>
      <c r="E16" s="18">
        <v>0.94599999999999995</v>
      </c>
      <c r="F16" s="18">
        <v>0.96399999999999997</v>
      </c>
      <c r="G16" s="18">
        <f t="shared" si="0"/>
        <v>0.95499999999999996</v>
      </c>
      <c r="H16" s="77"/>
      <c r="I16" s="78"/>
      <c r="J16" s="23">
        <f t="shared" si="1"/>
        <v>0.15546120546120548</v>
      </c>
      <c r="K16" s="24">
        <f>STDEVPA(J16,I15)</f>
        <v>3.3821468849436209E-4</v>
      </c>
    </row>
    <row r="17" spans="1:21" x14ac:dyDescent="0.15">
      <c r="A17" s="3"/>
      <c r="B17" s="47" t="s">
        <v>134</v>
      </c>
      <c r="C17" s="5">
        <v>0.50060000000000004</v>
      </c>
      <c r="D17" s="51">
        <f>(C17+C18)/2</f>
        <v>0.50070000000000003</v>
      </c>
      <c r="E17" s="10">
        <v>0.84</v>
      </c>
      <c r="F17" s="10">
        <v>0.85299999999999998</v>
      </c>
      <c r="G17" s="10">
        <f t="shared" si="0"/>
        <v>0.84650000000000003</v>
      </c>
      <c r="H17" s="52">
        <f>(E17+F17+E18+F18)/4</f>
        <v>0.85050000000000003</v>
      </c>
      <c r="I17" s="53">
        <f>(H17-0.0213)/(0.012*1000*D17)</f>
        <v>0.13800679049330938</v>
      </c>
      <c r="J17" s="15">
        <f t="shared" si="1"/>
        <v>0.13736849114396057</v>
      </c>
      <c r="K17" s="3">
        <f>STDEVPA(J17,I17)</f>
        <v>3.1914967467440436E-4</v>
      </c>
      <c r="L17">
        <f>AVERAGE(K17:K18)</f>
        <v>3.1908594670421175E-4</v>
      </c>
    </row>
    <row r="18" spans="1:21" x14ac:dyDescent="0.15">
      <c r="A18" s="3"/>
      <c r="B18" s="47"/>
      <c r="C18" s="5">
        <v>0.50080000000000002</v>
      </c>
      <c r="D18" s="51"/>
      <c r="E18" s="10">
        <v>0.86099999999999999</v>
      </c>
      <c r="F18" s="10">
        <v>0.84799999999999998</v>
      </c>
      <c r="G18" s="10">
        <f t="shared" si="0"/>
        <v>0.85450000000000004</v>
      </c>
      <c r="H18" s="52"/>
      <c r="I18" s="53"/>
      <c r="J18" s="15">
        <f t="shared" si="1"/>
        <v>0.13864483493077742</v>
      </c>
      <c r="K18" s="3">
        <f>STDEVPA(J18,I17)</f>
        <v>3.1902221873401915E-4</v>
      </c>
    </row>
    <row r="19" spans="1:21" x14ac:dyDescent="0.15">
      <c r="A19" s="3"/>
      <c r="B19" s="47" t="s">
        <v>182</v>
      </c>
      <c r="C19" s="5">
        <v>0.50029999999999997</v>
      </c>
      <c r="D19" s="51">
        <f>(C19+C20)/2</f>
        <v>0.50049999999999994</v>
      </c>
      <c r="E19" s="10">
        <v>0.96099999999999997</v>
      </c>
      <c r="F19" s="10">
        <v>0.95199999999999996</v>
      </c>
      <c r="G19" s="10">
        <f t="shared" si="0"/>
        <v>0.95649999999999991</v>
      </c>
      <c r="H19" s="52">
        <f>(E19+F19+E20+F20)/4</f>
        <v>0.95150000000000001</v>
      </c>
      <c r="I19" s="53">
        <f>(H19-0.0213)/(0.012*1000*D19)</f>
        <v>0.15487845487845489</v>
      </c>
      <c r="J19" s="15">
        <f t="shared" si="1"/>
        <v>0.15577320274501966</v>
      </c>
      <c r="K19" s="3">
        <f>STDEVPA(J19,I19)</f>
        <v>4.4737393328238284E-4</v>
      </c>
      <c r="L19">
        <f>AVERAGE(K19:K20)</f>
        <v>4.4719523388823262E-4</v>
      </c>
    </row>
    <row r="20" spans="1:21" x14ac:dyDescent="0.15">
      <c r="A20" s="3"/>
      <c r="B20" s="47"/>
      <c r="C20" s="5">
        <v>0.50070000000000003</v>
      </c>
      <c r="D20" s="51"/>
      <c r="E20" s="10">
        <v>0.95099999999999996</v>
      </c>
      <c r="F20" s="10">
        <v>0.94199999999999995</v>
      </c>
      <c r="G20" s="10">
        <f t="shared" si="0"/>
        <v>0.9464999999999999</v>
      </c>
      <c r="H20" s="52"/>
      <c r="I20" s="53"/>
      <c r="J20" s="15">
        <f t="shared" si="1"/>
        <v>0.15398442180946673</v>
      </c>
      <c r="K20" s="3">
        <f>STDEVPA(J20,I19)</f>
        <v>4.4701653449408241E-4</v>
      </c>
    </row>
    <row r="21" spans="1:2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2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21" x14ac:dyDescent="0.15">
      <c r="A23" s="42"/>
      <c r="B23" s="60" t="s">
        <v>230</v>
      </c>
      <c r="C23" s="62"/>
      <c r="D23" s="62"/>
      <c r="E23" s="62"/>
      <c r="F23" s="62"/>
      <c r="G23" s="62"/>
      <c r="H23" s="62"/>
      <c r="I23" s="62"/>
      <c r="J23" s="3"/>
      <c r="K23" s="3"/>
    </row>
    <row r="24" spans="1:21" x14ac:dyDescent="0.15">
      <c r="A24" s="3"/>
      <c r="B24" s="41" t="s">
        <v>258</v>
      </c>
      <c r="C24" s="39" t="s">
        <v>248</v>
      </c>
      <c r="D24" s="39" t="s">
        <v>247</v>
      </c>
      <c r="E24" s="8" t="s">
        <v>10</v>
      </c>
      <c r="F24" s="8" t="s">
        <v>10</v>
      </c>
      <c r="G24" s="49" t="s">
        <v>249</v>
      </c>
      <c r="H24" s="47"/>
      <c r="I24" s="38" t="s">
        <v>255</v>
      </c>
      <c r="J24" s="36" t="s">
        <v>254</v>
      </c>
      <c r="K24" s="38" t="s">
        <v>256</v>
      </c>
      <c r="L24" s="66" t="s">
        <v>261</v>
      </c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15">
      <c r="A25" s="3"/>
      <c r="B25" s="69" t="s">
        <v>143</v>
      </c>
      <c r="C25" s="13" t="s">
        <v>144</v>
      </c>
      <c r="D25" s="50">
        <f>(C25+C26)/2</f>
        <v>0.50049999999999994</v>
      </c>
      <c r="E25" s="20">
        <v>0.879</v>
      </c>
      <c r="F25" s="10">
        <v>0.88400000000000001</v>
      </c>
      <c r="G25" s="10">
        <f t="shared" ref="G25:G36" si="2">(E25+F25)/2</f>
        <v>0.88149999999999995</v>
      </c>
      <c r="H25" s="52">
        <f>(E25+F25+E26+F26)/4</f>
        <v>0.88349999999999995</v>
      </c>
      <c r="I25" s="53">
        <f>(H25-0.0213)/(0.012*1000*D25)</f>
        <v>0.14355644355644356</v>
      </c>
      <c r="J25" s="15">
        <f>(G25-0.0213)/(0.012*1000*C25)</f>
        <v>0.14319483286722598</v>
      </c>
      <c r="K25" s="3">
        <f>STDEVPA(J25,I25)</f>
        <v>1.8080534460879205E-4</v>
      </c>
      <c r="L25">
        <f>AVERAGE(K25:K26)</f>
        <v>1.8084147677197709E-4</v>
      </c>
    </row>
    <row r="26" spans="1:21" x14ac:dyDescent="0.15">
      <c r="A26" s="3"/>
      <c r="B26" s="69"/>
      <c r="C26" s="13" t="s">
        <v>145</v>
      </c>
      <c r="D26" s="50"/>
      <c r="E26" s="10">
        <v>0.874</v>
      </c>
      <c r="F26" s="10">
        <v>0.89700000000000002</v>
      </c>
      <c r="G26" s="10">
        <f t="shared" si="2"/>
        <v>0.88549999999999995</v>
      </c>
      <c r="H26" s="52"/>
      <c r="I26" s="53"/>
      <c r="J26" s="15">
        <f t="shared" ref="J26:J36" si="3">(G26-0.0213)/(0.012*1000*C26)</f>
        <v>0.14391819877431389</v>
      </c>
      <c r="K26" s="3">
        <f>STDEVPA(J26,I25)</f>
        <v>1.8087760893516214E-4</v>
      </c>
    </row>
    <row r="27" spans="1:21" x14ac:dyDescent="0.15">
      <c r="A27" s="3"/>
      <c r="B27" s="69" t="s">
        <v>146</v>
      </c>
      <c r="C27" s="13" t="s">
        <v>147</v>
      </c>
      <c r="D27" s="50">
        <f>(C27+C28)/2</f>
        <v>0.50055000000000005</v>
      </c>
      <c r="E27" s="10">
        <v>0.86399999999999999</v>
      </c>
      <c r="F27" s="10">
        <v>0.85499999999999998</v>
      </c>
      <c r="G27" s="10">
        <f t="shared" si="2"/>
        <v>0.85949999999999993</v>
      </c>
      <c r="H27" s="52">
        <f>(E27+F27+E28+F28)/4</f>
        <v>0.86124999999999996</v>
      </c>
      <c r="I27" s="53">
        <f>(H27-0.0213)/(0.012*1000*D27)</f>
        <v>0.13983784503712582</v>
      </c>
      <c r="J27" s="15">
        <f t="shared" si="3"/>
        <v>0.13956043956043956</v>
      </c>
      <c r="K27" s="3">
        <f>STDEVPA(J27,I27)</f>
        <v>1.3870273834312719E-4</v>
      </c>
      <c r="L27">
        <f>AVERAGE(K27:K28)</f>
        <v>1.3868888469367041E-4</v>
      </c>
    </row>
    <row r="28" spans="1:21" x14ac:dyDescent="0.15">
      <c r="A28" s="3"/>
      <c r="B28" s="69"/>
      <c r="C28" s="13" t="s">
        <v>144</v>
      </c>
      <c r="D28" s="50"/>
      <c r="E28" s="10">
        <v>0.87</v>
      </c>
      <c r="F28" s="10">
        <v>0.85599999999999998</v>
      </c>
      <c r="G28" s="10">
        <f t="shared" si="2"/>
        <v>0.86299999999999999</v>
      </c>
      <c r="H28" s="52"/>
      <c r="I28" s="53"/>
      <c r="J28" s="15">
        <f t="shared" si="3"/>
        <v>0.14011519509921425</v>
      </c>
      <c r="K28" s="3">
        <f>STDEVPA(J28,I27)</f>
        <v>1.3867503104421364E-4</v>
      </c>
    </row>
    <row r="29" spans="1:21" x14ac:dyDescent="0.15">
      <c r="A29" s="3"/>
      <c r="B29" s="69" t="s">
        <v>148</v>
      </c>
      <c r="C29" s="13" t="s">
        <v>144</v>
      </c>
      <c r="D29" s="50">
        <f>(C29+C30)/2</f>
        <v>0.50065000000000004</v>
      </c>
      <c r="E29" s="10">
        <v>0.89200000000000002</v>
      </c>
      <c r="F29" s="10">
        <v>0.89700000000000002</v>
      </c>
      <c r="G29" s="10">
        <f t="shared" si="2"/>
        <v>0.89450000000000007</v>
      </c>
      <c r="H29" s="52">
        <f>(E29+F29+E30+F30)/4</f>
        <v>0.89675000000000016</v>
      </c>
      <c r="I29" s="53">
        <f>(H29-0.0213)/(0.012*1000*D29)</f>
        <v>0.14571889876493893</v>
      </c>
      <c r="J29" s="15">
        <f t="shared" si="3"/>
        <v>0.14535890265015314</v>
      </c>
      <c r="K29" s="3">
        <f>STDEVPA(J29,I29)</f>
        <v>1.7999805739289665E-4</v>
      </c>
      <c r="L29">
        <f>AVERAGE(K29:K30)</f>
        <v>1.7998008275164207E-4</v>
      </c>
    </row>
    <row r="30" spans="1:21" x14ac:dyDescent="0.15">
      <c r="A30" s="3"/>
      <c r="B30" s="69"/>
      <c r="C30" s="13" t="s">
        <v>149</v>
      </c>
      <c r="D30" s="50"/>
      <c r="E30" s="10">
        <v>0.90100000000000002</v>
      </c>
      <c r="F30" s="10">
        <v>0.89700000000000002</v>
      </c>
      <c r="G30" s="10">
        <f t="shared" si="2"/>
        <v>0.89900000000000002</v>
      </c>
      <c r="H30" s="52"/>
      <c r="I30" s="53"/>
      <c r="J30" s="15">
        <f t="shared" si="3"/>
        <v>0.14607882298115971</v>
      </c>
      <c r="K30" s="3">
        <f>STDEVPA(J30,I29)</f>
        <v>1.7996210811038749E-4</v>
      </c>
    </row>
    <row r="31" spans="1:21" x14ac:dyDescent="0.15">
      <c r="A31" s="3"/>
      <c r="B31" s="69" t="s">
        <v>183</v>
      </c>
      <c r="C31" s="13" t="s">
        <v>147</v>
      </c>
      <c r="D31" s="50">
        <f>(C31+C32)/2</f>
        <v>0.50059999999999993</v>
      </c>
      <c r="E31" s="10">
        <v>0.89300000000000002</v>
      </c>
      <c r="F31" s="10">
        <v>0.91600000000000004</v>
      </c>
      <c r="G31" s="10">
        <f t="shared" si="2"/>
        <v>0.90450000000000008</v>
      </c>
      <c r="H31" s="52">
        <f>(E31+F31+E32+F32)/4</f>
        <v>0.90175000000000005</v>
      </c>
      <c r="I31" s="53">
        <f>(H31-0.0213)/(0.012*1000*D31)</f>
        <v>0.14656578772140103</v>
      </c>
      <c r="J31" s="15">
        <f t="shared" si="3"/>
        <v>0.14705294705294708</v>
      </c>
      <c r="K31" s="3">
        <f>STDEVPA(J31,I31)</f>
        <v>2.435796657730277E-4</v>
      </c>
      <c r="L31">
        <f>AVERAGE(K31:K32)</f>
        <v>2.4353101794684362E-4</v>
      </c>
    </row>
    <row r="32" spans="1:21" x14ac:dyDescent="0.15">
      <c r="A32" s="3"/>
      <c r="B32" s="69"/>
      <c r="C32" s="13" t="s">
        <v>149</v>
      </c>
      <c r="D32" s="50"/>
      <c r="E32" s="10">
        <v>0.88600000000000001</v>
      </c>
      <c r="F32" s="10">
        <v>0.91200000000000003</v>
      </c>
      <c r="G32" s="10">
        <f t="shared" si="2"/>
        <v>0.89900000000000002</v>
      </c>
      <c r="H32" s="52"/>
      <c r="I32" s="53"/>
      <c r="J32" s="15">
        <f t="shared" si="3"/>
        <v>0.14607882298115971</v>
      </c>
      <c r="K32" s="3">
        <f>STDEVPA(J32,I31)</f>
        <v>2.4348237012065954E-4</v>
      </c>
    </row>
    <row r="33" spans="1:20" x14ac:dyDescent="0.15">
      <c r="A33" s="3"/>
      <c r="B33" s="69" t="s">
        <v>152</v>
      </c>
      <c r="C33" s="13" t="s">
        <v>144</v>
      </c>
      <c r="D33" s="50">
        <f>(C33+C34)/2</f>
        <v>0.50065000000000004</v>
      </c>
      <c r="E33" s="10">
        <v>0.95599999999999996</v>
      </c>
      <c r="F33" s="10">
        <v>0.94599999999999995</v>
      </c>
      <c r="G33" s="10">
        <f t="shared" si="2"/>
        <v>0.95099999999999996</v>
      </c>
      <c r="H33" s="52">
        <f>(E33+F33+E34+F34)/4</f>
        <v>0.93724999999999992</v>
      </c>
      <c r="I33" s="53">
        <f>(H33-0.0213)/(0.012*1000*D33)</f>
        <v>0.15246013515762838</v>
      </c>
      <c r="J33" s="15">
        <f t="shared" si="3"/>
        <v>0.15476428286056729</v>
      </c>
      <c r="K33" s="3">
        <f>STDEVPA(J33,I33)</f>
        <v>1.152073851469454E-3</v>
      </c>
      <c r="L33">
        <f>AVERAGE(K33:K34)</f>
        <v>1.1519588051491433E-3</v>
      </c>
    </row>
    <row r="34" spans="1:20" x14ac:dyDescent="0.15">
      <c r="A34" s="3"/>
      <c r="B34" s="69"/>
      <c r="C34" s="13" t="s">
        <v>149</v>
      </c>
      <c r="D34" s="50"/>
      <c r="E34" s="20">
        <v>0.92600000000000005</v>
      </c>
      <c r="F34" s="10">
        <v>0.92100000000000004</v>
      </c>
      <c r="G34" s="10">
        <f t="shared" si="2"/>
        <v>0.92349999999999999</v>
      </c>
      <c r="H34" s="52"/>
      <c r="I34" s="53"/>
      <c r="J34" s="15">
        <f t="shared" si="3"/>
        <v>0.15015644763997071</v>
      </c>
      <c r="K34" s="3">
        <f>STDEVPA(J34,I33)</f>
        <v>1.1518437588288327E-3</v>
      </c>
    </row>
    <row r="35" spans="1:20" x14ac:dyDescent="0.15">
      <c r="A35" s="3"/>
      <c r="B35" s="70" t="s">
        <v>184</v>
      </c>
      <c r="C35" s="17" t="s">
        <v>151</v>
      </c>
      <c r="D35" s="76">
        <f>(C35+C36)/2</f>
        <v>0.50065000000000004</v>
      </c>
      <c r="E35" s="18">
        <v>0.95199999999999996</v>
      </c>
      <c r="F35" s="18">
        <v>0.94199999999999995</v>
      </c>
      <c r="G35" s="18">
        <f t="shared" si="2"/>
        <v>0.94699999999999995</v>
      </c>
      <c r="H35" s="77">
        <f>(E35+F35+E36+F36)/4</f>
        <v>0.94674999999999998</v>
      </c>
      <c r="I35" s="78">
        <f>(H35-0.0213)/(0.012*1000*D35)</f>
        <v>0.15404141282998768</v>
      </c>
      <c r="J35" s="23">
        <f t="shared" si="3"/>
        <v>0.15412920412920414</v>
      </c>
      <c r="K35" s="24">
        <f>STDEVPA(J35,I35)</f>
        <v>4.3895649608230447E-5</v>
      </c>
    </row>
    <row r="36" spans="1:20" x14ac:dyDescent="0.15">
      <c r="A36" s="3"/>
      <c r="B36" s="70"/>
      <c r="C36" s="17" t="s">
        <v>185</v>
      </c>
      <c r="D36" s="76"/>
      <c r="E36" s="18">
        <v>0.96299999999999997</v>
      </c>
      <c r="F36" s="18">
        <v>0.93</v>
      </c>
      <c r="G36" s="18">
        <f t="shared" si="2"/>
        <v>0.94650000000000001</v>
      </c>
      <c r="H36" s="77"/>
      <c r="I36" s="78"/>
      <c r="J36" s="23">
        <f t="shared" si="3"/>
        <v>0.15395367412140573</v>
      </c>
      <c r="K36" s="24">
        <f>STDEVPA(J36,I35)</f>
        <v>4.3869354290973495E-5</v>
      </c>
    </row>
    <row r="37" spans="1:20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20" x14ac:dyDescent="0.15">
      <c r="A38" s="42"/>
      <c r="B38" s="60" t="s">
        <v>230</v>
      </c>
      <c r="C38" s="62"/>
      <c r="D38" s="62"/>
      <c r="E38" s="62"/>
      <c r="F38" s="62"/>
      <c r="G38" s="62"/>
      <c r="H38" s="62"/>
      <c r="I38" s="62"/>
      <c r="J38" s="3"/>
      <c r="K38" s="3"/>
    </row>
    <row r="39" spans="1:20" x14ac:dyDescent="0.15">
      <c r="A39" s="3"/>
      <c r="B39" s="41" t="s">
        <v>259</v>
      </c>
      <c r="C39" s="39" t="s">
        <v>248</v>
      </c>
      <c r="D39" s="39" t="s">
        <v>247</v>
      </c>
      <c r="E39" s="8" t="s">
        <v>10</v>
      </c>
      <c r="F39" s="8" t="s">
        <v>10</v>
      </c>
      <c r="G39" s="49" t="s">
        <v>249</v>
      </c>
      <c r="H39" s="47"/>
      <c r="I39" s="38" t="s">
        <v>255</v>
      </c>
      <c r="J39" s="36" t="s">
        <v>254</v>
      </c>
      <c r="K39" s="38" t="s">
        <v>256</v>
      </c>
      <c r="L39" s="66" t="s">
        <v>263</v>
      </c>
      <c r="M39" s="67"/>
      <c r="N39" s="67"/>
      <c r="O39" s="67"/>
      <c r="P39" s="67"/>
      <c r="Q39" s="67"/>
      <c r="R39" s="67"/>
      <c r="S39" s="67"/>
      <c r="T39" s="67"/>
    </row>
    <row r="40" spans="1:20" x14ac:dyDescent="0.15">
      <c r="A40" s="3"/>
      <c r="B40" s="47" t="s">
        <v>154</v>
      </c>
      <c r="C40" s="9">
        <v>0.50080000000000002</v>
      </c>
      <c r="D40" s="51">
        <f>(C40+C41)/2</f>
        <v>0.50075000000000003</v>
      </c>
      <c r="E40" s="10">
        <v>0.70799999999999996</v>
      </c>
      <c r="F40" s="10">
        <v>0.73299999999999998</v>
      </c>
      <c r="G40" s="10">
        <f t="shared" ref="G40:G57" si="4">(E40+F40)/2</f>
        <v>0.72049999999999992</v>
      </c>
      <c r="H40" s="52">
        <f>(E40+F40+E41+F41)/4</f>
        <v>0.75074999999999992</v>
      </c>
      <c r="I40" s="53">
        <f>(H40-0.0213)/(0.012*1000*D40)</f>
        <v>0.1213929106340489</v>
      </c>
      <c r="J40" s="15">
        <f>(G40-0.0213)/(0.012*1000*C40)</f>
        <v>0.11634717784877527</v>
      </c>
      <c r="K40" s="3">
        <f>STDEVPA(J40,I40)</f>
        <v>2.5228663926368175E-3</v>
      </c>
      <c r="L40">
        <f>AVERAGE(K40:K41)</f>
        <v>2.5231183265685825E-3</v>
      </c>
    </row>
    <row r="41" spans="1:20" x14ac:dyDescent="0.15">
      <c r="A41" s="3"/>
      <c r="B41" s="47"/>
      <c r="C41" s="9">
        <v>0.50070000000000003</v>
      </c>
      <c r="D41" s="51"/>
      <c r="E41" s="10">
        <v>0.73899999999999999</v>
      </c>
      <c r="F41" s="10">
        <v>0.82299999999999995</v>
      </c>
      <c r="G41" s="10">
        <f t="shared" si="4"/>
        <v>0.78099999999999992</v>
      </c>
      <c r="H41" s="52"/>
      <c r="I41" s="53"/>
      <c r="J41" s="15">
        <f t="shared" ref="J41:J57" si="5">(G41-0.0213)/(0.012*1000*C41)</f>
        <v>0.1264396511550496</v>
      </c>
      <c r="K41" s="3">
        <f>STDEVPA(J41,I40)</f>
        <v>2.5233702605003475E-3</v>
      </c>
    </row>
    <row r="42" spans="1:20" x14ac:dyDescent="0.15">
      <c r="A42" s="3"/>
      <c r="B42" s="47" t="s">
        <v>155</v>
      </c>
      <c r="C42" s="9">
        <v>0.50060000000000004</v>
      </c>
      <c r="D42" s="51">
        <f>(C42+C43)/2</f>
        <v>0.50060000000000004</v>
      </c>
      <c r="E42" s="10">
        <v>0.83699999999999997</v>
      </c>
      <c r="F42" s="10">
        <v>0.82699999999999996</v>
      </c>
      <c r="G42" s="10">
        <f t="shared" si="4"/>
        <v>0.83199999999999996</v>
      </c>
      <c r="H42" s="52">
        <f>(E42+F42+E43+F43)/4</f>
        <v>0.84299999999999997</v>
      </c>
      <c r="I42" s="53">
        <f>(H42-0.0213)/(0.012*1000*D42)</f>
        <v>0.13678585697163401</v>
      </c>
      <c r="J42" s="15">
        <f t="shared" si="5"/>
        <v>0.13495472100146488</v>
      </c>
      <c r="K42" s="3">
        <f>STDEVPA(J42,I42)</f>
        <v>9.1556798508456161E-4</v>
      </c>
      <c r="L42">
        <f>AVERAGE(K42:K43)</f>
        <v>9.1556798508456855E-4</v>
      </c>
    </row>
    <row r="43" spans="1:20" x14ac:dyDescent="0.15">
      <c r="A43" s="3"/>
      <c r="B43" s="47"/>
      <c r="C43" s="9">
        <v>0.50060000000000004</v>
      </c>
      <c r="D43" s="51"/>
      <c r="E43" s="10">
        <v>0.82</v>
      </c>
      <c r="F43" s="10">
        <v>0.88800000000000001</v>
      </c>
      <c r="G43" s="10">
        <f t="shared" si="4"/>
        <v>0.85399999999999998</v>
      </c>
      <c r="H43" s="52"/>
      <c r="I43" s="53"/>
      <c r="J43" s="15">
        <f t="shared" si="5"/>
        <v>0.13861699294180316</v>
      </c>
      <c r="K43" s="3">
        <f>STDEVPA(J43,I42)</f>
        <v>9.1556798508457549E-4</v>
      </c>
    </row>
    <row r="44" spans="1:20" x14ac:dyDescent="0.15">
      <c r="A44" s="3"/>
      <c r="B44" s="68" t="s">
        <v>156</v>
      </c>
      <c r="C44" s="17">
        <v>0.50060000000000004</v>
      </c>
      <c r="D44" s="76">
        <f>(C44+C45)/2</f>
        <v>0.50049999999999994</v>
      </c>
      <c r="E44" s="18">
        <v>0.90100000000000002</v>
      </c>
      <c r="F44" s="18">
        <v>0.84499999999999997</v>
      </c>
      <c r="G44" s="18">
        <f t="shared" si="4"/>
        <v>0.873</v>
      </c>
      <c r="H44" s="77">
        <f>(E44+F44+E45+F45)/4</f>
        <v>0.93149999999999999</v>
      </c>
      <c r="I44" s="78">
        <f>(H44-0.0213)/(0.012*1000*D44)</f>
        <v>0.15154845154845156</v>
      </c>
      <c r="J44" s="23">
        <f t="shared" si="5"/>
        <v>0.14177986416300437</v>
      </c>
      <c r="K44" s="24">
        <f>STDEVPA(J44,I44)</f>
        <v>4.8842936927235986E-3</v>
      </c>
      <c r="L44">
        <f>AVERAGE(K44:K45)</f>
        <v>4.8852697705998316E-3</v>
      </c>
    </row>
    <row r="45" spans="1:20" x14ac:dyDescent="0.15">
      <c r="A45" s="3"/>
      <c r="B45" s="68"/>
      <c r="C45" s="17">
        <v>0.50039999999999996</v>
      </c>
      <c r="D45" s="76"/>
      <c r="E45" s="18">
        <v>0.98299999999999998</v>
      </c>
      <c r="F45" s="18">
        <v>0.997</v>
      </c>
      <c r="G45" s="18">
        <f t="shared" si="4"/>
        <v>0.99</v>
      </c>
      <c r="H45" s="77"/>
      <c r="I45" s="78"/>
      <c r="J45" s="23">
        <f t="shared" si="5"/>
        <v>0.16132094324540369</v>
      </c>
      <c r="K45" s="24">
        <f>STDEVPA(J45,I44)</f>
        <v>4.8862458484760646E-3</v>
      </c>
    </row>
    <row r="46" spans="1:20" x14ac:dyDescent="0.15">
      <c r="A46" s="3"/>
      <c r="B46" s="47" t="s">
        <v>157</v>
      </c>
      <c r="C46" s="9">
        <v>0.50070000000000003</v>
      </c>
      <c r="D46" s="51">
        <f>(C46+C47)/2</f>
        <v>0.50075000000000003</v>
      </c>
      <c r="E46" s="10">
        <v>0.93400000000000005</v>
      </c>
      <c r="F46" s="10">
        <v>0.91300000000000003</v>
      </c>
      <c r="G46" s="10">
        <f t="shared" si="4"/>
        <v>0.92349999999999999</v>
      </c>
      <c r="H46" s="52">
        <f>(E46+F46+E47+F47)/4</f>
        <v>0.92049999999999998</v>
      </c>
      <c r="I46" s="53">
        <f>(H46-0.0213)/(0.012*1000*D46)</f>
        <v>0.14964220336162423</v>
      </c>
      <c r="J46" s="15">
        <f t="shared" si="5"/>
        <v>0.15015644763997071</v>
      </c>
      <c r="K46" s="3">
        <f>STDEVPA(J46,I46)</f>
        <v>2.5712213917324089E-4</v>
      </c>
      <c r="L46">
        <f>AVERAGE(K46:K47)</f>
        <v>2.5709646803315223E-4</v>
      </c>
    </row>
    <row r="47" spans="1:20" x14ac:dyDescent="0.15">
      <c r="A47" s="3"/>
      <c r="B47" s="47"/>
      <c r="C47" s="9">
        <v>0.50080000000000002</v>
      </c>
      <c r="D47" s="51"/>
      <c r="E47" s="10">
        <v>0.98799999999999999</v>
      </c>
      <c r="F47" s="10">
        <v>0.84699999999999998</v>
      </c>
      <c r="G47" s="10">
        <f t="shared" si="4"/>
        <v>0.91749999999999998</v>
      </c>
      <c r="H47" s="52"/>
      <c r="I47" s="53"/>
      <c r="J47" s="15">
        <f t="shared" si="5"/>
        <v>0.1491280617678381</v>
      </c>
      <c r="K47" s="3">
        <f>STDEVPA(J47,I46)</f>
        <v>2.5707079689306356E-4</v>
      </c>
    </row>
    <row r="48" spans="1:20" x14ac:dyDescent="0.15">
      <c r="A48" s="3"/>
      <c r="B48" s="47" t="s">
        <v>158</v>
      </c>
      <c r="C48" s="9">
        <v>0.50060000000000004</v>
      </c>
      <c r="D48" s="51">
        <f>(C48+C49)/2</f>
        <v>0.50065000000000004</v>
      </c>
      <c r="E48" s="10">
        <v>0.90500000000000003</v>
      </c>
      <c r="F48" s="10">
        <v>0.84799999999999998</v>
      </c>
      <c r="G48" s="10">
        <f t="shared" si="4"/>
        <v>0.87650000000000006</v>
      </c>
      <c r="H48" s="52">
        <f>(E48+F48+E49+F49)/4</f>
        <v>0.91050000000000009</v>
      </c>
      <c r="I48" s="53">
        <f>(H48-0.0213)/(0.012*1000*D48)</f>
        <v>0.14800759013282733</v>
      </c>
      <c r="J48" s="15">
        <f t="shared" si="5"/>
        <v>0.14236249833533093</v>
      </c>
      <c r="K48" s="3">
        <f>STDEVPA(J48,I48)</f>
        <v>2.8225458987481966E-3</v>
      </c>
      <c r="L48">
        <f>AVERAGE(K48:K49)</f>
        <v>2.8222640387623038E-3</v>
      </c>
    </row>
    <row r="49" spans="1:21" x14ac:dyDescent="0.15">
      <c r="A49" s="3"/>
      <c r="B49" s="47"/>
      <c r="C49" s="9">
        <v>0.50070000000000003</v>
      </c>
      <c r="D49" s="51"/>
      <c r="E49" s="10">
        <v>0.93</v>
      </c>
      <c r="F49" s="10">
        <v>0.95899999999999996</v>
      </c>
      <c r="G49" s="10">
        <f t="shared" si="4"/>
        <v>0.94450000000000001</v>
      </c>
      <c r="H49" s="52"/>
      <c r="I49" s="53"/>
      <c r="J49" s="15">
        <f t="shared" si="5"/>
        <v>0.15365155449038015</v>
      </c>
      <c r="K49" s="3">
        <f>STDEVPA(J49,I48)</f>
        <v>2.821982178776411E-3</v>
      </c>
    </row>
    <row r="50" spans="1:21" x14ac:dyDescent="0.15">
      <c r="A50" s="3"/>
      <c r="B50" s="47" t="s">
        <v>159</v>
      </c>
      <c r="C50" s="9">
        <v>0.50080000000000002</v>
      </c>
      <c r="D50" s="51">
        <f>(C50+C51)/2</f>
        <v>0.50070000000000003</v>
      </c>
      <c r="E50" s="10">
        <v>0.91100000000000003</v>
      </c>
      <c r="F50" s="10">
        <v>0.86099999999999999</v>
      </c>
      <c r="G50" s="10">
        <f t="shared" si="4"/>
        <v>0.88600000000000001</v>
      </c>
      <c r="H50" s="52">
        <f>(E50+F50+E51+F51)/4</f>
        <v>0.89100000000000001</v>
      </c>
      <c r="I50" s="53">
        <f>(H50-0.0213)/(0.012*1000*D50)</f>
        <v>0.14474735370481326</v>
      </c>
      <c r="J50" s="15">
        <f t="shared" si="5"/>
        <v>0.14388644834930775</v>
      </c>
      <c r="K50" s="3">
        <f>STDEVPA(J50,I50)</f>
        <v>4.3045267775275453E-4</v>
      </c>
      <c r="L50">
        <f>AVERAGE(K50:K51)</f>
        <v>4.3053866510347344E-4</v>
      </c>
    </row>
    <row r="51" spans="1:21" x14ac:dyDescent="0.15">
      <c r="A51" s="3"/>
      <c r="B51" s="47"/>
      <c r="C51" s="9">
        <v>0.50060000000000004</v>
      </c>
      <c r="D51" s="51"/>
      <c r="E51" s="10">
        <v>0.89800000000000002</v>
      </c>
      <c r="F51" s="10">
        <v>0.89400000000000002</v>
      </c>
      <c r="G51" s="10">
        <f t="shared" si="4"/>
        <v>0.89600000000000002</v>
      </c>
      <c r="H51" s="52"/>
      <c r="I51" s="53"/>
      <c r="J51" s="15">
        <f t="shared" si="5"/>
        <v>0.14560860300972164</v>
      </c>
      <c r="K51" s="3">
        <f>STDEVPA(J51,I50)</f>
        <v>4.3062465245419235E-4</v>
      </c>
    </row>
    <row r="52" spans="1:21" x14ac:dyDescent="0.15">
      <c r="A52" s="3"/>
      <c r="B52" s="47" t="s">
        <v>160</v>
      </c>
      <c r="C52" s="9">
        <v>0.50080000000000002</v>
      </c>
      <c r="D52" s="51">
        <f>(C52+C53)/2</f>
        <v>0.50080000000000002</v>
      </c>
      <c r="E52" s="10">
        <v>0.78700000000000003</v>
      </c>
      <c r="F52" s="10">
        <v>0.877</v>
      </c>
      <c r="G52" s="10">
        <f t="shared" si="4"/>
        <v>0.83200000000000007</v>
      </c>
      <c r="H52" s="52">
        <f>(E52+F52+E53+F53)/4</f>
        <v>0.89100000000000001</v>
      </c>
      <c r="I52" s="53">
        <f>(H52-0.0213)/(0.012*1000*D52)</f>
        <v>0.14471845047923321</v>
      </c>
      <c r="J52" s="15">
        <f t="shared" si="5"/>
        <v>0.13490082534611289</v>
      </c>
      <c r="K52" s="3">
        <f>STDEVPA(J52,I52)</f>
        <v>4.9088125665601584E-3</v>
      </c>
      <c r="L52">
        <f>AVERAGE(K52:K53)</f>
        <v>4.9088125665601653E-3</v>
      </c>
    </row>
    <row r="53" spans="1:21" x14ac:dyDescent="0.15">
      <c r="A53" s="3"/>
      <c r="B53" s="47"/>
      <c r="C53" s="9">
        <v>0.50080000000000002</v>
      </c>
      <c r="D53" s="51"/>
      <c r="E53" s="10">
        <v>0.95099999999999996</v>
      </c>
      <c r="F53" s="10">
        <v>0.94899999999999995</v>
      </c>
      <c r="G53" s="10">
        <f t="shared" si="4"/>
        <v>0.95</v>
      </c>
      <c r="H53" s="52"/>
      <c r="I53" s="53"/>
      <c r="J53" s="15">
        <f t="shared" si="5"/>
        <v>0.15453607561235355</v>
      </c>
      <c r="K53" s="3">
        <f>STDEVPA(J53,I52)</f>
        <v>4.9088125665601723E-3</v>
      </c>
    </row>
    <row r="54" spans="1:21" x14ac:dyDescent="0.15">
      <c r="A54" s="3"/>
      <c r="B54" s="47" t="s">
        <v>161</v>
      </c>
      <c r="C54" s="9">
        <v>0.50070000000000003</v>
      </c>
      <c r="D54" s="51">
        <f>(C54+C55)/2</f>
        <v>0.50039999999999996</v>
      </c>
      <c r="E54" s="10">
        <v>0.92300000000000004</v>
      </c>
      <c r="F54" s="10">
        <v>0.88600000000000001</v>
      </c>
      <c r="G54" s="10">
        <f t="shared" si="4"/>
        <v>0.90450000000000008</v>
      </c>
      <c r="H54" s="52">
        <f>(E54+F54+E55+F55)/4</f>
        <v>0.89250000000000007</v>
      </c>
      <c r="I54" s="53">
        <f>(H54-0.0213)/(0.012*1000*D54)</f>
        <v>0.14508393285371704</v>
      </c>
      <c r="J54" s="15">
        <f t="shared" si="5"/>
        <v>0.14699420810864791</v>
      </c>
      <c r="K54" s="3">
        <f>STDEVPA(J54,I54)</f>
        <v>9.5513762746543551E-4</v>
      </c>
      <c r="L54">
        <f>AVERAGE(K54:K55)</f>
        <v>9.5571059544831416E-4</v>
      </c>
    </row>
    <row r="55" spans="1:21" x14ac:dyDescent="0.15">
      <c r="A55" s="3"/>
      <c r="B55" s="47"/>
      <c r="C55" s="9">
        <v>0.50009999999999999</v>
      </c>
      <c r="D55" s="51"/>
      <c r="E55" s="10">
        <v>0.86299999999999999</v>
      </c>
      <c r="F55" s="10">
        <v>0.89800000000000002</v>
      </c>
      <c r="G55" s="10">
        <f t="shared" si="4"/>
        <v>0.88050000000000006</v>
      </c>
      <c r="H55" s="52"/>
      <c r="I55" s="53"/>
      <c r="J55" s="15">
        <f t="shared" si="5"/>
        <v>0.14317136572685465</v>
      </c>
      <c r="K55" s="3">
        <f>STDEVPA(J55,I54)</f>
        <v>9.5628356343119281E-4</v>
      </c>
    </row>
    <row r="56" spans="1:21" x14ac:dyDescent="0.15">
      <c r="A56" s="3"/>
      <c r="B56" s="47" t="s">
        <v>162</v>
      </c>
      <c r="C56" s="9">
        <v>0.50070000000000003</v>
      </c>
      <c r="D56" s="51">
        <f>(C56+C57)/2</f>
        <v>0.50075000000000003</v>
      </c>
      <c r="E56" s="10">
        <v>0.873</v>
      </c>
      <c r="F56" s="10">
        <v>0.84299999999999997</v>
      </c>
      <c r="G56" s="10">
        <f t="shared" si="4"/>
        <v>0.85799999999999998</v>
      </c>
      <c r="H56" s="52">
        <f>(E56+F56+E57+F57)/4</f>
        <v>0.79325000000000001</v>
      </c>
      <c r="I56" s="53">
        <f>(H56-0.0213)/(0.012*1000*D56)</f>
        <v>0.12846563488101181</v>
      </c>
      <c r="J56" s="15">
        <f t="shared" si="5"/>
        <v>0.13925504293988417</v>
      </c>
      <c r="K56" s="3">
        <f>STDEVPA(J56,I56)</f>
        <v>5.3947040294361759E-3</v>
      </c>
      <c r="L56">
        <f>AVERAGE(K56:K57)</f>
        <v>5.3941654208070448E-3</v>
      </c>
    </row>
    <row r="57" spans="1:21" x14ac:dyDescent="0.15">
      <c r="A57" s="3"/>
      <c r="B57" s="47"/>
      <c r="C57" s="9">
        <v>0.50080000000000002</v>
      </c>
      <c r="D57" s="51"/>
      <c r="E57" s="10">
        <v>0.69099999999999995</v>
      </c>
      <c r="F57" s="10">
        <v>0.76600000000000001</v>
      </c>
      <c r="G57" s="10">
        <f t="shared" si="4"/>
        <v>0.72849999999999993</v>
      </c>
      <c r="H57" s="52"/>
      <c r="I57" s="53"/>
      <c r="J57" s="15">
        <f t="shared" si="5"/>
        <v>0.11767838125665599</v>
      </c>
      <c r="K57" s="3">
        <f>STDEVPA(J57,I56)</f>
        <v>5.3936268121779138E-3</v>
      </c>
    </row>
    <row r="58" spans="1:2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21" x14ac:dyDescent="0.15">
      <c r="A59" s="42"/>
      <c r="B59" s="60" t="s">
        <v>230</v>
      </c>
      <c r="C59" s="62"/>
      <c r="D59" s="62"/>
      <c r="E59" s="62"/>
      <c r="F59" s="62"/>
      <c r="G59" s="62"/>
      <c r="H59" s="62"/>
      <c r="I59" s="62"/>
      <c r="J59" s="3"/>
      <c r="K59" s="3"/>
    </row>
    <row r="60" spans="1:21" x14ac:dyDescent="0.15">
      <c r="A60" s="3"/>
      <c r="B60" s="41" t="s">
        <v>260</v>
      </c>
      <c r="C60" s="39" t="s">
        <v>248</v>
      </c>
      <c r="D60" s="39" t="s">
        <v>247</v>
      </c>
      <c r="E60" s="8" t="s">
        <v>10</v>
      </c>
      <c r="F60" s="8" t="s">
        <v>10</v>
      </c>
      <c r="G60" s="49" t="s">
        <v>249</v>
      </c>
      <c r="H60" s="47"/>
      <c r="I60" s="38" t="s">
        <v>255</v>
      </c>
      <c r="J60" s="36" t="s">
        <v>254</v>
      </c>
      <c r="K60" s="38" t="s">
        <v>256</v>
      </c>
      <c r="L60" s="66" t="s">
        <v>264</v>
      </c>
      <c r="M60" s="67"/>
      <c r="N60" s="67"/>
      <c r="O60" s="67"/>
      <c r="P60" s="67"/>
      <c r="Q60" s="67"/>
      <c r="R60" s="67"/>
      <c r="S60" s="67"/>
      <c r="T60" s="67"/>
      <c r="U60" s="67"/>
    </row>
    <row r="61" spans="1:21" x14ac:dyDescent="0.15">
      <c r="A61" s="3"/>
      <c r="B61" s="71">
        <v>0.25</v>
      </c>
      <c r="C61" s="26">
        <v>0.50039999999999996</v>
      </c>
      <c r="D61" s="73">
        <f>(C61+C62)/2</f>
        <v>0.50039999999999996</v>
      </c>
      <c r="E61" s="28">
        <v>0.97599999999999998</v>
      </c>
      <c r="F61" s="28">
        <v>1.0169999999999999</v>
      </c>
      <c r="G61" s="28">
        <f t="shared" ref="G61:G70" si="6">(E61+F61)/2</f>
        <v>0.99649999999999994</v>
      </c>
      <c r="H61" s="74">
        <f>(E61+F61+E62+F62)/4</f>
        <v>0.99524999999999997</v>
      </c>
      <c r="I61" s="79">
        <f>(H61-0.0213)/(0.012*1000*D61)</f>
        <v>0.16219524380495604</v>
      </c>
      <c r="J61" s="29">
        <f>(G61-0.0213)/(0.012*1000*C61)</f>
        <v>0.16240341060484947</v>
      </c>
      <c r="K61" s="30">
        <f>STDEVPA(J61,I61)</f>
        <v>1.0408339994671945E-4</v>
      </c>
      <c r="L61">
        <f>AVERAGE(K61:K62)</f>
        <v>1.0408339994671251E-4</v>
      </c>
    </row>
    <row r="62" spans="1:21" x14ac:dyDescent="0.15">
      <c r="A62" s="3"/>
      <c r="B62" s="71"/>
      <c r="C62" s="26">
        <v>0.50039999999999996</v>
      </c>
      <c r="D62" s="73"/>
      <c r="E62" s="28">
        <v>0.97899999999999998</v>
      </c>
      <c r="F62" s="28">
        <v>1.0089999999999999</v>
      </c>
      <c r="G62" s="28">
        <f t="shared" si="6"/>
        <v>0.99399999999999999</v>
      </c>
      <c r="H62" s="74"/>
      <c r="I62" s="79"/>
      <c r="J62" s="29">
        <f t="shared" ref="J62:J70" si="7">(G62-0.0213)/(0.012*1000*C62)</f>
        <v>0.16198707700506262</v>
      </c>
      <c r="K62" s="30">
        <f>STDEVPA(J62,I61)</f>
        <v>1.0408339994670557E-4</v>
      </c>
    </row>
    <row r="63" spans="1:21" x14ac:dyDescent="0.15">
      <c r="A63" s="3"/>
      <c r="B63" s="72">
        <v>0.5</v>
      </c>
      <c r="C63" s="5">
        <v>0.50080000000000002</v>
      </c>
      <c r="D63" s="51">
        <f>(C63+C64)/2</f>
        <v>0.50065000000000004</v>
      </c>
      <c r="E63" s="10">
        <v>0.90200000000000002</v>
      </c>
      <c r="F63" s="10">
        <v>0.97899999999999998</v>
      </c>
      <c r="G63" s="10">
        <f t="shared" si="6"/>
        <v>0.9405</v>
      </c>
      <c r="H63" s="52">
        <f>(E63+F63+E64+F64)/4</f>
        <v>0.94700000000000006</v>
      </c>
      <c r="I63" s="53">
        <f>(H63-0.0213)/(0.012*1000*D63)</f>
        <v>0.15408302540031293</v>
      </c>
      <c r="J63" s="15">
        <f t="shared" si="7"/>
        <v>0.15295527156549518</v>
      </c>
      <c r="K63" s="3">
        <f>STDEVPA(J63,I63)</f>
        <v>5.6387691740887591E-4</v>
      </c>
      <c r="L63">
        <f>AVERAGE(K63:K64)</f>
        <v>5.6404591149001454E-4</v>
      </c>
    </row>
    <row r="64" spans="1:21" x14ac:dyDescent="0.15">
      <c r="A64" s="3"/>
      <c r="B64" s="72"/>
      <c r="C64" s="7">
        <v>0.50049999999999994</v>
      </c>
      <c r="D64" s="51"/>
      <c r="E64" s="10">
        <v>0.98099999999999998</v>
      </c>
      <c r="F64" s="10">
        <v>0.92600000000000005</v>
      </c>
      <c r="G64" s="10">
        <f t="shared" si="6"/>
        <v>0.95350000000000001</v>
      </c>
      <c r="H64" s="52"/>
      <c r="I64" s="53"/>
      <c r="J64" s="15">
        <f t="shared" si="7"/>
        <v>0.15521145521145524</v>
      </c>
      <c r="K64" s="3">
        <f>STDEVPA(J64,I63)</f>
        <v>5.6421490557115317E-4</v>
      </c>
    </row>
    <row r="65" spans="1:18" x14ac:dyDescent="0.15">
      <c r="A65" s="3"/>
      <c r="B65" s="72">
        <v>0.6</v>
      </c>
      <c r="C65" s="5">
        <v>0.50039999999999996</v>
      </c>
      <c r="D65" s="51">
        <f>(C65+C66)/2</f>
        <v>0.50039999999999996</v>
      </c>
      <c r="E65" s="10">
        <v>0.88</v>
      </c>
      <c r="F65" s="10">
        <v>0.98199999999999998</v>
      </c>
      <c r="G65" s="10">
        <f t="shared" si="6"/>
        <v>0.93100000000000005</v>
      </c>
      <c r="H65" s="52">
        <f>(E65+F65+E66+F66)/4</f>
        <v>0.91575000000000006</v>
      </c>
      <c r="I65" s="53">
        <f>(H65-0.0213)/(0.012*1000*D65)</f>
        <v>0.14895583533173465</v>
      </c>
      <c r="J65" s="15">
        <f t="shared" si="7"/>
        <v>0.15149547029043434</v>
      </c>
      <c r="K65" s="3">
        <f>STDEVPA(J65,I65)</f>
        <v>1.269817479349844E-3</v>
      </c>
      <c r="L65">
        <f>AVERAGE(K65:K66)</f>
        <v>1.269817479349851E-3</v>
      </c>
    </row>
    <row r="66" spans="1:18" x14ac:dyDescent="0.15">
      <c r="A66" s="3"/>
      <c r="B66" s="72"/>
      <c r="C66" s="9">
        <v>0.50039999999999996</v>
      </c>
      <c r="D66" s="51"/>
      <c r="E66" s="10">
        <v>0.91300000000000003</v>
      </c>
      <c r="F66" s="10">
        <v>0.88800000000000001</v>
      </c>
      <c r="G66" s="10">
        <f t="shared" si="6"/>
        <v>0.90050000000000008</v>
      </c>
      <c r="H66" s="52"/>
      <c r="I66" s="53"/>
      <c r="J66" s="15">
        <f t="shared" si="7"/>
        <v>0.14641620037303493</v>
      </c>
      <c r="K66" s="3">
        <f>STDEVPA(J66,I65)</f>
        <v>1.2698174793498579E-3</v>
      </c>
    </row>
    <row r="67" spans="1:18" x14ac:dyDescent="0.15">
      <c r="A67" s="3"/>
      <c r="B67" s="72">
        <v>0.75</v>
      </c>
      <c r="C67" s="5">
        <v>0.50060000000000004</v>
      </c>
      <c r="D67" s="51">
        <f>(C67+C68)/2</f>
        <v>0.50055000000000005</v>
      </c>
      <c r="E67" s="10">
        <v>0.80200000000000005</v>
      </c>
      <c r="F67" s="10">
        <v>0.85299999999999998</v>
      </c>
      <c r="G67" s="10">
        <f t="shared" si="6"/>
        <v>0.82750000000000001</v>
      </c>
      <c r="H67" s="52">
        <f>(E67+F67+E68+F68)/4</f>
        <v>0.85450000000000004</v>
      </c>
      <c r="I67" s="53">
        <f>(H67-0.0213)/(0.012*1000*D67)</f>
        <v>0.13871408117737155</v>
      </c>
      <c r="J67" s="15">
        <f t="shared" si="7"/>
        <v>0.13420561992275934</v>
      </c>
      <c r="K67" s="3">
        <f>STDEVPA(J67,I67)</f>
        <v>2.2542306273061058E-3</v>
      </c>
      <c r="L67">
        <f>AVERAGE(K67:K68)</f>
        <v>2.2544558251709756E-3</v>
      </c>
    </row>
    <row r="68" spans="1:18" x14ac:dyDescent="0.15">
      <c r="A68" s="3"/>
      <c r="B68" s="72"/>
      <c r="C68" s="7">
        <v>0.50049999999999994</v>
      </c>
      <c r="D68" s="51"/>
      <c r="E68" s="10">
        <v>0.89600000000000002</v>
      </c>
      <c r="F68" s="10">
        <v>0.86699999999999999</v>
      </c>
      <c r="G68" s="10">
        <f t="shared" si="6"/>
        <v>0.88149999999999995</v>
      </c>
      <c r="H68" s="52"/>
      <c r="I68" s="53"/>
      <c r="J68" s="15">
        <f t="shared" si="7"/>
        <v>0.14322344322344324</v>
      </c>
      <c r="K68" s="3">
        <f>STDEVPA(J68,I67)</f>
        <v>2.2546810230358455E-3</v>
      </c>
    </row>
    <row r="69" spans="1:18" x14ac:dyDescent="0.15">
      <c r="A69" s="3"/>
      <c r="B69" s="72">
        <v>1</v>
      </c>
      <c r="C69" s="5">
        <v>0.50019999999999998</v>
      </c>
      <c r="D69" s="51">
        <f>(C69+C70)/2</f>
        <v>0.50024999999999997</v>
      </c>
      <c r="E69" s="10">
        <v>0.46400000000000002</v>
      </c>
      <c r="F69" s="10">
        <v>0.47899999999999998</v>
      </c>
      <c r="G69" s="10">
        <f t="shared" si="6"/>
        <v>0.47150000000000003</v>
      </c>
      <c r="H69" s="52">
        <f>(E69+F69+E70+F70)/4</f>
        <v>0.48700000000000004</v>
      </c>
      <c r="I69" s="53">
        <f>(H69-0.0213)/(0.012*1000*D69)</f>
        <v>7.757787772780278E-2</v>
      </c>
      <c r="J69" s="15">
        <f t="shared" si="7"/>
        <v>7.5003332000533135E-2</v>
      </c>
      <c r="K69" s="3">
        <f>STDEVPA(J69,I69)</f>
        <v>1.2872728636348224E-3</v>
      </c>
      <c r="L69">
        <f>AVERAGE(K69:K70)</f>
        <v>1.2871442135385137E-3</v>
      </c>
    </row>
    <row r="70" spans="1:18" x14ac:dyDescent="0.15">
      <c r="A70" s="3"/>
      <c r="B70" s="72"/>
      <c r="C70" s="6" t="s">
        <v>186</v>
      </c>
      <c r="D70" s="51"/>
      <c r="E70" s="10">
        <v>0.51500000000000001</v>
      </c>
      <c r="F70" s="10">
        <v>0.49</v>
      </c>
      <c r="G70" s="10">
        <f t="shared" si="6"/>
        <v>0.50249999999999995</v>
      </c>
      <c r="H70" s="52"/>
      <c r="I70" s="53"/>
      <c r="J70" s="15">
        <f t="shared" si="7"/>
        <v>8.015190885468719E-2</v>
      </c>
      <c r="K70" s="3">
        <f>STDEVPA(J70,I69)</f>
        <v>1.2870155634422051E-3</v>
      </c>
    </row>
    <row r="71" spans="1:18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8" x14ac:dyDescent="0.15">
      <c r="A72" s="42" t="s">
        <v>270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8" x14ac:dyDescent="0.15">
      <c r="A73" s="3"/>
      <c r="B73" s="60" t="s">
        <v>230</v>
      </c>
      <c r="C73" s="62"/>
      <c r="D73" s="62"/>
      <c r="E73" s="62"/>
      <c r="F73" s="62"/>
      <c r="G73" s="62"/>
      <c r="H73" s="62"/>
      <c r="I73" s="62"/>
      <c r="J73" s="55" t="s">
        <v>265</v>
      </c>
      <c r="K73" s="56"/>
      <c r="L73" s="56"/>
      <c r="M73" s="56"/>
      <c r="N73" s="56"/>
      <c r="O73" s="56"/>
      <c r="P73" s="56"/>
      <c r="Q73" s="56"/>
      <c r="R73" s="56"/>
    </row>
    <row r="74" spans="1:18" x14ac:dyDescent="0.15">
      <c r="A74" s="3"/>
      <c r="B74" s="41" t="s">
        <v>266</v>
      </c>
      <c r="C74" s="39" t="s">
        <v>248</v>
      </c>
      <c r="D74" s="39" t="s">
        <v>247</v>
      </c>
      <c r="E74" s="6" t="s">
        <v>187</v>
      </c>
      <c r="F74" s="6" t="s">
        <v>187</v>
      </c>
      <c r="G74" s="49" t="s">
        <v>249</v>
      </c>
      <c r="H74" s="47"/>
      <c r="I74" s="38" t="s">
        <v>255</v>
      </c>
      <c r="J74" s="3"/>
      <c r="K74" s="3"/>
    </row>
    <row r="75" spans="1:18" x14ac:dyDescent="0.15">
      <c r="A75" s="3"/>
      <c r="B75" s="48" t="s">
        <v>6</v>
      </c>
      <c r="C75" s="9">
        <v>0.50060000000000004</v>
      </c>
      <c r="D75" s="51">
        <f>(C75+C76)/2</f>
        <v>0.50070000000000003</v>
      </c>
      <c r="E75" s="20" t="s">
        <v>188</v>
      </c>
      <c r="F75" s="20" t="s">
        <v>189</v>
      </c>
      <c r="G75" s="10">
        <f t="shared" ref="G75:G102" si="8">(E75+F75)/2</f>
        <v>0.997</v>
      </c>
      <c r="H75" s="52">
        <f>(G75+G76)/2</f>
        <v>0.99174999999999991</v>
      </c>
      <c r="I75" s="53">
        <f>(H75-0.0213)/(0.012*D75*1000)</f>
        <v>0.16151554490380132</v>
      </c>
      <c r="J75" s="3"/>
      <c r="K75" s="3"/>
    </row>
    <row r="76" spans="1:18" x14ac:dyDescent="0.15">
      <c r="A76" s="3"/>
      <c r="B76" s="48"/>
      <c r="C76" s="9">
        <v>0.50080000000000002</v>
      </c>
      <c r="D76" s="51"/>
      <c r="E76" s="20" t="s">
        <v>18</v>
      </c>
      <c r="F76" s="20" t="s">
        <v>190</v>
      </c>
      <c r="G76" s="10">
        <f t="shared" si="8"/>
        <v>0.98649999999999993</v>
      </c>
      <c r="H76" s="52"/>
      <c r="I76" s="53"/>
      <c r="J76" s="3"/>
      <c r="K76" s="3"/>
    </row>
    <row r="77" spans="1:18" x14ac:dyDescent="0.15">
      <c r="A77" s="3"/>
      <c r="B77" s="48" t="s">
        <v>7</v>
      </c>
      <c r="C77" s="9">
        <v>0.50060000000000004</v>
      </c>
      <c r="D77" s="51">
        <f>(C77+C78)/2</f>
        <v>0.50065000000000004</v>
      </c>
      <c r="E77" s="20" t="s">
        <v>191</v>
      </c>
      <c r="F77" s="20" t="s">
        <v>192</v>
      </c>
      <c r="G77" s="10">
        <f t="shared" si="8"/>
        <v>1</v>
      </c>
      <c r="H77" s="52">
        <f>(G77+G78)/2</f>
        <v>0.99750000000000005</v>
      </c>
      <c r="I77" s="53">
        <f>(H77-0.0213)/(0.012*D77*1000)</f>
        <v>0.16248876460601219</v>
      </c>
      <c r="J77" s="3"/>
      <c r="K77" s="3"/>
    </row>
    <row r="78" spans="1:18" x14ac:dyDescent="0.15">
      <c r="A78" s="3"/>
      <c r="B78" s="48"/>
      <c r="C78" s="9">
        <v>0.50070000000000003</v>
      </c>
      <c r="D78" s="51"/>
      <c r="E78" s="20" t="s">
        <v>193</v>
      </c>
      <c r="F78" s="20" t="s">
        <v>194</v>
      </c>
      <c r="G78" s="10">
        <f t="shared" si="8"/>
        <v>0.995</v>
      </c>
      <c r="H78" s="52"/>
      <c r="I78" s="53"/>
      <c r="J78" s="3"/>
      <c r="K78" s="3"/>
    </row>
    <row r="79" spans="1:18" x14ac:dyDescent="0.15">
      <c r="A79" s="3"/>
      <c r="B79" s="75" t="s">
        <v>165</v>
      </c>
      <c r="C79" s="13">
        <v>0.50049999999999994</v>
      </c>
      <c r="D79" s="50">
        <f>(C79+C80)/2</f>
        <v>0.50059999999999993</v>
      </c>
      <c r="E79" s="20" t="s">
        <v>195</v>
      </c>
      <c r="F79" s="20" t="s">
        <v>196</v>
      </c>
      <c r="G79" s="20">
        <f t="shared" si="8"/>
        <v>0.94399999999999995</v>
      </c>
      <c r="H79" s="57">
        <f>(G79+G80)/2</f>
        <v>0.9365</v>
      </c>
      <c r="I79" s="54">
        <f>(H79-0.0213)/(0.012*D79*1000)</f>
        <v>0.15235051271807168</v>
      </c>
      <c r="J79" s="3"/>
      <c r="K79" s="3"/>
    </row>
    <row r="80" spans="1:18" x14ac:dyDescent="0.15">
      <c r="A80" s="3"/>
      <c r="B80" s="47"/>
      <c r="C80" s="13">
        <v>0.50070000000000003</v>
      </c>
      <c r="D80" s="50"/>
      <c r="E80" s="20" t="s">
        <v>197</v>
      </c>
      <c r="F80" s="20" t="s">
        <v>198</v>
      </c>
      <c r="G80" s="20">
        <f t="shared" si="8"/>
        <v>0.92900000000000005</v>
      </c>
      <c r="H80" s="57"/>
      <c r="I80" s="54"/>
      <c r="J80" s="3"/>
      <c r="K80" s="3"/>
    </row>
    <row r="81" spans="1:11" x14ac:dyDescent="0.15">
      <c r="A81" s="3"/>
      <c r="B81" s="75" t="s">
        <v>166</v>
      </c>
      <c r="C81" s="13">
        <v>0.50080000000000002</v>
      </c>
      <c r="D81" s="50">
        <f>(C81+C82)/2</f>
        <v>0.50070000000000003</v>
      </c>
      <c r="E81" s="20">
        <v>0.96699999999999997</v>
      </c>
      <c r="F81" s="20">
        <v>0.96499999999999997</v>
      </c>
      <c r="G81" s="20">
        <f t="shared" si="8"/>
        <v>0.96599999999999997</v>
      </c>
      <c r="H81" s="57">
        <f>(G81+G82)/2</f>
        <v>0.96224999999999994</v>
      </c>
      <c r="I81" s="54">
        <f>(H81-0.0213)/(0.012*D81*1000)</f>
        <v>0.15660575194727377</v>
      </c>
      <c r="J81" s="3"/>
      <c r="K81" s="3"/>
    </row>
    <row r="82" spans="1:11" x14ac:dyDescent="0.15">
      <c r="A82" s="3"/>
      <c r="B82" s="47"/>
      <c r="C82" s="13">
        <v>0.50060000000000004</v>
      </c>
      <c r="D82" s="50"/>
      <c r="E82" s="20">
        <v>0.95399999999999996</v>
      </c>
      <c r="F82" s="20">
        <v>0.96299999999999997</v>
      </c>
      <c r="G82" s="20">
        <f t="shared" si="8"/>
        <v>0.95849999999999991</v>
      </c>
      <c r="H82" s="57"/>
      <c r="I82" s="54"/>
      <c r="J82" s="3"/>
      <c r="K82" s="3"/>
    </row>
    <row r="83" spans="1:11" x14ac:dyDescent="0.15">
      <c r="A83" s="3"/>
      <c r="B83" s="75" t="s">
        <v>167</v>
      </c>
      <c r="C83" s="13">
        <v>0.50070000000000003</v>
      </c>
      <c r="D83" s="50">
        <f>(C83+C84)/2</f>
        <v>0.50049999999999994</v>
      </c>
      <c r="E83" s="20" t="s">
        <v>199</v>
      </c>
      <c r="F83" s="20" t="s">
        <v>98</v>
      </c>
      <c r="G83" s="20">
        <v>0.89500000000000002</v>
      </c>
      <c r="H83" s="57">
        <f>(G83+G84)/2</f>
        <v>0.88949999999999996</v>
      </c>
      <c r="I83" s="54">
        <f>(H83-0.0213)/(0.012*D83*1000)</f>
        <v>0.14455544455544456</v>
      </c>
      <c r="J83" s="3"/>
      <c r="K83" s="3"/>
    </row>
    <row r="84" spans="1:11" x14ac:dyDescent="0.15">
      <c r="A84" s="3"/>
      <c r="B84" s="47"/>
      <c r="C84" s="13">
        <v>0.50029999999999997</v>
      </c>
      <c r="D84" s="50"/>
      <c r="E84" s="20" t="s">
        <v>200</v>
      </c>
      <c r="F84" s="20" t="s">
        <v>201</v>
      </c>
      <c r="G84" s="20">
        <v>0.88400000000000001</v>
      </c>
      <c r="H84" s="57"/>
      <c r="I84" s="54"/>
      <c r="J84" s="3"/>
      <c r="K84" s="3"/>
    </row>
    <row r="85" spans="1:11" x14ac:dyDescent="0.15">
      <c r="A85" s="3"/>
      <c r="B85" s="48" t="s">
        <v>168</v>
      </c>
      <c r="C85" s="9">
        <v>0.50039999999999996</v>
      </c>
      <c r="D85" s="51">
        <f>(C85+C86)/2</f>
        <v>0.50044999999999995</v>
      </c>
      <c r="E85" s="10">
        <v>0.90900000000000003</v>
      </c>
      <c r="F85" s="10">
        <v>0.91</v>
      </c>
      <c r="G85" s="10">
        <f t="shared" si="8"/>
        <v>0.90949999999999998</v>
      </c>
      <c r="H85" s="52">
        <f>(G85+G86)/2</f>
        <v>0.90225</v>
      </c>
      <c r="I85" s="53">
        <f>(H85-0.0213)/(0.012*D85*1000)</f>
        <v>0.14669297632131084</v>
      </c>
      <c r="J85" s="3"/>
      <c r="K85" s="3"/>
    </row>
    <row r="86" spans="1:11" x14ac:dyDescent="0.15">
      <c r="A86" s="3"/>
      <c r="B86" s="48"/>
      <c r="C86" s="9">
        <v>0.50049999999999994</v>
      </c>
      <c r="D86" s="51"/>
      <c r="E86" s="10">
        <v>0.89500000000000002</v>
      </c>
      <c r="F86" s="10">
        <v>0.89500000000000002</v>
      </c>
      <c r="G86" s="10">
        <f t="shared" si="8"/>
        <v>0.89500000000000002</v>
      </c>
      <c r="H86" s="52"/>
      <c r="I86" s="53"/>
      <c r="J86" s="3"/>
      <c r="K86" s="3"/>
    </row>
    <row r="87" spans="1:11" x14ac:dyDescent="0.15">
      <c r="A87" s="3"/>
      <c r="B87" s="75" t="s">
        <v>169</v>
      </c>
      <c r="C87" s="13">
        <v>0.50070000000000003</v>
      </c>
      <c r="D87" s="50">
        <f>(C87+C88)/2</f>
        <v>0.50065000000000004</v>
      </c>
      <c r="E87" s="20">
        <v>0.91700000000000004</v>
      </c>
      <c r="F87" s="20">
        <v>0.91800000000000004</v>
      </c>
      <c r="G87" s="20">
        <v>0.91749999999999998</v>
      </c>
      <c r="H87" s="57">
        <f>(G87+G88)/2</f>
        <v>0.90074999999999994</v>
      </c>
      <c r="I87" s="54">
        <f>(H87-0.0213)/(0.012*D87*1000)</f>
        <v>0.1463846998901428</v>
      </c>
      <c r="J87" s="3"/>
      <c r="K87" s="3"/>
    </row>
    <row r="88" spans="1:11" x14ac:dyDescent="0.15">
      <c r="A88" s="3"/>
      <c r="B88" s="47"/>
      <c r="C88" s="13">
        <v>0.50060000000000004</v>
      </c>
      <c r="D88" s="50"/>
      <c r="E88" s="20">
        <v>0.88600000000000001</v>
      </c>
      <c r="F88" s="20">
        <v>0.88200000000000001</v>
      </c>
      <c r="G88" s="20">
        <v>0.88400000000000001</v>
      </c>
      <c r="H88" s="57"/>
      <c r="I88" s="54"/>
      <c r="J88" s="3"/>
      <c r="K88" s="3"/>
    </row>
    <row r="89" spans="1:11" x14ac:dyDescent="0.15">
      <c r="A89" s="3"/>
      <c r="B89" s="48" t="s">
        <v>170</v>
      </c>
      <c r="C89" s="9">
        <v>0.50060000000000004</v>
      </c>
      <c r="D89" s="51">
        <f>(C89+C90)/2</f>
        <v>0.50065000000000004</v>
      </c>
      <c r="E89" s="10">
        <v>0.90100000000000002</v>
      </c>
      <c r="F89" s="10">
        <v>0.89900000000000002</v>
      </c>
      <c r="G89" s="10">
        <f t="shared" si="8"/>
        <v>0.9</v>
      </c>
      <c r="H89" s="52">
        <f>(G89+G90)/2</f>
        <v>0.89874999999999994</v>
      </c>
      <c r="I89" s="53">
        <f>(H89-0.0213)/(0.012*D89*1000)</f>
        <v>0.14605179932754084</v>
      </c>
      <c r="J89" s="3"/>
      <c r="K89" s="3"/>
    </row>
    <row r="90" spans="1:11" x14ac:dyDescent="0.15">
      <c r="A90" s="3"/>
      <c r="B90" s="48"/>
      <c r="C90" s="9">
        <v>0.50070000000000003</v>
      </c>
      <c r="D90" s="51"/>
      <c r="E90" s="10">
        <v>0.88600000000000001</v>
      </c>
      <c r="F90" s="10">
        <v>0.90900000000000003</v>
      </c>
      <c r="G90" s="10">
        <f t="shared" si="8"/>
        <v>0.89749999999999996</v>
      </c>
      <c r="H90" s="52"/>
      <c r="I90" s="53"/>
      <c r="J90" s="3"/>
      <c r="K90" s="3"/>
    </row>
    <row r="91" spans="1:11" x14ac:dyDescent="0.15">
      <c r="A91" s="3"/>
      <c r="B91" s="48" t="s">
        <v>171</v>
      </c>
      <c r="C91" s="9">
        <v>0.50039999999999996</v>
      </c>
      <c r="D91" s="51">
        <f>(C91+C92)/2</f>
        <v>0.50055000000000005</v>
      </c>
      <c r="E91" s="10">
        <v>0.91300000000000003</v>
      </c>
      <c r="F91" s="10">
        <v>0.92800000000000005</v>
      </c>
      <c r="G91" s="10">
        <f t="shared" si="8"/>
        <v>0.9205000000000001</v>
      </c>
      <c r="H91" s="52">
        <f>(G91+G92)/2</f>
        <v>0.91075000000000006</v>
      </c>
      <c r="I91" s="53">
        <f>(H91-0.0213)/(0.012*D91*1000)</f>
        <v>0.14807878000865715</v>
      </c>
      <c r="J91" s="3"/>
      <c r="K91" s="3"/>
    </row>
    <row r="92" spans="1:11" x14ac:dyDescent="0.15">
      <c r="A92" s="3"/>
      <c r="B92" s="48"/>
      <c r="C92" s="9">
        <v>0.50070000000000003</v>
      </c>
      <c r="D92" s="51"/>
      <c r="E92" s="10">
        <v>0.89600000000000002</v>
      </c>
      <c r="F92" s="10">
        <v>0.90600000000000003</v>
      </c>
      <c r="G92" s="10">
        <f t="shared" si="8"/>
        <v>0.90100000000000002</v>
      </c>
      <c r="H92" s="52"/>
      <c r="I92" s="53"/>
      <c r="J92" s="3"/>
      <c r="K92" s="3"/>
    </row>
    <row r="93" spans="1:11" x14ac:dyDescent="0.15">
      <c r="A93" s="3"/>
      <c r="B93" s="48" t="s">
        <v>172</v>
      </c>
      <c r="C93" s="9">
        <v>0.50029999999999997</v>
      </c>
      <c r="D93" s="51">
        <f>(C93+C94)/2</f>
        <v>0.50049999999999994</v>
      </c>
      <c r="E93" s="10">
        <v>0.90100000000000002</v>
      </c>
      <c r="F93" s="10">
        <v>0.88900000000000001</v>
      </c>
      <c r="G93" s="10">
        <f t="shared" si="8"/>
        <v>0.89500000000000002</v>
      </c>
      <c r="H93" s="52">
        <f>(G93+G94)/2</f>
        <v>0.90275000000000005</v>
      </c>
      <c r="I93" s="53">
        <f>(H93-0.0213)/(0.012*D93*1000)</f>
        <v>0.14676157176157179</v>
      </c>
      <c r="J93" s="3"/>
      <c r="K93" s="3"/>
    </row>
    <row r="94" spans="1:11" x14ac:dyDescent="0.15">
      <c r="A94" s="3"/>
      <c r="B94" s="48"/>
      <c r="C94" s="9">
        <v>0.50070000000000003</v>
      </c>
      <c r="D94" s="51"/>
      <c r="E94" s="10">
        <v>0.9</v>
      </c>
      <c r="F94" s="10">
        <v>0.92100000000000004</v>
      </c>
      <c r="G94" s="10">
        <f t="shared" si="8"/>
        <v>0.91050000000000009</v>
      </c>
      <c r="H94" s="52"/>
      <c r="I94" s="53"/>
      <c r="J94" s="3"/>
      <c r="K94" s="3"/>
    </row>
    <row r="95" spans="1:11" x14ac:dyDescent="0.15">
      <c r="A95" s="3"/>
      <c r="B95" s="75" t="s">
        <v>173</v>
      </c>
      <c r="C95" s="13">
        <v>0.50080000000000002</v>
      </c>
      <c r="D95" s="50">
        <f>(C95+C96)/2</f>
        <v>0.50070000000000003</v>
      </c>
      <c r="E95" s="20">
        <v>0.94399999999999995</v>
      </c>
      <c r="F95" s="20">
        <v>0.96599999999999997</v>
      </c>
      <c r="G95" s="20">
        <v>0.95499999999999996</v>
      </c>
      <c r="H95" s="57">
        <f>(G95+G96)/2</f>
        <v>0.95849999999999991</v>
      </c>
      <c r="I95" s="54">
        <f>(H95-0.0213)/(0.012*D95*1000)</f>
        <v>0.15598162572398638</v>
      </c>
      <c r="J95" s="3"/>
      <c r="K95" s="3"/>
    </row>
    <row r="96" spans="1:11" x14ac:dyDescent="0.15">
      <c r="A96" s="3"/>
      <c r="B96" s="47"/>
      <c r="C96" s="13">
        <v>0.50060000000000004</v>
      </c>
      <c r="D96" s="50"/>
      <c r="E96" s="20">
        <v>0.97099999999999997</v>
      </c>
      <c r="F96" s="20">
        <v>0.95299999999999996</v>
      </c>
      <c r="G96" s="20">
        <v>0.96199999999999997</v>
      </c>
      <c r="H96" s="57"/>
      <c r="I96" s="54"/>
      <c r="J96" s="3"/>
      <c r="K96" s="3"/>
    </row>
    <row r="97" spans="1:11" x14ac:dyDescent="0.15">
      <c r="A97" s="3"/>
      <c r="B97" s="75" t="s">
        <v>174</v>
      </c>
      <c r="C97" s="13">
        <v>0.50080000000000002</v>
      </c>
      <c r="D97" s="50">
        <f>(C97+C98)/2</f>
        <v>0.50075000000000003</v>
      </c>
      <c r="E97" s="20">
        <v>0.90300000000000002</v>
      </c>
      <c r="F97" s="20">
        <v>0.89200000000000002</v>
      </c>
      <c r="G97" s="20">
        <v>0.89749999999999996</v>
      </c>
      <c r="H97" s="57">
        <f>(G97+G98)/2</f>
        <v>0.89624999999999999</v>
      </c>
      <c r="I97" s="54">
        <f>(H97-0.0213)/(0.012*D97*1000)</f>
        <v>0.14560659011482774</v>
      </c>
      <c r="J97" s="3"/>
      <c r="K97" s="3"/>
    </row>
    <row r="98" spans="1:11" x14ac:dyDescent="0.15">
      <c r="A98" s="3"/>
      <c r="B98" s="47"/>
      <c r="C98" s="13">
        <v>0.50070000000000003</v>
      </c>
      <c r="D98" s="50"/>
      <c r="E98" s="20">
        <v>0.89600000000000002</v>
      </c>
      <c r="F98" s="20">
        <v>0.89400000000000002</v>
      </c>
      <c r="G98" s="20">
        <v>0.89500000000000002</v>
      </c>
      <c r="H98" s="57"/>
      <c r="I98" s="54"/>
      <c r="J98" s="3"/>
      <c r="K98" s="3"/>
    </row>
    <row r="99" spans="1:11" x14ac:dyDescent="0.15">
      <c r="A99" s="3"/>
      <c r="B99" s="48" t="s">
        <v>175</v>
      </c>
      <c r="C99" s="9">
        <v>0.50039999999999996</v>
      </c>
      <c r="D99" s="51">
        <f>(C99+C100)/2</f>
        <v>0.50044999999999995</v>
      </c>
      <c r="E99" s="10">
        <v>0.95</v>
      </c>
      <c r="F99" s="10">
        <v>0.95599999999999996</v>
      </c>
      <c r="G99" s="10">
        <f t="shared" si="8"/>
        <v>0.95299999999999996</v>
      </c>
      <c r="H99" s="52">
        <f>(G99+G100)/2</f>
        <v>0.93825000000000003</v>
      </c>
      <c r="I99" s="53">
        <f>(H99-0.0213)/(0.012*D99*1000)</f>
        <v>0.15268758117694078</v>
      </c>
      <c r="J99" s="3"/>
      <c r="K99" s="3"/>
    </row>
    <row r="100" spans="1:11" x14ac:dyDescent="0.15">
      <c r="A100" s="3"/>
      <c r="B100" s="48"/>
      <c r="C100" s="9">
        <v>0.50049999999999994</v>
      </c>
      <c r="D100" s="51"/>
      <c r="E100" s="10">
        <v>0.92400000000000004</v>
      </c>
      <c r="F100" s="10">
        <v>0.92300000000000004</v>
      </c>
      <c r="G100" s="10">
        <f t="shared" si="8"/>
        <v>0.92349999999999999</v>
      </c>
      <c r="H100" s="52"/>
      <c r="I100" s="53"/>
      <c r="J100" s="3"/>
      <c r="K100" s="3"/>
    </row>
    <row r="101" spans="1:11" x14ac:dyDescent="0.15">
      <c r="A101" s="3"/>
      <c r="B101" s="48" t="s">
        <v>176</v>
      </c>
      <c r="C101" s="9">
        <v>0.50049999999999994</v>
      </c>
      <c r="D101" s="51">
        <f>(C101+C102)/2</f>
        <v>0.50065000000000004</v>
      </c>
      <c r="E101" s="10">
        <v>0.93300000000000005</v>
      </c>
      <c r="F101" s="10">
        <v>0.90200000000000002</v>
      </c>
      <c r="G101" s="10">
        <f t="shared" si="8"/>
        <v>0.91749999999999998</v>
      </c>
      <c r="H101" s="52">
        <f>(G101+G102)/2</f>
        <v>0.91274999999999995</v>
      </c>
      <c r="I101" s="53">
        <f>(H101-0.0213)/(0.012*D101*1000)</f>
        <v>0.14838210326575449</v>
      </c>
      <c r="J101" s="3"/>
      <c r="K101" s="3"/>
    </row>
    <row r="102" spans="1:11" x14ac:dyDescent="0.15">
      <c r="A102" s="3"/>
      <c r="B102" s="48"/>
      <c r="C102" s="9">
        <v>0.50080000000000002</v>
      </c>
      <c r="D102" s="51"/>
      <c r="E102" s="10">
        <v>0.90300000000000002</v>
      </c>
      <c r="F102" s="10">
        <v>0.91300000000000003</v>
      </c>
      <c r="G102" s="10">
        <f t="shared" si="8"/>
        <v>0.90800000000000003</v>
      </c>
      <c r="H102" s="52"/>
      <c r="I102" s="53"/>
      <c r="J102" s="3"/>
      <c r="K102" s="3"/>
    </row>
    <row r="103" spans="1:11" x14ac:dyDescent="0.15">
      <c r="A103" s="3"/>
      <c r="B103" s="75" t="s">
        <v>177</v>
      </c>
      <c r="C103" s="13">
        <v>0.50080000000000002</v>
      </c>
      <c r="D103" s="50">
        <f>(C103+C104)/2</f>
        <v>0.50075000000000003</v>
      </c>
      <c r="E103" s="20">
        <v>0.90700000000000003</v>
      </c>
      <c r="F103" s="20">
        <v>0.89500000000000002</v>
      </c>
      <c r="G103" s="20">
        <v>0.90100000000000002</v>
      </c>
      <c r="H103" s="57">
        <f>(G103+G104)/2</f>
        <v>0.88800000000000001</v>
      </c>
      <c r="I103" s="54">
        <f>(H103-0.0213)/(0.012*D103*1000)</f>
        <v>0.14423364952571144</v>
      </c>
      <c r="J103" s="3"/>
      <c r="K103" s="3"/>
    </row>
    <row r="104" spans="1:11" x14ac:dyDescent="0.15">
      <c r="A104" s="3"/>
      <c r="B104" s="47"/>
      <c r="C104" s="13">
        <v>0.50070000000000003</v>
      </c>
      <c r="D104" s="50"/>
      <c r="E104" s="20">
        <v>0.872</v>
      </c>
      <c r="F104" s="20">
        <v>0.878</v>
      </c>
      <c r="G104" s="20">
        <v>0.875</v>
      </c>
      <c r="H104" s="57"/>
      <c r="I104" s="54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B106" s="43" t="s">
        <v>269</v>
      </c>
    </row>
    <row r="107" spans="1:11" x14ac:dyDescent="0.15">
      <c r="B107" s="43" t="s">
        <v>259</v>
      </c>
      <c r="C107" t="s">
        <v>202</v>
      </c>
    </row>
    <row r="108" spans="1:11" x14ac:dyDescent="0.15">
      <c r="B108" s="41" t="s">
        <v>257</v>
      </c>
      <c r="C108" t="s">
        <v>203</v>
      </c>
    </row>
    <row r="109" spans="1:11" x14ac:dyDescent="0.15">
      <c r="B109" s="43" t="s">
        <v>268</v>
      </c>
      <c r="C109" t="s">
        <v>204</v>
      </c>
    </row>
    <row r="110" spans="1:11" x14ac:dyDescent="0.15">
      <c r="B110" s="41" t="s">
        <v>260</v>
      </c>
      <c r="C110" s="21">
        <v>0.25</v>
      </c>
    </row>
    <row r="111" spans="1:11" x14ac:dyDescent="0.15">
      <c r="B111" s="41" t="s">
        <v>255</v>
      </c>
      <c r="C111" s="22">
        <v>0.16350000000000001</v>
      </c>
    </row>
  </sheetData>
  <mergeCells count="175">
    <mergeCell ref="I103:I104"/>
    <mergeCell ref="I67:I68"/>
    <mergeCell ref="I69:I70"/>
    <mergeCell ref="I75:I76"/>
    <mergeCell ref="I77:I78"/>
    <mergeCell ref="I79:I80"/>
    <mergeCell ref="I81:I82"/>
    <mergeCell ref="I83:I84"/>
    <mergeCell ref="I85:I86"/>
    <mergeCell ref="I87:I88"/>
    <mergeCell ref="I63:I64"/>
    <mergeCell ref="I65:I66"/>
    <mergeCell ref="I89:I90"/>
    <mergeCell ref="I91:I92"/>
    <mergeCell ref="I93:I94"/>
    <mergeCell ref="I95:I96"/>
    <mergeCell ref="I97:I98"/>
    <mergeCell ref="I99:I100"/>
    <mergeCell ref="I101:I102"/>
    <mergeCell ref="H95:H96"/>
    <mergeCell ref="H97:H98"/>
    <mergeCell ref="H99:H100"/>
    <mergeCell ref="H101:H102"/>
    <mergeCell ref="H103:H104"/>
    <mergeCell ref="I11:I12"/>
    <mergeCell ref="I13:I14"/>
    <mergeCell ref="I15:I16"/>
    <mergeCell ref="I17:I18"/>
    <mergeCell ref="I19:I20"/>
    <mergeCell ref="I25:I26"/>
    <mergeCell ref="I27:I28"/>
    <mergeCell ref="I29:I30"/>
    <mergeCell ref="I31:I32"/>
    <mergeCell ref="I33:I34"/>
    <mergeCell ref="I35:I36"/>
    <mergeCell ref="I40:I41"/>
    <mergeCell ref="I42:I43"/>
    <mergeCell ref="I44:I45"/>
    <mergeCell ref="I46:I47"/>
    <mergeCell ref="I48:I49"/>
    <mergeCell ref="I50:I51"/>
    <mergeCell ref="I52:I53"/>
    <mergeCell ref="I54:I55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D95:D96"/>
    <mergeCell ref="D97:D98"/>
    <mergeCell ref="D99:D100"/>
    <mergeCell ref="D101:D102"/>
    <mergeCell ref="D103:D104"/>
    <mergeCell ref="H11:H12"/>
    <mergeCell ref="H13:H14"/>
    <mergeCell ref="H15:H16"/>
    <mergeCell ref="H17:H18"/>
    <mergeCell ref="H19:H20"/>
    <mergeCell ref="H25:H26"/>
    <mergeCell ref="H27:H28"/>
    <mergeCell ref="H29:H30"/>
    <mergeCell ref="H31:H32"/>
    <mergeCell ref="H33:H34"/>
    <mergeCell ref="H35:H36"/>
    <mergeCell ref="H40:H41"/>
    <mergeCell ref="H42:H43"/>
    <mergeCell ref="H44:H45"/>
    <mergeCell ref="H46:H47"/>
    <mergeCell ref="H48:H49"/>
    <mergeCell ref="H50:H51"/>
    <mergeCell ref="H52:H53"/>
    <mergeCell ref="H54:H55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B95:B96"/>
    <mergeCell ref="B97:B98"/>
    <mergeCell ref="B99:B100"/>
    <mergeCell ref="B101:B102"/>
    <mergeCell ref="B103:B104"/>
    <mergeCell ref="D11:D12"/>
    <mergeCell ref="D13:D14"/>
    <mergeCell ref="D15:D16"/>
    <mergeCell ref="D17:D18"/>
    <mergeCell ref="D19:D20"/>
    <mergeCell ref="D25:D26"/>
    <mergeCell ref="D27:D28"/>
    <mergeCell ref="D29:D30"/>
    <mergeCell ref="D31:D32"/>
    <mergeCell ref="D33:D34"/>
    <mergeCell ref="D35:D36"/>
    <mergeCell ref="D40:D41"/>
    <mergeCell ref="D42:D43"/>
    <mergeCell ref="D44:D45"/>
    <mergeCell ref="D46:D47"/>
    <mergeCell ref="D48:D49"/>
    <mergeCell ref="D50:D51"/>
    <mergeCell ref="D52:D53"/>
    <mergeCell ref="D54:D55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61:B62"/>
    <mergeCell ref="B63:B64"/>
    <mergeCell ref="B65:B66"/>
    <mergeCell ref="B67:B68"/>
    <mergeCell ref="B69:B70"/>
    <mergeCell ref="B75:B76"/>
    <mergeCell ref="B59:I59"/>
    <mergeCell ref="G60:H60"/>
    <mergeCell ref="D56:D57"/>
    <mergeCell ref="D61:D62"/>
    <mergeCell ref="D63:D64"/>
    <mergeCell ref="D65:D66"/>
    <mergeCell ref="D67:D68"/>
    <mergeCell ref="D69:D70"/>
    <mergeCell ref="D75:D76"/>
    <mergeCell ref="H56:H57"/>
    <mergeCell ref="H61:H62"/>
    <mergeCell ref="H63:H64"/>
    <mergeCell ref="H65:H66"/>
    <mergeCell ref="H67:H68"/>
    <mergeCell ref="H69:H70"/>
    <mergeCell ref="H75:H76"/>
    <mergeCell ref="I56:I57"/>
    <mergeCell ref="I61:I62"/>
    <mergeCell ref="L60:U60"/>
    <mergeCell ref="B73:I73"/>
    <mergeCell ref="J73:R73"/>
    <mergeCell ref="G74:H74"/>
    <mergeCell ref="B11:B12"/>
    <mergeCell ref="B13:B14"/>
    <mergeCell ref="B15:B16"/>
    <mergeCell ref="B17:B18"/>
    <mergeCell ref="B19:B20"/>
    <mergeCell ref="B25:B26"/>
    <mergeCell ref="B27:B28"/>
    <mergeCell ref="B29:B30"/>
    <mergeCell ref="B31:B32"/>
    <mergeCell ref="B33:B34"/>
    <mergeCell ref="B35:B36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9:I9"/>
    <mergeCell ref="G10:H10"/>
    <mergeCell ref="L10:T10"/>
    <mergeCell ref="B23:I23"/>
    <mergeCell ref="G24:H24"/>
    <mergeCell ref="L24:U24"/>
    <mergeCell ref="B38:I38"/>
    <mergeCell ref="G39:H39"/>
    <mergeCell ref="L39:T39"/>
  </mergeCells>
  <phoneticPr fontId="7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0"/>
  <sheetViews>
    <sheetView topLeftCell="A76" zoomScaleNormal="100" workbookViewId="0">
      <selection activeCell="N74" sqref="N74"/>
    </sheetView>
  </sheetViews>
  <sheetFormatPr defaultColWidth="9" defaultRowHeight="13.5" x14ac:dyDescent="0.15"/>
  <cols>
    <col min="3" max="10" width="9.125" customWidth="1"/>
    <col min="11" max="11" width="12.75" customWidth="1"/>
    <col min="12" max="12" width="12.625"/>
  </cols>
  <sheetData>
    <row r="1" spans="1:21" x14ac:dyDescent="0.15">
      <c r="A1" s="37" t="s">
        <v>272</v>
      </c>
      <c r="B1" s="4"/>
      <c r="C1" s="4"/>
      <c r="D1" s="4"/>
      <c r="E1" s="4"/>
      <c r="F1" s="4"/>
      <c r="G1" s="4"/>
      <c r="H1" s="3"/>
      <c r="I1" s="3"/>
      <c r="J1" s="3"/>
      <c r="K1" s="3"/>
    </row>
    <row r="2" spans="1:21" x14ac:dyDescent="0.15">
      <c r="A2" s="42"/>
      <c r="B2" s="1" t="s">
        <v>271</v>
      </c>
      <c r="C2" s="1" t="s">
        <v>227</v>
      </c>
      <c r="D2" s="1" t="s">
        <v>227</v>
      </c>
      <c r="E2" s="1" t="s">
        <v>253</v>
      </c>
      <c r="F2" s="3"/>
      <c r="G2" s="3"/>
      <c r="H2" s="3"/>
      <c r="I2" s="3"/>
      <c r="J2" s="3"/>
      <c r="K2" s="3"/>
    </row>
    <row r="3" spans="1:21" x14ac:dyDescent="0.15">
      <c r="A3" s="3"/>
      <c r="B3" s="1">
        <v>40</v>
      </c>
      <c r="C3" s="1">
        <v>0.25600000000000001</v>
      </c>
      <c r="D3" s="1">
        <v>0.255</v>
      </c>
      <c r="E3" s="31">
        <f>AVERAGE(C3:D3)</f>
        <v>0.2555</v>
      </c>
      <c r="F3" s="3"/>
      <c r="G3" s="3"/>
      <c r="H3" s="3"/>
      <c r="I3" s="3"/>
      <c r="J3" s="3"/>
      <c r="K3" s="3"/>
    </row>
    <row r="4" spans="1:21" x14ac:dyDescent="0.15">
      <c r="A4" s="3"/>
      <c r="B4" s="1">
        <v>80</v>
      </c>
      <c r="C4" s="1">
        <v>0.44400000000000001</v>
      </c>
      <c r="D4" s="1">
        <v>0.439</v>
      </c>
      <c r="E4" s="31">
        <f>AVERAGE(C4:D4)</f>
        <v>0.4415</v>
      </c>
      <c r="F4" s="3"/>
      <c r="G4" s="3"/>
      <c r="H4" s="3"/>
      <c r="I4" s="3"/>
      <c r="J4" s="3"/>
      <c r="K4" s="3"/>
    </row>
    <row r="5" spans="1:21" x14ac:dyDescent="0.15">
      <c r="A5" s="3"/>
      <c r="B5" s="1">
        <v>120</v>
      </c>
      <c r="C5" s="1">
        <v>0.626</v>
      </c>
      <c r="D5" s="1">
        <v>0.60399999999999998</v>
      </c>
      <c r="E5" s="31">
        <f>AVERAGE(C5:D5)</f>
        <v>0.61499999999999999</v>
      </c>
      <c r="F5" s="3"/>
      <c r="G5" s="3"/>
      <c r="H5" s="3"/>
      <c r="I5" s="3"/>
      <c r="J5" s="3"/>
      <c r="K5" s="3"/>
    </row>
    <row r="6" spans="1:21" x14ac:dyDescent="0.15">
      <c r="A6" s="3"/>
      <c r="B6" s="1">
        <v>160</v>
      </c>
      <c r="C6" s="1">
        <v>0.78800000000000003</v>
      </c>
      <c r="D6" s="1">
        <v>0.78200000000000003</v>
      </c>
      <c r="E6" s="31">
        <f>AVERAGE(C6:D6)</f>
        <v>0.78500000000000003</v>
      </c>
      <c r="F6" s="3"/>
      <c r="G6" s="3"/>
      <c r="H6" s="3"/>
      <c r="I6" s="3"/>
      <c r="J6" s="3"/>
      <c r="K6" s="3"/>
    </row>
    <row r="7" spans="1:21" x14ac:dyDescent="0.15">
      <c r="A7" s="3"/>
      <c r="B7" s="1">
        <v>200</v>
      </c>
      <c r="C7" s="1">
        <v>0.95799999999999996</v>
      </c>
      <c r="D7" s="1">
        <v>0.94199999999999995</v>
      </c>
      <c r="E7" s="31">
        <f>AVERAGE(C7:D7)</f>
        <v>0.95</v>
      </c>
      <c r="F7" s="3"/>
      <c r="G7" s="3"/>
      <c r="H7" s="3"/>
      <c r="I7" s="3"/>
      <c r="J7" s="3"/>
      <c r="K7" s="3"/>
    </row>
    <row r="8" spans="1:2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21" x14ac:dyDescent="0.15">
      <c r="A9" s="42"/>
      <c r="B9" s="60" t="s">
        <v>228</v>
      </c>
      <c r="C9" s="62"/>
      <c r="D9" s="62"/>
      <c r="E9" s="62"/>
      <c r="F9" s="62"/>
      <c r="G9" s="62"/>
      <c r="H9" s="62"/>
      <c r="I9" s="62"/>
      <c r="J9" s="3"/>
      <c r="K9" s="3"/>
    </row>
    <row r="10" spans="1:21" x14ac:dyDescent="0.15">
      <c r="A10" s="3"/>
      <c r="B10" s="41" t="s">
        <v>257</v>
      </c>
      <c r="C10" s="39" t="s">
        <v>248</v>
      </c>
      <c r="D10" s="39" t="s">
        <v>247</v>
      </c>
      <c r="E10" s="8" t="s">
        <v>8</v>
      </c>
      <c r="F10" s="8" t="s">
        <v>8</v>
      </c>
      <c r="G10" s="49" t="s">
        <v>249</v>
      </c>
      <c r="H10" s="47"/>
      <c r="I10" s="38" t="s">
        <v>255</v>
      </c>
      <c r="J10" s="36" t="s">
        <v>254</v>
      </c>
      <c r="K10" s="38" t="s">
        <v>256</v>
      </c>
      <c r="L10" s="66" t="s">
        <v>262</v>
      </c>
      <c r="M10" s="67"/>
      <c r="N10" s="67"/>
      <c r="O10" s="67"/>
      <c r="P10" s="67"/>
      <c r="Q10" s="67"/>
      <c r="R10" s="67"/>
      <c r="S10" s="67"/>
      <c r="T10" s="67"/>
      <c r="U10" s="67"/>
    </row>
    <row r="11" spans="1:21" x14ac:dyDescent="0.15">
      <c r="A11" s="3"/>
      <c r="B11" s="47" t="s">
        <v>121</v>
      </c>
      <c r="C11" s="5">
        <v>0.50039999999999996</v>
      </c>
      <c r="D11" s="51">
        <f>AVERAGE(C11:C12)</f>
        <v>0.50034999999999996</v>
      </c>
      <c r="E11" s="8" t="s">
        <v>122</v>
      </c>
      <c r="F11" s="8" t="s">
        <v>90</v>
      </c>
      <c r="G11" s="10">
        <v>0.74850000000000005</v>
      </c>
      <c r="H11" s="52">
        <f>(E11+F11+E12+F12)/4</f>
        <v>0.76200000000000001</v>
      </c>
      <c r="I11" s="53">
        <f>(H11-0.09)*0.2/(0.0044*1000*D11)</f>
        <v>6.1048175368151394E-2</v>
      </c>
      <c r="J11" s="15">
        <f>(G11-0.09)*0.2/(0.0044*1000*C11)</f>
        <v>5.9815783736647046E-2</v>
      </c>
      <c r="K11" s="3">
        <f>STDEVPA(J11,I11)</f>
        <v>6.1619581575217408E-4</v>
      </c>
      <c r="L11">
        <f>AVERAGE(K11:K12)</f>
        <v>6.162573983841662E-4</v>
      </c>
    </row>
    <row r="12" spans="1:21" x14ac:dyDescent="0.15">
      <c r="A12" s="3"/>
      <c r="B12" s="47"/>
      <c r="C12" s="7">
        <v>0.50029999999999997</v>
      </c>
      <c r="D12" s="51"/>
      <c r="E12" s="8" t="s">
        <v>123</v>
      </c>
      <c r="F12" s="8" t="s">
        <v>124</v>
      </c>
      <c r="G12" s="10">
        <v>0.77549999999999997</v>
      </c>
      <c r="H12" s="52"/>
      <c r="I12" s="53"/>
      <c r="J12" s="15">
        <f t="shared" ref="J12:J20" si="0">(G12-0.09)*0.2/(0.0044*1000*C12)</f>
        <v>6.2280813330183711E-2</v>
      </c>
      <c r="K12" s="3">
        <f>STDEVPA(J12,I11)</f>
        <v>6.1631898101615831E-4</v>
      </c>
    </row>
    <row r="13" spans="1:21" x14ac:dyDescent="0.15">
      <c r="A13" s="3"/>
      <c r="B13" s="47" t="s">
        <v>125</v>
      </c>
      <c r="C13" s="5">
        <v>0.50039999999999996</v>
      </c>
      <c r="D13" s="51">
        <f>AVERAGE(C13:C14)</f>
        <v>0.50024999999999997</v>
      </c>
      <c r="E13" s="8" t="s">
        <v>126</v>
      </c>
      <c r="F13" s="8" t="s">
        <v>127</v>
      </c>
      <c r="G13" s="10">
        <v>0.82299999999999995</v>
      </c>
      <c r="H13" s="52">
        <f>(E13+F13+E14+F14)/4</f>
        <v>0.84750000000000003</v>
      </c>
      <c r="I13" s="53">
        <f>(H13-0.09)*0.2/(0.0044*1000*D13)</f>
        <v>6.8829221752759989E-2</v>
      </c>
      <c r="J13" s="15">
        <f t="shared" si="0"/>
        <v>6.6583097158636723E-2</v>
      </c>
      <c r="K13" s="3">
        <f>STDEVPA(J13,I13)</f>
        <v>1.1230622970616333E-3</v>
      </c>
      <c r="L13">
        <f>AVERAGE(K13:K14)</f>
        <v>1.1233991483804856E-3</v>
      </c>
    </row>
    <row r="14" spans="1:21" x14ac:dyDescent="0.15">
      <c r="A14" s="3"/>
      <c r="B14" s="47"/>
      <c r="C14" s="7">
        <v>0.50009999999999999</v>
      </c>
      <c r="D14" s="51"/>
      <c r="E14" s="8" t="s">
        <v>128</v>
      </c>
      <c r="F14" s="8" t="s">
        <v>129</v>
      </c>
      <c r="G14" s="10">
        <v>0.872</v>
      </c>
      <c r="H14" s="52"/>
      <c r="I14" s="53"/>
      <c r="J14" s="15">
        <f t="shared" si="0"/>
        <v>7.1076693752158665E-2</v>
      </c>
      <c r="K14" s="3">
        <f>STDEVPA(J14,I13)</f>
        <v>1.1237359996993379E-3</v>
      </c>
    </row>
    <row r="15" spans="1:21" x14ac:dyDescent="0.15">
      <c r="A15" s="3"/>
      <c r="B15" s="47" t="s">
        <v>130</v>
      </c>
      <c r="C15" s="5">
        <v>0.50019999999999998</v>
      </c>
      <c r="D15" s="51">
        <f>AVERAGE(C15:C16)</f>
        <v>0.50034999999999996</v>
      </c>
      <c r="E15" s="8" t="s">
        <v>131</v>
      </c>
      <c r="F15" s="8" t="s">
        <v>132</v>
      </c>
      <c r="G15" s="10">
        <v>0.88600000000000001</v>
      </c>
      <c r="H15" s="52">
        <f>(E15+F15+E16+F16)/4</f>
        <v>0.88574999999999993</v>
      </c>
      <c r="I15" s="53">
        <f>(H15-0.09)*0.2/(0.0044*1000*D15)</f>
        <v>7.2290305876795344E-2</v>
      </c>
      <c r="J15" s="15">
        <f t="shared" si="0"/>
        <v>7.2334702482643301E-2</v>
      </c>
      <c r="K15" s="3">
        <f>STDEVPA(J15,I15)</f>
        <v>2.2198302923978619E-5</v>
      </c>
      <c r="L15">
        <f>AVERAGE(K15:K16)</f>
        <v>2.2191650085941206E-5</v>
      </c>
    </row>
    <row r="16" spans="1:21" x14ac:dyDescent="0.15">
      <c r="A16" s="3"/>
      <c r="B16" s="47"/>
      <c r="C16" s="9">
        <v>0.50049999999999994</v>
      </c>
      <c r="D16" s="51"/>
      <c r="E16" s="8" t="s">
        <v>48</v>
      </c>
      <c r="F16" s="8" t="s">
        <v>133</v>
      </c>
      <c r="G16" s="10">
        <v>0.88549999999999995</v>
      </c>
      <c r="H16" s="52"/>
      <c r="I16" s="53"/>
      <c r="J16" s="15">
        <f t="shared" si="0"/>
        <v>7.2245935882299536E-2</v>
      </c>
      <c r="K16" s="3">
        <f>STDEVPA(J16,I15)</f>
        <v>2.2184997247903793E-5</v>
      </c>
    </row>
    <row r="17" spans="1:20" x14ac:dyDescent="0.15">
      <c r="A17" s="3"/>
      <c r="B17" s="47" t="s">
        <v>134</v>
      </c>
      <c r="C17" s="5">
        <v>0.50049999999999994</v>
      </c>
      <c r="D17" s="51">
        <f>AVERAGE(C17:C18)</f>
        <v>0.50059999999999993</v>
      </c>
      <c r="E17" s="8" t="s">
        <v>131</v>
      </c>
      <c r="F17" s="8" t="s">
        <v>135</v>
      </c>
      <c r="G17" s="10">
        <v>0.88300000000000001</v>
      </c>
      <c r="H17" s="52">
        <f>(E17+F17+E18+F18)/4</f>
        <v>0.91649999999999998</v>
      </c>
      <c r="I17" s="53">
        <f>(H17-0.09)*0.2/(0.0044*1000*D17)</f>
        <v>7.5046308066683623E-2</v>
      </c>
      <c r="J17" s="15">
        <f t="shared" si="0"/>
        <v>7.2018890200708396E-2</v>
      </c>
      <c r="K17" s="3">
        <f>STDEVPA(J17,I17)</f>
        <v>1.5137089329876133E-3</v>
      </c>
      <c r="L17">
        <f>AVERAGE(K17:K18)</f>
        <v>1.5134066144469709E-3</v>
      </c>
    </row>
    <row r="18" spans="1:20" x14ac:dyDescent="0.15">
      <c r="A18" s="3"/>
      <c r="B18" s="47"/>
      <c r="C18" s="7">
        <v>0.50070000000000003</v>
      </c>
      <c r="D18" s="51"/>
      <c r="E18" s="8" t="s">
        <v>136</v>
      </c>
      <c r="F18" s="8" t="s">
        <v>137</v>
      </c>
      <c r="G18" s="10">
        <v>0.95</v>
      </c>
      <c r="H18" s="52"/>
      <c r="I18" s="53"/>
      <c r="J18" s="15">
        <f t="shared" si="0"/>
        <v>7.807251665849628E-2</v>
      </c>
      <c r="K18" s="3">
        <f>STDEVPA(J18,I17)</f>
        <v>1.5131042959063284E-3</v>
      </c>
    </row>
    <row r="19" spans="1:20" x14ac:dyDescent="0.15">
      <c r="A19" s="3"/>
      <c r="B19" s="68" t="s">
        <v>138</v>
      </c>
      <c r="C19" s="16">
        <v>0.50060000000000004</v>
      </c>
      <c r="D19" s="76">
        <f>AVERAGE(C19:C20)</f>
        <v>0.50060000000000004</v>
      </c>
      <c r="E19" s="25" t="s">
        <v>139</v>
      </c>
      <c r="F19" s="25" t="s">
        <v>115</v>
      </c>
      <c r="G19" s="18">
        <v>0.97299999999999998</v>
      </c>
      <c r="H19" s="77">
        <f>(E19+F19+E20+F20)/4</f>
        <v>0.98375000000000001</v>
      </c>
      <c r="I19" s="78">
        <f>(H19-0.09)*0.2/(0.0044*1000*D19)</f>
        <v>8.1152616859768267E-2</v>
      </c>
      <c r="J19" s="23">
        <f t="shared" si="0"/>
        <v>8.0176515454182237E-2</v>
      </c>
      <c r="K19" s="24">
        <f>STDEVPA(J19,I19)</f>
        <v>4.8805070279301505E-4</v>
      </c>
      <c r="L19">
        <f>AVERAGE(K19:K20)</f>
        <v>4.8395000785266679E-4</v>
      </c>
    </row>
    <row r="20" spans="1:20" x14ac:dyDescent="0.15">
      <c r="A20" s="3"/>
      <c r="B20" s="68"/>
      <c r="C20" s="25" t="s">
        <v>140</v>
      </c>
      <c r="D20" s="76"/>
      <c r="E20" s="25" t="s">
        <v>141</v>
      </c>
      <c r="F20" s="25" t="s">
        <v>142</v>
      </c>
      <c r="G20" s="18">
        <v>0.99450000000000005</v>
      </c>
      <c r="H20" s="77"/>
      <c r="I20" s="78"/>
      <c r="J20" s="23">
        <f t="shared" si="0"/>
        <v>8.2112315485592904E-2</v>
      </c>
      <c r="K20" s="24">
        <f>STDEVPA(J20,I19)</f>
        <v>4.7984931291231853E-4</v>
      </c>
    </row>
    <row r="21" spans="1:2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20" x14ac:dyDescent="0.15">
      <c r="A22" s="42"/>
      <c r="B22" s="60" t="s">
        <v>228</v>
      </c>
      <c r="C22" s="62"/>
      <c r="D22" s="62"/>
      <c r="E22" s="62"/>
      <c r="F22" s="62"/>
      <c r="G22" s="62"/>
      <c r="H22" s="62"/>
      <c r="I22" s="62"/>
      <c r="J22" s="3"/>
      <c r="K22" s="3"/>
    </row>
    <row r="23" spans="1:20" x14ac:dyDescent="0.15">
      <c r="A23" s="3"/>
      <c r="B23" s="41" t="s">
        <v>258</v>
      </c>
      <c r="C23" s="39" t="s">
        <v>248</v>
      </c>
      <c r="D23" s="39" t="s">
        <v>247</v>
      </c>
      <c r="E23" s="8" t="s">
        <v>8</v>
      </c>
      <c r="F23" s="8" t="s">
        <v>8</v>
      </c>
      <c r="G23" s="49" t="s">
        <v>249</v>
      </c>
      <c r="H23" s="47"/>
      <c r="I23" s="38" t="s">
        <v>255</v>
      </c>
      <c r="J23" s="36" t="s">
        <v>254</v>
      </c>
      <c r="K23" s="38" t="s">
        <v>256</v>
      </c>
      <c r="L23" s="66" t="s">
        <v>261</v>
      </c>
      <c r="M23" s="67"/>
      <c r="N23" s="67"/>
      <c r="O23" s="67"/>
      <c r="P23" s="67"/>
      <c r="Q23" s="67"/>
      <c r="R23" s="67"/>
      <c r="S23" s="67"/>
      <c r="T23" s="67"/>
    </row>
    <row r="24" spans="1:20" x14ac:dyDescent="0.15">
      <c r="A24" s="3"/>
      <c r="B24" s="69" t="s">
        <v>143</v>
      </c>
      <c r="C24" s="13" t="s">
        <v>144</v>
      </c>
      <c r="D24" s="50">
        <f>(C24+C25)/2</f>
        <v>0.50049999999999994</v>
      </c>
      <c r="E24" s="7">
        <v>0.83499999999999996</v>
      </c>
      <c r="F24" s="10">
        <v>0.84099999999999997</v>
      </c>
      <c r="G24" s="10">
        <v>0.83799999999999997</v>
      </c>
      <c r="H24" s="52">
        <f>(E24+F24+E25+F25)/4</f>
        <v>0.83225000000000005</v>
      </c>
      <c r="I24" s="53">
        <f>(H24-0.09)*0.2/(0.0044*1000*D24)</f>
        <v>6.7409862864408338E-2</v>
      </c>
      <c r="J24" s="15">
        <f>(G24-0.09)*0.2/(0.0044*1000*C24)</f>
        <v>6.7918497802636826E-2</v>
      </c>
      <c r="K24" s="3">
        <f>STDEVPA(J24,I24)</f>
        <v>2.5431746911424441E-4</v>
      </c>
      <c r="L24">
        <f>AVERAGE(K24:K25)</f>
        <v>2.5436829194980942E-4</v>
      </c>
    </row>
    <row r="25" spans="1:20" x14ac:dyDescent="0.15">
      <c r="A25" s="3"/>
      <c r="B25" s="69"/>
      <c r="C25" s="13" t="s">
        <v>145</v>
      </c>
      <c r="D25" s="50"/>
      <c r="E25" s="10">
        <v>0.81899999999999995</v>
      </c>
      <c r="F25" s="10">
        <v>0.83399999999999996</v>
      </c>
      <c r="G25" s="10">
        <v>0.82650000000000001</v>
      </c>
      <c r="H25" s="52"/>
      <c r="I25" s="53"/>
      <c r="J25" s="15">
        <f t="shared" ref="J25:J35" si="1">(G25-0.09)*0.2/(0.0044*1000*C25)</f>
        <v>6.6901024634837589E-2</v>
      </c>
      <c r="K25" s="3">
        <f>STDEVPA(J25,I24)</f>
        <v>2.5441911478537443E-4</v>
      </c>
    </row>
    <row r="26" spans="1:20" x14ac:dyDescent="0.15">
      <c r="A26" s="3"/>
      <c r="B26" s="69" t="s">
        <v>146</v>
      </c>
      <c r="C26" s="13" t="s">
        <v>147</v>
      </c>
      <c r="D26" s="50">
        <f>(C26+C27)/2</f>
        <v>0.50055000000000005</v>
      </c>
      <c r="E26" s="10">
        <v>0.84</v>
      </c>
      <c r="F26" s="10">
        <v>0.86299999999999999</v>
      </c>
      <c r="G26" s="10">
        <v>0.85150000000000003</v>
      </c>
      <c r="H26" s="52">
        <f>(E26+F26+E27+F27)/4</f>
        <v>0.87274999999999991</v>
      </c>
      <c r="I26" s="53">
        <f>(H26-0.09)*0.2/(0.0044*1000*D26)</f>
        <v>7.1080901916982214E-2</v>
      </c>
      <c r="J26" s="15">
        <f t="shared" si="1"/>
        <v>6.9158114612660082E-2</v>
      </c>
      <c r="K26" s="3">
        <f>STDEVPA(J26,I26)</f>
        <v>9.6139365216106609E-4</v>
      </c>
      <c r="L26">
        <f>AVERAGE(K26:K27)</f>
        <v>9.6129762802482296E-4</v>
      </c>
    </row>
    <row r="27" spans="1:20" x14ac:dyDescent="0.15">
      <c r="A27" s="3"/>
      <c r="B27" s="69"/>
      <c r="C27" s="13" t="s">
        <v>144</v>
      </c>
      <c r="D27" s="50"/>
      <c r="E27" s="10">
        <v>0.89100000000000001</v>
      </c>
      <c r="F27" s="10">
        <v>0.89700000000000002</v>
      </c>
      <c r="G27" s="10">
        <v>0.89400000000000002</v>
      </c>
      <c r="H27" s="52"/>
      <c r="I27" s="53"/>
      <c r="J27" s="15">
        <f t="shared" si="1"/>
        <v>7.3003305124759374E-2</v>
      </c>
      <c r="K27" s="3">
        <f>STDEVPA(J27,I26)</f>
        <v>9.6120160388857984E-4</v>
      </c>
    </row>
    <row r="28" spans="1:20" x14ac:dyDescent="0.15">
      <c r="A28" s="3"/>
      <c r="B28" s="69" t="s">
        <v>148</v>
      </c>
      <c r="C28" s="13" t="s">
        <v>144</v>
      </c>
      <c r="D28" s="50">
        <f>(C28+C29)/2</f>
        <v>0.50065000000000004</v>
      </c>
      <c r="E28" s="10">
        <v>0.84099999999999997</v>
      </c>
      <c r="F28" s="10">
        <v>0.86899999999999999</v>
      </c>
      <c r="G28" s="10">
        <v>0.85499999999999998</v>
      </c>
      <c r="H28" s="52">
        <f>(E28+F28+E29+F29)/4</f>
        <v>0.86850000000000005</v>
      </c>
      <c r="I28" s="53">
        <f>(H28-0.09)*0.2/(0.0044*1000*D28)</f>
        <v>7.0680842177896011E-2</v>
      </c>
      <c r="J28" s="15">
        <f t="shared" si="1"/>
        <v>6.9462100025424023E-2</v>
      </c>
      <c r="K28" s="3">
        <f>STDEVPA(J28,I28)</f>
        <v>6.0937107623599412E-4</v>
      </c>
      <c r="L28">
        <f>AVERAGE(K28:K29)</f>
        <v>6.0931022432104617E-4</v>
      </c>
    </row>
    <row r="29" spans="1:20" x14ac:dyDescent="0.15">
      <c r="A29" s="3"/>
      <c r="B29" s="69"/>
      <c r="C29" s="13" t="s">
        <v>149</v>
      </c>
      <c r="D29" s="50"/>
      <c r="E29" s="10">
        <v>0.871</v>
      </c>
      <c r="F29" s="10">
        <v>0.89300000000000002</v>
      </c>
      <c r="G29" s="10">
        <v>0.88200000000000001</v>
      </c>
      <c r="H29" s="52"/>
      <c r="I29" s="53"/>
      <c r="J29" s="15">
        <f t="shared" si="1"/>
        <v>7.1899340922708208E-2</v>
      </c>
      <c r="K29" s="3">
        <f>STDEVPA(J29,I28)</f>
        <v>6.0924937240609822E-4</v>
      </c>
    </row>
    <row r="30" spans="1:20" x14ac:dyDescent="0.15">
      <c r="A30" s="3"/>
      <c r="B30" s="70" t="s">
        <v>150</v>
      </c>
      <c r="C30" s="17" t="s">
        <v>151</v>
      </c>
      <c r="D30" s="76">
        <f>(C30+C31)/2</f>
        <v>0.50059999999999993</v>
      </c>
      <c r="E30" s="18">
        <v>0.90200000000000002</v>
      </c>
      <c r="F30" s="18">
        <v>0.95</v>
      </c>
      <c r="G30" s="18">
        <v>0.92600000000000005</v>
      </c>
      <c r="H30" s="77">
        <f>(E30+F30+E31+F31)/4</f>
        <v>0.91399999999999992</v>
      </c>
      <c r="I30" s="78">
        <f>(H30-0.09)*0.2/(0.0044*1000*D30)</f>
        <v>7.4819307739803151E-2</v>
      </c>
      <c r="J30" s="23">
        <f t="shared" si="1"/>
        <v>7.5924075924075934E-2</v>
      </c>
      <c r="K30" s="24">
        <f>STDEVPA(J30,I30)</f>
        <v>5.5238409213639178E-4</v>
      </c>
      <c r="L30">
        <f>AVERAGE(K30:K31)</f>
        <v>5.5227376976927853E-4</v>
      </c>
    </row>
    <row r="31" spans="1:20" x14ac:dyDescent="0.15">
      <c r="A31" s="3"/>
      <c r="B31" s="70"/>
      <c r="C31" s="17" t="s">
        <v>140</v>
      </c>
      <c r="D31" s="76"/>
      <c r="E31" s="18">
        <v>0.91900000000000004</v>
      </c>
      <c r="F31" s="18">
        <v>0.88500000000000001</v>
      </c>
      <c r="G31" s="18">
        <v>0.90200000000000002</v>
      </c>
      <c r="H31" s="77"/>
      <c r="I31" s="78"/>
      <c r="J31" s="23">
        <f t="shared" si="1"/>
        <v>7.371498084499882E-2</v>
      </c>
      <c r="K31" s="24">
        <f>STDEVPA(J31,I30)</f>
        <v>5.5216344740216527E-4</v>
      </c>
    </row>
    <row r="32" spans="1:20" x14ac:dyDescent="0.15">
      <c r="A32" s="3"/>
      <c r="B32" s="69" t="s">
        <v>152</v>
      </c>
      <c r="C32" s="13" t="s">
        <v>144</v>
      </c>
      <c r="D32" s="50">
        <f>(C32+C33)/2</f>
        <v>0.50065000000000004</v>
      </c>
      <c r="E32" s="10">
        <v>0.873</v>
      </c>
      <c r="F32" s="10">
        <v>0.90400000000000003</v>
      </c>
      <c r="G32" s="10">
        <v>0.88849999999999996</v>
      </c>
      <c r="H32" s="52">
        <f>(E32+F32+E33+F33)/4</f>
        <v>0.88775000000000004</v>
      </c>
      <c r="I32" s="53">
        <f>(H32-0.09)*0.2/(0.0044*1000*D32)</f>
        <v>7.242857013155625E-2</v>
      </c>
      <c r="J32" s="15">
        <f t="shared" si="1"/>
        <v>7.2503904405622321E-2</v>
      </c>
      <c r="K32" s="3">
        <f>STDEVPA(J32,I32)</f>
        <v>3.7667137033035869E-5</v>
      </c>
      <c r="L32">
        <f>AVERAGE(K32:K33)</f>
        <v>3.7663375585365172E-5</v>
      </c>
    </row>
    <row r="33" spans="1:20" x14ac:dyDescent="0.15">
      <c r="A33" s="3"/>
      <c r="B33" s="69"/>
      <c r="C33" s="13" t="s">
        <v>149</v>
      </c>
      <c r="D33" s="50"/>
      <c r="E33" s="10">
        <v>0.88</v>
      </c>
      <c r="F33" s="10">
        <v>0.89400000000000002</v>
      </c>
      <c r="G33" s="10">
        <v>0.88700000000000001</v>
      </c>
      <c r="H33" s="52"/>
      <c r="I33" s="53"/>
      <c r="J33" s="15">
        <f t="shared" si="1"/>
        <v>7.2353250903280861E-2</v>
      </c>
      <c r="K33" s="3">
        <f>STDEVPA(J33,I32)</f>
        <v>3.7659614137694475E-5</v>
      </c>
    </row>
    <row r="34" spans="1:20" x14ac:dyDescent="0.15">
      <c r="A34" s="3"/>
      <c r="B34" s="69" t="s">
        <v>153</v>
      </c>
      <c r="C34" s="13" t="s">
        <v>147</v>
      </c>
      <c r="D34" s="50">
        <f>(C34+C35)/2</f>
        <v>0.50065000000000004</v>
      </c>
      <c r="E34" s="10">
        <v>0.85399999999999998</v>
      </c>
      <c r="F34" s="10">
        <v>0.873</v>
      </c>
      <c r="G34" s="10">
        <v>0.86350000000000005</v>
      </c>
      <c r="H34" s="52">
        <f>(E34+F34+E35+F35)/4</f>
        <v>0.879</v>
      </c>
      <c r="I34" s="53">
        <f>(H34-0.09)*0.2/(0.0044*1000*D34)</f>
        <v>7.1634148334437958E-2</v>
      </c>
      <c r="J34" s="15">
        <f t="shared" si="1"/>
        <v>7.0247933884297536E-2</v>
      </c>
      <c r="K34" s="3">
        <f>STDEVPA(J34,I34)</f>
        <v>6.9310722507021083E-4</v>
      </c>
      <c r="L34">
        <f>AVERAGE(K34:K35)</f>
        <v>6.9289962506270675E-4</v>
      </c>
    </row>
    <row r="35" spans="1:20" x14ac:dyDescent="0.15">
      <c r="A35" s="3"/>
      <c r="B35" s="69"/>
      <c r="C35" s="13" t="s">
        <v>44</v>
      </c>
      <c r="D35" s="50"/>
      <c r="E35" s="10">
        <v>0.88500000000000001</v>
      </c>
      <c r="F35" s="10">
        <v>0.90400000000000003</v>
      </c>
      <c r="G35" s="10">
        <v>0.89449999999999996</v>
      </c>
      <c r="H35" s="52"/>
      <c r="I35" s="53"/>
      <c r="J35" s="15">
        <f t="shared" si="1"/>
        <v>7.3019532384548363E-2</v>
      </c>
      <c r="K35" s="3">
        <f>STDEVPA(J35,I34)</f>
        <v>6.9269202505520266E-4</v>
      </c>
    </row>
    <row r="36" spans="1:20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20" x14ac:dyDescent="0.15">
      <c r="A37" s="42"/>
      <c r="B37" s="60" t="s">
        <v>228</v>
      </c>
      <c r="C37" s="62"/>
      <c r="D37" s="62"/>
      <c r="E37" s="62"/>
      <c r="F37" s="62"/>
      <c r="G37" s="62"/>
      <c r="H37" s="62"/>
      <c r="I37" s="62"/>
      <c r="J37" s="3"/>
      <c r="K37" s="3"/>
    </row>
    <row r="38" spans="1:20" x14ac:dyDescent="0.15">
      <c r="A38" s="3"/>
      <c r="B38" s="41" t="s">
        <v>259</v>
      </c>
      <c r="C38" s="39" t="s">
        <v>248</v>
      </c>
      <c r="D38" s="39" t="s">
        <v>247</v>
      </c>
      <c r="E38" s="8" t="s">
        <v>8</v>
      </c>
      <c r="F38" s="8" t="s">
        <v>8</v>
      </c>
      <c r="G38" s="49" t="s">
        <v>249</v>
      </c>
      <c r="H38" s="47"/>
      <c r="I38" s="38" t="s">
        <v>255</v>
      </c>
      <c r="J38" s="36" t="s">
        <v>254</v>
      </c>
      <c r="K38" s="38" t="s">
        <v>256</v>
      </c>
      <c r="L38" s="66" t="s">
        <v>263</v>
      </c>
      <c r="M38" s="67"/>
      <c r="N38" s="67"/>
      <c r="O38" s="67"/>
      <c r="P38" s="67"/>
      <c r="Q38" s="67"/>
      <c r="R38" s="67"/>
      <c r="S38" s="67"/>
      <c r="T38" s="67"/>
    </row>
    <row r="39" spans="1:20" x14ac:dyDescent="0.15">
      <c r="A39" s="3"/>
      <c r="B39" s="47" t="s">
        <v>154</v>
      </c>
      <c r="C39" s="9">
        <v>0.50080000000000002</v>
      </c>
      <c r="D39" s="51">
        <f>(C39+C40)/2</f>
        <v>0.50075000000000003</v>
      </c>
      <c r="E39" s="10">
        <v>0.68600000000000005</v>
      </c>
      <c r="F39" s="10">
        <v>0.71</v>
      </c>
      <c r="G39" s="10">
        <v>0.69799999999999995</v>
      </c>
      <c r="H39" s="52">
        <f>(E39+F39+E40+F40)/4</f>
        <v>0.68600000000000005</v>
      </c>
      <c r="I39" s="53">
        <f>(H39-0.09)*0.2/(0.0044*1000*D39)</f>
        <v>5.4100667181046613E-2</v>
      </c>
      <c r="J39" s="15">
        <f>(G39-0.09)*0.2/(0.0044*1000*C39)</f>
        <v>5.5184432181237288E-2</v>
      </c>
      <c r="K39" s="3">
        <f>STDEVPA(J39,I39)</f>
        <v>5.4188250009533714E-4</v>
      </c>
      <c r="L39">
        <f>AVERAGE(K39:K40)</f>
        <v>5.4193661258786045E-4</v>
      </c>
    </row>
    <row r="40" spans="1:20" x14ac:dyDescent="0.15">
      <c r="A40" s="3"/>
      <c r="B40" s="47"/>
      <c r="C40" s="9">
        <v>0.50070000000000003</v>
      </c>
      <c r="D40" s="51"/>
      <c r="E40" s="10">
        <v>0.67100000000000004</v>
      </c>
      <c r="F40" s="10">
        <v>0.67700000000000005</v>
      </c>
      <c r="G40" s="10">
        <v>0.67400000000000004</v>
      </c>
      <c r="H40" s="52"/>
      <c r="I40" s="53"/>
      <c r="J40" s="15">
        <f t="shared" ref="J40:J56" si="2">(G40-0.09)*0.2/(0.0044*1000*C40)</f>
        <v>5.3016685730885846E-2</v>
      </c>
      <c r="K40" s="3">
        <f>STDEVPA(J40,I39)</f>
        <v>5.4199072508038376E-4</v>
      </c>
    </row>
    <row r="41" spans="1:20" x14ac:dyDescent="0.15">
      <c r="A41" s="3"/>
      <c r="B41" s="47" t="s">
        <v>155</v>
      </c>
      <c r="C41" s="9">
        <v>0.50060000000000004</v>
      </c>
      <c r="D41" s="51">
        <f>(C41+C42)/2</f>
        <v>0.50060000000000004</v>
      </c>
      <c r="E41" s="10">
        <v>0.752</v>
      </c>
      <c r="F41" s="10">
        <v>0.78300000000000003</v>
      </c>
      <c r="G41" s="10">
        <v>0.76749999999999996</v>
      </c>
      <c r="H41" s="52">
        <f>(E41+F41+E42+F42)/4</f>
        <v>0.77925000000000011</v>
      </c>
      <c r="I41" s="53">
        <f>(H41-0.09)*0.2/(0.0044*1000*D41)</f>
        <v>6.2583990120945773E-2</v>
      </c>
      <c r="J41" s="15">
        <f t="shared" si="2"/>
        <v>6.1517088584607547E-2</v>
      </c>
      <c r="K41" s="3">
        <f>STDEVPA(J41,I41)</f>
        <v>5.3345076816911294E-4</v>
      </c>
      <c r="L41">
        <f>AVERAGE(K41:K42)</f>
        <v>5.3345076816910773E-4</v>
      </c>
    </row>
    <row r="42" spans="1:20" x14ac:dyDescent="0.15">
      <c r="A42" s="3"/>
      <c r="B42" s="47"/>
      <c r="C42" s="9">
        <v>0.50060000000000004</v>
      </c>
      <c r="D42" s="51"/>
      <c r="E42" s="10">
        <v>0.77700000000000002</v>
      </c>
      <c r="F42" s="10">
        <v>0.80500000000000005</v>
      </c>
      <c r="G42" s="10">
        <v>0.79100000000000004</v>
      </c>
      <c r="H42" s="52"/>
      <c r="I42" s="53"/>
      <c r="J42" s="15">
        <f t="shared" si="2"/>
        <v>6.3650891657283978E-2</v>
      </c>
      <c r="K42" s="3">
        <f>STDEVPA(J42,I41)</f>
        <v>5.3345076816910253E-4</v>
      </c>
    </row>
    <row r="43" spans="1:20" x14ac:dyDescent="0.15">
      <c r="A43" s="3"/>
      <c r="B43" s="47" t="s">
        <v>156</v>
      </c>
      <c r="C43" s="9">
        <v>0.50060000000000004</v>
      </c>
      <c r="D43" s="51">
        <f>(C43+C44)/2</f>
        <v>0.50049999999999994</v>
      </c>
      <c r="E43" s="10">
        <v>0.83699999999999997</v>
      </c>
      <c r="F43" s="10">
        <v>0.82899999999999996</v>
      </c>
      <c r="G43" s="10">
        <v>0.83299999999999996</v>
      </c>
      <c r="H43" s="52">
        <f>(E43+F43+E44+F44)/4</f>
        <v>0.82499999999999996</v>
      </c>
      <c r="I43" s="53">
        <f>(H43-0.09)*0.2/(0.0044*1000*D43)</f>
        <v>6.675143038779402E-2</v>
      </c>
      <c r="J43" s="15">
        <f t="shared" si="2"/>
        <v>6.7464497148875882E-2</v>
      </c>
      <c r="K43" s="3">
        <f>STDEVPA(J43,I43)</f>
        <v>3.5653338054093126E-4</v>
      </c>
      <c r="L43">
        <f>AVERAGE(K43:K44)</f>
        <v>3.566046302173019E-4</v>
      </c>
    </row>
    <row r="44" spans="1:20" x14ac:dyDescent="0.15">
      <c r="A44" s="3"/>
      <c r="B44" s="47"/>
      <c r="C44" s="9">
        <v>0.50039999999999996</v>
      </c>
      <c r="D44" s="51"/>
      <c r="E44" s="10">
        <v>0.81799999999999995</v>
      </c>
      <c r="F44" s="10">
        <v>0.81599999999999995</v>
      </c>
      <c r="G44" s="10">
        <v>0.81699999999999995</v>
      </c>
      <c r="H44" s="52"/>
      <c r="I44" s="53"/>
      <c r="J44" s="15">
        <f t="shared" si="2"/>
        <v>6.6038078628006674E-2</v>
      </c>
      <c r="K44" s="3">
        <f>STDEVPA(J44,I43)</f>
        <v>3.5667587989367255E-4</v>
      </c>
    </row>
    <row r="45" spans="1:20" x14ac:dyDescent="0.15">
      <c r="A45" s="3"/>
      <c r="B45" s="47" t="s">
        <v>157</v>
      </c>
      <c r="C45" s="9">
        <v>0.50070000000000003</v>
      </c>
      <c r="D45" s="51">
        <f>(C45+C46)/2</f>
        <v>0.50075000000000003</v>
      </c>
      <c r="E45" s="10">
        <v>0.83699999999999997</v>
      </c>
      <c r="F45" s="10">
        <v>0.84499999999999997</v>
      </c>
      <c r="G45" s="10">
        <v>0.84099999999999997</v>
      </c>
      <c r="H45" s="52">
        <f>(E45+F45+E46+F46)/4</f>
        <v>0.84050000000000002</v>
      </c>
      <c r="I45" s="53">
        <f>(H45-0.09)*0.2/(0.0044*1000*D45)</f>
        <v>6.8125085099623284E-2</v>
      </c>
      <c r="J45" s="15">
        <f t="shared" si="2"/>
        <v>6.8177279082012446E-2</v>
      </c>
      <c r="K45" s="3">
        <f>STDEVPA(J45,I45)</f>
        <v>2.6096991194581032E-5</v>
      </c>
      <c r="L45">
        <f>AVERAGE(K45:K46)</f>
        <v>2.6094385664306857E-5</v>
      </c>
    </row>
    <row r="46" spans="1:20" x14ac:dyDescent="0.15">
      <c r="A46" s="3"/>
      <c r="B46" s="47"/>
      <c r="C46" s="9">
        <v>0.50080000000000002</v>
      </c>
      <c r="D46" s="51"/>
      <c r="E46" s="10">
        <v>0.81899999999999995</v>
      </c>
      <c r="F46" s="10">
        <v>0.86099999999999999</v>
      </c>
      <c r="G46" s="10">
        <v>0.84</v>
      </c>
      <c r="H46" s="52"/>
      <c r="I46" s="53"/>
      <c r="J46" s="15">
        <f t="shared" si="2"/>
        <v>6.8072901539355218E-2</v>
      </c>
      <c r="K46" s="3">
        <f>STDEVPA(J46,I45)</f>
        <v>2.6091780134032683E-5</v>
      </c>
    </row>
    <row r="47" spans="1:20" x14ac:dyDescent="0.15">
      <c r="A47" s="3"/>
      <c r="B47" s="47" t="s">
        <v>158</v>
      </c>
      <c r="C47" s="9">
        <v>0.50060000000000004</v>
      </c>
      <c r="D47" s="51">
        <f>(C47+C48)/2</f>
        <v>0.50065000000000004</v>
      </c>
      <c r="E47" s="10">
        <v>0.84399999999999997</v>
      </c>
      <c r="F47" s="10">
        <v>0.84399999999999997</v>
      </c>
      <c r="G47" s="10">
        <v>0.84399999999999997</v>
      </c>
      <c r="H47" s="52">
        <f>(E47+F47+E48+F48)/4</f>
        <v>0.84549999999999992</v>
      </c>
      <c r="I47" s="53">
        <f>(H47-0.09)*0.2/(0.0044*1000*D47)</f>
        <v>6.8592647739756499E-2</v>
      </c>
      <c r="J47" s="15">
        <f t="shared" si="2"/>
        <v>6.8463298587149959E-2</v>
      </c>
      <c r="K47" s="3">
        <f>STDEVPA(J47,I47)</f>
        <v>6.4674576303269671E-5</v>
      </c>
      <c r="L47">
        <f>AVERAGE(K47:K48)</f>
        <v>6.4668117887418941E-5</v>
      </c>
    </row>
    <row r="48" spans="1:20" x14ac:dyDescent="0.15">
      <c r="A48" s="3"/>
      <c r="B48" s="47"/>
      <c r="C48" s="9">
        <v>0.50070000000000003</v>
      </c>
      <c r="D48" s="51"/>
      <c r="E48" s="10">
        <v>0.84499999999999997</v>
      </c>
      <c r="F48" s="10">
        <v>0.84899999999999998</v>
      </c>
      <c r="G48" s="10">
        <v>0.84699999999999998</v>
      </c>
      <c r="H48" s="52"/>
      <c r="I48" s="53"/>
      <c r="J48" s="15">
        <f t="shared" si="2"/>
        <v>6.8721971058699635E-2</v>
      </c>
      <c r="K48" s="3">
        <f>STDEVPA(J48,I47)</f>
        <v>6.4661659471568211E-5</v>
      </c>
    </row>
    <row r="49" spans="1:21" x14ac:dyDescent="0.15">
      <c r="A49" s="3"/>
      <c r="B49" s="47" t="s">
        <v>159</v>
      </c>
      <c r="C49" s="9">
        <v>0.50080000000000002</v>
      </c>
      <c r="D49" s="51">
        <f>(C49+C50)/2</f>
        <v>0.50070000000000003</v>
      </c>
      <c r="E49" s="10">
        <v>0.81399999999999995</v>
      </c>
      <c r="F49" s="10">
        <v>0.81599999999999995</v>
      </c>
      <c r="G49" s="10">
        <v>0.81499999999999995</v>
      </c>
      <c r="H49" s="52">
        <f>(E49+F49+E50+F50)/4</f>
        <v>0.8085</v>
      </c>
      <c r="I49" s="53">
        <f>(H49-0.09)*0.2/(0.0044*1000*D49)</f>
        <v>6.5226864208290214E-2</v>
      </c>
      <c r="J49" s="15">
        <f t="shared" si="2"/>
        <v>6.5803804821376696E-2</v>
      </c>
      <c r="K49" s="3">
        <f>STDEVPA(J49,I49)</f>
        <v>2.8847030654324118E-4</v>
      </c>
      <c r="L49">
        <f>AVERAGE(K49:K50)</f>
        <v>2.8852793145466016E-4</v>
      </c>
    </row>
    <row r="50" spans="1:21" x14ac:dyDescent="0.15">
      <c r="A50" s="3"/>
      <c r="B50" s="47"/>
      <c r="C50" s="9">
        <v>0.50060000000000004</v>
      </c>
      <c r="D50" s="51"/>
      <c r="E50" s="10">
        <v>0.80500000000000005</v>
      </c>
      <c r="F50" s="10">
        <v>0.79900000000000004</v>
      </c>
      <c r="G50" s="10">
        <v>0.80200000000000005</v>
      </c>
      <c r="H50" s="52"/>
      <c r="I50" s="53"/>
      <c r="J50" s="15">
        <f t="shared" si="2"/>
        <v>6.4649693095558056E-2</v>
      </c>
      <c r="K50" s="3">
        <f>STDEVPA(J50,I49)</f>
        <v>2.8858555636607913E-4</v>
      </c>
    </row>
    <row r="51" spans="1:21" x14ac:dyDescent="0.15">
      <c r="A51" s="3"/>
      <c r="B51" s="47" t="s">
        <v>160</v>
      </c>
      <c r="C51" s="9">
        <v>0.50080000000000002</v>
      </c>
      <c r="D51" s="51">
        <f>(C51+C52)/2</f>
        <v>0.50080000000000002</v>
      </c>
      <c r="E51" s="10">
        <v>0.82099999999999995</v>
      </c>
      <c r="F51" s="10">
        <v>0.83599999999999997</v>
      </c>
      <c r="G51" s="10">
        <v>0.82850000000000001</v>
      </c>
      <c r="H51" s="52">
        <f>(E51+F51+E52+F52)/4</f>
        <v>0.82824999999999993</v>
      </c>
      <c r="I51" s="53">
        <f>(H51-0.09)*0.2/(0.0044*1000*D51)</f>
        <v>6.700642608190531E-2</v>
      </c>
      <c r="J51" s="15">
        <f t="shared" si="2"/>
        <v>6.702911704908511E-2</v>
      </c>
      <c r="K51" s="3">
        <f>STDEVPA(J51,I51)</f>
        <v>1.1345483589900174E-5</v>
      </c>
      <c r="L51">
        <f>AVERAGE(K51:K52)</f>
        <v>1.1345483589896704E-5</v>
      </c>
    </row>
    <row r="52" spans="1:21" x14ac:dyDescent="0.15">
      <c r="A52" s="3"/>
      <c r="B52" s="47"/>
      <c r="C52" s="9">
        <v>0.50080000000000002</v>
      </c>
      <c r="D52" s="51"/>
      <c r="E52" s="10">
        <v>0.83199999999999996</v>
      </c>
      <c r="F52" s="10">
        <v>0.82399999999999995</v>
      </c>
      <c r="G52" s="10">
        <v>0.82799999999999996</v>
      </c>
      <c r="H52" s="52"/>
      <c r="I52" s="53"/>
      <c r="J52" s="15">
        <f t="shared" si="2"/>
        <v>6.6983735114725523E-2</v>
      </c>
      <c r="K52" s="3">
        <f>STDEVPA(J52,I51)</f>
        <v>1.1345483589893235E-5</v>
      </c>
    </row>
    <row r="53" spans="1:21" x14ac:dyDescent="0.15">
      <c r="A53" s="3"/>
      <c r="B53" s="68" t="s">
        <v>161</v>
      </c>
      <c r="C53" s="17">
        <v>0.50070000000000003</v>
      </c>
      <c r="D53" s="76">
        <f>(C53+C54)/2</f>
        <v>0.50039999999999996</v>
      </c>
      <c r="E53" s="18">
        <v>0.85299999999999998</v>
      </c>
      <c r="F53" s="18">
        <v>0.84299999999999997</v>
      </c>
      <c r="G53" s="18">
        <v>0.84799999999999998</v>
      </c>
      <c r="H53" s="77">
        <f>(E53+F53+E54+F54)/4</f>
        <v>0.84724999999999995</v>
      </c>
      <c r="I53" s="78">
        <f>(H53-0.09)*0.2/(0.0044*1000*D53)</f>
        <v>6.8785880386599801E-2</v>
      </c>
      <c r="J53" s="23">
        <f t="shared" si="2"/>
        <v>6.8812753054814157E-2</v>
      </c>
      <c r="K53" s="24">
        <f>STDEVPA(J53,I53)</f>
        <v>1.3436334107178038E-5</v>
      </c>
      <c r="L53">
        <f>AVERAGE(K53:K54)</f>
        <v>1.3444394295600987E-5</v>
      </c>
    </row>
    <row r="54" spans="1:21" x14ac:dyDescent="0.15">
      <c r="A54" s="3"/>
      <c r="B54" s="68"/>
      <c r="C54" s="17">
        <v>0.50009999999999999</v>
      </c>
      <c r="D54" s="76"/>
      <c r="E54" s="18">
        <v>0.82199999999999995</v>
      </c>
      <c r="F54" s="18">
        <v>0.871</v>
      </c>
      <c r="G54" s="18">
        <v>0.84650000000000003</v>
      </c>
      <c r="H54" s="77"/>
      <c r="I54" s="78"/>
      <c r="J54" s="23">
        <f t="shared" si="2"/>
        <v>6.8758975477631754E-2</v>
      </c>
      <c r="K54" s="24">
        <f>STDEVPA(J54,I53)</f>
        <v>1.3452454484023935E-5</v>
      </c>
    </row>
    <row r="55" spans="1:21" x14ac:dyDescent="0.15">
      <c r="A55" s="3"/>
      <c r="B55" s="47" t="s">
        <v>162</v>
      </c>
      <c r="C55" s="9">
        <v>0.50070000000000003</v>
      </c>
      <c r="D55" s="51">
        <f>(C55+C56)/2</f>
        <v>0.50075000000000003</v>
      </c>
      <c r="E55" s="10">
        <v>0.85299999999999998</v>
      </c>
      <c r="F55" s="10">
        <v>0.83799999999999997</v>
      </c>
      <c r="G55" s="10">
        <v>0.84550000000000003</v>
      </c>
      <c r="H55" s="52">
        <f>(E55+F55+E56+F56)/4</f>
        <v>0.77100000000000002</v>
      </c>
      <c r="I55" s="53">
        <f>(H55-0.09)*0.2/(0.0044*1000*D55)</f>
        <v>6.1816366359551574E-2</v>
      </c>
      <c r="J55" s="15">
        <f t="shared" si="2"/>
        <v>6.8585798064527831E-2</v>
      </c>
      <c r="K55" s="3">
        <f>STDEVPA(J55,I55)</f>
        <v>3.3847158524881286E-3</v>
      </c>
      <c r="L55">
        <f>AVERAGE(K55:K56)</f>
        <v>3.3843779215923103E-3</v>
      </c>
    </row>
    <row r="56" spans="1:21" x14ac:dyDescent="0.15">
      <c r="A56" s="3"/>
      <c r="B56" s="47"/>
      <c r="C56" s="9">
        <v>0.50080000000000002</v>
      </c>
      <c r="D56" s="51"/>
      <c r="E56" s="10">
        <v>0.67100000000000004</v>
      </c>
      <c r="F56" s="10">
        <v>0.72199999999999998</v>
      </c>
      <c r="G56" s="10">
        <v>0.69650000000000001</v>
      </c>
      <c r="H56" s="52"/>
      <c r="I56" s="53"/>
      <c r="J56" s="15">
        <f t="shared" si="2"/>
        <v>5.504828637815859E-2</v>
      </c>
      <c r="K56" s="3">
        <f>STDEVPA(J56,I55)</f>
        <v>3.384039990696492E-3</v>
      </c>
    </row>
    <row r="57" spans="1:2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2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21" x14ac:dyDescent="0.15">
      <c r="A59" s="42"/>
      <c r="B59" s="60" t="s">
        <v>228</v>
      </c>
      <c r="C59" s="62"/>
      <c r="D59" s="62"/>
      <c r="E59" s="62"/>
      <c r="F59" s="62"/>
      <c r="G59" s="62"/>
      <c r="H59" s="62"/>
      <c r="I59" s="62"/>
      <c r="J59" s="3"/>
      <c r="K59" s="3"/>
    </row>
    <row r="60" spans="1:21" x14ac:dyDescent="0.15">
      <c r="A60" s="3"/>
      <c r="B60" s="41" t="s">
        <v>260</v>
      </c>
      <c r="C60" s="39" t="s">
        <v>248</v>
      </c>
      <c r="D60" s="39" t="s">
        <v>247</v>
      </c>
      <c r="E60" s="8" t="s">
        <v>8</v>
      </c>
      <c r="F60" s="8" t="s">
        <v>8</v>
      </c>
      <c r="G60" s="49" t="s">
        <v>249</v>
      </c>
      <c r="H60" s="47"/>
      <c r="I60" s="38" t="s">
        <v>255</v>
      </c>
      <c r="J60" s="36" t="s">
        <v>254</v>
      </c>
      <c r="K60" s="38" t="s">
        <v>256</v>
      </c>
      <c r="L60" s="66" t="s">
        <v>264</v>
      </c>
      <c r="M60" s="67"/>
      <c r="N60" s="67"/>
      <c r="O60" s="67"/>
      <c r="P60" s="67"/>
      <c r="Q60" s="67"/>
      <c r="R60" s="67"/>
      <c r="S60" s="67"/>
      <c r="T60" s="67"/>
      <c r="U60" s="67"/>
    </row>
    <row r="61" spans="1:21" x14ac:dyDescent="0.15">
      <c r="A61" s="3"/>
      <c r="B61" s="72">
        <v>0.25</v>
      </c>
      <c r="C61" s="9">
        <v>0.50039999999999996</v>
      </c>
      <c r="D61" s="51">
        <f>(C61+C62)/2</f>
        <v>0.50039999999999996</v>
      </c>
      <c r="E61" s="20" t="s">
        <v>163</v>
      </c>
      <c r="F61" s="10">
        <v>0.86</v>
      </c>
      <c r="G61" s="10">
        <v>0.875</v>
      </c>
      <c r="H61" s="52">
        <f>(E61+F61+E62+F62)/4</f>
        <v>0.89324999999999999</v>
      </c>
      <c r="I61" s="53">
        <f>(H61-0.09)*0.2/(0.0044*1000*D61)</f>
        <v>7.2964355788096791E-2</v>
      </c>
      <c r="J61" s="15">
        <f>(G61-0.09)*0.2/(0.0044*1000*C61)</f>
        <v>7.130659109076376E-2</v>
      </c>
      <c r="K61" s="3">
        <f>STDEVPA(J61,I61)</f>
        <v>8.2888234866651533E-4</v>
      </c>
      <c r="L61">
        <f>AVERAGE(K61:K62)</f>
        <v>8.288823486665188E-4</v>
      </c>
    </row>
    <row r="62" spans="1:21" x14ac:dyDescent="0.15">
      <c r="A62" s="3"/>
      <c r="B62" s="72"/>
      <c r="C62" s="13">
        <v>0.50039999999999996</v>
      </c>
      <c r="D62" s="51"/>
      <c r="E62" s="10">
        <v>0.89500000000000002</v>
      </c>
      <c r="F62" s="10">
        <v>0.92800000000000005</v>
      </c>
      <c r="G62" s="10">
        <v>0.91149999999999998</v>
      </c>
      <c r="H62" s="52"/>
      <c r="I62" s="53"/>
      <c r="J62" s="15">
        <f t="shared" ref="J62:J70" si="3">(G62-0.09)*0.2/(0.0044*1000*C62)</f>
        <v>7.4622120485429835E-2</v>
      </c>
      <c r="K62" s="3">
        <f>STDEVPA(J62,I61)</f>
        <v>8.2888234866652227E-4</v>
      </c>
    </row>
    <row r="63" spans="1:21" x14ac:dyDescent="0.15">
      <c r="A63" s="3"/>
      <c r="B63" s="71">
        <v>0.5</v>
      </c>
      <c r="C63" s="27">
        <v>0.50080000000000002</v>
      </c>
      <c r="D63" s="73">
        <f>(C63+C64)/2</f>
        <v>0.50065000000000004</v>
      </c>
      <c r="E63" s="28" t="s">
        <v>164</v>
      </c>
      <c r="F63" s="18">
        <v>0.95</v>
      </c>
      <c r="G63" s="18">
        <v>0.94699999999999995</v>
      </c>
      <c r="H63" s="77">
        <f>(E63+F63+E64+F64)/4</f>
        <v>0.93899999999999995</v>
      </c>
      <c r="I63" s="78">
        <f>(H63-0.09)*0.2/(0.0044*1000*D63)</f>
        <v>7.7081612086106241E-2</v>
      </c>
      <c r="J63" s="23">
        <f t="shared" si="3"/>
        <v>7.7784635492303217E-2</v>
      </c>
      <c r="K63" s="24">
        <f>STDEVPA(J63,I63)</f>
        <v>3.5151170309848789E-4</v>
      </c>
      <c r="L63">
        <f>AVERAGE(K63:K64)</f>
        <v>3.5161705126125417E-4</v>
      </c>
    </row>
    <row r="64" spans="1:21" x14ac:dyDescent="0.15">
      <c r="A64" s="3"/>
      <c r="B64" s="71"/>
      <c r="C64" s="17">
        <v>0.50049999999999994</v>
      </c>
      <c r="D64" s="73"/>
      <c r="E64" s="18">
        <v>0.94199999999999995</v>
      </c>
      <c r="F64" s="18">
        <v>0.92</v>
      </c>
      <c r="G64" s="18">
        <v>0.93100000000000005</v>
      </c>
      <c r="H64" s="77"/>
      <c r="I64" s="78"/>
      <c r="J64" s="23">
        <f t="shared" si="3"/>
        <v>7.63781672872582E-2</v>
      </c>
      <c r="K64" s="24">
        <f>STDEVPA(J64,I63)</f>
        <v>3.5172239942402039E-4</v>
      </c>
    </row>
    <row r="65" spans="1:12" x14ac:dyDescent="0.15">
      <c r="A65" s="3"/>
      <c r="B65" s="72">
        <v>0.6</v>
      </c>
      <c r="C65" s="9">
        <v>0.50039999999999996</v>
      </c>
      <c r="D65" s="51">
        <f>(C65+C66)/2</f>
        <v>0.50039999999999996</v>
      </c>
      <c r="E65" s="10">
        <v>0.83399999999999996</v>
      </c>
      <c r="F65" s="10">
        <v>0.873</v>
      </c>
      <c r="G65" s="10">
        <v>0.85350000000000004</v>
      </c>
      <c r="H65" s="52">
        <f>(E65+F65+E66+F66)/4</f>
        <v>0.87374999999999992</v>
      </c>
      <c r="I65" s="53">
        <f>(H65-0.09)*0.2/(0.0044*1000*D65)</f>
        <v>7.1193045563549162E-2</v>
      </c>
      <c r="J65" s="15">
        <f t="shared" si="3"/>
        <v>6.9353608022672777E-2</v>
      </c>
      <c r="K65" s="3">
        <f>STDEVPA(J65,I65)</f>
        <v>9.1971877043819233E-4</v>
      </c>
      <c r="L65">
        <f>AVERAGE(K65:K66)</f>
        <v>9.197187704381958E-4</v>
      </c>
    </row>
    <row r="66" spans="1:12" x14ac:dyDescent="0.15">
      <c r="A66" s="3"/>
      <c r="B66" s="72"/>
      <c r="C66" s="9">
        <v>0.50039999999999996</v>
      </c>
      <c r="D66" s="51"/>
      <c r="E66" s="10">
        <v>0.88800000000000001</v>
      </c>
      <c r="F66" s="10">
        <v>0.9</v>
      </c>
      <c r="G66" s="10">
        <v>0.89400000000000002</v>
      </c>
      <c r="H66" s="52"/>
      <c r="I66" s="53"/>
      <c r="J66" s="15">
        <f t="shared" si="3"/>
        <v>7.3032483104425561E-2</v>
      </c>
      <c r="K66" s="3">
        <f>STDEVPA(J66,I65)</f>
        <v>9.1971877043819927E-4</v>
      </c>
    </row>
    <row r="67" spans="1:12" x14ac:dyDescent="0.15">
      <c r="A67" s="3"/>
      <c r="B67" s="72">
        <v>0.75</v>
      </c>
      <c r="C67" s="9">
        <v>0.50060000000000004</v>
      </c>
      <c r="D67" s="51">
        <f>(C67+C68)/2</f>
        <v>0.50045000000000006</v>
      </c>
      <c r="E67" s="10">
        <v>0.73199999999999998</v>
      </c>
      <c r="F67" s="10">
        <v>0.77700000000000002</v>
      </c>
      <c r="G67" s="10">
        <v>0.75449999999999995</v>
      </c>
      <c r="H67" s="52">
        <f>(E67+F67+E68+F68)/4</f>
        <v>0.7902499999999999</v>
      </c>
      <c r="I67" s="53">
        <f>(H67-0.09)*0.2/(0.0044*1000*D67)</f>
        <v>6.3601849244770595E-2</v>
      </c>
      <c r="J67" s="15">
        <f t="shared" si="3"/>
        <v>6.0336686884829092E-2</v>
      </c>
      <c r="K67" s="3">
        <f>STDEVPA(J67,I67)</f>
        <v>1.6325811799707511E-3</v>
      </c>
      <c r="L67">
        <f>AVERAGE(K67:K68)</f>
        <v>1.6330706606363498E-3</v>
      </c>
    </row>
    <row r="68" spans="1:12" x14ac:dyDescent="0.15">
      <c r="A68" s="3"/>
      <c r="B68" s="72"/>
      <c r="C68" s="13">
        <v>0.50029999999999997</v>
      </c>
      <c r="D68" s="51"/>
      <c r="E68" s="10">
        <v>0.80300000000000005</v>
      </c>
      <c r="F68" s="10">
        <v>0.84899999999999998</v>
      </c>
      <c r="G68" s="10">
        <v>0.82599999999999996</v>
      </c>
      <c r="H68" s="52"/>
      <c r="I68" s="53"/>
      <c r="J68" s="15">
        <f t="shared" si="3"/>
        <v>6.6868969527374492E-2</v>
      </c>
      <c r="K68" s="3">
        <f>STDEVPA(J68,I67)</f>
        <v>1.6335601413019485E-3</v>
      </c>
    </row>
    <row r="69" spans="1:12" x14ac:dyDescent="0.15">
      <c r="A69" s="3"/>
      <c r="B69" s="72">
        <v>1</v>
      </c>
      <c r="C69" s="9">
        <v>0.50019999999999998</v>
      </c>
      <c r="D69" s="51">
        <f>(C69+C70)/2</f>
        <v>0.50034999999999996</v>
      </c>
      <c r="E69" s="10">
        <v>0.374</v>
      </c>
      <c r="F69" s="10">
        <v>0.41499999999999998</v>
      </c>
      <c r="G69" s="10">
        <v>0.39450000000000002</v>
      </c>
      <c r="H69" s="52">
        <f>(E69+F69+E70+F70)/4</f>
        <v>0.39274999999999993</v>
      </c>
      <c r="I69" s="53">
        <f>(H69-0.09)*0.2/(0.0044*1000*D69)</f>
        <v>2.7503474840339031E-2</v>
      </c>
      <c r="J69" s="15">
        <f t="shared" si="3"/>
        <v>2.7670749881865436E-2</v>
      </c>
      <c r="K69" s="3">
        <f>STDEVPA(J69,I69)</f>
        <v>8.3637520763202647E-5</v>
      </c>
      <c r="L69">
        <f>AVERAGE(K69:K70)</f>
        <v>8.3612454573159765E-5</v>
      </c>
    </row>
    <row r="70" spans="1:12" x14ac:dyDescent="0.15">
      <c r="A70" s="3"/>
      <c r="B70" s="72"/>
      <c r="C70" s="13">
        <v>0.50049999999999994</v>
      </c>
      <c r="D70" s="51"/>
      <c r="E70" s="10">
        <v>0.38200000000000001</v>
      </c>
      <c r="F70" s="10">
        <v>0.4</v>
      </c>
      <c r="G70" s="10">
        <v>0.39100000000000001</v>
      </c>
      <c r="H70" s="52"/>
      <c r="I70" s="53"/>
      <c r="J70" s="15">
        <f t="shared" si="3"/>
        <v>2.7336300063572797E-2</v>
      </c>
      <c r="K70" s="3">
        <f>STDEVPA(J70,I69)</f>
        <v>8.3587388383116884E-5</v>
      </c>
    </row>
    <row r="71" spans="1:12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2" x14ac:dyDescent="0.15">
      <c r="A72" s="42" t="s">
        <v>275</v>
      </c>
      <c r="B72" s="3"/>
      <c r="C72" s="55" t="s">
        <v>273</v>
      </c>
      <c r="D72" s="56"/>
      <c r="E72" s="56"/>
      <c r="F72" s="56"/>
      <c r="G72" s="56"/>
      <c r="H72" s="56"/>
      <c r="I72" s="56"/>
      <c r="J72" s="56"/>
      <c r="K72" s="56"/>
    </row>
    <row r="73" spans="1:12" x14ac:dyDescent="0.15">
      <c r="A73" s="3"/>
      <c r="B73" s="60" t="s">
        <v>228</v>
      </c>
      <c r="C73" s="62"/>
      <c r="D73" s="62"/>
      <c r="E73" s="62"/>
      <c r="F73" s="62"/>
      <c r="G73" s="62"/>
      <c r="H73" s="62"/>
      <c r="I73" s="62"/>
      <c r="J73" s="3"/>
      <c r="K73" s="3"/>
    </row>
    <row r="74" spans="1:12" x14ac:dyDescent="0.15">
      <c r="A74" s="3"/>
      <c r="B74" s="41" t="s">
        <v>266</v>
      </c>
      <c r="C74" s="39" t="s">
        <v>248</v>
      </c>
      <c r="D74" s="39" t="s">
        <v>247</v>
      </c>
      <c r="E74" s="6" t="s">
        <v>8</v>
      </c>
      <c r="F74" s="6" t="s">
        <v>8</v>
      </c>
      <c r="G74" s="49" t="s">
        <v>249</v>
      </c>
      <c r="H74" s="47"/>
      <c r="I74" s="38" t="s">
        <v>255</v>
      </c>
      <c r="J74" s="3"/>
      <c r="K74" s="3"/>
    </row>
    <row r="75" spans="1:12" x14ac:dyDescent="0.15">
      <c r="A75" s="3"/>
      <c r="B75" s="48" t="s">
        <v>6</v>
      </c>
      <c r="C75" s="9">
        <v>0.50080000000000002</v>
      </c>
      <c r="D75" s="51">
        <f>(C75+C76)/2</f>
        <v>0.50075000000000003</v>
      </c>
      <c r="E75" s="20">
        <v>0.98099999999999998</v>
      </c>
      <c r="F75" s="20">
        <v>1.0069999999999999</v>
      </c>
      <c r="G75" s="10">
        <f t="shared" ref="G75:G104" si="4">(E75+F75)/2</f>
        <v>0.99399999999999999</v>
      </c>
      <c r="H75" s="52">
        <f>(G75+G76)/2</f>
        <v>0.99475000000000002</v>
      </c>
      <c r="I75" s="53">
        <f>(H75-0.09)*0.2/(0.0044*1000*D75)</f>
        <v>8.2126809785322011E-2</v>
      </c>
      <c r="J75" s="3"/>
      <c r="K75" s="3"/>
    </row>
    <row r="76" spans="1:12" x14ac:dyDescent="0.15">
      <c r="A76" s="3"/>
      <c r="B76" s="48"/>
      <c r="C76" s="9">
        <v>0.50070000000000003</v>
      </c>
      <c r="D76" s="51"/>
      <c r="E76" s="20">
        <v>0.99299999999999999</v>
      </c>
      <c r="F76" s="20">
        <v>0.998</v>
      </c>
      <c r="G76" s="10">
        <f t="shared" si="4"/>
        <v>0.99550000000000005</v>
      </c>
      <c r="H76" s="52"/>
      <c r="I76" s="53"/>
      <c r="J76" s="3"/>
      <c r="K76" s="3"/>
    </row>
    <row r="77" spans="1:12" x14ac:dyDescent="0.15">
      <c r="A77" s="3"/>
      <c r="B77" s="48" t="s">
        <v>7</v>
      </c>
      <c r="C77" s="9">
        <v>0.50060000000000004</v>
      </c>
      <c r="D77" s="51">
        <f>(C77+C78)/2</f>
        <v>0.50065000000000004</v>
      </c>
      <c r="E77" s="20">
        <v>1.0049999999999999</v>
      </c>
      <c r="F77" s="20">
        <v>1.04</v>
      </c>
      <c r="G77" s="10">
        <f t="shared" si="4"/>
        <v>1.0225</v>
      </c>
      <c r="H77" s="52">
        <f>(G77+G78)/2</f>
        <v>1.0255000000000001</v>
      </c>
      <c r="I77" s="53">
        <f>(H77-0.09)*0.2/(0.0044*1000*D77)</f>
        <v>8.4935038994761361E-2</v>
      </c>
      <c r="J77" s="3"/>
      <c r="K77" s="3"/>
    </row>
    <row r="78" spans="1:12" x14ac:dyDescent="0.15">
      <c r="A78" s="3"/>
      <c r="B78" s="48"/>
      <c r="C78" s="9">
        <v>0.50070000000000003</v>
      </c>
      <c r="D78" s="51"/>
      <c r="E78" s="20">
        <v>1.034</v>
      </c>
      <c r="F78" s="20">
        <v>1.0229999999999999</v>
      </c>
      <c r="G78" s="10">
        <f t="shared" si="4"/>
        <v>1.0285</v>
      </c>
      <c r="H78" s="52"/>
      <c r="I78" s="53"/>
      <c r="J78" s="3"/>
      <c r="K78" s="3"/>
    </row>
    <row r="79" spans="1:12" x14ac:dyDescent="0.15">
      <c r="A79" s="3"/>
      <c r="B79" s="48" t="s">
        <v>165</v>
      </c>
      <c r="C79" s="9">
        <v>0.50039999999999996</v>
      </c>
      <c r="D79" s="51">
        <f>(C79+C80)/2</f>
        <v>0.50049999999999994</v>
      </c>
      <c r="E79" s="20">
        <v>0.98199999999999998</v>
      </c>
      <c r="F79" s="20">
        <v>1.0229999999999999</v>
      </c>
      <c r="G79" s="10">
        <f t="shared" si="4"/>
        <v>1.0024999999999999</v>
      </c>
      <c r="H79" s="52">
        <f>(G79+G80)/2</f>
        <v>1.0037499999999999</v>
      </c>
      <c r="I79" s="53">
        <f>(H79-0.09)*0.2/(0.0044*1000*D79)</f>
        <v>8.2985196621560259E-2</v>
      </c>
      <c r="J79" s="3"/>
      <c r="K79" s="3"/>
    </row>
    <row r="80" spans="1:12" x14ac:dyDescent="0.15">
      <c r="A80" s="3"/>
      <c r="B80" s="48"/>
      <c r="C80" s="9">
        <v>0.50060000000000004</v>
      </c>
      <c r="D80" s="51"/>
      <c r="E80" s="20">
        <v>0.99199999999999999</v>
      </c>
      <c r="F80" s="20">
        <v>1.018</v>
      </c>
      <c r="G80" s="10">
        <f t="shared" si="4"/>
        <v>1.0049999999999999</v>
      </c>
      <c r="H80" s="52"/>
      <c r="I80" s="53"/>
      <c r="J80" s="3"/>
      <c r="K80" s="3"/>
    </row>
    <row r="81" spans="1:11" x14ac:dyDescent="0.15">
      <c r="A81" s="3"/>
      <c r="B81" s="48" t="s">
        <v>166</v>
      </c>
      <c r="C81" s="9">
        <v>0.50060000000000004</v>
      </c>
      <c r="D81" s="51">
        <f>(C81+C82)/2</f>
        <v>0.50055000000000005</v>
      </c>
      <c r="E81" s="20">
        <v>1.1459999999999999</v>
      </c>
      <c r="F81" s="20">
        <v>1.1619999999999999</v>
      </c>
      <c r="G81" s="10">
        <f t="shared" si="4"/>
        <v>1.1539999999999999</v>
      </c>
      <c r="H81" s="52">
        <f>(G81+G82)/2</f>
        <v>1.1435</v>
      </c>
      <c r="I81" s="53">
        <f>(H81-0.09)*0.2/(0.0044*1000*D81)</f>
        <v>9.5667493030393819E-2</v>
      </c>
      <c r="J81" s="3"/>
      <c r="K81" s="3"/>
    </row>
    <row r="82" spans="1:11" x14ac:dyDescent="0.15">
      <c r="A82" s="3"/>
      <c r="B82" s="48"/>
      <c r="C82" s="9">
        <v>0.50049999999999994</v>
      </c>
      <c r="D82" s="51"/>
      <c r="E82" s="20">
        <v>1.1220000000000001</v>
      </c>
      <c r="F82" s="20">
        <v>1.1439999999999999</v>
      </c>
      <c r="G82" s="10">
        <f t="shared" si="4"/>
        <v>1.133</v>
      </c>
      <c r="H82" s="52"/>
      <c r="I82" s="53"/>
      <c r="J82" s="3"/>
      <c r="K82" s="3"/>
    </row>
    <row r="83" spans="1:11" x14ac:dyDescent="0.15">
      <c r="A83" s="3"/>
      <c r="B83" s="48" t="s">
        <v>167</v>
      </c>
      <c r="C83" s="9">
        <v>0.50070000000000003</v>
      </c>
      <c r="D83" s="51">
        <f>(C83+C84)/2</f>
        <v>0.50065000000000004</v>
      </c>
      <c r="E83" s="20">
        <v>1.0089999999999999</v>
      </c>
      <c r="F83" s="20">
        <v>1.0129999999999999</v>
      </c>
      <c r="G83" s="10">
        <f t="shared" si="4"/>
        <v>1.0109999999999999</v>
      </c>
      <c r="H83" s="52">
        <f>(G83+G84)/2</f>
        <v>1.0099999999999998</v>
      </c>
      <c r="I83" s="53">
        <f>(H83-0.09)*0.2/(0.0044*1000*D83)</f>
        <v>8.3527777525580355E-2</v>
      </c>
      <c r="J83" s="3"/>
      <c r="K83" s="3"/>
    </row>
    <row r="84" spans="1:11" x14ac:dyDescent="0.15">
      <c r="A84" s="3"/>
      <c r="B84" s="48"/>
      <c r="C84" s="9">
        <v>0.50060000000000004</v>
      </c>
      <c r="D84" s="51"/>
      <c r="E84" s="20">
        <v>0.99</v>
      </c>
      <c r="F84" s="20">
        <v>1.028</v>
      </c>
      <c r="G84" s="10">
        <f t="shared" si="4"/>
        <v>1.0089999999999999</v>
      </c>
      <c r="H84" s="52"/>
      <c r="I84" s="53"/>
      <c r="J84" s="3"/>
      <c r="K84" s="3"/>
    </row>
    <row r="85" spans="1:11" x14ac:dyDescent="0.15">
      <c r="A85" s="3"/>
      <c r="B85" s="48" t="s">
        <v>168</v>
      </c>
      <c r="C85" s="9">
        <v>0.50080000000000002</v>
      </c>
      <c r="D85" s="51">
        <f>(C85+C86)/2</f>
        <v>0.50070000000000003</v>
      </c>
      <c r="E85" s="10">
        <v>1.044</v>
      </c>
      <c r="F85" s="10">
        <v>1.079</v>
      </c>
      <c r="G85" s="10">
        <f t="shared" si="4"/>
        <v>1.0615000000000001</v>
      </c>
      <c r="H85" s="52">
        <f>(G85+G86)/2</f>
        <v>1.05375</v>
      </c>
      <c r="I85" s="53">
        <f>(H85-0.09)*0.2/(0.0044*1000*D85)</f>
        <v>8.749114875537882E-2</v>
      </c>
      <c r="J85" s="3"/>
      <c r="K85" s="3"/>
    </row>
    <row r="86" spans="1:11" x14ac:dyDescent="0.15">
      <c r="A86" s="3"/>
      <c r="B86" s="48"/>
      <c r="C86" s="9">
        <v>0.50060000000000004</v>
      </c>
      <c r="D86" s="51"/>
      <c r="E86" s="10">
        <v>1.0409999999999999</v>
      </c>
      <c r="F86" s="10">
        <v>1.0509999999999999</v>
      </c>
      <c r="G86" s="10">
        <f t="shared" si="4"/>
        <v>1.0459999999999998</v>
      </c>
      <c r="H86" s="52"/>
      <c r="I86" s="53"/>
      <c r="J86" s="3"/>
      <c r="K86" s="3"/>
    </row>
    <row r="87" spans="1:11" x14ac:dyDescent="0.15">
      <c r="A87" s="3"/>
      <c r="B87" s="48" t="s">
        <v>169</v>
      </c>
      <c r="C87" s="9">
        <v>0.50049999999999994</v>
      </c>
      <c r="D87" s="51">
        <f>(C87+C88)/2</f>
        <v>0.50039999999999996</v>
      </c>
      <c r="E87" s="10">
        <v>1.0820000000000001</v>
      </c>
      <c r="F87" s="10">
        <v>1.109</v>
      </c>
      <c r="G87" s="10">
        <f t="shared" si="4"/>
        <v>1.0954999999999999</v>
      </c>
      <c r="H87" s="52">
        <f>(G87+G88)/2</f>
        <v>1.0905</v>
      </c>
      <c r="I87" s="53">
        <f>(H87-0.09)*0.2/(0.0044*1000*D87)</f>
        <v>9.0881839982559401E-2</v>
      </c>
      <c r="J87" s="3"/>
      <c r="K87" s="3"/>
    </row>
    <row r="88" spans="1:11" x14ac:dyDescent="0.15">
      <c r="A88" s="3"/>
      <c r="B88" s="48"/>
      <c r="C88" s="9">
        <v>0.50029999999999997</v>
      </c>
      <c r="D88" s="51"/>
      <c r="E88" s="10">
        <v>1.085</v>
      </c>
      <c r="F88" s="10">
        <v>1.0860000000000001</v>
      </c>
      <c r="G88" s="10">
        <f t="shared" si="4"/>
        <v>1.0855000000000001</v>
      </c>
      <c r="H88" s="52"/>
      <c r="I88" s="53"/>
      <c r="J88" s="3"/>
      <c r="K88" s="3"/>
    </row>
    <row r="89" spans="1:11" x14ac:dyDescent="0.15">
      <c r="A89" s="3"/>
      <c r="B89" s="48" t="s">
        <v>170</v>
      </c>
      <c r="C89" s="9">
        <v>0.50039999999999996</v>
      </c>
      <c r="D89" s="51">
        <f>(C89+C90)/2</f>
        <v>0.50044999999999995</v>
      </c>
      <c r="E89" s="10">
        <v>1.0069999999999999</v>
      </c>
      <c r="F89" s="10">
        <v>0.998</v>
      </c>
      <c r="G89" s="10">
        <f t="shared" si="4"/>
        <v>1.0024999999999999</v>
      </c>
      <c r="H89" s="52">
        <f>(G89+G90)/2</f>
        <v>1.01325</v>
      </c>
      <c r="I89" s="53">
        <f>(H89-0.09)*0.2/(0.0044*1000*D89)</f>
        <v>8.385634746909601E-2</v>
      </c>
      <c r="J89" s="3"/>
      <c r="K89" s="3"/>
    </row>
    <row r="90" spans="1:11" x14ac:dyDescent="0.15">
      <c r="A90" s="3"/>
      <c r="B90" s="48"/>
      <c r="C90" s="9">
        <v>0.50049999999999994</v>
      </c>
      <c r="D90" s="51"/>
      <c r="E90" s="10">
        <v>1.0209999999999999</v>
      </c>
      <c r="F90" s="10">
        <v>1.0269999999999999</v>
      </c>
      <c r="G90" s="10">
        <f t="shared" si="4"/>
        <v>1.024</v>
      </c>
      <c r="H90" s="52"/>
      <c r="I90" s="53"/>
      <c r="J90" s="3"/>
      <c r="K90" s="3"/>
    </row>
    <row r="91" spans="1:11" x14ac:dyDescent="0.15">
      <c r="A91" s="3"/>
      <c r="B91" s="48" t="s">
        <v>171</v>
      </c>
      <c r="C91" s="9">
        <v>0.50060000000000004</v>
      </c>
      <c r="D91" s="51">
        <f>(C91+C92)/2</f>
        <v>0.50070000000000003</v>
      </c>
      <c r="E91" s="10">
        <v>1.204</v>
      </c>
      <c r="F91" s="10">
        <v>1.1879999999999999</v>
      </c>
      <c r="G91" s="10">
        <f t="shared" si="4"/>
        <v>1.196</v>
      </c>
      <c r="H91" s="52">
        <f>(G91+G92)/2</f>
        <v>1.202</v>
      </c>
      <c r="I91" s="53">
        <f>(H91-0.09)*0.2/(0.0044*1000*D91)</f>
        <v>0.10094957967935797</v>
      </c>
      <c r="J91" s="3"/>
      <c r="K91" s="3"/>
    </row>
    <row r="92" spans="1:11" x14ac:dyDescent="0.15">
      <c r="A92" s="3"/>
      <c r="B92" s="48"/>
      <c r="C92" s="9">
        <v>0.50080000000000002</v>
      </c>
      <c r="D92" s="51"/>
      <c r="E92" s="10">
        <v>1.198</v>
      </c>
      <c r="F92" s="10">
        <v>1.218</v>
      </c>
      <c r="G92" s="10">
        <f t="shared" si="4"/>
        <v>1.208</v>
      </c>
      <c r="H92" s="52"/>
      <c r="I92" s="53"/>
      <c r="J92" s="3"/>
      <c r="K92" s="3"/>
    </row>
    <row r="93" spans="1:11" x14ac:dyDescent="0.15">
      <c r="A93" s="3"/>
      <c r="B93" s="48" t="s">
        <v>172</v>
      </c>
      <c r="C93" s="9">
        <v>0.50080000000000002</v>
      </c>
      <c r="D93" s="51">
        <f>(C93+C94)/2</f>
        <v>0.50075000000000003</v>
      </c>
      <c r="E93" s="10">
        <v>1.077</v>
      </c>
      <c r="F93" s="10">
        <v>1.079</v>
      </c>
      <c r="G93" s="10">
        <f t="shared" si="4"/>
        <v>1.0779999999999998</v>
      </c>
      <c r="H93" s="52">
        <f>(G93+G94)/2</f>
        <v>1.0899999999999999</v>
      </c>
      <c r="I93" s="53">
        <f>(H93-0.09)*0.2/(0.0044*1000*D93)</f>
        <v>9.0772931511823141E-2</v>
      </c>
      <c r="J93" s="3"/>
      <c r="K93" s="3"/>
    </row>
    <row r="94" spans="1:11" x14ac:dyDescent="0.15">
      <c r="A94" s="3"/>
      <c r="B94" s="48"/>
      <c r="C94" s="9">
        <v>0.50070000000000003</v>
      </c>
      <c r="D94" s="51"/>
      <c r="E94" s="10">
        <v>1.0960000000000001</v>
      </c>
      <c r="F94" s="10">
        <v>1.1080000000000001</v>
      </c>
      <c r="G94" s="10">
        <f t="shared" si="4"/>
        <v>1.1020000000000001</v>
      </c>
      <c r="H94" s="52"/>
      <c r="I94" s="53"/>
      <c r="J94" s="3"/>
      <c r="K94" s="3"/>
    </row>
    <row r="95" spans="1:11" x14ac:dyDescent="0.15">
      <c r="A95" s="3"/>
      <c r="B95" s="48" t="s">
        <v>173</v>
      </c>
      <c r="C95" s="9">
        <v>0.50070000000000003</v>
      </c>
      <c r="D95" s="51">
        <f>(C95+C96)/2</f>
        <v>0.50070000000000003</v>
      </c>
      <c r="E95" s="10">
        <v>1.0249999999999999</v>
      </c>
      <c r="F95" s="10">
        <v>1.012</v>
      </c>
      <c r="G95" s="10">
        <f t="shared" si="4"/>
        <v>1.0185</v>
      </c>
      <c r="H95" s="52">
        <f>(G95+G96)/2</f>
        <v>1.0305</v>
      </c>
      <c r="I95" s="53">
        <f>(H95-0.09)*0.2/(0.0044*1000*D95)</f>
        <v>8.5380467345715985E-2</v>
      </c>
      <c r="J95" s="3"/>
      <c r="K95" s="3"/>
    </row>
    <row r="96" spans="1:11" x14ac:dyDescent="0.15">
      <c r="A96" s="3"/>
      <c r="B96" s="48"/>
      <c r="C96" s="9">
        <v>0.50070000000000003</v>
      </c>
      <c r="D96" s="51"/>
      <c r="E96" s="10">
        <v>1.044</v>
      </c>
      <c r="F96" s="10">
        <v>1.0409999999999999</v>
      </c>
      <c r="G96" s="10">
        <f t="shared" si="4"/>
        <v>1.0425</v>
      </c>
      <c r="H96" s="52"/>
      <c r="I96" s="53"/>
      <c r="J96" s="3"/>
      <c r="K96" s="3"/>
    </row>
    <row r="97" spans="1:11" x14ac:dyDescent="0.15">
      <c r="A97" s="3"/>
      <c r="B97" s="48" t="s">
        <v>174</v>
      </c>
      <c r="C97" s="9">
        <v>0.50039999999999996</v>
      </c>
      <c r="D97" s="51">
        <f>(C97+C98)/2</f>
        <v>0.50039999999999996</v>
      </c>
      <c r="E97" s="10">
        <v>1.016</v>
      </c>
      <c r="F97" s="10">
        <v>1.0349999999999999</v>
      </c>
      <c r="G97" s="10">
        <f t="shared" si="4"/>
        <v>1.0255000000000001</v>
      </c>
      <c r="H97" s="52">
        <f>(G97+G98)/2</f>
        <v>1.0195000000000001</v>
      </c>
      <c r="I97" s="53">
        <f>(H97-0.09)*0.2/(0.0044*1000*D97)</f>
        <v>8.4432454036770591E-2</v>
      </c>
      <c r="J97" s="3"/>
      <c r="K97" s="3"/>
    </row>
    <row r="98" spans="1:11" x14ac:dyDescent="0.15">
      <c r="A98" s="3"/>
      <c r="B98" s="48"/>
      <c r="C98" s="9">
        <v>0.50039999999999996</v>
      </c>
      <c r="D98" s="51"/>
      <c r="E98" s="10">
        <v>1.0009999999999999</v>
      </c>
      <c r="F98" s="10">
        <v>1.026</v>
      </c>
      <c r="G98" s="10">
        <f t="shared" si="4"/>
        <v>1.0135000000000001</v>
      </c>
      <c r="H98" s="52"/>
      <c r="I98" s="53"/>
      <c r="J98" s="3"/>
      <c r="K98" s="3"/>
    </row>
    <row r="99" spans="1:11" x14ac:dyDescent="0.15">
      <c r="A99" s="3"/>
      <c r="B99" s="48" t="s">
        <v>175</v>
      </c>
      <c r="C99" s="9">
        <v>0.50049999999999994</v>
      </c>
      <c r="D99" s="51">
        <f>(C99+C100)/2</f>
        <v>0.50055000000000005</v>
      </c>
      <c r="E99" s="10">
        <v>0.96599999999999997</v>
      </c>
      <c r="F99" s="10">
        <v>0.97199999999999998</v>
      </c>
      <c r="G99" s="10">
        <f t="shared" si="4"/>
        <v>0.96899999999999997</v>
      </c>
      <c r="H99" s="52">
        <f>(G99+G100)/2</f>
        <v>0.96574999999999989</v>
      </c>
      <c r="I99" s="53">
        <f>(H99-0.09)*0.2/(0.0044*1000*D99)</f>
        <v>7.9526157590287028E-2</v>
      </c>
      <c r="J99" s="3"/>
      <c r="K99" s="3"/>
    </row>
    <row r="100" spans="1:11" x14ac:dyDescent="0.15">
      <c r="A100" s="3"/>
      <c r="B100" s="48"/>
      <c r="C100" s="9">
        <v>0.50060000000000004</v>
      </c>
      <c r="D100" s="51"/>
      <c r="E100" s="10">
        <v>0.94899999999999995</v>
      </c>
      <c r="F100" s="10">
        <v>0.97599999999999998</v>
      </c>
      <c r="G100" s="10">
        <f t="shared" si="4"/>
        <v>0.96249999999999991</v>
      </c>
      <c r="H100" s="52"/>
      <c r="I100" s="53"/>
      <c r="J100" s="3"/>
      <c r="K100" s="3"/>
    </row>
    <row r="101" spans="1:11" x14ac:dyDescent="0.15">
      <c r="A101" s="3"/>
      <c r="B101" s="48" t="s">
        <v>176</v>
      </c>
      <c r="C101" s="9">
        <v>0.50070000000000003</v>
      </c>
      <c r="D101" s="51">
        <f>(C101+C102)/2</f>
        <v>0.50055000000000005</v>
      </c>
      <c r="E101" s="10">
        <v>1.0249999999999999</v>
      </c>
      <c r="F101" s="10">
        <v>1.0329999999999999</v>
      </c>
      <c r="G101" s="10">
        <f t="shared" si="4"/>
        <v>1.0289999999999999</v>
      </c>
      <c r="H101" s="52">
        <f>(G101+G102)/2</f>
        <v>1.038</v>
      </c>
      <c r="I101" s="53">
        <f>(H101-0.09)*0.2/(0.0044*1000*D101)</f>
        <v>8.6087122347236214E-2</v>
      </c>
      <c r="J101" s="3"/>
      <c r="K101" s="3"/>
    </row>
    <row r="102" spans="1:11" x14ac:dyDescent="0.15">
      <c r="A102" s="3"/>
      <c r="B102" s="48"/>
      <c r="C102" s="9">
        <v>0.50039999999999996</v>
      </c>
      <c r="D102" s="51"/>
      <c r="E102" s="10">
        <v>0.99199999999999999</v>
      </c>
      <c r="F102" s="10">
        <v>1.1020000000000001</v>
      </c>
      <c r="G102" s="10">
        <f t="shared" si="4"/>
        <v>1.0470000000000002</v>
      </c>
      <c r="H102" s="52"/>
      <c r="I102" s="53"/>
      <c r="J102" s="3"/>
      <c r="K102" s="3"/>
    </row>
    <row r="103" spans="1:11" x14ac:dyDescent="0.15">
      <c r="A103" s="3"/>
      <c r="B103" s="48" t="s">
        <v>177</v>
      </c>
      <c r="C103" s="9">
        <v>0.50049999999999994</v>
      </c>
      <c r="D103" s="51">
        <f>(C103+C104)/2</f>
        <v>0.50059999999999993</v>
      </c>
      <c r="E103" s="10">
        <v>1.0900000000000001</v>
      </c>
      <c r="F103" s="10">
        <v>1.127</v>
      </c>
      <c r="G103" s="10">
        <f t="shared" si="4"/>
        <v>1.1085</v>
      </c>
      <c r="H103" s="52">
        <f>(G103+G104)/2</f>
        <v>1.1065</v>
      </c>
      <c r="I103" s="53">
        <f>(H103-0.09)*0.2/(0.0044*1000*D103)</f>
        <v>9.2298332909599407E-2</v>
      </c>
      <c r="J103" s="3"/>
      <c r="K103" s="3"/>
    </row>
    <row r="104" spans="1:11" x14ac:dyDescent="0.15">
      <c r="A104" s="3"/>
      <c r="B104" s="48"/>
      <c r="C104" s="9">
        <v>0.50070000000000003</v>
      </c>
      <c r="D104" s="51"/>
      <c r="E104" s="10">
        <v>1.103</v>
      </c>
      <c r="F104" s="10">
        <v>1.1060000000000001</v>
      </c>
      <c r="G104" s="10">
        <f t="shared" si="4"/>
        <v>1.1045</v>
      </c>
      <c r="H104" s="52"/>
      <c r="I104" s="53"/>
      <c r="J104" s="3"/>
      <c r="K104" s="3"/>
    </row>
    <row r="105" spans="1:11" x14ac:dyDescent="0.15">
      <c r="A105" s="3"/>
      <c r="B105" s="55" t="s">
        <v>277</v>
      </c>
      <c r="C105" s="56"/>
      <c r="D105" s="56"/>
      <c r="E105" s="56"/>
      <c r="F105" s="56"/>
      <c r="G105" s="3"/>
      <c r="H105" s="3"/>
      <c r="I105" s="3"/>
      <c r="J105" s="3"/>
      <c r="K105" s="3"/>
    </row>
    <row r="106" spans="1:11" x14ac:dyDescent="0.15">
      <c r="B106" s="43" t="s">
        <v>259</v>
      </c>
      <c r="C106" t="s">
        <v>178</v>
      </c>
    </row>
    <row r="107" spans="1:11" x14ac:dyDescent="0.15">
      <c r="B107" s="41" t="s">
        <v>257</v>
      </c>
      <c r="C107" t="s">
        <v>179</v>
      </c>
    </row>
    <row r="108" spans="1:11" x14ac:dyDescent="0.15">
      <c r="B108" s="43" t="s">
        <v>268</v>
      </c>
      <c r="C108" t="s">
        <v>180</v>
      </c>
    </row>
    <row r="109" spans="1:11" x14ac:dyDescent="0.15">
      <c r="B109" s="41" t="s">
        <v>260</v>
      </c>
      <c r="C109" s="21">
        <v>0.5</v>
      </c>
    </row>
    <row r="110" spans="1:11" x14ac:dyDescent="0.15">
      <c r="B110" s="41" t="s">
        <v>255</v>
      </c>
      <c r="C110" s="22">
        <v>0.10299999999999999</v>
      </c>
    </row>
  </sheetData>
  <mergeCells count="176">
    <mergeCell ref="G23:H23"/>
    <mergeCell ref="I103:I104"/>
    <mergeCell ref="I79:I80"/>
    <mergeCell ref="I81:I82"/>
    <mergeCell ref="I83:I84"/>
    <mergeCell ref="I85:I86"/>
    <mergeCell ref="I87:I88"/>
    <mergeCell ref="I89:I90"/>
    <mergeCell ref="I91:I92"/>
    <mergeCell ref="I93:I94"/>
    <mergeCell ref="I95:I96"/>
    <mergeCell ref="I63:I64"/>
    <mergeCell ref="I65:I66"/>
    <mergeCell ref="I67:I68"/>
    <mergeCell ref="I69:I70"/>
    <mergeCell ref="I75:I76"/>
    <mergeCell ref="I77:I78"/>
    <mergeCell ref="I97:I98"/>
    <mergeCell ref="I99:I100"/>
    <mergeCell ref="I101:I102"/>
    <mergeCell ref="H99:H100"/>
    <mergeCell ref="H101:H102"/>
    <mergeCell ref="H103:H104"/>
    <mergeCell ref="I32:I33"/>
    <mergeCell ref="I11:I12"/>
    <mergeCell ref="I13:I14"/>
    <mergeCell ref="I15:I16"/>
    <mergeCell ref="I17:I18"/>
    <mergeCell ref="I19:I20"/>
    <mergeCell ref="I24:I25"/>
    <mergeCell ref="I26:I27"/>
    <mergeCell ref="I28:I29"/>
    <mergeCell ref="I30:I31"/>
    <mergeCell ref="I34:I35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61:I62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D89:D90"/>
    <mergeCell ref="D91:D92"/>
    <mergeCell ref="D93:D94"/>
    <mergeCell ref="D95:D96"/>
    <mergeCell ref="D97:D98"/>
    <mergeCell ref="D99:D100"/>
    <mergeCell ref="D101:D102"/>
    <mergeCell ref="H65:H66"/>
    <mergeCell ref="H67:H68"/>
    <mergeCell ref="H69:H70"/>
    <mergeCell ref="H75:H76"/>
    <mergeCell ref="H77:H78"/>
    <mergeCell ref="H79:H80"/>
    <mergeCell ref="D67:D68"/>
    <mergeCell ref="D69:D70"/>
    <mergeCell ref="D75:D76"/>
    <mergeCell ref="D77:D78"/>
    <mergeCell ref="D79:D80"/>
    <mergeCell ref="H43:H44"/>
    <mergeCell ref="H45:H46"/>
    <mergeCell ref="H47:H48"/>
    <mergeCell ref="H49:H50"/>
    <mergeCell ref="H51:H52"/>
    <mergeCell ref="H53:H54"/>
    <mergeCell ref="H55:H56"/>
    <mergeCell ref="H61:H62"/>
    <mergeCell ref="H63:H64"/>
    <mergeCell ref="G60:H60"/>
    <mergeCell ref="B103:B104"/>
    <mergeCell ref="D11:D12"/>
    <mergeCell ref="D13:D14"/>
    <mergeCell ref="D15:D16"/>
    <mergeCell ref="D17:D18"/>
    <mergeCell ref="D19:D20"/>
    <mergeCell ref="D24:D25"/>
    <mergeCell ref="D26:D27"/>
    <mergeCell ref="D28:D29"/>
    <mergeCell ref="D30:D31"/>
    <mergeCell ref="D32:D33"/>
    <mergeCell ref="D34:D35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61:D62"/>
    <mergeCell ref="D103:D104"/>
    <mergeCell ref="D81:D82"/>
    <mergeCell ref="D63:D64"/>
    <mergeCell ref="D65:D66"/>
    <mergeCell ref="B85:B86"/>
    <mergeCell ref="B87:B88"/>
    <mergeCell ref="B89:B90"/>
    <mergeCell ref="B91:B92"/>
    <mergeCell ref="B93:B94"/>
    <mergeCell ref="B95:B96"/>
    <mergeCell ref="B97:B98"/>
    <mergeCell ref="D85:D86"/>
    <mergeCell ref="D87:D88"/>
    <mergeCell ref="D83:D84"/>
    <mergeCell ref="B99:B100"/>
    <mergeCell ref="B101:B102"/>
    <mergeCell ref="B63:B64"/>
    <mergeCell ref="B65:B66"/>
    <mergeCell ref="B67:B68"/>
    <mergeCell ref="B69:B70"/>
    <mergeCell ref="B75:B76"/>
    <mergeCell ref="B77:B78"/>
    <mergeCell ref="B79:B80"/>
    <mergeCell ref="B81:B82"/>
    <mergeCell ref="B83:B84"/>
    <mergeCell ref="L60:U60"/>
    <mergeCell ref="C72:K72"/>
    <mergeCell ref="B73:I73"/>
    <mergeCell ref="G74:H74"/>
    <mergeCell ref="B105:F105"/>
    <mergeCell ref="B11:B12"/>
    <mergeCell ref="B13:B14"/>
    <mergeCell ref="B15:B16"/>
    <mergeCell ref="B17:B18"/>
    <mergeCell ref="B19:B20"/>
    <mergeCell ref="B24:B25"/>
    <mergeCell ref="B26:B27"/>
    <mergeCell ref="B28:B29"/>
    <mergeCell ref="B30:B31"/>
    <mergeCell ref="B32:B33"/>
    <mergeCell ref="B34:B35"/>
    <mergeCell ref="B39:B40"/>
    <mergeCell ref="B41:B42"/>
    <mergeCell ref="B43:B44"/>
    <mergeCell ref="B45:B46"/>
    <mergeCell ref="B47:B48"/>
    <mergeCell ref="B49:B50"/>
    <mergeCell ref="B51:B52"/>
    <mergeCell ref="B61:B62"/>
    <mergeCell ref="B9:I9"/>
    <mergeCell ref="G10:H10"/>
    <mergeCell ref="L10:U10"/>
    <mergeCell ref="B22:I22"/>
    <mergeCell ref="L23:T23"/>
    <mergeCell ref="B37:I37"/>
    <mergeCell ref="G38:H38"/>
    <mergeCell ref="L38:T38"/>
    <mergeCell ref="B59:I59"/>
    <mergeCell ref="B53:B54"/>
    <mergeCell ref="B55:B56"/>
    <mergeCell ref="H11:H12"/>
    <mergeCell ref="H13:H14"/>
    <mergeCell ref="H15:H16"/>
    <mergeCell ref="H17:H18"/>
    <mergeCell ref="H19:H20"/>
    <mergeCell ref="H24:H25"/>
    <mergeCell ref="H26:H27"/>
    <mergeCell ref="H28:H29"/>
    <mergeCell ref="H30:H31"/>
    <mergeCell ref="H32:H33"/>
    <mergeCell ref="H34:H35"/>
    <mergeCell ref="H39:H40"/>
    <mergeCell ref="H41:H42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9"/>
  <sheetViews>
    <sheetView topLeftCell="A79" zoomScale="85" zoomScaleNormal="85" workbookViewId="0">
      <selection activeCell="B105" sqref="B105"/>
    </sheetView>
  </sheetViews>
  <sheetFormatPr defaultColWidth="9" defaultRowHeight="13.5" x14ac:dyDescent="0.15"/>
  <cols>
    <col min="1" max="9" width="9.125" customWidth="1"/>
    <col min="10" max="10" width="12.75" customWidth="1"/>
    <col min="11" max="11" width="10.75" customWidth="1"/>
  </cols>
  <sheetData>
    <row r="1" spans="1:21" x14ac:dyDescent="0.15">
      <c r="A1" s="40" t="s">
        <v>251</v>
      </c>
      <c r="B1" s="40" t="s">
        <v>227</v>
      </c>
      <c r="C1" s="41" t="s">
        <v>227</v>
      </c>
      <c r="D1" s="41" t="s">
        <v>253</v>
      </c>
      <c r="E1" s="2"/>
      <c r="F1" s="3"/>
      <c r="G1" s="3"/>
      <c r="H1" s="3"/>
      <c r="I1" s="3"/>
      <c r="J1" s="3"/>
      <c r="K1" s="3"/>
      <c r="L1" s="3"/>
      <c r="M1" s="3"/>
      <c r="N1" s="3"/>
    </row>
    <row r="2" spans="1:21" x14ac:dyDescent="0.15">
      <c r="A2" s="4">
        <v>40</v>
      </c>
      <c r="B2" s="4">
        <v>0.21199999999999999</v>
      </c>
      <c r="C2" s="4">
        <v>0.214</v>
      </c>
      <c r="D2" s="4">
        <f>AVERAGE(B2:C2)</f>
        <v>0.21299999999999999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21" x14ac:dyDescent="0.15">
      <c r="A3" s="4">
        <v>80</v>
      </c>
      <c r="B3" s="4">
        <v>0.40699999999999997</v>
      </c>
      <c r="C3" s="4">
        <v>0.40600000000000003</v>
      </c>
      <c r="D3" s="4">
        <f>AVERAGE(B3:C3)</f>
        <v>0.40649999999999997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x14ac:dyDescent="0.15">
      <c r="A4" s="4">
        <v>120</v>
      </c>
      <c r="B4" s="4">
        <v>0.56399999999999995</v>
      </c>
      <c r="C4" s="4">
        <v>0.56499999999999995</v>
      </c>
      <c r="D4" s="4">
        <f>AVERAGE(B4:C4)</f>
        <v>0.5645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21" x14ac:dyDescent="0.15">
      <c r="A5" s="4">
        <v>160</v>
      </c>
      <c r="B5" s="4">
        <v>0.72699999999999998</v>
      </c>
      <c r="C5" s="4">
        <v>0.72499999999999998</v>
      </c>
      <c r="D5" s="4">
        <f>AVERAGE(B5:C5)</f>
        <v>0.72599999999999998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1" x14ac:dyDescent="0.15">
      <c r="A6" s="4">
        <v>200</v>
      </c>
      <c r="B6" s="4">
        <v>0.878</v>
      </c>
      <c r="C6" s="4">
        <v>0.878</v>
      </c>
      <c r="D6" s="4">
        <f>AVERAGE(B6:C6)</f>
        <v>0.878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21" x14ac:dyDescent="0.15">
      <c r="A7" s="4"/>
      <c r="B7" s="4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1" x14ac:dyDescent="0.15">
      <c r="A8" s="60" t="s">
        <v>229</v>
      </c>
      <c r="B8" s="62"/>
      <c r="C8" s="62"/>
      <c r="D8" s="62"/>
      <c r="E8" s="62"/>
      <c r="F8" s="62"/>
      <c r="G8" s="62"/>
      <c r="H8" s="62"/>
      <c r="I8" s="3"/>
      <c r="J8" s="3"/>
      <c r="K8" s="3"/>
      <c r="L8" s="3"/>
      <c r="M8" s="3"/>
      <c r="N8" s="3"/>
    </row>
    <row r="9" spans="1:21" x14ac:dyDescent="0.15">
      <c r="A9" s="41" t="s">
        <v>257</v>
      </c>
      <c r="B9" s="39" t="s">
        <v>248</v>
      </c>
      <c r="C9" s="39" t="s">
        <v>247</v>
      </c>
      <c r="D9" s="8" t="s">
        <v>9</v>
      </c>
      <c r="E9" s="8" t="s">
        <v>9</v>
      </c>
      <c r="F9" s="49" t="s">
        <v>249</v>
      </c>
      <c r="G9" s="47"/>
      <c r="H9" s="38" t="s">
        <v>255</v>
      </c>
      <c r="I9" s="38" t="s">
        <v>256</v>
      </c>
      <c r="J9" s="38" t="s">
        <v>255</v>
      </c>
      <c r="K9" s="38" t="s">
        <v>256</v>
      </c>
      <c r="L9" s="3"/>
      <c r="M9" s="3"/>
      <c r="N9" s="3"/>
    </row>
    <row r="10" spans="1:21" x14ac:dyDescent="0.15">
      <c r="A10" s="47" t="s">
        <v>121</v>
      </c>
      <c r="B10" s="5">
        <v>0.50049999999999994</v>
      </c>
      <c r="C10" s="51">
        <f>(B10+B11)/2</f>
        <v>0.50059999999999993</v>
      </c>
      <c r="D10" s="10">
        <v>0.20499999999999999</v>
      </c>
      <c r="E10" s="10">
        <v>0.20300000000000001</v>
      </c>
      <c r="F10" s="10">
        <f t="shared" ref="F10:F19" si="0">(D10+E10)/2</f>
        <v>0.20400000000000001</v>
      </c>
      <c r="G10" s="52">
        <f>(D10+E10+D11+E11)/4</f>
        <v>0.20624999999999999</v>
      </c>
      <c r="H10" s="53">
        <f>(G10-0.0629)/(0.0041*10*1000*C10)</f>
        <v>6.9843017647116144E-3</v>
      </c>
      <c r="I10" s="82">
        <f>STDEVPA(D10:E11,G10)</f>
        <v>2.1330729007701479E-3</v>
      </c>
      <c r="J10" s="15">
        <f>(F10-0.0629)/(0.0041*10*1000*B10)</f>
        <v>6.8760507784898037E-3</v>
      </c>
      <c r="K10" s="3">
        <f>STDEVPA(J10:J19,H10:H19)</f>
        <v>1.6233368375719421E-3</v>
      </c>
      <c r="L10" s="55" t="s">
        <v>262</v>
      </c>
      <c r="M10" s="56"/>
      <c r="N10" s="56"/>
      <c r="O10" s="56"/>
      <c r="P10" s="56"/>
      <c r="Q10" s="56"/>
      <c r="R10" s="56"/>
      <c r="S10" s="56"/>
      <c r="T10" s="56"/>
      <c r="U10" s="56"/>
    </row>
    <row r="11" spans="1:21" x14ac:dyDescent="0.15">
      <c r="A11" s="47"/>
      <c r="B11" s="5">
        <v>0.50070000000000003</v>
      </c>
      <c r="C11" s="51"/>
      <c r="D11" s="10">
        <v>0.20899999999999999</v>
      </c>
      <c r="E11" s="10">
        <v>0.20799999999999999</v>
      </c>
      <c r="F11" s="10">
        <f t="shared" si="0"/>
        <v>0.20849999999999999</v>
      </c>
      <c r="G11" s="52"/>
      <c r="H11" s="53"/>
      <c r="I11" s="82"/>
      <c r="J11" s="15">
        <f t="shared" ref="J11:J19" si="1">(F11-0.0629)/(0.0041*10*1000*B11)</f>
        <v>7.0925095110747393E-3</v>
      </c>
      <c r="K11" s="3">
        <f>STDEVPA(J11:J20,H11:H20)</f>
        <v>1.3853327485498714E-3</v>
      </c>
      <c r="L11" s="3"/>
      <c r="M11" s="3"/>
      <c r="N11" s="3"/>
    </row>
    <row r="12" spans="1:21" x14ac:dyDescent="0.15">
      <c r="A12" s="47" t="s">
        <v>125</v>
      </c>
      <c r="B12" s="5">
        <v>0.50039999999999996</v>
      </c>
      <c r="C12" s="51">
        <f>(B12+B13)/2</f>
        <v>0.50049999999999994</v>
      </c>
      <c r="D12" s="10">
        <v>0.23</v>
      </c>
      <c r="E12" s="10">
        <v>0.24199999999999999</v>
      </c>
      <c r="F12" s="10">
        <f t="shared" si="0"/>
        <v>0.23599999999999999</v>
      </c>
      <c r="G12" s="52">
        <f>(D12+E12+D13+E13)/4</f>
        <v>0.23849999999999999</v>
      </c>
      <c r="H12" s="53">
        <f>(G12-0.0629)/(0.0041*10*1000*C12)</f>
        <v>8.5572963621744109E-3</v>
      </c>
      <c r="I12" s="82">
        <f>STDEVPA(D12:E13,G12)</f>
        <v>5.4221766846903798E-3</v>
      </c>
      <c r="J12" s="15">
        <f t="shared" si="1"/>
        <v>8.4371527168509101E-3</v>
      </c>
      <c r="K12" s="3">
        <f>STDEVPA(J12:J21,H12:H21)</f>
        <v>1.1843332116051417E-3</v>
      </c>
      <c r="L12" s="3"/>
      <c r="M12" s="3"/>
      <c r="N12" s="3"/>
    </row>
    <row r="13" spans="1:21" x14ac:dyDescent="0.15">
      <c r="A13" s="47"/>
      <c r="B13" s="5">
        <v>0.50060000000000004</v>
      </c>
      <c r="C13" s="51"/>
      <c r="D13" s="10">
        <v>0.23599999999999999</v>
      </c>
      <c r="E13" s="10">
        <v>0.246</v>
      </c>
      <c r="F13" s="10">
        <f t="shared" si="0"/>
        <v>0.24099999999999999</v>
      </c>
      <c r="G13" s="52"/>
      <c r="H13" s="53"/>
      <c r="I13" s="82"/>
      <c r="J13" s="15">
        <f t="shared" si="1"/>
        <v>8.6773920076396102E-3</v>
      </c>
      <c r="K13" s="3">
        <f>STDEVPA(J13:J21,H13:H22)</f>
        <v>3.1441207774601438E-3</v>
      </c>
      <c r="L13" s="3"/>
      <c r="M13" s="3"/>
      <c r="N13" s="3"/>
    </row>
    <row r="14" spans="1:21" x14ac:dyDescent="0.15">
      <c r="A14" s="47" t="s">
        <v>130</v>
      </c>
      <c r="B14" s="5">
        <v>0.50049999999999994</v>
      </c>
      <c r="C14" s="51">
        <f>(B14+B15)/2</f>
        <v>0.50059999999999993</v>
      </c>
      <c r="D14" s="10">
        <v>0.27100000000000002</v>
      </c>
      <c r="E14" s="10">
        <v>0.27300000000000002</v>
      </c>
      <c r="F14" s="10">
        <f t="shared" si="0"/>
        <v>0.27200000000000002</v>
      </c>
      <c r="G14" s="52">
        <f>(D14+E14+D15+E15)/4</f>
        <v>0.27102500000000002</v>
      </c>
      <c r="H14" s="53">
        <f>(G14-0.0629)/(0.0041*10*1000*C14)</f>
        <v>1.0140270699550785E-2</v>
      </c>
      <c r="I14" s="82">
        <f>STDEVPA(D14:E15,G14)</f>
        <v>2.1544140734779896E-3</v>
      </c>
      <c r="J14" s="15">
        <f t="shared" si="1"/>
        <v>1.0189810189810191E-2</v>
      </c>
      <c r="K14" s="3">
        <f>STDEVPA(J14:J21,H14:H23)</f>
        <v>3.1536806083108482E-3</v>
      </c>
      <c r="L14" s="3"/>
      <c r="M14" s="3"/>
      <c r="N14" s="3"/>
    </row>
    <row r="15" spans="1:21" x14ac:dyDescent="0.15">
      <c r="A15" s="47"/>
      <c r="B15" s="5">
        <v>0.50070000000000003</v>
      </c>
      <c r="C15" s="51"/>
      <c r="D15" s="10">
        <v>0.2671</v>
      </c>
      <c r="E15" s="10">
        <v>0.27300000000000002</v>
      </c>
      <c r="F15" s="10">
        <f t="shared" si="0"/>
        <v>0.27005000000000001</v>
      </c>
      <c r="G15" s="52"/>
      <c r="H15" s="53"/>
      <c r="I15" s="82"/>
      <c r="J15" s="15">
        <f t="shared" si="1"/>
        <v>1.009075099738415E-2</v>
      </c>
      <c r="K15" s="3">
        <f>STDEVPA(J15:J21,H15:H24)</f>
        <v>3.4744946297388594E-3</v>
      </c>
      <c r="L15" s="3"/>
      <c r="M15" s="3"/>
      <c r="N15" s="3"/>
    </row>
    <row r="16" spans="1:21" x14ac:dyDescent="0.15">
      <c r="A16" s="47" t="s">
        <v>134</v>
      </c>
      <c r="B16" s="5">
        <v>0.50060000000000004</v>
      </c>
      <c r="C16" s="51">
        <f>(B16+B17)/2</f>
        <v>0.50065000000000004</v>
      </c>
      <c r="D16" s="10">
        <v>0.25900000000000001</v>
      </c>
      <c r="E16" s="10">
        <v>0.26200000000000001</v>
      </c>
      <c r="F16" s="10">
        <f t="shared" si="0"/>
        <v>0.26050000000000001</v>
      </c>
      <c r="G16" s="52">
        <f>(D16+E16+D17+E17)/4</f>
        <v>0.26175000000000004</v>
      </c>
      <c r="H16" s="53">
        <f>(G16-0.0629)/(0.0041*10*1000*C16)</f>
        <v>9.6874063717167693E-3</v>
      </c>
      <c r="I16" s="82">
        <f>STDEVPA(D16:E17,G16)</f>
        <v>3.4856850115866783E-3</v>
      </c>
      <c r="J16" s="15">
        <f t="shared" si="1"/>
        <v>9.62747142453446E-3</v>
      </c>
      <c r="K16" s="3">
        <f>STDEVPA(J16:J21,H16:H25)</f>
        <v>3.5432448496987693E-3</v>
      </c>
      <c r="L16" s="3"/>
      <c r="M16" s="3"/>
      <c r="N16" s="3"/>
    </row>
    <row r="17" spans="1:21" x14ac:dyDescent="0.15">
      <c r="A17" s="47"/>
      <c r="B17" s="5">
        <v>0.50070000000000003</v>
      </c>
      <c r="C17" s="51"/>
      <c r="D17" s="10">
        <v>0.26800000000000002</v>
      </c>
      <c r="E17" s="10">
        <v>0.25800000000000001</v>
      </c>
      <c r="F17" s="10">
        <f t="shared" si="0"/>
        <v>0.26300000000000001</v>
      </c>
      <c r="G17" s="52"/>
      <c r="H17" s="53"/>
      <c r="I17" s="82"/>
      <c r="J17" s="15">
        <f t="shared" si="1"/>
        <v>9.7473293486679616E-3</v>
      </c>
      <c r="K17" s="3">
        <f>STDEVPA(J17:J21,H17:H26)</f>
        <v>4.0176246318907793E-3</v>
      </c>
      <c r="L17" s="3"/>
      <c r="M17" s="3"/>
      <c r="N17" s="3"/>
    </row>
    <row r="18" spans="1:21" x14ac:dyDescent="0.15">
      <c r="A18" s="47" t="s">
        <v>182</v>
      </c>
      <c r="B18" s="5">
        <v>0.50029999999999997</v>
      </c>
      <c r="C18" s="51">
        <f>(B18+B19)/2</f>
        <v>0.50049999999999994</v>
      </c>
      <c r="D18" s="10">
        <v>0.30299999999999999</v>
      </c>
      <c r="E18" s="10">
        <v>0.307</v>
      </c>
      <c r="F18" s="10">
        <f t="shared" si="0"/>
        <v>0.30499999999999999</v>
      </c>
      <c r="G18" s="52">
        <f>(D18+E18+D19+E19)/4</f>
        <v>0.30599999999999999</v>
      </c>
      <c r="H18" s="53">
        <f>(G18-0.0629)/(0.0041*10*1000*C18)</f>
        <v>1.1846689895470384E-2</v>
      </c>
      <c r="I18" s="82">
        <f>STDEVPA(D18:E19,G18)</f>
        <v>2.4494897427831805E-3</v>
      </c>
      <c r="J18" s="15">
        <f t="shared" si="1"/>
        <v>1.1802674492865256E-2</v>
      </c>
      <c r="K18" s="3">
        <f>STDEVPA(J18:J21,H18:H27)</f>
        <v>4.0919778562174425E-3</v>
      </c>
      <c r="L18" s="3"/>
      <c r="M18" s="3"/>
      <c r="N18" s="3"/>
    </row>
    <row r="19" spans="1:21" x14ac:dyDescent="0.15">
      <c r="A19" s="47"/>
      <c r="B19" s="5">
        <v>0.50070000000000003</v>
      </c>
      <c r="C19" s="51"/>
      <c r="D19" s="10">
        <v>0.31</v>
      </c>
      <c r="E19" s="10">
        <v>0.30399999999999999</v>
      </c>
      <c r="F19" s="10">
        <f t="shared" si="0"/>
        <v>0.307</v>
      </c>
      <c r="G19" s="52"/>
      <c r="H19" s="53"/>
      <c r="I19" s="82"/>
      <c r="J19" s="15">
        <f t="shared" si="1"/>
        <v>1.1890670134981756E-2</v>
      </c>
      <c r="K19" s="3">
        <f>STDEVPA(J19:J21,H19:H28)</f>
        <v>4.6398429424814105E-3</v>
      </c>
      <c r="L19" s="3"/>
      <c r="M19" s="3"/>
      <c r="N19" s="3"/>
    </row>
    <row r="20" spans="1:2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1" x14ac:dyDescent="0.15">
      <c r="A21" s="60" t="s">
        <v>229</v>
      </c>
      <c r="B21" s="62"/>
      <c r="C21" s="62"/>
      <c r="D21" s="62"/>
      <c r="E21" s="62"/>
      <c r="F21" s="62"/>
      <c r="G21" s="62"/>
      <c r="H21" s="62"/>
      <c r="I21" s="3"/>
      <c r="J21" s="3"/>
      <c r="K21" s="3"/>
      <c r="L21" s="3"/>
      <c r="M21" s="3"/>
      <c r="N21" s="3"/>
    </row>
    <row r="22" spans="1:21" x14ac:dyDescent="0.15">
      <c r="A22" s="41" t="s">
        <v>258</v>
      </c>
      <c r="B22" s="39" t="s">
        <v>248</v>
      </c>
      <c r="C22" s="39" t="s">
        <v>247</v>
      </c>
      <c r="D22" s="8" t="s">
        <v>9</v>
      </c>
      <c r="E22" s="8" t="s">
        <v>9</v>
      </c>
      <c r="F22" s="49" t="s">
        <v>249</v>
      </c>
      <c r="G22" s="47"/>
      <c r="H22" s="38" t="s">
        <v>255</v>
      </c>
      <c r="I22" s="38" t="s">
        <v>256</v>
      </c>
      <c r="J22" s="38" t="s">
        <v>255</v>
      </c>
      <c r="K22" s="38" t="s">
        <v>256</v>
      </c>
      <c r="L22" s="3"/>
      <c r="M22" s="3"/>
      <c r="N22" s="3"/>
    </row>
    <row r="23" spans="1:21" x14ac:dyDescent="0.15">
      <c r="A23" s="69" t="s">
        <v>143</v>
      </c>
      <c r="B23" s="13" t="s">
        <v>144</v>
      </c>
      <c r="C23" s="50">
        <f>(B23+B24)/2</f>
        <v>0.50049999999999994</v>
      </c>
      <c r="D23" s="10">
        <v>0.27900000000000003</v>
      </c>
      <c r="E23" s="10">
        <v>0.28699999999999998</v>
      </c>
      <c r="F23" s="10">
        <v>0.28299999999999997</v>
      </c>
      <c r="G23" s="52">
        <f>(D23+E23+D24+E24)/4</f>
        <v>0.28225</v>
      </c>
      <c r="H23" s="53">
        <f>(G23-0.0629)/(0.0041*10*1000*C23)</f>
        <v>1.0689310689310689E-2</v>
      </c>
      <c r="I23" s="82">
        <f>STDEVPA(D23:E24,G23)</f>
        <v>3.4278273002005008E-3</v>
      </c>
      <c r="J23" s="15">
        <f t="shared" ref="J23:J34" si="2">(F23-0.0629)/(0.0041*10*1000*B23)</f>
        <v>1.0723716905566975E-2</v>
      </c>
      <c r="K23" s="3">
        <f>STDEVPA(J23,H23)</f>
        <v>1.7203108128143081E-5</v>
      </c>
      <c r="L23" s="55" t="s">
        <v>261</v>
      </c>
      <c r="M23" s="56"/>
      <c r="N23" s="56"/>
      <c r="O23" s="56"/>
      <c r="P23" s="56"/>
      <c r="Q23" s="56"/>
      <c r="R23" s="56"/>
      <c r="S23" s="56"/>
      <c r="T23" s="56"/>
      <c r="U23" s="56"/>
    </row>
    <row r="24" spans="1:21" x14ac:dyDescent="0.15">
      <c r="A24" s="69"/>
      <c r="B24" s="13" t="s">
        <v>145</v>
      </c>
      <c r="C24" s="50"/>
      <c r="D24" s="10">
        <v>0.28499999999999998</v>
      </c>
      <c r="E24" s="10">
        <v>0.27800000000000002</v>
      </c>
      <c r="F24" s="10">
        <v>0.28149999999999997</v>
      </c>
      <c r="G24" s="52"/>
      <c r="H24" s="53"/>
      <c r="I24" s="82"/>
      <c r="J24" s="15">
        <f t="shared" si="2"/>
        <v>1.0654890721569086E-2</v>
      </c>
      <c r="K24" s="3">
        <f>STDEVPA(J24,H23)</f>
        <v>1.7209983870801471E-5</v>
      </c>
      <c r="L24" s="3"/>
      <c r="M24" s="3"/>
      <c r="N24" s="3"/>
    </row>
    <row r="25" spans="1:21" x14ac:dyDescent="0.15">
      <c r="A25" s="69" t="s">
        <v>146</v>
      </c>
      <c r="B25" s="13" t="s">
        <v>147</v>
      </c>
      <c r="C25" s="50">
        <f>(B25+B26)/2</f>
        <v>0.50055000000000005</v>
      </c>
      <c r="D25" s="10">
        <v>0.30199999999999999</v>
      </c>
      <c r="E25" s="10">
        <v>0.29899999999999999</v>
      </c>
      <c r="F25" s="10">
        <v>0.30049999999999999</v>
      </c>
      <c r="G25" s="52">
        <f>(D25+E25+D26+E26)/4</f>
        <v>0.30349999999999999</v>
      </c>
      <c r="H25" s="53">
        <f>(G25-0.0629)/(0.0041*10*1000*C25)</f>
        <v>1.1723689307615279E-2</v>
      </c>
      <c r="I25" s="82">
        <f>STDEVPA(D25:E26,G25)</f>
        <v>3.0000000000000027E-3</v>
      </c>
      <c r="J25" s="15">
        <f t="shared" si="2"/>
        <v>1.1578665237201823E-2</v>
      </c>
      <c r="K25" s="3">
        <f>STDEVPA(J25,H25)</f>
        <v>7.2512035206728429E-5</v>
      </c>
      <c r="L25" s="3"/>
      <c r="M25" s="3"/>
      <c r="N25" s="3"/>
    </row>
    <row r="26" spans="1:21" x14ac:dyDescent="0.15">
      <c r="A26" s="69"/>
      <c r="B26" s="13" t="s">
        <v>144</v>
      </c>
      <c r="C26" s="50"/>
      <c r="D26" s="10">
        <v>0.30499999999999999</v>
      </c>
      <c r="E26" s="10">
        <v>0.308</v>
      </c>
      <c r="F26" s="10">
        <v>0.30649999999999999</v>
      </c>
      <c r="G26" s="52"/>
      <c r="H26" s="53"/>
      <c r="I26" s="82"/>
      <c r="J26" s="15">
        <f t="shared" si="2"/>
        <v>1.1868684407978716E-2</v>
      </c>
      <c r="K26" s="3">
        <f>STDEVPA(J26,H25)</f>
        <v>7.2497550181718252E-5</v>
      </c>
      <c r="L26" s="3"/>
      <c r="M26" s="3"/>
      <c r="N26" s="3"/>
    </row>
    <row r="27" spans="1:21" x14ac:dyDescent="0.15">
      <c r="A27" s="69" t="s">
        <v>148</v>
      </c>
      <c r="B27" s="13" t="s">
        <v>144</v>
      </c>
      <c r="C27" s="50">
        <f>(B27+B28)/2</f>
        <v>0.50065000000000004</v>
      </c>
      <c r="D27" s="10">
        <v>0.32200000000000001</v>
      </c>
      <c r="E27" s="10">
        <v>0.34200000000000003</v>
      </c>
      <c r="F27" s="10">
        <v>0.33200000000000002</v>
      </c>
      <c r="G27" s="52">
        <f>(D27+E27+D28+E28)/4</f>
        <v>0.30675000000000002</v>
      </c>
      <c r="H27" s="53">
        <f>(G27-0.0629)/(0.0041*10*1000*C27)</f>
        <v>1.1879678369339371E-2</v>
      </c>
      <c r="I27" s="82">
        <f>STDEVPA(D27:E28,G27)</f>
        <v>2.362519841186525E-2</v>
      </c>
      <c r="J27" s="15">
        <f t="shared" si="2"/>
        <v>1.3111095953148903E-2</v>
      </c>
      <c r="K27" s="3">
        <f t="shared" ref="K27:K33" si="3">STDEVPA(J27,H27)</f>
        <v>6.1570879190476612E-4</v>
      </c>
      <c r="L27" s="3"/>
      <c r="M27" s="3"/>
      <c r="N27" s="3"/>
    </row>
    <row r="28" spans="1:21" x14ac:dyDescent="0.15">
      <c r="A28" s="69"/>
      <c r="B28" s="13" t="s">
        <v>149</v>
      </c>
      <c r="C28" s="50"/>
      <c r="D28" s="10">
        <v>0.27700000000000002</v>
      </c>
      <c r="E28" s="10">
        <v>0.28599999999999998</v>
      </c>
      <c r="F28" s="10">
        <v>0.28149999999999997</v>
      </c>
      <c r="G28" s="52"/>
      <c r="H28" s="53"/>
      <c r="I28" s="82"/>
      <c r="J28" s="15">
        <f t="shared" si="2"/>
        <v>1.0648506724731714E-2</v>
      </c>
      <c r="K28" s="3">
        <f>STDEVPA(J28,H27)</f>
        <v>6.1558582230382842E-4</v>
      </c>
      <c r="L28" s="3"/>
      <c r="M28" s="3"/>
      <c r="N28" s="3"/>
    </row>
    <row r="29" spans="1:21" x14ac:dyDescent="0.15">
      <c r="A29" s="69" t="s">
        <v>183</v>
      </c>
      <c r="B29" s="13" t="s">
        <v>147</v>
      </c>
      <c r="C29" s="50">
        <f>(B29+B30)/2</f>
        <v>0.50059999999999993</v>
      </c>
      <c r="D29" s="10">
        <v>0.30499999999999999</v>
      </c>
      <c r="E29" s="10">
        <v>0.29699999999999999</v>
      </c>
      <c r="F29" s="10">
        <v>0.30099999999999999</v>
      </c>
      <c r="G29" s="52">
        <f>(D29+E29+D30+E30)/4</f>
        <v>0.29775000000000001</v>
      </c>
      <c r="H29" s="53">
        <f>(G29-0.0629)/(0.0041*10*1000*C29)</f>
        <v>1.1442366720910519E-2</v>
      </c>
      <c r="I29" s="82">
        <f>STDEVPA(D29:E30,G29)</f>
        <v>6.1114646362390142E-3</v>
      </c>
      <c r="J29" s="15">
        <f t="shared" si="2"/>
        <v>1.1603031115226236E-2</v>
      </c>
      <c r="K29" s="3">
        <f t="shared" si="3"/>
        <v>8.0332197157858415E-5</v>
      </c>
      <c r="L29" s="3"/>
      <c r="M29" s="3"/>
      <c r="N29" s="3"/>
    </row>
    <row r="30" spans="1:21" x14ac:dyDescent="0.15">
      <c r="A30" s="69"/>
      <c r="B30" s="13" t="s">
        <v>149</v>
      </c>
      <c r="C30" s="50"/>
      <c r="D30" s="10">
        <v>0.28699999999999998</v>
      </c>
      <c r="E30" s="10">
        <v>0.30199999999999999</v>
      </c>
      <c r="F30" s="10">
        <v>0.29449999999999998</v>
      </c>
      <c r="G30" s="52"/>
      <c r="H30" s="53"/>
      <c r="I30" s="82"/>
      <c r="J30" s="15">
        <f t="shared" si="2"/>
        <v>1.1281766502506245E-2</v>
      </c>
      <c r="K30" s="3">
        <f>STDEVPA(J30,H29)</f>
        <v>8.0300109202137079E-5</v>
      </c>
      <c r="L30" s="3"/>
      <c r="M30" s="3"/>
      <c r="N30" s="3"/>
    </row>
    <row r="31" spans="1:21" x14ac:dyDescent="0.15">
      <c r="A31" s="69" t="s">
        <v>152</v>
      </c>
      <c r="B31" s="13" t="s">
        <v>144</v>
      </c>
      <c r="C31" s="50">
        <f>(B31+B32)/2</f>
        <v>0.50065000000000004</v>
      </c>
      <c r="D31" s="10">
        <v>0.28799999999999998</v>
      </c>
      <c r="E31" s="10">
        <v>0.27900000000000003</v>
      </c>
      <c r="F31" s="10">
        <v>0.28349999999999997</v>
      </c>
      <c r="G31" s="52">
        <f>(D31+E31+D32+E32)/4</f>
        <v>0.28824999999999995</v>
      </c>
      <c r="H31" s="53">
        <f>(G31-0.0629)/(0.0041*10*1000*C31)</f>
        <v>1.0978410992538965E-2</v>
      </c>
      <c r="I31" s="82">
        <f>STDEVPA(D31:E32,G31)</f>
        <v>6.3678881899731764E-3</v>
      </c>
      <c r="J31" s="15">
        <f t="shared" si="2"/>
        <v>1.0748077916256586E-2</v>
      </c>
      <c r="K31" s="3">
        <f t="shared" si="3"/>
        <v>1.1516653814118948E-4</v>
      </c>
      <c r="L31" s="3"/>
      <c r="M31" s="3"/>
      <c r="N31" s="3"/>
    </row>
    <row r="32" spans="1:21" x14ac:dyDescent="0.15">
      <c r="A32" s="69"/>
      <c r="B32" s="13" t="s">
        <v>149</v>
      </c>
      <c r="C32" s="50"/>
      <c r="D32" s="10">
        <v>0.29899999999999999</v>
      </c>
      <c r="E32" s="10">
        <v>0.28699999999999998</v>
      </c>
      <c r="F32" s="10">
        <v>0.29299999999999998</v>
      </c>
      <c r="G32" s="52"/>
      <c r="H32" s="53"/>
      <c r="I32" s="82"/>
      <c r="J32" s="15">
        <f t="shared" si="2"/>
        <v>1.1208698066609185E-2</v>
      </c>
      <c r="K32" s="3">
        <f>STDEVPA(J32,H31)</f>
        <v>1.151435370351098E-4</v>
      </c>
      <c r="L32" s="3"/>
      <c r="M32" s="3"/>
      <c r="N32" s="3"/>
    </row>
    <row r="33" spans="1:19" x14ac:dyDescent="0.15">
      <c r="A33" s="69" t="s">
        <v>153</v>
      </c>
      <c r="B33" s="13" t="s">
        <v>147</v>
      </c>
      <c r="C33" s="50">
        <f>(B33+B34)/2</f>
        <v>0.50065000000000004</v>
      </c>
      <c r="D33" s="10">
        <v>0.28499999999999998</v>
      </c>
      <c r="E33" s="10">
        <v>0.27600000000000002</v>
      </c>
      <c r="F33" s="10">
        <v>0.28050000000000003</v>
      </c>
      <c r="G33" s="52">
        <f>(D33+E33+D34+E34)/4</f>
        <v>0.28425</v>
      </c>
      <c r="H33" s="53">
        <f>(G33-0.0629)/(0.0041*10*1000*C33)</f>
        <v>1.0783542370528068E-2</v>
      </c>
      <c r="I33" s="82">
        <f>STDEVPA(D33:E34,G33)</f>
        <v>7.7038951187045493E-3</v>
      </c>
      <c r="J33" s="15">
        <f t="shared" si="2"/>
        <v>1.060403011622524E-2</v>
      </c>
      <c r="K33" s="3">
        <f t="shared" si="3"/>
        <v>8.9756127151414261E-5</v>
      </c>
      <c r="L33" s="3"/>
      <c r="M33" s="3"/>
      <c r="N33" s="3"/>
    </row>
    <row r="34" spans="1:19" x14ac:dyDescent="0.15">
      <c r="A34" s="69"/>
      <c r="B34" s="13" t="s">
        <v>44</v>
      </c>
      <c r="C34" s="50"/>
      <c r="D34" s="10">
        <v>0.29799999999999999</v>
      </c>
      <c r="E34" s="10">
        <v>0.27800000000000002</v>
      </c>
      <c r="F34" s="10">
        <v>0.28799999999999998</v>
      </c>
      <c r="G34" s="52"/>
      <c r="H34" s="53"/>
      <c r="I34" s="82"/>
      <c r="J34" s="15">
        <f t="shared" si="2"/>
        <v>1.096294708953479E-2</v>
      </c>
      <c r="K34" s="3">
        <f>STDEVPA(J34,H33)</f>
        <v>8.9702359503360772E-5</v>
      </c>
      <c r="L34" s="3"/>
      <c r="M34" s="3"/>
      <c r="N34" s="3"/>
    </row>
    <row r="35" spans="1:19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9" x14ac:dyDescent="0.15">
      <c r="A36" s="60" t="s">
        <v>229</v>
      </c>
      <c r="B36" s="62"/>
      <c r="C36" s="62"/>
      <c r="D36" s="62"/>
      <c r="E36" s="62"/>
      <c r="F36" s="62"/>
      <c r="G36" s="62"/>
      <c r="H36" s="62"/>
      <c r="I36" s="3"/>
      <c r="J36" s="3"/>
      <c r="K36" s="3"/>
      <c r="L36" s="3"/>
      <c r="M36" s="3"/>
      <c r="N36" s="3"/>
    </row>
    <row r="37" spans="1:19" x14ac:dyDescent="0.15">
      <c r="A37" s="41" t="s">
        <v>259</v>
      </c>
      <c r="B37" s="39" t="s">
        <v>248</v>
      </c>
      <c r="C37" s="39" t="s">
        <v>247</v>
      </c>
      <c r="D37" s="8" t="s">
        <v>9</v>
      </c>
      <c r="E37" s="8" t="s">
        <v>9</v>
      </c>
      <c r="F37" s="49" t="s">
        <v>249</v>
      </c>
      <c r="G37" s="47"/>
      <c r="H37" s="38" t="s">
        <v>255</v>
      </c>
      <c r="I37" s="36" t="s">
        <v>254</v>
      </c>
      <c r="J37" s="38" t="s">
        <v>256</v>
      </c>
      <c r="K37" s="3"/>
      <c r="L37" s="3"/>
      <c r="M37" s="3"/>
      <c r="N37" s="3"/>
    </row>
    <row r="38" spans="1:19" x14ac:dyDescent="0.15">
      <c r="A38" s="47" t="s">
        <v>154</v>
      </c>
      <c r="B38" s="9">
        <v>0.50080000000000002</v>
      </c>
      <c r="C38" s="51">
        <f>(B38+B39)/2</f>
        <v>0.50075000000000003</v>
      </c>
      <c r="D38" s="10">
        <v>0.157</v>
      </c>
      <c r="E38" s="10">
        <v>0.17</v>
      </c>
      <c r="F38" s="10">
        <f t="shared" ref="F38:F55" si="4">(D38+E38)/2</f>
        <v>0.16350000000000001</v>
      </c>
      <c r="G38" s="52">
        <f>(D38+E38+D39+E39)/4</f>
        <v>0.16125</v>
      </c>
      <c r="H38" s="53">
        <f>(G38-0.0629)/(0.0041*10*1000*C38)</f>
        <v>4.79037541249102E-3</v>
      </c>
      <c r="I38" s="15">
        <f>(F38-0.0629)/(0.0041*10*1000*B38)</f>
        <v>4.8994779085171046E-3</v>
      </c>
      <c r="J38" s="3">
        <f>STDEVPA(I38,H38)</f>
        <v>5.45512480130423E-5</v>
      </c>
      <c r="K38" s="55" t="s">
        <v>263</v>
      </c>
      <c r="L38" s="56"/>
      <c r="M38" s="56"/>
      <c r="N38" s="56"/>
      <c r="O38" s="56"/>
      <c r="P38" s="56"/>
      <c r="Q38" s="56"/>
      <c r="R38" s="56"/>
      <c r="S38" s="56"/>
    </row>
    <row r="39" spans="1:19" x14ac:dyDescent="0.15">
      <c r="A39" s="47"/>
      <c r="B39" s="9">
        <v>0.50070000000000003</v>
      </c>
      <c r="C39" s="51"/>
      <c r="D39" s="10">
        <v>0.161</v>
      </c>
      <c r="E39" s="10">
        <v>0.157</v>
      </c>
      <c r="F39" s="10">
        <f t="shared" si="4"/>
        <v>0.159</v>
      </c>
      <c r="G39" s="52"/>
      <c r="H39" s="53"/>
      <c r="I39" s="15">
        <f t="shared" ref="I39:I55" si="5">(F39-0.0629)/(0.0041*10*1000*B39)</f>
        <v>4.6812511264717202E-3</v>
      </c>
      <c r="J39" s="3">
        <f>STDEVPA(I39,H38)</f>
        <v>5.4562143009649882E-5</v>
      </c>
      <c r="K39" s="3"/>
      <c r="L39" s="3"/>
      <c r="M39" s="3"/>
      <c r="N39" s="3"/>
    </row>
    <row r="40" spans="1:19" x14ac:dyDescent="0.15">
      <c r="A40" s="47" t="s">
        <v>155</v>
      </c>
      <c r="B40" s="9">
        <v>0.50060000000000004</v>
      </c>
      <c r="C40" s="51">
        <f>(B40+B41)/2</f>
        <v>0.50060000000000004</v>
      </c>
      <c r="D40" s="10">
        <v>0.192</v>
      </c>
      <c r="E40" s="10">
        <v>0.19500000000000001</v>
      </c>
      <c r="F40" s="10">
        <f t="shared" si="4"/>
        <v>0.19350000000000001</v>
      </c>
      <c r="G40" s="52">
        <f>(D40+E40+D41+E41)/4</f>
        <v>0.19074999999999998</v>
      </c>
      <c r="H40" s="53">
        <f>(G40-0.0629)/(0.0041*10*1000*C40)</f>
        <v>6.2291104333336558E-3</v>
      </c>
      <c r="I40" s="15">
        <f t="shared" si="5"/>
        <v>6.3630959921265199E-3</v>
      </c>
      <c r="J40" s="3">
        <f>STDEVPA(I40,H40)</f>
        <v>6.6992779396432035E-5</v>
      </c>
      <c r="K40" s="3"/>
      <c r="L40" s="3"/>
      <c r="M40" s="3"/>
      <c r="N40" s="3"/>
    </row>
    <row r="41" spans="1:19" x14ac:dyDescent="0.15">
      <c r="A41" s="47"/>
      <c r="B41" s="9">
        <v>0.50060000000000004</v>
      </c>
      <c r="C41" s="51"/>
      <c r="D41" s="10">
        <v>0.184</v>
      </c>
      <c r="E41" s="10">
        <v>0.192</v>
      </c>
      <c r="F41" s="10">
        <f t="shared" si="4"/>
        <v>0.188</v>
      </c>
      <c r="G41" s="52"/>
      <c r="H41" s="53"/>
      <c r="I41" s="15">
        <f t="shared" si="5"/>
        <v>6.0951248745407935E-3</v>
      </c>
      <c r="J41" s="3">
        <f>STDEVPA(I41,H40)</f>
        <v>6.6992779396431168E-5</v>
      </c>
      <c r="K41" s="3"/>
      <c r="L41" s="3"/>
      <c r="M41" s="3"/>
      <c r="N41" s="3"/>
    </row>
    <row r="42" spans="1:19" x14ac:dyDescent="0.15">
      <c r="A42" s="47" t="s">
        <v>156</v>
      </c>
      <c r="B42" s="9">
        <v>0.50060000000000004</v>
      </c>
      <c r="C42" s="51">
        <f>(B42+B43)/2</f>
        <v>0.50049999999999994</v>
      </c>
      <c r="D42" s="10">
        <v>0.218</v>
      </c>
      <c r="E42" s="10">
        <v>0.223</v>
      </c>
      <c r="F42" s="10">
        <f t="shared" si="4"/>
        <v>0.2205</v>
      </c>
      <c r="G42" s="52">
        <f>(D42+E42+D43+E43)/4</f>
        <v>0.21475</v>
      </c>
      <c r="H42" s="53">
        <f>(G42-0.0629)/(0.0041*10*1000*C42)</f>
        <v>7.3999171560147166E-3</v>
      </c>
      <c r="I42" s="15">
        <f t="shared" si="5"/>
        <v>7.6785905693655416E-3</v>
      </c>
      <c r="J42" s="3">
        <f>STDEVPA(I42,H42)</f>
        <v>1.3933670667541252E-4</v>
      </c>
      <c r="K42" s="3"/>
      <c r="L42" s="3"/>
      <c r="M42" s="3"/>
      <c r="N42" s="3"/>
    </row>
    <row r="43" spans="1:19" x14ac:dyDescent="0.15">
      <c r="A43" s="47"/>
      <c r="B43" s="9">
        <v>0.50039999999999996</v>
      </c>
      <c r="C43" s="51"/>
      <c r="D43" s="10">
        <v>0.214</v>
      </c>
      <c r="E43" s="10">
        <v>0.20399999999999999</v>
      </c>
      <c r="F43" s="10">
        <f t="shared" si="4"/>
        <v>0.20899999999999999</v>
      </c>
      <c r="G43" s="52"/>
      <c r="H43" s="53"/>
      <c r="I43" s="15">
        <f t="shared" si="5"/>
        <v>7.1211323624027619E-3</v>
      </c>
      <c r="J43" s="3">
        <f>STDEVPA(I43,H42)</f>
        <v>1.393923968059773E-4</v>
      </c>
      <c r="K43" s="3"/>
      <c r="L43" s="3"/>
      <c r="M43" s="3"/>
      <c r="N43" s="3"/>
    </row>
    <row r="44" spans="1:19" x14ac:dyDescent="0.15">
      <c r="A44" s="47" t="s">
        <v>157</v>
      </c>
      <c r="B44" s="9">
        <v>0.50070000000000003</v>
      </c>
      <c r="C44" s="51">
        <f>(B44+B45)/2</f>
        <v>0.50075000000000003</v>
      </c>
      <c r="D44" s="10">
        <v>0.218</v>
      </c>
      <c r="E44" s="10">
        <v>0.24199999999999999</v>
      </c>
      <c r="F44" s="10">
        <f t="shared" si="4"/>
        <v>0.22999999999999998</v>
      </c>
      <c r="G44" s="52">
        <f>(D44+E44+D45+E45)/4</f>
        <v>0.21875</v>
      </c>
      <c r="H44" s="53">
        <f>(G44-0.0629)/(0.0041*10*1000*C44)</f>
        <v>7.5910524457216601E-3</v>
      </c>
      <c r="I44" s="15">
        <f t="shared" si="5"/>
        <v>8.1398237589326138E-3</v>
      </c>
      <c r="J44" s="3">
        <f>STDEVPA(I44,H44)</f>
        <v>2.7438565660547684E-4</v>
      </c>
      <c r="K44" s="3"/>
      <c r="L44" s="3"/>
      <c r="M44" s="3"/>
      <c r="N44" s="3"/>
    </row>
    <row r="45" spans="1:19" x14ac:dyDescent="0.15">
      <c r="A45" s="47"/>
      <c r="B45" s="9">
        <v>0.50080000000000002</v>
      </c>
      <c r="C45" s="51"/>
      <c r="D45" s="10">
        <v>0.20300000000000001</v>
      </c>
      <c r="E45" s="10">
        <v>0.21199999999999999</v>
      </c>
      <c r="F45" s="10">
        <f t="shared" si="4"/>
        <v>0.20750000000000002</v>
      </c>
      <c r="G45" s="52"/>
      <c r="H45" s="53"/>
      <c r="I45" s="15">
        <f t="shared" si="5"/>
        <v>7.0423907114470505E-3</v>
      </c>
      <c r="J45" s="3">
        <f>STDEVPA(I45,H44)</f>
        <v>2.7433086713730482E-4</v>
      </c>
      <c r="K45" s="3"/>
      <c r="L45" s="3"/>
      <c r="M45" s="3"/>
      <c r="N45" s="3"/>
    </row>
    <row r="46" spans="1:19" x14ac:dyDescent="0.15">
      <c r="A46" s="47" t="s">
        <v>158</v>
      </c>
      <c r="B46" s="9">
        <v>0.50060000000000004</v>
      </c>
      <c r="C46" s="51">
        <f>(B46+B47)/2</f>
        <v>0.50065000000000004</v>
      </c>
      <c r="D46" s="10">
        <v>0.23699999999999999</v>
      </c>
      <c r="E46" s="10">
        <v>0.23699999999999999</v>
      </c>
      <c r="F46" s="10">
        <f t="shared" si="4"/>
        <v>0.23699999999999999</v>
      </c>
      <c r="G46" s="52">
        <f>(D46+E46+D47+E47)/4</f>
        <v>0.22999999999999998</v>
      </c>
      <c r="H46" s="53">
        <f>(G46-0.0629)/(0.0041*10*1000*C46)</f>
        <v>8.1406366845052629E-3</v>
      </c>
      <c r="I46" s="15">
        <f t="shared" si="5"/>
        <v>8.4825039221227191E-3</v>
      </c>
      <c r="J46" s="3">
        <f>STDEVPA(I46,H46)</f>
        <v>1.7093361880872807E-4</v>
      </c>
      <c r="K46" s="3"/>
      <c r="L46" s="3"/>
      <c r="M46" s="3"/>
      <c r="N46" s="3"/>
    </row>
    <row r="47" spans="1:19" x14ac:dyDescent="0.15">
      <c r="A47" s="47"/>
      <c r="B47" s="9">
        <v>0.50070000000000003</v>
      </c>
      <c r="C47" s="51"/>
      <c r="D47" s="10">
        <v>0.22600000000000001</v>
      </c>
      <c r="E47" s="10">
        <v>0.22</v>
      </c>
      <c r="F47" s="10">
        <f t="shared" si="4"/>
        <v>0.223</v>
      </c>
      <c r="G47" s="52"/>
      <c r="H47" s="53"/>
      <c r="I47" s="15">
        <f t="shared" si="5"/>
        <v>7.7988377247463318E-3</v>
      </c>
      <c r="J47" s="3">
        <f>STDEVPA(I47,H46)</f>
        <v>1.7089947987946556E-4</v>
      </c>
      <c r="K47" s="3"/>
      <c r="L47" s="3"/>
      <c r="M47" s="3"/>
      <c r="N47" s="3"/>
    </row>
    <row r="48" spans="1:19" x14ac:dyDescent="0.15">
      <c r="A48" s="47" t="s">
        <v>159</v>
      </c>
      <c r="B48" s="9">
        <v>0.50080000000000002</v>
      </c>
      <c r="C48" s="51">
        <f>(B48+B49)/2</f>
        <v>0.50070000000000003</v>
      </c>
      <c r="D48" s="10">
        <v>0.23400000000000001</v>
      </c>
      <c r="E48" s="10">
        <v>0.24299999999999999</v>
      </c>
      <c r="F48" s="10">
        <f t="shared" si="4"/>
        <v>0.23849999999999999</v>
      </c>
      <c r="G48" s="52">
        <f>(D48+E48+D49+E49)/4</f>
        <v>0.23224999999999998</v>
      </c>
      <c r="H48" s="53">
        <f>(G48-0.0629)/(0.0041*10*1000*C48)</f>
        <v>8.2494264127782081E-3</v>
      </c>
      <c r="I48" s="15">
        <f t="shared" si="5"/>
        <v>8.5521701862386022E-3</v>
      </c>
      <c r="J48" s="3">
        <f>STDEVPA(I48,H48)</f>
        <v>1.5137188673019705E-4</v>
      </c>
      <c r="K48" s="3"/>
      <c r="L48" s="3"/>
      <c r="M48" s="3"/>
      <c r="N48" s="3"/>
    </row>
    <row r="49" spans="1:20" x14ac:dyDescent="0.15">
      <c r="A49" s="47"/>
      <c r="B49" s="9">
        <v>0.50060000000000004</v>
      </c>
      <c r="C49" s="51"/>
      <c r="D49" s="10">
        <v>0.22700000000000001</v>
      </c>
      <c r="E49" s="10">
        <v>0.22500000000000001</v>
      </c>
      <c r="F49" s="10">
        <f t="shared" si="4"/>
        <v>0.22600000000000001</v>
      </c>
      <c r="G49" s="52"/>
      <c r="H49" s="53"/>
      <c r="I49" s="15">
        <f t="shared" si="5"/>
        <v>7.946561686951268E-3</v>
      </c>
      <c r="J49" s="3">
        <f>STDEVPA(I49,H48)</f>
        <v>1.5143236291347006E-4</v>
      </c>
      <c r="K49" s="3"/>
      <c r="L49" s="3"/>
      <c r="M49" s="3"/>
      <c r="N49" s="3"/>
    </row>
    <row r="50" spans="1:20" x14ac:dyDescent="0.15">
      <c r="A50" s="47" t="s">
        <v>160</v>
      </c>
      <c r="B50" s="9">
        <v>0.50080000000000002</v>
      </c>
      <c r="C50" s="51">
        <f>(B50+B51)/2</f>
        <v>0.50080000000000002</v>
      </c>
      <c r="D50" s="10">
        <v>0.24399999999999999</v>
      </c>
      <c r="E50" s="10">
        <v>0.17100000000000001</v>
      </c>
      <c r="F50" s="10">
        <f t="shared" si="4"/>
        <v>0.20750000000000002</v>
      </c>
      <c r="G50" s="52">
        <f>(D50+E50+D51+E51)/4</f>
        <v>0.2235</v>
      </c>
      <c r="H50" s="53">
        <f>(G50-0.0629)/(0.0041*10*1000*C50)</f>
        <v>7.8216317306943044E-3</v>
      </c>
      <c r="I50" s="15">
        <f t="shared" si="5"/>
        <v>7.0423907114470505E-3</v>
      </c>
      <c r="J50" s="3">
        <f>STDEVPA(I50,H50)</f>
        <v>3.8962050962362696E-4</v>
      </c>
      <c r="K50" s="3"/>
      <c r="L50" s="3"/>
      <c r="M50" s="3"/>
      <c r="N50" s="3"/>
    </row>
    <row r="51" spans="1:20" x14ac:dyDescent="0.15">
      <c r="A51" s="47"/>
      <c r="B51" s="9">
        <v>0.50080000000000002</v>
      </c>
      <c r="C51" s="51"/>
      <c r="D51" s="10">
        <v>0.23300000000000001</v>
      </c>
      <c r="E51" s="10">
        <v>0.246</v>
      </c>
      <c r="F51" s="10">
        <f t="shared" si="4"/>
        <v>0.23949999999999999</v>
      </c>
      <c r="G51" s="52"/>
      <c r="H51" s="53"/>
      <c r="I51" s="15">
        <f t="shared" si="5"/>
        <v>8.6008727499415558E-3</v>
      </c>
      <c r="J51" s="3">
        <f>STDEVPA(I51,H50)</f>
        <v>3.8962050962362566E-4</v>
      </c>
      <c r="K51" s="3"/>
      <c r="L51" s="3"/>
      <c r="M51" s="3"/>
      <c r="N51" s="3"/>
    </row>
    <row r="52" spans="1:20" x14ac:dyDescent="0.15">
      <c r="A52" s="47" t="s">
        <v>161</v>
      </c>
      <c r="B52" s="9">
        <v>0.50070000000000003</v>
      </c>
      <c r="C52" s="51">
        <f>(B52+B53)/2</f>
        <v>0.50039999999999996</v>
      </c>
      <c r="D52" s="10">
        <v>0.25700000000000001</v>
      </c>
      <c r="E52" s="10">
        <v>0.26500000000000001</v>
      </c>
      <c r="F52" s="10">
        <f t="shared" si="4"/>
        <v>0.26100000000000001</v>
      </c>
      <c r="G52" s="52">
        <f>(D52+E52+D53+E53)/4</f>
        <v>0.2555</v>
      </c>
      <c r="H52" s="53">
        <f>(G52-0.0629)/(0.0041*10*1000*C52)</f>
        <v>9.3876118617301288E-3</v>
      </c>
      <c r="I52" s="15">
        <f t="shared" si="5"/>
        <v>9.6499047674718803E-3</v>
      </c>
      <c r="J52" s="3">
        <f>STDEVPA(I52,H52)</f>
        <v>1.3114645287087574E-4</v>
      </c>
      <c r="K52" s="3"/>
      <c r="L52" s="3"/>
      <c r="M52" s="3"/>
      <c r="N52" s="3"/>
    </row>
    <row r="53" spans="1:20" x14ac:dyDescent="0.15">
      <c r="A53" s="47"/>
      <c r="B53" s="9">
        <v>0.50009999999999999</v>
      </c>
      <c r="C53" s="51"/>
      <c r="D53" s="10">
        <v>0.252</v>
      </c>
      <c r="E53" s="10">
        <v>0.248</v>
      </c>
      <c r="F53" s="10">
        <f t="shared" si="4"/>
        <v>0.25</v>
      </c>
      <c r="G53" s="52"/>
      <c r="H53" s="53"/>
      <c r="I53" s="15">
        <f t="shared" si="5"/>
        <v>9.1250042674391948E-3</v>
      </c>
      <c r="J53" s="3">
        <f>STDEVPA(I53,H52)</f>
        <v>1.3130379714546697E-4</v>
      </c>
      <c r="K53" s="3"/>
      <c r="L53" s="3"/>
      <c r="M53" s="3"/>
      <c r="N53" s="3"/>
    </row>
    <row r="54" spans="1:20" x14ac:dyDescent="0.15">
      <c r="A54" s="47" t="s">
        <v>162</v>
      </c>
      <c r="B54" s="9">
        <v>0.50070000000000003</v>
      </c>
      <c r="C54" s="51">
        <f>(B54+B55)/2</f>
        <v>0.50075000000000003</v>
      </c>
      <c r="D54" s="10">
        <v>0.26800000000000002</v>
      </c>
      <c r="E54" s="10">
        <v>0.27200000000000002</v>
      </c>
      <c r="F54" s="10">
        <f t="shared" si="4"/>
        <v>0.27</v>
      </c>
      <c r="G54" s="52">
        <f>(D54+E54+D55+E55)/4</f>
        <v>0.24324999999999999</v>
      </c>
      <c r="H54" s="53">
        <f>(G54-0.0629)/(0.0041*10*1000*C54)</f>
        <v>8.78438439901124E-3</v>
      </c>
      <c r="I54" s="15">
        <f t="shared" si="5"/>
        <v>1.0088315382854249E-2</v>
      </c>
      <c r="J54" s="3">
        <f>STDEVPA(I54,H54)</f>
        <v>6.5196549192150441E-4</v>
      </c>
      <c r="K54" s="3"/>
      <c r="L54" s="3"/>
      <c r="M54" s="3"/>
      <c r="N54" s="3"/>
    </row>
    <row r="55" spans="1:20" x14ac:dyDescent="0.15">
      <c r="A55" s="47"/>
      <c r="B55" s="9">
        <v>0.50080000000000002</v>
      </c>
      <c r="C55" s="51"/>
      <c r="D55" s="10">
        <v>0.217</v>
      </c>
      <c r="E55" s="10">
        <v>0.216</v>
      </c>
      <c r="F55" s="10">
        <f t="shared" si="4"/>
        <v>0.2165</v>
      </c>
      <c r="G55" s="52"/>
      <c r="H55" s="53"/>
      <c r="I55" s="15">
        <f t="shared" si="5"/>
        <v>7.4807137847736306E-3</v>
      </c>
      <c r="J55" s="3">
        <f>STDEVPA(I55,H54)</f>
        <v>6.5183530711880469E-4</v>
      </c>
      <c r="K55" s="3"/>
      <c r="L55" s="3"/>
      <c r="M55" s="3"/>
      <c r="N55" s="3"/>
    </row>
    <row r="56" spans="1:2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0" x14ac:dyDescent="0.15">
      <c r="A57" s="60" t="s">
        <v>229</v>
      </c>
      <c r="B57" s="62"/>
      <c r="C57" s="62"/>
      <c r="D57" s="62"/>
      <c r="E57" s="62"/>
      <c r="F57" s="62"/>
      <c r="G57" s="62"/>
      <c r="H57" s="62"/>
      <c r="I57" s="3"/>
      <c r="J57" s="3"/>
      <c r="K57" s="3"/>
      <c r="L57" s="3"/>
      <c r="M57" s="3"/>
      <c r="N57" s="3"/>
    </row>
    <row r="58" spans="1:20" x14ac:dyDescent="0.15">
      <c r="A58" s="41" t="s">
        <v>260</v>
      </c>
      <c r="B58" s="39" t="s">
        <v>248</v>
      </c>
      <c r="C58" s="39" t="s">
        <v>247</v>
      </c>
      <c r="D58" s="8" t="s">
        <v>9</v>
      </c>
      <c r="E58" s="8" t="s">
        <v>9</v>
      </c>
      <c r="F58" s="49" t="s">
        <v>249</v>
      </c>
      <c r="G58" s="47"/>
      <c r="H58" s="38" t="s">
        <v>255</v>
      </c>
      <c r="I58" s="36" t="s">
        <v>254</v>
      </c>
      <c r="J58" s="38" t="s">
        <v>256</v>
      </c>
      <c r="K58" s="3"/>
      <c r="L58" s="3"/>
      <c r="M58" s="3"/>
      <c r="N58" s="3"/>
    </row>
    <row r="59" spans="1:20" x14ac:dyDescent="0.15">
      <c r="A59" s="80">
        <v>0.25</v>
      </c>
      <c r="B59" s="5">
        <v>0.50090000000000001</v>
      </c>
      <c r="C59" s="51">
        <f>(B59+B60)/2</f>
        <v>0.50090000000000001</v>
      </c>
      <c r="D59" s="10">
        <v>0.154</v>
      </c>
      <c r="E59" s="10">
        <v>0.151</v>
      </c>
      <c r="F59" s="10">
        <f t="shared" ref="F59:F68" si="6">(E59+D59)/2</f>
        <v>0.1525</v>
      </c>
      <c r="G59" s="52">
        <f>(D59+E59+D60+E60)/4</f>
        <v>0.1525</v>
      </c>
      <c r="H59" s="53">
        <f>(G59-0.0629)/(0.0041*10*1000*C59)</f>
        <v>4.3628785259703269E-3</v>
      </c>
      <c r="I59" s="15">
        <f>(F59-0.0629)/(0.0041*10*1000*B59)</f>
        <v>4.3628785259703269E-3</v>
      </c>
      <c r="J59" s="3">
        <f>STDEVPA(I59,H59)</f>
        <v>0</v>
      </c>
      <c r="K59" s="55" t="s">
        <v>264</v>
      </c>
      <c r="L59" s="56"/>
      <c r="M59" s="56"/>
      <c r="N59" s="56"/>
      <c r="O59" s="56"/>
      <c r="P59" s="56"/>
      <c r="Q59" s="56"/>
      <c r="R59" s="56"/>
      <c r="S59" s="56"/>
      <c r="T59" s="56"/>
    </row>
    <row r="60" spans="1:20" x14ac:dyDescent="0.15">
      <c r="A60" s="80"/>
      <c r="B60" s="5">
        <v>0.50090000000000001</v>
      </c>
      <c r="C60" s="51"/>
      <c r="D60" s="10">
        <v>0.156</v>
      </c>
      <c r="E60" s="10">
        <v>0.14899999999999999</v>
      </c>
      <c r="F60" s="10">
        <f t="shared" si="6"/>
        <v>0.1525</v>
      </c>
      <c r="G60" s="52"/>
      <c r="H60" s="53"/>
      <c r="I60" s="15">
        <f t="shared" ref="I60:I68" si="7">(F60-0.0629)/(0.0041*10*1000*B60)</f>
        <v>4.3628785259703269E-3</v>
      </c>
      <c r="J60" s="3">
        <f>STDEVPA(I60,H59)</f>
        <v>0</v>
      </c>
      <c r="K60" s="3"/>
      <c r="L60" s="3"/>
      <c r="M60" s="3"/>
      <c r="N60" s="3"/>
    </row>
    <row r="61" spans="1:20" x14ac:dyDescent="0.15">
      <c r="A61" s="80">
        <v>0.5</v>
      </c>
      <c r="B61" s="5">
        <v>0.50070000000000003</v>
      </c>
      <c r="C61" s="51">
        <f>(B61+B62)/2</f>
        <v>0.50080000000000002</v>
      </c>
      <c r="D61" s="10">
        <v>0.20399999999999999</v>
      </c>
      <c r="E61" s="10">
        <v>0.20200000000000001</v>
      </c>
      <c r="F61" s="10">
        <f t="shared" si="6"/>
        <v>0.20300000000000001</v>
      </c>
      <c r="G61" s="52">
        <f>(D61+E61+D62+E62)/4</f>
        <v>0.20225000000000004</v>
      </c>
      <c r="H61" s="53">
        <f>(G61-0.0629)/(0.0041*10*1000*C61)</f>
        <v>6.7867022520065462E-3</v>
      </c>
      <c r="I61" s="15">
        <f t="shared" si="7"/>
        <v>6.8245919127855152E-3</v>
      </c>
      <c r="J61" s="3">
        <f>STDEVPA(I61,H61)</f>
        <v>1.894483038948451E-5</v>
      </c>
      <c r="K61" s="3"/>
      <c r="L61" s="3"/>
      <c r="M61" s="3"/>
      <c r="N61" s="3"/>
    </row>
    <row r="62" spans="1:20" x14ac:dyDescent="0.15">
      <c r="A62" s="80"/>
      <c r="B62" s="5">
        <v>0.50090000000000001</v>
      </c>
      <c r="C62" s="51"/>
      <c r="D62" s="10">
        <v>0.20200000000000001</v>
      </c>
      <c r="E62" s="10">
        <v>0.20100000000000001</v>
      </c>
      <c r="F62" s="10">
        <f t="shared" si="6"/>
        <v>0.20150000000000001</v>
      </c>
      <c r="G62" s="52"/>
      <c r="H62" s="53"/>
      <c r="I62" s="15">
        <f t="shared" si="7"/>
        <v>6.7488277198603491E-3</v>
      </c>
      <c r="J62" s="3">
        <f>STDEVPA(I62,H61)</f>
        <v>1.893726607309857E-5</v>
      </c>
      <c r="K62" s="3"/>
      <c r="L62" s="3"/>
      <c r="M62" s="3"/>
      <c r="N62" s="3"/>
    </row>
    <row r="63" spans="1:20" x14ac:dyDescent="0.15">
      <c r="A63" s="80">
        <v>0.6</v>
      </c>
      <c r="B63" s="5">
        <v>0.50070000000000003</v>
      </c>
      <c r="C63" s="51">
        <f>(B63+B64)/2</f>
        <v>0.50059999999999993</v>
      </c>
      <c r="D63" s="10">
        <v>0.219</v>
      </c>
      <c r="E63" s="10">
        <v>0.215</v>
      </c>
      <c r="F63" s="10">
        <f t="shared" si="6"/>
        <v>0.217</v>
      </c>
      <c r="G63" s="52">
        <f>(D63+E63+D64+E64)/4</f>
        <v>0.215</v>
      </c>
      <c r="H63" s="53">
        <f>(G63-0.0629)/(0.0041*10*1000*C63)</f>
        <v>7.4106194517798178E-3</v>
      </c>
      <c r="I63" s="15">
        <f t="shared" si="7"/>
        <v>7.5065639811580862E-3</v>
      </c>
      <c r="J63" s="3">
        <f>STDEVPA(I63,H63)</f>
        <v>4.7972264689134184E-5</v>
      </c>
      <c r="K63" s="3"/>
      <c r="L63" s="3"/>
      <c r="M63" s="3"/>
      <c r="N63" s="3"/>
    </row>
    <row r="64" spans="1:20" x14ac:dyDescent="0.15">
      <c r="A64" s="80"/>
      <c r="B64" s="5">
        <v>0.50049999999999994</v>
      </c>
      <c r="C64" s="51"/>
      <c r="D64" s="10">
        <v>0.215</v>
      </c>
      <c r="E64" s="10">
        <v>0.21099999999999999</v>
      </c>
      <c r="F64" s="10">
        <f t="shared" si="6"/>
        <v>0.21299999999999999</v>
      </c>
      <c r="G64" s="52"/>
      <c r="H64" s="53"/>
      <c r="I64" s="15">
        <f t="shared" si="7"/>
        <v>7.3146365829292667E-3</v>
      </c>
      <c r="J64" s="3">
        <f>STDEVPA(I64,H63)</f>
        <v>4.7991434425275533E-5</v>
      </c>
      <c r="K64" s="3"/>
      <c r="L64" s="3"/>
      <c r="M64" s="3"/>
      <c r="N64" s="3"/>
    </row>
    <row r="65" spans="1:17" x14ac:dyDescent="0.15">
      <c r="A65" s="80">
        <v>0.75</v>
      </c>
      <c r="B65" s="5">
        <v>0.50009999999999999</v>
      </c>
      <c r="C65" s="51">
        <f>(B65+B66)/2</f>
        <v>0.50019999999999998</v>
      </c>
      <c r="D65" s="10">
        <v>0.22700000000000001</v>
      </c>
      <c r="E65" s="10">
        <v>0.216</v>
      </c>
      <c r="F65" s="10">
        <f t="shared" si="6"/>
        <v>0.2215</v>
      </c>
      <c r="G65" s="52">
        <f>(D65+E65+D66+E66)/4</f>
        <v>0.222</v>
      </c>
      <c r="H65" s="53">
        <f>(G65-0.0629)/(0.0041*10*1000*C65)</f>
        <v>7.7578724607717904E-3</v>
      </c>
      <c r="I65" s="15">
        <f t="shared" si="7"/>
        <v>7.7350383581820227E-3</v>
      </c>
      <c r="J65" s="3">
        <f>STDEVPA(I65,H65)</f>
        <v>1.1417051294883816E-5</v>
      </c>
      <c r="K65" s="3"/>
      <c r="L65" s="3"/>
      <c r="M65" s="3"/>
      <c r="N65" s="3"/>
    </row>
    <row r="66" spans="1:17" x14ac:dyDescent="0.15">
      <c r="A66" s="80"/>
      <c r="B66" s="5">
        <v>0.50029999999999997</v>
      </c>
      <c r="C66" s="51"/>
      <c r="D66" s="10">
        <v>0.23</v>
      </c>
      <c r="E66" s="10">
        <v>0.215</v>
      </c>
      <c r="F66" s="10">
        <f t="shared" si="6"/>
        <v>0.2225</v>
      </c>
      <c r="G66" s="52"/>
      <c r="H66" s="53"/>
      <c r="I66" s="15">
        <f t="shared" si="7"/>
        <v>7.7806974351974194E-3</v>
      </c>
      <c r="J66" s="3">
        <f>STDEVPA(I66,H65)</f>
        <v>1.1412487212814505E-5</v>
      </c>
      <c r="K66" s="3"/>
      <c r="L66" s="3"/>
      <c r="M66" s="3"/>
      <c r="N66" s="3"/>
    </row>
    <row r="67" spans="1:17" x14ac:dyDescent="0.15">
      <c r="A67" s="81">
        <v>1</v>
      </c>
      <c r="B67" s="16">
        <v>0.50029999999999997</v>
      </c>
      <c r="C67" s="76">
        <f>(B67+B68)/2</f>
        <v>0.50039999999999996</v>
      </c>
      <c r="D67" s="18">
        <v>0.36599999999999999</v>
      </c>
      <c r="E67" s="18">
        <v>0.374</v>
      </c>
      <c r="F67" s="18">
        <f t="shared" si="6"/>
        <v>0.37</v>
      </c>
      <c r="G67" s="77">
        <f>(D67+E67+D68+E68)/4</f>
        <v>0.3725</v>
      </c>
      <c r="H67" s="78">
        <f>(G67-0.0629)/(0.0041*10*1000*C67)</f>
        <v>1.5090366731005441E-2</v>
      </c>
      <c r="I67" s="23">
        <f t="shared" si="7"/>
        <v>1.4971504901936886E-2</v>
      </c>
      <c r="J67" s="24">
        <f>STDEVPA(I67,H67)</f>
        <v>5.9430914534277374E-5</v>
      </c>
      <c r="K67" s="3"/>
      <c r="L67" s="3"/>
      <c r="M67" s="3"/>
      <c r="N67" s="3"/>
    </row>
    <row r="68" spans="1:17" x14ac:dyDescent="0.15">
      <c r="A68" s="81"/>
      <c r="B68" s="16">
        <v>0.50049999999999994</v>
      </c>
      <c r="C68" s="76"/>
      <c r="D68" s="18">
        <v>0.379</v>
      </c>
      <c r="E68" s="18">
        <v>0.371</v>
      </c>
      <c r="F68" s="18">
        <f t="shared" si="6"/>
        <v>0.375</v>
      </c>
      <c r="G68" s="77"/>
      <c r="H68" s="78"/>
      <c r="I68" s="23">
        <f t="shared" si="7"/>
        <v>1.52091810628396E-2</v>
      </c>
      <c r="J68" s="24">
        <f>STDEVPA(I68,H67)</f>
        <v>5.9407165917079591E-5</v>
      </c>
      <c r="K68" s="3"/>
      <c r="L68" s="3"/>
      <c r="M68" s="3"/>
      <c r="N68" s="3"/>
    </row>
    <row r="69" spans="1:17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7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7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7" x14ac:dyDescent="0.15">
      <c r="A72" s="60" t="s">
        <v>229</v>
      </c>
      <c r="B72" s="62"/>
      <c r="C72" s="62"/>
      <c r="D72" s="62"/>
      <c r="E72" s="62"/>
      <c r="F72" s="62"/>
      <c r="G72" s="62"/>
      <c r="H72" s="62"/>
      <c r="I72" s="55" t="s">
        <v>274</v>
      </c>
      <c r="J72" s="56"/>
      <c r="K72" s="56"/>
      <c r="L72" s="56"/>
      <c r="M72" s="56"/>
      <c r="N72" s="56"/>
      <c r="O72" s="56"/>
      <c r="P72" s="56"/>
      <c r="Q72" s="56"/>
    </row>
    <row r="73" spans="1:17" x14ac:dyDescent="0.15">
      <c r="A73" s="41" t="s">
        <v>266</v>
      </c>
      <c r="B73" s="39" t="s">
        <v>248</v>
      </c>
      <c r="C73" s="39" t="s">
        <v>247</v>
      </c>
      <c r="D73" s="6" t="s">
        <v>205</v>
      </c>
      <c r="E73" s="6" t="s">
        <v>205</v>
      </c>
      <c r="F73" s="49" t="s">
        <v>249</v>
      </c>
      <c r="G73" s="47"/>
      <c r="H73" s="38" t="s">
        <v>255</v>
      </c>
      <c r="I73" s="38" t="s">
        <v>256</v>
      </c>
      <c r="J73" s="3"/>
      <c r="K73" s="3"/>
      <c r="L73" s="3"/>
      <c r="M73" s="3"/>
      <c r="N73" s="3"/>
    </row>
    <row r="74" spans="1:17" x14ac:dyDescent="0.15">
      <c r="A74" s="47" t="s">
        <v>6</v>
      </c>
      <c r="B74" s="13" t="s">
        <v>206</v>
      </c>
      <c r="C74" s="50">
        <f>(B74+B75)/2</f>
        <v>0.50014999999999998</v>
      </c>
      <c r="D74" s="20" t="s">
        <v>207</v>
      </c>
      <c r="E74" s="20" t="s">
        <v>208</v>
      </c>
      <c r="F74" s="10">
        <f t="shared" ref="F74:F103" si="8">(D74+E74)/2</f>
        <v>0.24249999999999999</v>
      </c>
      <c r="G74" s="52">
        <f>(D74+E74+D75+E75)/4</f>
        <v>0.25875000000000004</v>
      </c>
      <c r="H74" s="53">
        <f>(G74-0.0629)*0.1/(0.0041*C74*1000)</f>
        <v>9.5507932985957888E-3</v>
      </c>
      <c r="I74" s="82">
        <f>STDEVPA(D74:E75,G74)</f>
        <v>0.10350000000000001</v>
      </c>
      <c r="J74" s="3"/>
      <c r="K74" s="3"/>
      <c r="L74" s="3"/>
      <c r="M74" s="3"/>
      <c r="N74" s="3"/>
    </row>
    <row r="75" spans="1:17" x14ac:dyDescent="0.15">
      <c r="A75" s="47"/>
      <c r="B75" s="13" t="s">
        <v>209</v>
      </c>
      <c r="C75" s="51"/>
      <c r="D75" s="20" t="s">
        <v>210</v>
      </c>
      <c r="E75" s="20" t="s">
        <v>211</v>
      </c>
      <c r="F75" s="10">
        <f t="shared" si="8"/>
        <v>0.27500000000000002</v>
      </c>
      <c r="G75" s="52"/>
      <c r="H75" s="53"/>
      <c r="I75" s="82"/>
      <c r="J75" s="3"/>
      <c r="K75" s="3"/>
      <c r="L75" s="3"/>
      <c r="M75" s="3"/>
      <c r="N75" s="3"/>
    </row>
    <row r="76" spans="1:17" x14ac:dyDescent="0.15">
      <c r="A76" s="47" t="s">
        <v>7</v>
      </c>
      <c r="B76" s="13" t="s">
        <v>212</v>
      </c>
      <c r="C76" s="50">
        <f>(B76+B77)/2</f>
        <v>0.5</v>
      </c>
      <c r="D76" s="20" t="s">
        <v>208</v>
      </c>
      <c r="E76" s="20" t="s">
        <v>213</v>
      </c>
      <c r="F76" s="10">
        <f t="shared" si="8"/>
        <v>0.2505</v>
      </c>
      <c r="G76" s="52">
        <f>(D76+E76+D77+E77)/4</f>
        <v>0.26350000000000001</v>
      </c>
      <c r="H76" s="53">
        <f>(G76-0.0629)*0.1/(0.0041*C76*1000)</f>
        <v>9.7853658536585352E-3</v>
      </c>
      <c r="I76" s="82">
        <f>STDEVPA(D76:E77,G76)</f>
        <v>0.13417510946520597</v>
      </c>
      <c r="J76" s="3"/>
      <c r="K76" s="3"/>
      <c r="L76" s="3"/>
      <c r="M76" s="3"/>
      <c r="N76" s="3"/>
    </row>
    <row r="77" spans="1:17" x14ac:dyDescent="0.15">
      <c r="A77" s="47"/>
      <c r="B77" s="13" t="s">
        <v>212</v>
      </c>
      <c r="C77" s="50"/>
      <c r="D77" s="10">
        <v>0.254</v>
      </c>
      <c r="E77" s="10">
        <v>0.29899999999999999</v>
      </c>
      <c r="F77" s="10">
        <f t="shared" si="8"/>
        <v>0.27649999999999997</v>
      </c>
      <c r="G77" s="52"/>
      <c r="H77" s="53"/>
      <c r="I77" s="82"/>
      <c r="J77" s="3"/>
      <c r="K77" s="3"/>
      <c r="L77" s="3"/>
      <c r="M77" s="3"/>
      <c r="N77" s="3"/>
    </row>
    <row r="78" spans="1:17" x14ac:dyDescent="0.15">
      <c r="A78" s="47" t="s">
        <v>165</v>
      </c>
      <c r="B78" s="13" t="s">
        <v>212</v>
      </c>
      <c r="C78" s="50">
        <f>(B78+B79)/2</f>
        <v>0.50014999999999998</v>
      </c>
      <c r="D78" s="10">
        <v>0.254</v>
      </c>
      <c r="E78" s="10">
        <v>0.26</v>
      </c>
      <c r="F78" s="10">
        <f t="shared" si="8"/>
        <v>0.25700000000000001</v>
      </c>
      <c r="G78" s="52">
        <f>(D78+E78+D79+E79)/4</f>
        <v>0.26474999999999999</v>
      </c>
      <c r="H78" s="53">
        <f>(G78-0.0629)*0.1/(0.0041*C78*1000)</f>
        <v>9.8433884468805688E-3</v>
      </c>
      <c r="I78" s="82">
        <f>STDEVPA(D78:E79,G78)</f>
        <v>9.3674969975975856E-3</v>
      </c>
      <c r="J78" s="3"/>
      <c r="K78" s="3"/>
      <c r="L78" s="3"/>
      <c r="M78" s="3"/>
      <c r="N78" s="3"/>
    </row>
    <row r="79" spans="1:17" x14ac:dyDescent="0.15">
      <c r="A79" s="47"/>
      <c r="B79" s="13" t="s">
        <v>186</v>
      </c>
      <c r="C79" s="50"/>
      <c r="D79" s="10">
        <v>0.26300000000000001</v>
      </c>
      <c r="E79" s="10">
        <v>0.28199999999999997</v>
      </c>
      <c r="F79" s="10">
        <f t="shared" si="8"/>
        <v>0.27249999999999996</v>
      </c>
      <c r="G79" s="52"/>
      <c r="H79" s="53"/>
      <c r="I79" s="82"/>
      <c r="J79" s="3"/>
      <c r="K79" s="3"/>
      <c r="L79" s="3"/>
      <c r="M79" s="3"/>
      <c r="N79" s="3"/>
    </row>
    <row r="80" spans="1:17" x14ac:dyDescent="0.15">
      <c r="A80" s="47" t="s">
        <v>166</v>
      </c>
      <c r="B80" s="13" t="s">
        <v>209</v>
      </c>
      <c r="C80" s="50">
        <f>(B80+B81)/2</f>
        <v>0.50024999999999997</v>
      </c>
      <c r="D80" s="10">
        <v>0.25700000000000001</v>
      </c>
      <c r="E80" s="10">
        <v>0.26300000000000001</v>
      </c>
      <c r="F80" s="10">
        <f t="shared" si="8"/>
        <v>0.26</v>
      </c>
      <c r="G80" s="52">
        <f>(D80+E80+D81+E81)/4</f>
        <v>0.25224999999999997</v>
      </c>
      <c r="H80" s="53">
        <f>(G80-0.0629)*0.1/(0.0041*C80*1000)</f>
        <v>9.2319693811630747E-3</v>
      </c>
      <c r="I80" s="82">
        <f>STDEVPA(D80:E81,G80)</f>
        <v>7.3586683577940987E-3</v>
      </c>
      <c r="J80" s="3"/>
      <c r="K80" s="3"/>
      <c r="L80" s="3"/>
      <c r="M80" s="3"/>
      <c r="N80" s="3"/>
    </row>
    <row r="81" spans="1:14" x14ac:dyDescent="0.15">
      <c r="A81" s="47"/>
      <c r="B81" s="13" t="s">
        <v>186</v>
      </c>
      <c r="C81" s="50"/>
      <c r="D81" s="10">
        <v>0.247</v>
      </c>
      <c r="E81" s="10">
        <v>0.24199999999999999</v>
      </c>
      <c r="F81" s="10">
        <f t="shared" si="8"/>
        <v>0.2445</v>
      </c>
      <c r="G81" s="52"/>
      <c r="H81" s="53"/>
      <c r="I81" s="82"/>
      <c r="J81" s="3"/>
      <c r="K81" s="3"/>
      <c r="L81" s="3"/>
      <c r="M81" s="3"/>
      <c r="N81" s="3"/>
    </row>
    <row r="82" spans="1:14" x14ac:dyDescent="0.15">
      <c r="A82" s="47" t="s">
        <v>167</v>
      </c>
      <c r="B82" s="13" t="s">
        <v>212</v>
      </c>
      <c r="C82" s="50">
        <f>(B82+B83)/2</f>
        <v>0.50009999999999999</v>
      </c>
      <c r="D82" s="10">
        <v>0.254</v>
      </c>
      <c r="E82" s="10">
        <v>0.24099999999999999</v>
      </c>
      <c r="F82" s="10">
        <f t="shared" si="8"/>
        <v>0.2475</v>
      </c>
      <c r="G82" s="52">
        <f>(D82+E82+D83+E83)/4</f>
        <v>0.2445</v>
      </c>
      <c r="H82" s="53">
        <f>(G82-0.0629)*0.1/(0.0041*C82*1000)</f>
        <v>8.8567652323193885E-3</v>
      </c>
      <c r="I82" s="82">
        <f>STDEVPA(D82:E83,G82)</f>
        <v>4.9193495504995417E-3</v>
      </c>
      <c r="J82" s="3"/>
      <c r="K82" s="3"/>
      <c r="L82" s="3"/>
      <c r="M82" s="3"/>
      <c r="N82" s="3"/>
    </row>
    <row r="83" spans="1:14" x14ac:dyDescent="0.15">
      <c r="A83" s="47"/>
      <c r="B83" s="13" t="s">
        <v>209</v>
      </c>
      <c r="C83" s="50"/>
      <c r="D83" s="10">
        <v>0.24199999999999999</v>
      </c>
      <c r="E83" s="10">
        <v>0.24099999999999999</v>
      </c>
      <c r="F83" s="10">
        <f t="shared" si="8"/>
        <v>0.24149999999999999</v>
      </c>
      <c r="G83" s="52"/>
      <c r="H83" s="53"/>
      <c r="I83" s="82"/>
      <c r="J83" s="3"/>
      <c r="K83" s="3"/>
      <c r="L83" s="3"/>
      <c r="M83" s="3"/>
      <c r="N83" s="3"/>
    </row>
    <row r="84" spans="1:14" x14ac:dyDescent="0.15">
      <c r="A84" s="47" t="s">
        <v>168</v>
      </c>
      <c r="B84" s="13" t="s">
        <v>43</v>
      </c>
      <c r="C84" s="50">
        <f>(B84+B85)/2</f>
        <v>0.50065000000000004</v>
      </c>
      <c r="D84" s="10">
        <v>0.26100000000000001</v>
      </c>
      <c r="E84" s="10">
        <v>0.26900000000000002</v>
      </c>
      <c r="F84" s="10">
        <f t="shared" si="8"/>
        <v>0.26500000000000001</v>
      </c>
      <c r="G84" s="52">
        <f>(D84+E84+D85+E85)/4</f>
        <v>0.27649999999999997</v>
      </c>
      <c r="H84" s="53">
        <f>(G84-0.0629)*0.1/(0.0041*C84*1000)</f>
        <v>1.0405984415381953E-2</v>
      </c>
      <c r="I84" s="82">
        <f>STDEVPA(D84:E85,G84)</f>
        <v>1.1054410884348369E-2</v>
      </c>
      <c r="J84" s="3"/>
      <c r="K84" s="3"/>
      <c r="L84" s="3"/>
      <c r="M84" s="3"/>
      <c r="N84" s="3"/>
    </row>
    <row r="85" spans="1:14" x14ac:dyDescent="0.15">
      <c r="A85" s="47"/>
      <c r="B85" s="13" t="s">
        <v>140</v>
      </c>
      <c r="C85" s="50"/>
      <c r="D85" s="10">
        <v>0.28299999999999997</v>
      </c>
      <c r="E85" s="10">
        <v>0.29299999999999998</v>
      </c>
      <c r="F85" s="10">
        <f t="shared" si="8"/>
        <v>0.28799999999999998</v>
      </c>
      <c r="G85" s="52"/>
      <c r="H85" s="53"/>
      <c r="I85" s="82"/>
      <c r="J85" s="3"/>
      <c r="K85" s="3"/>
      <c r="L85" s="3"/>
      <c r="M85" s="3"/>
      <c r="N85" s="3"/>
    </row>
    <row r="86" spans="1:14" x14ac:dyDescent="0.15">
      <c r="A86" s="47" t="s">
        <v>169</v>
      </c>
      <c r="B86" s="13" t="s">
        <v>214</v>
      </c>
      <c r="C86" s="50">
        <f>(B86+B87)/2</f>
        <v>0.50055000000000005</v>
      </c>
      <c r="D86" s="10">
        <v>0.27800000000000002</v>
      </c>
      <c r="E86" s="10">
        <v>0.28100000000000003</v>
      </c>
      <c r="F86" s="10">
        <f t="shared" si="8"/>
        <v>0.27950000000000003</v>
      </c>
      <c r="G86" s="52">
        <f>(D86+E86+D87+E87)/4</f>
        <v>0.27424999999999999</v>
      </c>
      <c r="H86" s="53">
        <f>(G86-0.0629)*0.1/(0.0041*C86*1000)</f>
        <v>1.0298427826951329E-2</v>
      </c>
      <c r="I86" s="82">
        <f>STDEVPA(D86:E87,G86)</f>
        <v>5.1526692111953055E-3</v>
      </c>
      <c r="J86" s="3"/>
      <c r="K86" s="3"/>
      <c r="L86" s="3"/>
      <c r="M86" s="3"/>
      <c r="N86" s="3"/>
    </row>
    <row r="87" spans="1:14" x14ac:dyDescent="0.15">
      <c r="A87" s="47"/>
      <c r="B87" s="13" t="s">
        <v>140</v>
      </c>
      <c r="C87" s="50"/>
      <c r="D87" s="10">
        <v>0.26600000000000001</v>
      </c>
      <c r="E87" s="10">
        <v>0.27200000000000002</v>
      </c>
      <c r="F87" s="10">
        <f t="shared" si="8"/>
        <v>0.26900000000000002</v>
      </c>
      <c r="G87" s="52"/>
      <c r="H87" s="53"/>
      <c r="I87" s="82"/>
      <c r="J87" s="3"/>
      <c r="K87" s="3"/>
      <c r="L87" s="3"/>
      <c r="M87" s="3"/>
      <c r="N87" s="3"/>
    </row>
    <row r="88" spans="1:14" x14ac:dyDescent="0.15">
      <c r="A88" s="47" t="s">
        <v>170</v>
      </c>
      <c r="B88" s="13" t="s">
        <v>186</v>
      </c>
      <c r="C88" s="50">
        <f>(B88+B89)/2</f>
        <v>0.50045000000000006</v>
      </c>
      <c r="D88" s="10">
        <v>0.26800000000000002</v>
      </c>
      <c r="E88" s="10">
        <v>0.26400000000000001</v>
      </c>
      <c r="F88" s="10">
        <f t="shared" si="8"/>
        <v>0.26600000000000001</v>
      </c>
      <c r="G88" s="52">
        <f>(D88+E88+D89+E89)/4</f>
        <v>0.26575000000000004</v>
      </c>
      <c r="H88" s="53">
        <f>(G88-0.0629)*0.1/(0.0041*C88*1000)</f>
        <v>9.8862243493051376E-3</v>
      </c>
      <c r="I88" s="82">
        <f>STDEVPA(D88:E89,G88)</f>
        <v>2.5592967784139478E-3</v>
      </c>
      <c r="J88" s="3"/>
      <c r="K88" s="3"/>
      <c r="L88" s="3"/>
      <c r="M88" s="3"/>
      <c r="N88" s="3"/>
    </row>
    <row r="89" spans="1:14" x14ac:dyDescent="0.15">
      <c r="A89" s="47"/>
      <c r="B89" s="13" t="s">
        <v>43</v>
      </c>
      <c r="C89" s="50"/>
      <c r="D89" s="10">
        <v>0.26900000000000002</v>
      </c>
      <c r="E89" s="10">
        <v>0.26200000000000001</v>
      </c>
      <c r="F89" s="10">
        <f t="shared" si="8"/>
        <v>0.26550000000000001</v>
      </c>
      <c r="G89" s="52"/>
      <c r="H89" s="53"/>
      <c r="I89" s="82"/>
      <c r="J89" s="3"/>
      <c r="K89" s="3"/>
      <c r="L89" s="3"/>
      <c r="M89" s="3"/>
      <c r="N89" s="3"/>
    </row>
    <row r="90" spans="1:14" x14ac:dyDescent="0.15">
      <c r="A90" s="47" t="s">
        <v>171</v>
      </c>
      <c r="B90" s="13" t="s">
        <v>151</v>
      </c>
      <c r="C90" s="50">
        <f>(B90+B91)/2</f>
        <v>0.50069999999999992</v>
      </c>
      <c r="D90" s="10">
        <v>0.28799999999999998</v>
      </c>
      <c r="E90" s="10">
        <v>0.28799999999999998</v>
      </c>
      <c r="F90" s="10">
        <f t="shared" si="8"/>
        <v>0.28799999999999998</v>
      </c>
      <c r="G90" s="52">
        <f>(D90+E90+D91+E91)/4</f>
        <v>0.28749999999999998</v>
      </c>
      <c r="H90" s="53">
        <f>(G90-0.0629)*0.1/(0.0041*C90*1000)</f>
        <v>1.094078046831996E-2</v>
      </c>
      <c r="I90" s="82">
        <f>STDEVPA(D90:E91,G90)</f>
        <v>1.9493588689617944E-3</v>
      </c>
      <c r="J90" s="3"/>
      <c r="K90" s="3"/>
      <c r="L90" s="3"/>
      <c r="M90" s="3"/>
      <c r="N90" s="3"/>
    </row>
    <row r="91" spans="1:14" x14ac:dyDescent="0.15">
      <c r="A91" s="47"/>
      <c r="B91" s="13" t="s">
        <v>215</v>
      </c>
      <c r="C91" s="50"/>
      <c r="D91" s="10">
        <v>0.28399999999999997</v>
      </c>
      <c r="E91" s="10">
        <v>0.28999999999999998</v>
      </c>
      <c r="F91" s="10">
        <f t="shared" si="8"/>
        <v>0.28699999999999998</v>
      </c>
      <c r="G91" s="52"/>
      <c r="H91" s="53"/>
      <c r="I91" s="82"/>
      <c r="J91" s="3"/>
      <c r="K91" s="3"/>
      <c r="L91" s="3"/>
      <c r="M91" s="3"/>
      <c r="N91" s="3"/>
    </row>
    <row r="92" spans="1:14" x14ac:dyDescent="0.15">
      <c r="A92" s="47" t="s">
        <v>172</v>
      </c>
      <c r="B92" s="13" t="s">
        <v>214</v>
      </c>
      <c r="C92" s="50">
        <f>(B92+B93)/2</f>
        <v>0.50039999999999996</v>
      </c>
      <c r="D92" s="10">
        <v>0.29799999999999999</v>
      </c>
      <c r="E92" s="10">
        <v>0.318</v>
      </c>
      <c r="F92" s="10">
        <f t="shared" si="8"/>
        <v>0.308</v>
      </c>
      <c r="G92" s="52">
        <f>(D92+E92+D93+E93)/4</f>
        <v>0.30475000000000002</v>
      </c>
      <c r="H92" s="53">
        <f>(G92-0.0629)*0.1/(0.0041*C92*1000)</f>
        <v>1.1788130471232771E-2</v>
      </c>
      <c r="I92" s="82">
        <f>STDEVPA(D92:E93,G92)</f>
        <v>7.0249555158733989E-3</v>
      </c>
      <c r="J92" s="3"/>
      <c r="K92" s="3"/>
      <c r="L92" s="3"/>
      <c r="M92" s="3"/>
      <c r="N92" s="3"/>
    </row>
    <row r="93" spans="1:14" x14ac:dyDescent="0.15">
      <c r="A93" s="47"/>
      <c r="B93" s="13" t="s">
        <v>214</v>
      </c>
      <c r="C93" s="50"/>
      <c r="D93" s="10">
        <v>0.30299999999999999</v>
      </c>
      <c r="E93" s="10">
        <v>0.3</v>
      </c>
      <c r="F93" s="10">
        <f t="shared" si="8"/>
        <v>0.30149999999999999</v>
      </c>
      <c r="G93" s="52"/>
      <c r="H93" s="53"/>
      <c r="I93" s="82"/>
      <c r="J93" s="3"/>
      <c r="K93" s="3"/>
      <c r="L93" s="3"/>
      <c r="M93" s="3"/>
      <c r="N93" s="3"/>
    </row>
    <row r="94" spans="1:14" x14ac:dyDescent="0.15">
      <c r="A94" s="47" t="s">
        <v>173</v>
      </c>
      <c r="B94" s="13" t="s">
        <v>206</v>
      </c>
      <c r="C94" s="50">
        <f>(B94+B95)/2</f>
        <v>0.50024999999999997</v>
      </c>
      <c r="D94" s="10">
        <v>0.26900000000000002</v>
      </c>
      <c r="E94" s="10">
        <v>0.27100000000000002</v>
      </c>
      <c r="F94" s="10">
        <f t="shared" si="8"/>
        <v>0.27</v>
      </c>
      <c r="G94" s="52">
        <f>(D94+E94+D95+E95)/4</f>
        <v>0.26750000000000002</v>
      </c>
      <c r="H94" s="53">
        <f>(G94-0.0629)*0.1/(0.0041*C94*1000)</f>
        <v>9.975500054850624E-3</v>
      </c>
      <c r="I94" s="82">
        <f>STDEVPA(D94:E95,G94)</f>
        <v>2.4083189157584613E-3</v>
      </c>
      <c r="J94" s="3"/>
      <c r="K94" s="3"/>
      <c r="L94" s="3"/>
      <c r="M94" s="3"/>
      <c r="N94" s="3"/>
    </row>
    <row r="95" spans="1:14" x14ac:dyDescent="0.15">
      <c r="A95" s="47"/>
      <c r="B95" s="13" t="s">
        <v>214</v>
      </c>
      <c r="C95" s="50"/>
      <c r="D95" s="10">
        <v>0.26400000000000001</v>
      </c>
      <c r="E95" s="10">
        <v>0.26600000000000001</v>
      </c>
      <c r="F95" s="10">
        <f t="shared" si="8"/>
        <v>0.26500000000000001</v>
      </c>
      <c r="G95" s="52"/>
      <c r="H95" s="53"/>
      <c r="I95" s="82"/>
      <c r="J95" s="3"/>
      <c r="K95" s="3"/>
      <c r="L95" s="3"/>
      <c r="M95" s="3"/>
      <c r="N95" s="3"/>
    </row>
    <row r="96" spans="1:14" x14ac:dyDescent="0.15">
      <c r="A96" s="47" t="s">
        <v>174</v>
      </c>
      <c r="B96" s="13" t="s">
        <v>43</v>
      </c>
      <c r="C96" s="50">
        <f>(B96+B97)/2</f>
        <v>0.50070000000000003</v>
      </c>
      <c r="D96" s="10">
        <v>0.29499999999999998</v>
      </c>
      <c r="E96" s="10">
        <v>0.29399999999999998</v>
      </c>
      <c r="F96" s="10">
        <f t="shared" si="8"/>
        <v>0.29449999999999998</v>
      </c>
      <c r="G96" s="52">
        <f>(D96+E96+D97+E97)/4</f>
        <v>0.28874999999999995</v>
      </c>
      <c r="H96" s="53">
        <f>(G96-0.0629)*0.1/(0.0041*C96*1000)</f>
        <v>1.1001670831567507E-2</v>
      </c>
      <c r="I96" s="82">
        <f>STDEVPA(D96:E97,G96)</f>
        <v>6.3992187023104476E-3</v>
      </c>
      <c r="J96" s="3"/>
      <c r="K96" s="3"/>
      <c r="L96" s="3"/>
      <c r="M96" s="3"/>
      <c r="N96" s="3"/>
    </row>
    <row r="97" spans="1:14" x14ac:dyDescent="0.15">
      <c r="A97" s="47"/>
      <c r="B97" s="13" t="s">
        <v>185</v>
      </c>
      <c r="C97" s="50"/>
      <c r="D97" s="10">
        <v>0.28899999999999998</v>
      </c>
      <c r="E97" s="10">
        <v>0.27700000000000002</v>
      </c>
      <c r="F97" s="10">
        <f t="shared" si="8"/>
        <v>0.28300000000000003</v>
      </c>
      <c r="G97" s="52"/>
      <c r="H97" s="53"/>
      <c r="I97" s="82"/>
      <c r="J97" s="3"/>
      <c r="K97" s="3"/>
      <c r="L97" s="3"/>
      <c r="M97" s="3"/>
      <c r="N97" s="3"/>
    </row>
    <row r="98" spans="1:14" x14ac:dyDescent="0.15">
      <c r="A98" s="47" t="s">
        <v>175</v>
      </c>
      <c r="B98" s="13" t="s">
        <v>185</v>
      </c>
      <c r="C98" s="50">
        <f>(B98+B99)/2</f>
        <v>0.50070000000000003</v>
      </c>
      <c r="D98" s="10">
        <v>0.32700000000000001</v>
      </c>
      <c r="E98" s="10">
        <v>0.33300000000000002</v>
      </c>
      <c r="F98" s="10">
        <f t="shared" si="8"/>
        <v>0.33</v>
      </c>
      <c r="G98" s="52">
        <f>(D98+E98+D99+E99)/4</f>
        <v>0.316</v>
      </c>
      <c r="H98" s="53">
        <f>(G98-0.0629)*0.1/(0.0041*C98*1000)</f>
        <v>1.2329080750364121E-2</v>
      </c>
      <c r="I98" s="82">
        <f>STDEVPA(D98:E99,G98)</f>
        <v>1.4156270695349124E-2</v>
      </c>
      <c r="J98" s="3"/>
      <c r="K98" s="3"/>
      <c r="L98" s="3"/>
      <c r="M98" s="3"/>
      <c r="N98" s="3"/>
    </row>
    <row r="99" spans="1:14" x14ac:dyDescent="0.15">
      <c r="A99" s="47"/>
      <c r="B99" s="13" t="s">
        <v>43</v>
      </c>
      <c r="C99" s="50"/>
      <c r="D99" s="10">
        <v>0.312</v>
      </c>
      <c r="E99" s="10">
        <v>0.29199999999999998</v>
      </c>
      <c r="F99" s="10">
        <f t="shared" si="8"/>
        <v>0.30199999999999999</v>
      </c>
      <c r="G99" s="52"/>
      <c r="H99" s="53"/>
      <c r="I99" s="82"/>
      <c r="J99" s="3"/>
      <c r="K99" s="3"/>
      <c r="L99" s="3"/>
      <c r="M99" s="3"/>
      <c r="N99" s="3"/>
    </row>
    <row r="100" spans="1:14" x14ac:dyDescent="0.15">
      <c r="A100" s="47" t="s">
        <v>176</v>
      </c>
      <c r="B100" s="13" t="s">
        <v>43</v>
      </c>
      <c r="C100" s="50">
        <f>(B100+B101)/2</f>
        <v>0.50049999999999994</v>
      </c>
      <c r="D100" s="10">
        <v>0.28899999999999998</v>
      </c>
      <c r="E100" s="10">
        <v>0.30299999999999999</v>
      </c>
      <c r="F100" s="10">
        <f t="shared" si="8"/>
        <v>0.29599999999999999</v>
      </c>
      <c r="G100" s="52">
        <f>(D100+E100+D101+E101)/4</f>
        <v>0.28749999999999998</v>
      </c>
      <c r="H100" s="53">
        <f>(G100-0.0629)*0.1/(0.0041*C100*1000)</f>
        <v>1.0945152408567041E-2</v>
      </c>
      <c r="I100" s="82">
        <f>STDEVPA(D100:E101,G100)</f>
        <v>1.0148891565092211E-2</v>
      </c>
      <c r="J100" s="3"/>
      <c r="K100" s="3"/>
      <c r="L100" s="3"/>
      <c r="M100" s="3"/>
      <c r="N100" s="3"/>
    </row>
    <row r="101" spans="1:14" x14ac:dyDescent="0.15">
      <c r="A101" s="47"/>
      <c r="B101" s="13" t="s">
        <v>214</v>
      </c>
      <c r="C101" s="50"/>
      <c r="D101" s="10">
        <v>0.27100000000000002</v>
      </c>
      <c r="E101" s="10">
        <v>0.28699999999999998</v>
      </c>
      <c r="F101" s="10">
        <f t="shared" si="8"/>
        <v>0.27900000000000003</v>
      </c>
      <c r="G101" s="52"/>
      <c r="H101" s="53"/>
      <c r="I101" s="82"/>
      <c r="J101" s="3"/>
      <c r="K101" s="3"/>
      <c r="L101" s="3"/>
      <c r="M101" s="3"/>
      <c r="N101" s="3"/>
    </row>
    <row r="102" spans="1:14" x14ac:dyDescent="0.15">
      <c r="A102" s="47" t="s">
        <v>177</v>
      </c>
      <c r="B102" s="13" t="s">
        <v>43</v>
      </c>
      <c r="C102" s="50">
        <f>(B102+B103)/2</f>
        <v>0.50065000000000004</v>
      </c>
      <c r="D102" s="10">
        <v>0.26800000000000002</v>
      </c>
      <c r="E102" s="10">
        <v>0.26600000000000001</v>
      </c>
      <c r="F102" s="10">
        <f t="shared" si="8"/>
        <v>0.26700000000000002</v>
      </c>
      <c r="G102" s="52">
        <f>(D102+E102+D103+E103)/4</f>
        <v>0.26550000000000001</v>
      </c>
      <c r="H102" s="53">
        <f>(G102-0.0629)*0.1/(0.0041*C102*1000)</f>
        <v>9.8700957048519847E-3</v>
      </c>
      <c r="I102" s="82">
        <f>STDEVPA(D102:E103,G102)</f>
        <v>6.4961527075646916E-3</v>
      </c>
      <c r="J102" s="3"/>
      <c r="K102" s="3"/>
      <c r="L102" s="3"/>
      <c r="M102" s="3"/>
      <c r="N102" s="3"/>
    </row>
    <row r="103" spans="1:14" x14ac:dyDescent="0.15">
      <c r="A103" s="47"/>
      <c r="B103" s="13" t="s">
        <v>140</v>
      </c>
      <c r="C103" s="50"/>
      <c r="D103" s="14">
        <v>0.27400000000000002</v>
      </c>
      <c r="E103" s="14">
        <v>0.254</v>
      </c>
      <c r="F103" s="10">
        <f t="shared" si="8"/>
        <v>0.26400000000000001</v>
      </c>
      <c r="G103" s="52"/>
      <c r="H103" s="53"/>
      <c r="I103" s="82"/>
      <c r="J103" s="3"/>
      <c r="K103" s="3"/>
      <c r="L103" s="3"/>
      <c r="M103" s="3"/>
      <c r="N103" s="3"/>
    </row>
    <row r="104" spans="1:14" x14ac:dyDescent="0.15">
      <c r="A104" s="55" t="s">
        <v>276</v>
      </c>
      <c r="B104" s="56"/>
      <c r="C104" s="56"/>
      <c r="D104" s="56"/>
      <c r="E104" s="56"/>
    </row>
    <row r="105" spans="1:14" x14ac:dyDescent="0.15">
      <c r="A105" s="43" t="s">
        <v>259</v>
      </c>
      <c r="B105" t="s">
        <v>216</v>
      </c>
    </row>
    <row r="106" spans="1:14" x14ac:dyDescent="0.15">
      <c r="A106" s="41" t="s">
        <v>257</v>
      </c>
      <c r="B106" t="s">
        <v>217</v>
      </c>
    </row>
    <row r="107" spans="1:14" x14ac:dyDescent="0.15">
      <c r="A107" s="43" t="s">
        <v>268</v>
      </c>
      <c r="B107" t="s">
        <v>218</v>
      </c>
    </row>
    <row r="108" spans="1:14" x14ac:dyDescent="0.15">
      <c r="A108" s="41" t="s">
        <v>260</v>
      </c>
      <c r="B108" s="21">
        <v>1</v>
      </c>
    </row>
    <row r="109" spans="1:14" x14ac:dyDescent="0.15">
      <c r="A109" s="41" t="s">
        <v>255</v>
      </c>
      <c r="B109" s="22">
        <v>1.29E-2</v>
      </c>
    </row>
  </sheetData>
  <mergeCells count="202">
    <mergeCell ref="I94:I95"/>
    <mergeCell ref="I96:I97"/>
    <mergeCell ref="I98:I99"/>
    <mergeCell ref="I100:I101"/>
    <mergeCell ref="H100:H101"/>
    <mergeCell ref="H102:H103"/>
    <mergeCell ref="I10:I11"/>
    <mergeCell ref="I12:I13"/>
    <mergeCell ref="I14:I15"/>
    <mergeCell ref="I16:I17"/>
    <mergeCell ref="I18:I19"/>
    <mergeCell ref="I23:I24"/>
    <mergeCell ref="I25:I26"/>
    <mergeCell ref="I27:I28"/>
    <mergeCell ref="I29:I30"/>
    <mergeCell ref="I31:I32"/>
    <mergeCell ref="I33:I34"/>
    <mergeCell ref="I74:I75"/>
    <mergeCell ref="I76:I77"/>
    <mergeCell ref="I78:I79"/>
    <mergeCell ref="I80:I81"/>
    <mergeCell ref="I82:I83"/>
    <mergeCell ref="I102:I103"/>
    <mergeCell ref="I84:I85"/>
    <mergeCell ref="I86:I87"/>
    <mergeCell ref="I88:I89"/>
    <mergeCell ref="I90:I91"/>
    <mergeCell ref="I92:I93"/>
    <mergeCell ref="H82:H83"/>
    <mergeCell ref="H84:H85"/>
    <mergeCell ref="H86:H87"/>
    <mergeCell ref="H88:H89"/>
    <mergeCell ref="H90:H91"/>
    <mergeCell ref="H92:H93"/>
    <mergeCell ref="H94:H95"/>
    <mergeCell ref="H96:H97"/>
    <mergeCell ref="H98:H99"/>
    <mergeCell ref="H59:H60"/>
    <mergeCell ref="H61:H62"/>
    <mergeCell ref="H63:H64"/>
    <mergeCell ref="H65:H66"/>
    <mergeCell ref="H67:H68"/>
    <mergeCell ref="H74:H75"/>
    <mergeCell ref="H76:H77"/>
    <mergeCell ref="H78:H79"/>
    <mergeCell ref="H80:H81"/>
    <mergeCell ref="G94:G95"/>
    <mergeCell ref="G96:G97"/>
    <mergeCell ref="G98:G99"/>
    <mergeCell ref="G100:G101"/>
    <mergeCell ref="G102:G103"/>
    <mergeCell ref="H10:H11"/>
    <mergeCell ref="H12:H13"/>
    <mergeCell ref="H14:H15"/>
    <mergeCell ref="H16:H17"/>
    <mergeCell ref="H18:H19"/>
    <mergeCell ref="H23:H24"/>
    <mergeCell ref="H25:H26"/>
    <mergeCell ref="H27:H28"/>
    <mergeCell ref="H29:H30"/>
    <mergeCell ref="H31:H32"/>
    <mergeCell ref="H33:H34"/>
    <mergeCell ref="H38:H39"/>
    <mergeCell ref="H40:H41"/>
    <mergeCell ref="H42:H43"/>
    <mergeCell ref="H44:H45"/>
    <mergeCell ref="H46:H47"/>
    <mergeCell ref="H48:H49"/>
    <mergeCell ref="H50:H51"/>
    <mergeCell ref="H52:H53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C94:C95"/>
    <mergeCell ref="C96:C97"/>
    <mergeCell ref="C98:C99"/>
    <mergeCell ref="C100:C101"/>
    <mergeCell ref="C102:C103"/>
    <mergeCell ref="G10:G11"/>
    <mergeCell ref="G12:G13"/>
    <mergeCell ref="G14:G15"/>
    <mergeCell ref="G16:G17"/>
    <mergeCell ref="G18:G19"/>
    <mergeCell ref="G23:G24"/>
    <mergeCell ref="G25:G26"/>
    <mergeCell ref="G27:G28"/>
    <mergeCell ref="G29:G30"/>
    <mergeCell ref="G31:G32"/>
    <mergeCell ref="G33:G34"/>
    <mergeCell ref="G38:G39"/>
    <mergeCell ref="G40:G41"/>
    <mergeCell ref="G42:G43"/>
    <mergeCell ref="G44:G45"/>
    <mergeCell ref="G46:G47"/>
    <mergeCell ref="G48:G49"/>
    <mergeCell ref="G50:G51"/>
    <mergeCell ref="G52:G53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A94:A95"/>
    <mergeCell ref="A96:A97"/>
    <mergeCell ref="A98:A99"/>
    <mergeCell ref="A100:A101"/>
    <mergeCell ref="A102:A103"/>
    <mergeCell ref="C10:C11"/>
    <mergeCell ref="C12:C13"/>
    <mergeCell ref="C14:C15"/>
    <mergeCell ref="C16:C17"/>
    <mergeCell ref="C18:C19"/>
    <mergeCell ref="C23:C24"/>
    <mergeCell ref="C25:C26"/>
    <mergeCell ref="C27:C28"/>
    <mergeCell ref="C29:C30"/>
    <mergeCell ref="C31:C32"/>
    <mergeCell ref="C33:C34"/>
    <mergeCell ref="C38:C39"/>
    <mergeCell ref="C40:C41"/>
    <mergeCell ref="C42:C43"/>
    <mergeCell ref="C44:C45"/>
    <mergeCell ref="C46:C47"/>
    <mergeCell ref="C48:C49"/>
    <mergeCell ref="C50:C51"/>
    <mergeCell ref="C52:C53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54:A55"/>
    <mergeCell ref="A59:A60"/>
    <mergeCell ref="A61:A62"/>
    <mergeCell ref="A63:A64"/>
    <mergeCell ref="A65:A66"/>
    <mergeCell ref="A67:A68"/>
    <mergeCell ref="A74:A75"/>
    <mergeCell ref="A57:H57"/>
    <mergeCell ref="F58:G58"/>
    <mergeCell ref="C54:C55"/>
    <mergeCell ref="C59:C60"/>
    <mergeCell ref="C61:C62"/>
    <mergeCell ref="C63:C64"/>
    <mergeCell ref="C65:C66"/>
    <mergeCell ref="C67:C68"/>
    <mergeCell ref="C74:C75"/>
    <mergeCell ref="G54:G55"/>
    <mergeCell ref="G59:G60"/>
    <mergeCell ref="G61:G62"/>
    <mergeCell ref="G63:G64"/>
    <mergeCell ref="G65:G66"/>
    <mergeCell ref="G67:G68"/>
    <mergeCell ref="G74:G75"/>
    <mergeCell ref="H54:H55"/>
    <mergeCell ref="K59:T59"/>
    <mergeCell ref="A72:H72"/>
    <mergeCell ref="I72:Q72"/>
    <mergeCell ref="F73:G73"/>
    <mergeCell ref="A104:E104"/>
    <mergeCell ref="A10:A11"/>
    <mergeCell ref="A12:A13"/>
    <mergeCell ref="A14:A15"/>
    <mergeCell ref="A16:A17"/>
    <mergeCell ref="A18:A19"/>
    <mergeCell ref="A23:A24"/>
    <mergeCell ref="A25:A26"/>
    <mergeCell ref="A27:A28"/>
    <mergeCell ref="A29:A30"/>
    <mergeCell ref="A31:A32"/>
    <mergeCell ref="A33:A34"/>
    <mergeCell ref="A38:A39"/>
    <mergeCell ref="A40:A41"/>
    <mergeCell ref="A42:A43"/>
    <mergeCell ref="A44:A45"/>
    <mergeCell ref="A46:A47"/>
    <mergeCell ref="A48:A49"/>
    <mergeCell ref="A50:A51"/>
    <mergeCell ref="A52:A53"/>
    <mergeCell ref="A8:H8"/>
    <mergeCell ref="F9:G9"/>
    <mergeCell ref="L10:U10"/>
    <mergeCell ref="A21:H21"/>
    <mergeCell ref="F22:G22"/>
    <mergeCell ref="L23:U23"/>
    <mergeCell ref="A36:H36"/>
    <mergeCell ref="F37:G37"/>
    <mergeCell ref="K38:S38"/>
  </mergeCells>
  <phoneticPr fontId="7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Liquor soaking time experiment</vt:lpstr>
      <vt:lpstr>Polysaccharides</vt:lpstr>
      <vt:lpstr>Polyphenols</vt:lpstr>
      <vt:lpstr>Flavonoids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gss</dc:creator>
  <cp:lastModifiedBy>gss</cp:lastModifiedBy>
  <dcterms:created xsi:type="dcterms:W3CDTF">2006-09-16T00:00:00Z</dcterms:created>
  <dcterms:modified xsi:type="dcterms:W3CDTF">2022-05-16T09:39:26Z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