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Volumes/DISK_IMG/Tablas_excell_en_inglés_y_ANOVA_&amp;_TUKEY_corregido_FALTA_checar_vs_texto/FINALES PEER J/"/>
    </mc:Choice>
  </mc:AlternateContent>
  <xr:revisionPtr revIDLastSave="0" documentId="13_ncr:1_{46FEB939-E564-BA49-880A-0122BEC8F1F6}" xr6:coauthVersionLast="47" xr6:coauthVersionMax="47" xr10:uidLastSave="{00000000-0000-0000-0000-000000000000}"/>
  <bookViews>
    <workbookView xWindow="0" yWindow="500" windowWidth="27540" windowHeight="17500" activeTab="8" xr2:uid="{00000000-000D-0000-FFFF-FFFF00000000}"/>
  </bookViews>
  <sheets>
    <sheet name="Ma02" sheetId="8" r:id="rId1"/>
    <sheet name="Ma003" sheetId="1" r:id="rId2"/>
    <sheet name="Ma04" sheetId="2" r:id="rId3"/>
    <sheet name="Ma05" sheetId="3" r:id="rId4"/>
    <sheet name="Ma14" sheetId="4" r:id="rId5"/>
    <sheet name="Ma34" sheetId="5" r:id="rId6"/>
    <sheet name="Bb16" sheetId="6" r:id="rId7"/>
    <sheet name="AVERAGE LC50" sheetId="10" r:id="rId8"/>
    <sheet name="AVERAGE LT50" sheetId="11" r:id="rId9"/>
  </sheets>
  <definedNames>
    <definedName name="_xlnm._FilterDatabase" localSheetId="7" hidden="1">'AVERAGE LC50'!$T$15:$U$23</definedName>
    <definedName name="_xlnm._FilterDatabase" localSheetId="8" hidden="1">'AVERAGE LT50'!$O$5:$P$12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1" l="1"/>
  <c r="J45" i="11"/>
  <c r="J46" i="11"/>
  <c r="J47" i="11"/>
  <c r="J48" i="11"/>
  <c r="J49" i="11"/>
  <c r="J50" i="11"/>
  <c r="J44" i="11"/>
  <c r="J25" i="11"/>
  <c r="J26" i="11"/>
  <c r="J27" i="11"/>
  <c r="J28" i="11"/>
  <c r="J29" i="11"/>
  <c r="J30" i="11"/>
  <c r="J31" i="11"/>
  <c r="J24" i="11"/>
  <c r="J55" i="11"/>
  <c r="J56" i="11"/>
  <c r="J57" i="11"/>
  <c r="J58" i="11"/>
  <c r="J59" i="11"/>
  <c r="J60" i="11"/>
  <c r="J61" i="11"/>
  <c r="J54" i="11"/>
  <c r="J65" i="11"/>
  <c r="J66" i="11"/>
  <c r="J67" i="11"/>
  <c r="J68" i="11"/>
  <c r="J69" i="11"/>
  <c r="J70" i="11"/>
  <c r="J71" i="11"/>
  <c r="J64" i="11"/>
  <c r="J15" i="11"/>
  <c r="J16" i="11"/>
  <c r="J17" i="11"/>
  <c r="J18" i="11"/>
  <c r="J19" i="11"/>
  <c r="J20" i="11"/>
  <c r="J21" i="11"/>
  <c r="J14" i="11"/>
  <c r="J73" i="10"/>
  <c r="J72" i="10"/>
  <c r="J71" i="10"/>
  <c r="J70" i="10"/>
  <c r="J69" i="10"/>
  <c r="J68" i="10"/>
  <c r="J67" i="10"/>
  <c r="J66" i="10"/>
  <c r="J33" i="10"/>
  <c r="J32" i="10"/>
  <c r="J31" i="10"/>
  <c r="J30" i="10"/>
  <c r="J29" i="10"/>
  <c r="J28" i="10"/>
  <c r="J27" i="10"/>
  <c r="J26" i="10"/>
  <c r="J17" i="10"/>
  <c r="J18" i="10"/>
  <c r="J19" i="10"/>
  <c r="J20" i="10"/>
  <c r="J21" i="10"/>
  <c r="J22" i="10"/>
  <c r="J23" i="10"/>
  <c r="J16" i="10"/>
  <c r="J11" i="11"/>
  <c r="J10" i="11"/>
  <c r="J9" i="11"/>
  <c r="J8" i="11"/>
  <c r="J7" i="11"/>
  <c r="J6" i="11"/>
  <c r="J5" i="11"/>
  <c r="J4" i="11"/>
  <c r="J7" i="10"/>
  <c r="J8" i="10"/>
  <c r="J9" i="10"/>
  <c r="J10" i="10"/>
  <c r="J11" i="10"/>
  <c r="J12" i="10"/>
  <c r="J13" i="10"/>
  <c r="J57" i="10" l="1"/>
  <c r="J58" i="10"/>
  <c r="J59" i="10"/>
  <c r="J60" i="10"/>
  <c r="J61" i="10"/>
  <c r="J62" i="10"/>
  <c r="J63" i="10"/>
  <c r="J56" i="10"/>
  <c r="J6" i="10"/>
  <c r="G44" i="8"/>
  <c r="I44" i="8"/>
  <c r="J36" i="10"/>
  <c r="J41" i="11"/>
  <c r="J39" i="11"/>
  <c r="J40" i="11"/>
  <c r="J47" i="10"/>
  <c r="J48" i="10"/>
  <c r="J49" i="10"/>
  <c r="J50" i="10"/>
  <c r="J51" i="10"/>
  <c r="J52" i="10"/>
  <c r="J53" i="10"/>
  <c r="J46" i="10"/>
  <c r="J37" i="10"/>
  <c r="J38" i="10"/>
  <c r="J39" i="10"/>
  <c r="J40" i="10"/>
  <c r="J41" i="10"/>
  <c r="J42" i="10"/>
  <c r="J43" i="10"/>
  <c r="J35" i="11"/>
  <c r="J36" i="11"/>
  <c r="J37" i="11"/>
  <c r="J38" i="11"/>
  <c r="J34" i="11"/>
  <c r="J43" i="4"/>
  <c r="J42" i="4"/>
  <c r="J41" i="4"/>
  <c r="I43" i="4"/>
  <c r="I42" i="4"/>
  <c r="I41" i="4"/>
  <c r="I44" i="6"/>
  <c r="I43" i="6"/>
  <c r="I42" i="6"/>
  <c r="I41" i="6"/>
  <c r="H42" i="5"/>
  <c r="H41" i="5"/>
  <c r="H40" i="5"/>
  <c r="H39" i="5"/>
  <c r="I42" i="3"/>
  <c r="I41" i="3"/>
  <c r="I40" i="3"/>
  <c r="I39" i="3"/>
  <c r="G43" i="3"/>
  <c r="G42" i="3"/>
  <c r="G41" i="3"/>
  <c r="G40" i="3"/>
  <c r="G39" i="3"/>
  <c r="I46" i="2"/>
  <c r="I45" i="2"/>
  <c r="I44" i="2"/>
  <c r="I43" i="2"/>
  <c r="G46" i="2"/>
  <c r="G45" i="2"/>
  <c r="G44" i="2"/>
  <c r="G43" i="2"/>
  <c r="I45" i="8"/>
  <c r="I46" i="8"/>
  <c r="I47" i="8"/>
  <c r="I48" i="8"/>
  <c r="G46" i="8"/>
  <c r="G47" i="8"/>
  <c r="G45" i="8"/>
  <c r="D47" i="8"/>
  <c r="D46" i="8"/>
  <c r="D45" i="8"/>
  <c r="D44" i="8"/>
</calcChain>
</file>

<file path=xl/sharedStrings.xml><?xml version="1.0" encoding="utf-8"?>
<sst xmlns="http://schemas.openxmlformats.org/spreadsheetml/2006/main" count="748" uniqueCount="52">
  <si>
    <t>Testigo</t>
  </si>
  <si>
    <t>Ma34</t>
  </si>
  <si>
    <t>CL50</t>
  </si>
  <si>
    <t>x2</t>
  </si>
  <si>
    <t>m</t>
  </si>
  <si>
    <t>b</t>
  </si>
  <si>
    <t>Ma003</t>
  </si>
  <si>
    <t>Ma004</t>
  </si>
  <si>
    <t>Ma005</t>
  </si>
  <si>
    <t>Ma034</t>
  </si>
  <si>
    <t>Bb016</t>
  </si>
  <si>
    <t>Ma002</t>
  </si>
  <si>
    <t>PROBIT</t>
  </si>
  <si>
    <t>UPPER</t>
  </si>
  <si>
    <t>LOWER</t>
  </si>
  <si>
    <t>Ma014</t>
  </si>
  <si>
    <t>TL50</t>
  </si>
  <si>
    <t>R1</t>
  </si>
  <si>
    <t>R2</t>
  </si>
  <si>
    <t>R3</t>
  </si>
  <si>
    <t>cumulative mortality</t>
  </si>
  <si>
    <t>Control</t>
  </si>
  <si>
    <t>Day 3</t>
  </si>
  <si>
    <t>Day 4</t>
  </si>
  <si>
    <t>Day 5</t>
  </si>
  <si>
    <t>Day 6</t>
  </si>
  <si>
    <t>Day 7</t>
  </si>
  <si>
    <t>R4</t>
  </si>
  <si>
    <t>R5</t>
  </si>
  <si>
    <t>R6</t>
  </si>
  <si>
    <t>R7</t>
  </si>
  <si>
    <t>R8</t>
  </si>
  <si>
    <t>R9</t>
  </si>
  <si>
    <t>corrected mortality</t>
  </si>
  <si>
    <t>STRAIN</t>
  </si>
  <si>
    <t>CUMULATIVE MORTALITY</t>
  </si>
  <si>
    <t>STRAIN: Ma004</t>
  </si>
  <si>
    <t>control</t>
  </si>
  <si>
    <t>STRAIN: Ma014</t>
  </si>
  <si>
    <t>standard error</t>
  </si>
  <si>
    <t>standard error (m)</t>
  </si>
  <si>
    <t>STRAIN: Ma034</t>
  </si>
  <si>
    <t>STRAIN: Bb016</t>
  </si>
  <si>
    <t>Concentration</t>
  </si>
  <si>
    <t>AVERAGE</t>
  </si>
  <si>
    <t>UPPER 95%</t>
  </si>
  <si>
    <t>LOWER 95%</t>
  </si>
  <si>
    <t>CUMULATIVE MORTALITY (7th day)</t>
  </si>
  <si>
    <t xml:space="preserve"> (conidia/ml)</t>
  </si>
  <si>
    <t>CORRECTED MORTALITY</t>
  </si>
  <si>
    <t>STRAIN: Ma005</t>
  </si>
  <si>
    <r>
      <t>Raw data for CL50 analysis  (</t>
    </r>
    <r>
      <rPr>
        <b/>
        <i/>
        <sz val="18"/>
        <color theme="1"/>
        <rFont val="Calibri (Cuerpo)"/>
      </rPr>
      <t>Table 3</t>
    </r>
    <r>
      <rPr>
        <b/>
        <i/>
        <sz val="18"/>
        <color theme="1"/>
        <rFont val="Calibri"/>
        <family val="2"/>
        <scheme val="minor"/>
      </rPr>
      <t xml:space="preserve"> )											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</si>
</sst>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66CC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rgb="FF000000"/>
      <name val="Arial"/>
      <family val="2"/>
    </font>
    <font>
      <sz val="11"/>
      <color theme="2" tint="-0.249977111117893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color theme="6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2"/>
      <color theme="6"/>
      <name val="Calibri"/>
      <family val="2"/>
      <scheme val="minor"/>
    </font>
    <font>
      <b/>
      <i/>
      <sz val="18"/>
      <color theme="1"/>
      <name val="Calibri (Cuerpo)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88">
    <xf numFmtId="0" fontId="0" fillId="0" borderId="0" xfId="0"/>
    <xf numFmtId="0" fontId="2" fillId="0" borderId="0" xfId="0" applyFont="1"/>
    <xf numFmtId="11" fontId="0" fillId="0" borderId="0" xfId="0" applyNumberFormat="1"/>
    <xf numFmtId="11" fontId="0" fillId="0" borderId="0" xfId="0" applyNumberFormat="1" applyFill="1"/>
    <xf numFmtId="0" fontId="0" fillId="0" borderId="0" xfId="0" applyFill="1"/>
    <xf numFmtId="0" fontId="0" fillId="0" borderId="0" xfId="0" applyNumberFormat="1" applyFill="1"/>
    <xf numFmtId="0" fontId="0" fillId="0" borderId="0" xfId="0" applyAlignment="1">
      <alignment horizontal="center"/>
    </xf>
    <xf numFmtId="0" fontId="0" fillId="2" borderId="0" xfId="0" applyFill="1"/>
    <xf numFmtId="11" fontId="0" fillId="2" borderId="0" xfId="0" applyNumberFormat="1" applyFill="1"/>
    <xf numFmtId="0" fontId="2" fillId="0" borderId="0" xfId="0" applyFont="1" applyFill="1"/>
    <xf numFmtId="0" fontId="4" fillId="0" borderId="0" xfId="0" applyFont="1" applyFill="1"/>
    <xf numFmtId="0" fontId="4" fillId="0" borderId="0" xfId="0" applyFont="1"/>
    <xf numFmtId="16" fontId="4" fillId="0" borderId="0" xfId="0" applyNumberFormat="1" applyFont="1" applyFill="1"/>
    <xf numFmtId="0" fontId="7" fillId="0" borderId="0" xfId="0" applyFont="1"/>
    <xf numFmtId="15" fontId="7" fillId="0" borderId="0" xfId="0" applyNumberFormat="1" applyFont="1"/>
    <xf numFmtId="15" fontId="0" fillId="0" borderId="0" xfId="0" applyNumberFormat="1"/>
    <xf numFmtId="164" fontId="0" fillId="0" borderId="0" xfId="0" applyNumberFormat="1"/>
    <xf numFmtId="16" fontId="9" fillId="0" borderId="0" xfId="0" applyNumberFormat="1" applyFont="1" applyFill="1"/>
    <xf numFmtId="0" fontId="5" fillId="0" borderId="0" xfId="0" applyFont="1"/>
    <xf numFmtId="15" fontId="0" fillId="0" borderId="0" xfId="0" applyNumberFormat="1" applyFont="1"/>
    <xf numFmtId="2" fontId="0" fillId="0" borderId="0" xfId="0" applyNumberFormat="1"/>
    <xf numFmtId="0" fontId="0" fillId="0" borderId="1" xfId="0" applyBorder="1"/>
    <xf numFmtId="11" fontId="0" fillId="0" borderId="1" xfId="0" applyNumberFormat="1" applyBorder="1"/>
    <xf numFmtId="11" fontId="0" fillId="0" borderId="1" xfId="0" applyNumberFormat="1" applyFill="1" applyBorder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2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3" fillId="0" borderId="0" xfId="0" applyFont="1"/>
    <xf numFmtId="2" fontId="0" fillId="0" borderId="0" xfId="0" applyNumberFormat="1" applyBorder="1"/>
    <xf numFmtId="11" fontId="7" fillId="0" borderId="0" xfId="0" applyNumberFormat="1" applyFont="1"/>
    <xf numFmtId="0" fontId="0" fillId="0" borderId="0" xfId="0" applyFont="1"/>
    <xf numFmtId="15" fontId="14" fillId="0" borderId="0" xfId="0" applyNumberFormat="1" applyFont="1"/>
    <xf numFmtId="0" fontId="0" fillId="0" borderId="0" xfId="0" applyFont="1" applyFill="1"/>
    <xf numFmtId="0" fontId="7" fillId="0" borderId="1" xfId="0" applyFont="1" applyBorder="1"/>
    <xf numFmtId="11" fontId="0" fillId="0" borderId="1" xfId="0" applyNumberFormat="1" applyBorder="1" applyAlignment="1">
      <alignment horizontal="right" vertical="top"/>
    </xf>
    <xf numFmtId="11" fontId="0" fillId="0" borderId="1" xfId="0" applyNumberFormat="1" applyFill="1" applyBorder="1" applyAlignment="1">
      <alignment horizontal="right" vertical="top"/>
    </xf>
    <xf numFmtId="0" fontId="0" fillId="0" borderId="1" xfId="0" applyFill="1" applyBorder="1"/>
    <xf numFmtId="11" fontId="7" fillId="4" borderId="1" xfId="0" applyNumberFormat="1" applyFont="1" applyFill="1" applyBorder="1"/>
    <xf numFmtId="15" fontId="13" fillId="0" borderId="0" xfId="0" applyNumberFormat="1" applyFont="1"/>
    <xf numFmtId="0" fontId="3" fillId="0" borderId="0" xfId="0" applyFont="1"/>
    <xf numFmtId="0" fontId="16" fillId="0" borderId="0" xfId="0" applyFont="1" applyFill="1"/>
    <xf numFmtId="0" fontId="7" fillId="0" borderId="0" xfId="0" applyFont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12" fillId="7" borderId="0" xfId="0" applyFont="1" applyFill="1"/>
    <xf numFmtId="0" fontId="7" fillId="7" borderId="0" xfId="0" applyNumberFormat="1" applyFont="1" applyFill="1"/>
    <xf numFmtId="0" fontId="7" fillId="7" borderId="0" xfId="0" applyFont="1" applyFill="1"/>
    <xf numFmtId="0" fontId="12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Border="1"/>
    <xf numFmtId="0" fontId="16" fillId="0" borderId="0" xfId="0" applyFont="1"/>
    <xf numFmtId="11" fontId="16" fillId="3" borderId="0" xfId="0" applyNumberFormat="1" applyFont="1" applyFill="1" applyAlignment="1">
      <alignment horizontal="left" vertical="center"/>
    </xf>
    <xf numFmtId="16" fontId="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5" fontId="3" fillId="0" borderId="0" xfId="0" applyNumberFormat="1" applyFont="1" applyFill="1" applyAlignment="1"/>
    <xf numFmtId="4" fontId="0" fillId="0" borderId="0" xfId="0" applyNumberFormat="1"/>
    <xf numFmtId="0" fontId="12" fillId="0" borderId="0" xfId="0" applyFont="1" applyFill="1" applyBorder="1"/>
    <xf numFmtId="0" fontId="0" fillId="0" borderId="0" xfId="0" applyFill="1" applyBorder="1"/>
    <xf numFmtId="15" fontId="0" fillId="0" borderId="0" xfId="0" applyNumberFormat="1" applyAlignment="1">
      <alignment vertical="center"/>
    </xf>
    <xf numFmtId="0" fontId="1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5" fontId="6" fillId="0" borderId="0" xfId="0" applyNumberFormat="1" applyFont="1" applyFill="1"/>
    <xf numFmtId="0" fontId="21" fillId="0" borderId="0" xfId="0" applyFont="1" applyAlignment="1">
      <alignment horizontal="center" vertical="center"/>
    </xf>
    <xf numFmtId="0" fontId="0" fillId="0" borderId="1" xfId="0" applyFont="1" applyBorder="1"/>
    <xf numFmtId="11" fontId="17" fillId="0" borderId="0" xfId="0" applyNumberFormat="1" applyFont="1"/>
    <xf numFmtId="0" fontId="7" fillId="4" borderId="1" xfId="0" applyFont="1" applyFill="1" applyBorder="1"/>
    <xf numFmtId="0" fontId="7" fillId="0" borderId="1" xfId="0" applyFont="1" applyFill="1" applyBorder="1"/>
    <xf numFmtId="15" fontId="7" fillId="0" borderId="1" xfId="0" applyNumberFormat="1" applyFont="1" applyFill="1" applyBorder="1"/>
    <xf numFmtId="11" fontId="0" fillId="0" borderId="1" xfId="0" applyNumberFormat="1" applyFont="1" applyBorder="1"/>
    <xf numFmtId="4" fontId="0" fillId="0" borderId="1" xfId="0" applyNumberFormat="1" applyFont="1" applyFill="1" applyBorder="1"/>
    <xf numFmtId="0" fontId="0" fillId="0" borderId="1" xfId="0" applyFont="1" applyFill="1" applyBorder="1" applyAlignment="1">
      <alignment horizontal="center" vertical="center"/>
    </xf>
    <xf numFmtId="11" fontId="0" fillId="0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/>
    <xf numFmtId="0" fontId="22" fillId="0" borderId="0" xfId="0" applyFont="1" applyFill="1"/>
    <xf numFmtId="0" fontId="22" fillId="0" borderId="0" xfId="0" applyFont="1"/>
    <xf numFmtId="11" fontId="23" fillId="0" borderId="1" xfId="0" applyNumberFormat="1" applyFont="1" applyFill="1" applyBorder="1"/>
    <xf numFmtId="11" fontId="23" fillId="0" borderId="1" xfId="0" applyNumberFormat="1" applyFont="1" applyBorder="1"/>
    <xf numFmtId="0" fontId="23" fillId="0" borderId="1" xfId="0" applyFont="1" applyBorder="1"/>
    <xf numFmtId="11" fontId="23" fillId="0" borderId="1" xfId="0" applyNumberFormat="1" applyFont="1" applyFill="1" applyBorder="1" applyAlignment="1">
      <alignment horizontal="right" vertical="top"/>
    </xf>
    <xf numFmtId="0" fontId="23" fillId="0" borderId="1" xfId="0" applyFont="1" applyFill="1" applyBorder="1"/>
    <xf numFmtId="11" fontId="7" fillId="8" borderId="1" xfId="0" applyNumberFormat="1" applyFont="1" applyFill="1" applyBorder="1" applyAlignment="1">
      <alignment horizontal="right" vertical="top"/>
    </xf>
    <xf numFmtId="11" fontId="24" fillId="8" borderId="1" xfId="0" applyNumberFormat="1" applyFont="1" applyFill="1" applyBorder="1"/>
    <xf numFmtId="11" fontId="24" fillId="8" borderId="1" xfId="0" applyNumberFormat="1" applyFont="1" applyFill="1" applyBorder="1" applyAlignment="1">
      <alignment horizontal="right" vertical="top"/>
    </xf>
    <xf numFmtId="11" fontId="23" fillId="8" borderId="1" xfId="0" applyNumberFormat="1" applyFont="1" applyFill="1" applyBorder="1" applyAlignment="1">
      <alignment horizontal="right" vertical="top"/>
    </xf>
    <xf numFmtId="11" fontId="7" fillId="8" borderId="1" xfId="0" applyNumberFormat="1" applyFont="1" applyFill="1" applyBorder="1"/>
    <xf numFmtId="11" fontId="0" fillId="0" borderId="0" xfId="0" applyNumberFormat="1" applyBorder="1"/>
    <xf numFmtId="0" fontId="18" fillId="0" borderId="0" xfId="0" applyFont="1" applyFill="1" applyBorder="1" applyAlignment="1">
      <alignment horizontal="center" vertical="center"/>
    </xf>
    <xf numFmtId="11" fontId="0" fillId="0" borderId="0" xfId="0" applyNumberFormat="1" applyFill="1" applyBorder="1"/>
    <xf numFmtId="0" fontId="0" fillId="0" borderId="0" xfId="0" applyBorder="1" applyAlignment="1">
      <alignment horizontal="right" vertical="center"/>
    </xf>
    <xf numFmtId="15" fontId="7" fillId="0" borderId="0" xfId="0" applyNumberFormat="1" applyFont="1" applyAlignment="1"/>
    <xf numFmtId="15" fontId="0" fillId="0" borderId="0" xfId="0" applyNumberFormat="1" applyAlignment="1">
      <alignment horizontal="center" vertical="center"/>
    </xf>
    <xf numFmtId="4" fontId="0" fillId="0" borderId="1" xfId="0" applyNumberFormat="1" applyFill="1" applyBorder="1"/>
    <xf numFmtId="2" fontId="23" fillId="0" borderId="1" xfId="0" applyNumberFormat="1" applyFont="1" applyFill="1" applyBorder="1"/>
    <xf numFmtId="0" fontId="7" fillId="0" borderId="0" xfId="0" applyFont="1" applyFill="1" applyBorder="1"/>
    <xf numFmtId="2" fontId="0" fillId="0" borderId="0" xfId="0" applyNumberFormat="1" applyFill="1" applyBorder="1"/>
    <xf numFmtId="0" fontId="0" fillId="0" borderId="0" xfId="0" applyFill="1" applyBorder="1" applyAlignment="1"/>
    <xf numFmtId="11" fontId="6" fillId="0" borderId="0" xfId="0" applyNumberFormat="1" applyFont="1"/>
    <xf numFmtId="15" fontId="2" fillId="0" borderId="0" xfId="0" applyNumberFormat="1" applyFont="1" applyFill="1"/>
    <xf numFmtId="0" fontId="0" fillId="0" borderId="0" xfId="0" applyFont="1" applyFill="1" applyAlignment="1">
      <alignment horizontal="left" vertical="center"/>
    </xf>
    <xf numFmtId="0" fontId="7" fillId="0" borderId="0" xfId="0" applyFont="1" applyFill="1"/>
    <xf numFmtId="11" fontId="7" fillId="0" borderId="0" xfId="0" applyNumberFormat="1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5" fontId="21" fillId="0" borderId="0" xfId="0" applyNumberFormat="1" applyFont="1" applyFill="1"/>
    <xf numFmtId="11" fontId="7" fillId="0" borderId="1" xfId="0" applyNumberFormat="1" applyFont="1" applyFill="1" applyBorder="1" applyAlignment="1">
      <alignment horizontal="right" vertical="top"/>
    </xf>
    <xf numFmtId="0" fontId="0" fillId="0" borderId="0" xfId="0" applyFont="1" applyFill="1" applyBorder="1"/>
    <xf numFmtId="16" fontId="27" fillId="0" borderId="0" xfId="0" applyNumberFormat="1" applyFont="1" applyFill="1"/>
    <xf numFmtId="15" fontId="0" fillId="0" borderId="0" xfId="0" applyNumberFormat="1" applyFont="1" applyFill="1"/>
    <xf numFmtId="15" fontId="7" fillId="0" borderId="0" xfId="0" applyNumberFormat="1" applyFont="1" applyFill="1"/>
    <xf numFmtId="15" fontId="14" fillId="0" borderId="0" xfId="0" applyNumberFormat="1" applyFont="1" applyFill="1"/>
    <xf numFmtId="0" fontId="0" fillId="0" borderId="0" xfId="0" applyFont="1" applyAlignment="1">
      <alignment horizontal="center"/>
    </xf>
    <xf numFmtId="0" fontId="20" fillId="0" borderId="0" xfId="0" applyFont="1" applyFill="1" applyBorder="1" applyAlignment="1">
      <alignment horizontal="right"/>
    </xf>
    <xf numFmtId="11" fontId="17" fillId="0" borderId="0" xfId="0" applyNumberFormat="1" applyFont="1" applyFill="1" applyBorder="1"/>
    <xf numFmtId="11" fontId="15" fillId="0" borderId="0" xfId="0" applyNumberFormat="1" applyFont="1" applyFill="1" applyBorder="1"/>
    <xf numFmtId="0" fontId="24" fillId="0" borderId="0" xfId="0" applyFont="1" applyFill="1" applyBorder="1"/>
    <xf numFmtId="0" fontId="17" fillId="0" borderId="0" xfId="0" applyFont="1" applyFill="1" applyBorder="1"/>
    <xf numFmtId="0" fontId="26" fillId="0" borderId="0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7" fillId="0" borderId="0" xfId="0" applyFont="1" applyAlignment="1">
      <alignment horizontal="right"/>
    </xf>
    <xf numFmtId="11" fontId="0" fillId="0" borderId="1" xfId="0" applyNumberFormat="1" applyBorder="1" applyAlignment="1">
      <alignment horizontal="right"/>
    </xf>
    <xf numFmtId="11" fontId="0" fillId="0" borderId="1" xfId="0" applyNumberForma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Fill="1" applyAlignment="1">
      <alignment horizontal="right"/>
    </xf>
    <xf numFmtId="11" fontId="0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11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1" xfId="0" applyNumberFormat="1" applyFill="1" applyBorder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15" fontId="7" fillId="0" borderId="1" xfId="0" applyNumberFormat="1" applyFont="1" applyBorder="1" applyAlignment="1">
      <alignment horizontal="center"/>
    </xf>
    <xf numFmtId="0" fontId="0" fillId="0" borderId="0" xfId="0" applyFont="1" applyBorder="1"/>
    <xf numFmtId="11" fontId="7" fillId="0" borderId="1" xfId="0" applyNumberFormat="1" applyFont="1" applyFill="1" applyBorder="1" applyAlignment="1">
      <alignment horizontal="center" vertical="center"/>
    </xf>
    <xf numFmtId="11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/>
    <xf numFmtId="0" fontId="7" fillId="0" borderId="0" xfId="0" applyFont="1" applyBorder="1" applyAlignment="1"/>
    <xf numFmtId="11" fontId="0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/>
    <xf numFmtId="0" fontId="23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right" vertical="center"/>
    </xf>
    <xf numFmtId="15" fontId="7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15" fontId="3" fillId="0" borderId="0" xfId="0" applyNumberFormat="1" applyFont="1" applyFill="1"/>
    <xf numFmtId="0" fontId="12" fillId="0" borderId="1" xfId="0" applyFont="1" applyFill="1" applyBorder="1" applyAlignment="1">
      <alignment horizontal="right"/>
    </xf>
    <xf numFmtId="0" fontId="6" fillId="0" borderId="0" xfId="0" applyFont="1" applyFill="1"/>
    <xf numFmtId="0" fontId="0" fillId="0" borderId="0" xfId="0" applyFill="1" applyAlignment="1">
      <alignment horizontal="center" vertical="center"/>
    </xf>
    <xf numFmtId="15" fontId="0" fillId="0" borderId="0" xfId="0" applyNumberFormat="1" applyFill="1"/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11" fontId="4" fillId="0" borderId="0" xfId="0" applyNumberFormat="1" applyFont="1" applyFill="1" applyAlignment="1">
      <alignment horizontal="left" vertical="center"/>
    </xf>
    <xf numFmtId="0" fontId="12" fillId="0" borderId="0" xfId="0" applyFont="1" applyFill="1"/>
    <xf numFmtId="0" fontId="7" fillId="0" borderId="1" xfId="0" applyFont="1" applyBorder="1" applyAlignment="1">
      <alignment horizontal="center" vertical="center"/>
    </xf>
    <xf numFmtId="164" fontId="0" fillId="0" borderId="1" xfId="0" applyNumberFormat="1" applyFont="1" applyFill="1" applyBorder="1"/>
    <xf numFmtId="0" fontId="12" fillId="0" borderId="3" xfId="0" applyFont="1" applyFill="1" applyBorder="1" applyAlignment="1">
      <alignment horizontal="right"/>
    </xf>
    <xf numFmtId="0" fontId="2" fillId="0" borderId="0" xfId="0" applyFont="1" applyBorder="1"/>
    <xf numFmtId="0" fontId="12" fillId="0" borderId="1" xfId="0" applyFont="1" applyBorder="1" applyAlignment="1">
      <alignment horizontal="right"/>
    </xf>
    <xf numFmtId="2" fontId="23" fillId="0" borderId="1" xfId="0" applyNumberFormat="1" applyFont="1" applyBorder="1"/>
    <xf numFmtId="0" fontId="12" fillId="8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25" fillId="8" borderId="1" xfId="0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21" fillId="0" borderId="0" xfId="0" applyFont="1" applyBorder="1" applyAlignment="1"/>
    <xf numFmtId="16" fontId="0" fillId="0" borderId="0" xfId="0" applyNumberFormat="1" applyFont="1" applyFill="1"/>
    <xf numFmtId="0" fontId="29" fillId="5" borderId="1" xfId="0" applyFont="1" applyFill="1" applyBorder="1"/>
    <xf numFmtId="0" fontId="29" fillId="5" borderId="3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15" fontId="0" fillId="0" borderId="0" xfId="0" applyNumberFormat="1" applyFont="1" applyFill="1" applyBorder="1" applyAlignment="1">
      <alignment horizontal="center" vertical="center"/>
    </xf>
    <xf numFmtId="11" fontId="16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/>
    <xf numFmtId="15" fontId="7" fillId="0" borderId="0" xfId="0" applyNumberFormat="1" applyFont="1" applyFill="1" applyAlignment="1"/>
    <xf numFmtId="11" fontId="14" fillId="0" borderId="0" xfId="0" applyNumberFormat="1" applyFont="1"/>
    <xf numFmtId="0" fontId="30" fillId="0" borderId="0" xfId="0" applyFont="1"/>
    <xf numFmtId="0" fontId="31" fillId="0" borderId="0" xfId="0" applyFont="1"/>
    <xf numFmtId="0" fontId="31" fillId="0" borderId="0" xfId="0" applyFont="1" applyFill="1"/>
    <xf numFmtId="0" fontId="32" fillId="0" borderId="0" xfId="0" applyFont="1" applyFill="1"/>
    <xf numFmtId="15" fontId="32" fillId="0" borderId="0" xfId="0" applyNumberFormat="1" applyFont="1"/>
    <xf numFmtId="0" fontId="8" fillId="0" borderId="0" xfId="0" applyFont="1" applyAlignment="1">
      <alignment horizontal="right" vertical="center"/>
    </xf>
    <xf numFmtId="0" fontId="24" fillId="0" borderId="1" xfId="0" applyFont="1" applyBorder="1" applyAlignment="1">
      <alignment horizontal="center"/>
    </xf>
    <xf numFmtId="0" fontId="0" fillId="0" borderId="3" xfId="0" applyBorder="1" applyAlignment="1">
      <alignment horizontal="right"/>
    </xf>
    <xf numFmtId="16" fontId="23" fillId="0" borderId="0" xfId="0" applyNumberFormat="1" applyFont="1" applyBorder="1"/>
    <xf numFmtId="16" fontId="13" fillId="0" borderId="0" xfId="0" applyNumberFormat="1" applyFont="1" applyBorder="1"/>
    <xf numFmtId="16" fontId="0" fillId="0" borderId="0" xfId="0" applyNumberFormat="1" applyFont="1" applyBorder="1"/>
    <xf numFmtId="16" fontId="7" fillId="0" borderId="0" xfId="0" applyNumberFormat="1" applyFont="1" applyBorder="1"/>
    <xf numFmtId="0" fontId="7" fillId="0" borderId="0" xfId="0" applyFont="1" applyBorder="1"/>
    <xf numFmtId="0" fontId="0" fillId="0" borderId="0" xfId="0" applyFill="1" applyBorder="1" applyAlignment="1">
      <alignment horizontal="right"/>
    </xf>
    <xf numFmtId="2" fontId="0" fillId="0" borderId="1" xfId="0" applyNumberFormat="1" applyBorder="1"/>
    <xf numFmtId="2" fontId="0" fillId="0" borderId="0" xfId="0" applyNumberFormat="1" applyFill="1"/>
    <xf numFmtId="0" fontId="12" fillId="6" borderId="1" xfId="0" applyFont="1" applyFill="1" applyBorder="1" applyAlignment="1">
      <alignment horizontal="right"/>
    </xf>
    <xf numFmtId="0" fontId="7" fillId="6" borderId="1" xfId="0" applyFont="1" applyFill="1" applyBorder="1"/>
    <xf numFmtId="2" fontId="0" fillId="0" borderId="1" xfId="0" applyNumberFormat="1" applyFill="1" applyBorder="1"/>
    <xf numFmtId="11" fontId="23" fillId="0" borderId="1" xfId="0" applyNumberFormat="1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right"/>
    </xf>
    <xf numFmtId="15" fontId="24" fillId="0" borderId="1" xfId="0" applyNumberFormat="1" applyFont="1" applyBorder="1" applyAlignment="1">
      <alignment horizontal="center"/>
    </xf>
    <xf numFmtId="15" fontId="3" fillId="0" borderId="1" xfId="0" applyNumberFormat="1" applyFont="1" applyFill="1" applyBorder="1" applyAlignment="1"/>
    <xf numFmtId="15" fontId="3" fillId="0" borderId="0" xfId="0" applyNumberFormat="1" applyFont="1" applyFill="1" applyBorder="1" applyAlignment="1"/>
    <xf numFmtId="0" fontId="0" fillId="0" borderId="0" xfId="0" applyBorder="1" applyAlignment="1">
      <alignment horizontal="right"/>
    </xf>
    <xf numFmtId="16" fontId="16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1" fontId="17" fillId="0" borderId="0" xfId="0" applyNumberFormat="1" applyFont="1" applyBorder="1"/>
    <xf numFmtId="165" fontId="0" fillId="0" borderId="0" xfId="0" applyNumberFormat="1" applyBorder="1"/>
    <xf numFmtId="11" fontId="7" fillId="0" borderId="0" xfId="0" applyNumberFormat="1" applyFont="1" applyFill="1" applyBorder="1"/>
    <xf numFmtId="0" fontId="31" fillId="0" borderId="0" xfId="0" applyFont="1" applyBorder="1"/>
    <xf numFmtId="15" fontId="0" fillId="0" borderId="0" xfId="0" applyNumberFormat="1" applyBorder="1" applyAlignment="1">
      <alignment vertical="center"/>
    </xf>
    <xf numFmtId="15" fontId="19" fillId="0" borderId="0" xfId="0" applyNumberFormat="1" applyFont="1" applyFill="1" applyBorder="1" applyAlignment="1"/>
    <xf numFmtId="0" fontId="7" fillId="0" borderId="0" xfId="0" applyFont="1" applyBorder="1" applyAlignment="1">
      <alignment horizontal="center" vertical="center"/>
    </xf>
    <xf numFmtId="11" fontId="33" fillId="0" borderId="0" xfId="0" applyNumberFormat="1" applyFont="1" applyFill="1" applyBorder="1"/>
    <xf numFmtId="0" fontId="33" fillId="0" borderId="0" xfId="0" applyFont="1" applyFill="1" applyBorder="1" applyAlignment="1"/>
    <xf numFmtId="11" fontId="34" fillId="0" borderId="0" xfId="0" applyNumberFormat="1" applyFont="1" applyFill="1" applyBorder="1"/>
    <xf numFmtId="0" fontId="33" fillId="0" borderId="0" xfId="0" applyFont="1" applyFill="1" applyBorder="1"/>
    <xf numFmtId="0" fontId="7" fillId="0" borderId="1" xfId="0" applyFont="1" applyBorder="1" applyAlignment="1"/>
    <xf numFmtId="0" fontId="24" fillId="0" borderId="7" xfId="0" applyFont="1" applyBorder="1" applyAlignment="1"/>
    <xf numFmtId="0" fontId="3" fillId="0" borderId="0" xfId="0" applyFont="1" applyAlignment="1">
      <alignment horizontal="center" vertical="center"/>
    </xf>
    <xf numFmtId="15" fontId="24" fillId="0" borderId="1" xfId="0" applyNumberFormat="1" applyFont="1" applyBorder="1" applyAlignment="1">
      <alignment horizontal="right"/>
    </xf>
    <xf numFmtId="11" fontId="14" fillId="0" borderId="0" xfId="0" applyNumberFormat="1" applyFont="1" applyBorder="1"/>
    <xf numFmtId="0" fontId="24" fillId="0" borderId="1" xfId="0" applyFont="1" applyBorder="1" applyAlignment="1">
      <alignment horizontal="center" vertical="center"/>
    </xf>
    <xf numFmtId="0" fontId="24" fillId="0" borderId="1" xfId="0" applyFont="1" applyFill="1" applyBorder="1"/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/>
    <xf numFmtId="2" fontId="36" fillId="0" borderId="0" xfId="0" applyNumberFormat="1" applyFont="1" applyFill="1" applyBorder="1" applyAlignment="1">
      <alignment horizontal="right" vertical="center"/>
    </xf>
    <xf numFmtId="2" fontId="36" fillId="0" borderId="0" xfId="0" applyNumberFormat="1" applyFont="1" applyFill="1" applyBorder="1" applyAlignment="1">
      <alignment horizontal="right"/>
    </xf>
    <xf numFmtId="2" fontId="36" fillId="0" borderId="0" xfId="0" applyNumberFormat="1" applyFont="1" applyFill="1" applyBorder="1" applyAlignment="1">
      <alignment horizontal="center" vertical="center"/>
    </xf>
    <xf numFmtId="11" fontId="35" fillId="0" borderId="0" xfId="0" applyNumberFormat="1" applyFont="1" applyFill="1" applyBorder="1" applyAlignment="1">
      <alignment horizontal="right" vertical="top"/>
    </xf>
    <xf numFmtId="11" fontId="36" fillId="0" borderId="0" xfId="0" applyNumberFormat="1" applyFont="1" applyFill="1" applyBorder="1" applyAlignment="1">
      <alignment horizontal="right" vertical="top"/>
    </xf>
    <xf numFmtId="0" fontId="36" fillId="0" borderId="0" xfId="0" applyFont="1" applyBorder="1"/>
    <xf numFmtId="0" fontId="35" fillId="0" borderId="0" xfId="0" applyFont="1" applyFill="1" applyBorder="1"/>
    <xf numFmtId="16" fontId="27" fillId="0" borderId="0" xfId="0" applyNumberFormat="1" applyFont="1" applyFill="1" applyBorder="1"/>
    <xf numFmtId="0" fontId="36" fillId="0" borderId="0" xfId="0" applyFont="1" applyBorder="1" applyAlignment="1">
      <alignment horizontal="right"/>
    </xf>
    <xf numFmtId="0" fontId="35" fillId="0" borderId="0" xfId="0" applyFont="1" applyBorder="1" applyAlignment="1">
      <alignment horizontal="right"/>
    </xf>
    <xf numFmtId="11" fontId="36" fillId="0" borderId="0" xfId="0" applyNumberFormat="1" applyFont="1" applyBorder="1"/>
    <xf numFmtId="11" fontId="36" fillId="0" borderId="0" xfId="0" applyNumberFormat="1" applyFont="1" applyFill="1" applyBorder="1"/>
    <xf numFmtId="0" fontId="12" fillId="0" borderId="1" xfId="0" applyFont="1" applyFill="1" applyBorder="1"/>
    <xf numFmtId="16" fontId="7" fillId="0" borderId="6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2" fontId="7" fillId="6" borderId="1" xfId="0" applyNumberFormat="1" applyFont="1" applyFill="1" applyBorder="1"/>
    <xf numFmtId="15" fontId="20" fillId="0" borderId="0" xfId="0" applyNumberFormat="1" applyFont="1" applyFill="1" applyAlignment="1"/>
    <xf numFmtId="0" fontId="7" fillId="0" borderId="2" xfId="0" applyFont="1" applyFill="1" applyBorder="1"/>
    <xf numFmtId="0" fontId="7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7" fillId="6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9" fillId="5" borderId="1" xfId="0" applyFont="1" applyFill="1" applyBorder="1" applyAlignment="1">
      <alignment horizontal="right"/>
    </xf>
    <xf numFmtId="0" fontId="2" fillId="0" borderId="1" xfId="0" applyFont="1" applyBorder="1"/>
    <xf numFmtId="0" fontId="29" fillId="5" borderId="1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right" indent="1"/>
    </xf>
    <xf numFmtId="11" fontId="7" fillId="8" borderId="0" xfId="0" applyNumberFormat="1" applyFont="1" applyFill="1"/>
    <xf numFmtId="0" fontId="28" fillId="0" borderId="0" xfId="0" applyFont="1" applyAlignment="1">
      <alignment horizontal="center"/>
    </xf>
    <xf numFmtId="15" fontId="7" fillId="0" borderId="3" xfId="0" applyNumberFormat="1" applyFont="1" applyFill="1" applyBorder="1" applyAlignment="1">
      <alignment horizontal="center" vertical="center"/>
    </xf>
    <xf numFmtId="15" fontId="7" fillId="0" borderId="4" xfId="0" applyNumberFormat="1" applyFont="1" applyFill="1" applyBorder="1" applyAlignment="1">
      <alignment horizontal="center" vertical="center"/>
    </xf>
    <xf numFmtId="15" fontId="7" fillId="0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5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5" fontId="1" fillId="0" borderId="0" xfId="0" applyNumberFormat="1" applyFont="1" applyFill="1" applyBorder="1" applyAlignment="1">
      <alignment horizontal="center"/>
    </xf>
    <xf numFmtId="15" fontId="19" fillId="0" borderId="0" xfId="0" applyNumberFormat="1" applyFont="1" applyFill="1" applyBorder="1" applyAlignment="1">
      <alignment horizontal="center"/>
    </xf>
    <xf numFmtId="15" fontId="0" fillId="0" borderId="0" xfId="0" applyNumberFormat="1" applyFill="1" applyBorder="1" applyAlignment="1">
      <alignment horizontal="center" vertical="center"/>
    </xf>
    <xf numFmtId="1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5" fontId="8" fillId="0" borderId="0" xfId="0" applyNumberFormat="1" applyFont="1" applyFill="1" applyAlignment="1">
      <alignment horizontal="center"/>
    </xf>
    <xf numFmtId="15" fontId="8" fillId="0" borderId="0" xfId="0" applyNumberFormat="1" applyFont="1" applyFill="1" applyAlignment="1">
      <alignment horizontal="center" vertical="center"/>
    </xf>
    <xf numFmtId="15" fontId="3" fillId="0" borderId="0" xfId="0" applyNumberFormat="1" applyFont="1" applyFill="1" applyAlignment="1">
      <alignment horizontal="center"/>
    </xf>
    <xf numFmtId="0" fontId="3" fillId="0" borderId="7" xfId="0" applyFont="1" applyBorder="1" applyAlignment="1">
      <alignment horizontal="center"/>
    </xf>
    <xf numFmtId="15" fontId="0" fillId="0" borderId="0" xfId="0" applyNumberFormat="1" applyAlignment="1">
      <alignment horizontal="center"/>
    </xf>
    <xf numFmtId="15" fontId="7" fillId="0" borderId="0" xfId="0" applyNumberFormat="1" applyFont="1" applyAlignment="1">
      <alignment horizontal="center"/>
    </xf>
    <xf numFmtId="15" fontId="7" fillId="0" borderId="0" xfId="0" applyNumberFormat="1" applyFont="1" applyFill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5" fontId="37" fillId="0" borderId="0" xfId="0" applyNumberFormat="1" applyFont="1" applyFill="1" applyBorder="1" applyAlignment="1">
      <alignment horizontal="center"/>
    </xf>
    <xf numFmtId="15" fontId="3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F93A1D3E-A554-8342-BBA6-8255EC8CB2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3:AJ90"/>
  <sheetViews>
    <sheetView zoomScale="120" zoomScaleNormal="120" workbookViewId="0">
      <selection activeCell="G5" sqref="G5"/>
    </sheetView>
  </sheetViews>
  <sheetFormatPr baseColWidth="10" defaultColWidth="10.83203125" defaultRowHeight="15" x14ac:dyDescent="0.2"/>
  <cols>
    <col min="3" max="3" width="13" style="123" customWidth="1"/>
    <col min="6" max="6" width="11.83203125" bestFit="1" customWidth="1"/>
    <col min="8" max="8" width="10.1640625" customWidth="1"/>
    <col min="9" max="9" width="9" customWidth="1"/>
    <col min="10" max="10" width="10.33203125" customWidth="1"/>
    <col min="11" max="15" width="8.1640625" customWidth="1"/>
    <col min="17" max="17" width="13" customWidth="1"/>
    <col min="18" max="22" width="8.83203125" customWidth="1"/>
  </cols>
  <sheetData>
    <row r="3" spans="2:36" ht="24" x14ac:dyDescent="0.3">
      <c r="D3" s="258" t="s">
        <v>51</v>
      </c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</row>
    <row r="5" spans="2:36" ht="21" x14ac:dyDescent="0.25">
      <c r="C5" s="136" t="s">
        <v>34</v>
      </c>
      <c r="D5" s="1" t="s">
        <v>11</v>
      </c>
    </row>
    <row r="6" spans="2:36" ht="21" x14ac:dyDescent="0.25">
      <c r="D6" s="137"/>
      <c r="J6" s="101"/>
      <c r="K6" s="34"/>
      <c r="M6" s="32"/>
      <c r="N6" s="34"/>
      <c r="O6" s="34"/>
      <c r="Q6" s="101"/>
      <c r="R6" s="34"/>
      <c r="T6" s="32"/>
      <c r="U6" s="34"/>
      <c r="V6" s="34"/>
      <c r="AA6" s="27"/>
      <c r="AB6" s="27"/>
      <c r="AC6" s="27"/>
      <c r="AD6" s="43"/>
      <c r="AE6" s="27"/>
      <c r="AF6" s="27"/>
      <c r="AG6" s="27"/>
    </row>
    <row r="7" spans="2:36" x14ac:dyDescent="0.2">
      <c r="D7" s="13" t="s">
        <v>35</v>
      </c>
      <c r="J7" s="102"/>
      <c r="K7" s="32"/>
      <c r="L7" s="34"/>
      <c r="M7" s="34"/>
      <c r="N7" s="34"/>
      <c r="O7" s="34"/>
      <c r="Q7" s="102"/>
      <c r="R7" s="32"/>
      <c r="S7" s="34"/>
      <c r="T7" s="34"/>
      <c r="U7" s="34"/>
      <c r="V7" s="34"/>
      <c r="AA7" s="27"/>
      <c r="AB7" s="44"/>
      <c r="AC7" s="44"/>
      <c r="AD7" s="44"/>
      <c r="AE7" s="44"/>
      <c r="AF7" s="44"/>
      <c r="AG7" s="259"/>
      <c r="AH7" s="260"/>
      <c r="AI7" s="261"/>
      <c r="AJ7" s="27"/>
    </row>
    <row r="8" spans="2:36" x14ac:dyDescent="0.2">
      <c r="C8" s="124" t="s">
        <v>48</v>
      </c>
      <c r="D8" s="38" t="s">
        <v>22</v>
      </c>
      <c r="E8" s="38" t="s">
        <v>23</v>
      </c>
      <c r="F8" s="38" t="s">
        <v>24</v>
      </c>
      <c r="G8" s="38" t="s">
        <v>25</v>
      </c>
      <c r="H8" s="38" t="s">
        <v>26</v>
      </c>
      <c r="J8" s="124" t="s">
        <v>48</v>
      </c>
      <c r="K8" s="38" t="s">
        <v>22</v>
      </c>
      <c r="L8" s="38" t="s">
        <v>23</v>
      </c>
      <c r="M8" s="38" t="s">
        <v>24</v>
      </c>
      <c r="N8" s="38" t="s">
        <v>25</v>
      </c>
      <c r="O8" s="38" t="s">
        <v>26</v>
      </c>
      <c r="AA8" s="27"/>
      <c r="AB8" s="27"/>
      <c r="AC8" s="27"/>
      <c r="AD8" s="27"/>
      <c r="AE8" s="27"/>
      <c r="AF8" s="27"/>
      <c r="AG8" s="32"/>
      <c r="AH8" s="32"/>
      <c r="AI8" s="32"/>
      <c r="AJ8" s="27"/>
    </row>
    <row r="9" spans="2:36" x14ac:dyDescent="0.2">
      <c r="B9" s="125" t="s">
        <v>17</v>
      </c>
      <c r="C9" s="130">
        <v>100000000</v>
      </c>
      <c r="D9" s="76">
        <v>4</v>
      </c>
      <c r="E9" s="76">
        <v>15</v>
      </c>
      <c r="F9" s="76">
        <v>18</v>
      </c>
      <c r="G9" s="76">
        <v>20</v>
      </c>
      <c r="H9" s="76">
        <v>20</v>
      </c>
      <c r="I9" s="125" t="s">
        <v>30</v>
      </c>
      <c r="J9" s="130">
        <v>100000000</v>
      </c>
      <c r="K9" s="76">
        <v>3</v>
      </c>
      <c r="L9" s="76">
        <v>9</v>
      </c>
      <c r="M9" s="76">
        <v>17</v>
      </c>
      <c r="N9" s="76">
        <v>20</v>
      </c>
      <c r="O9" s="76">
        <v>20</v>
      </c>
      <c r="AA9" s="27"/>
      <c r="AB9" s="27"/>
      <c r="AC9" s="27"/>
      <c r="AD9" s="27"/>
      <c r="AE9" s="27"/>
      <c r="AF9" s="27"/>
      <c r="AG9" s="32"/>
      <c r="AH9" s="32"/>
      <c r="AI9" s="32"/>
      <c r="AJ9" s="27"/>
    </row>
    <row r="10" spans="2:36" x14ac:dyDescent="0.2">
      <c r="B10" s="125"/>
      <c r="C10" s="130">
        <v>10000000</v>
      </c>
      <c r="D10" s="76">
        <v>4</v>
      </c>
      <c r="E10" s="76">
        <v>7</v>
      </c>
      <c r="F10" s="76">
        <v>11</v>
      </c>
      <c r="G10" s="76">
        <v>15</v>
      </c>
      <c r="H10" s="76">
        <v>15</v>
      </c>
      <c r="I10" s="125"/>
      <c r="J10" s="130">
        <v>10000000</v>
      </c>
      <c r="K10" s="76">
        <v>1</v>
      </c>
      <c r="L10" s="76">
        <v>4</v>
      </c>
      <c r="M10" s="76">
        <v>11</v>
      </c>
      <c r="N10" s="76">
        <v>13</v>
      </c>
      <c r="O10" s="76">
        <v>14</v>
      </c>
      <c r="AA10" s="27"/>
      <c r="AB10" s="27"/>
      <c r="AC10" s="27"/>
      <c r="AD10" s="27"/>
      <c r="AE10" s="27"/>
      <c r="AF10" s="27"/>
      <c r="AG10" s="32"/>
      <c r="AH10" s="32"/>
      <c r="AI10" s="32"/>
      <c r="AJ10" s="27"/>
    </row>
    <row r="11" spans="2:36" x14ac:dyDescent="0.2">
      <c r="B11" s="125"/>
      <c r="C11" s="130">
        <v>1000000</v>
      </c>
      <c r="D11" s="76">
        <v>0</v>
      </c>
      <c r="E11" s="76">
        <v>2</v>
      </c>
      <c r="F11" s="76">
        <v>5</v>
      </c>
      <c r="G11" s="76">
        <v>5</v>
      </c>
      <c r="H11" s="70">
        <v>7</v>
      </c>
      <c r="I11" s="125"/>
      <c r="J11" s="130">
        <v>1000000</v>
      </c>
      <c r="K11" s="76">
        <v>0</v>
      </c>
      <c r="L11" s="76">
        <v>1</v>
      </c>
      <c r="M11" s="76">
        <v>4</v>
      </c>
      <c r="N11" s="76">
        <v>5</v>
      </c>
      <c r="O11" s="70">
        <v>8</v>
      </c>
      <c r="AA11" s="27"/>
      <c r="AB11" s="27"/>
      <c r="AC11" s="27"/>
      <c r="AD11" s="27"/>
      <c r="AE11" s="27"/>
      <c r="AF11" s="27"/>
      <c r="AG11" s="32"/>
      <c r="AH11" s="32"/>
      <c r="AI11" s="32"/>
      <c r="AJ11" s="27"/>
    </row>
    <row r="12" spans="2:36" x14ac:dyDescent="0.2">
      <c r="B12" s="125"/>
      <c r="C12" s="130">
        <v>100000</v>
      </c>
      <c r="D12" s="76">
        <v>0</v>
      </c>
      <c r="E12" s="76">
        <v>0</v>
      </c>
      <c r="F12" s="76">
        <v>2</v>
      </c>
      <c r="G12" s="76">
        <v>2</v>
      </c>
      <c r="H12" s="76">
        <v>2</v>
      </c>
      <c r="I12" s="125"/>
      <c r="J12" s="130">
        <v>100000</v>
      </c>
      <c r="K12" s="76">
        <v>0</v>
      </c>
      <c r="L12" s="76">
        <v>0</v>
      </c>
      <c r="M12" s="76">
        <v>3</v>
      </c>
      <c r="N12" s="76">
        <v>3</v>
      </c>
      <c r="O12" s="76">
        <v>3</v>
      </c>
      <c r="AA12" s="27"/>
      <c r="AB12" s="27"/>
      <c r="AC12" s="27"/>
      <c r="AD12" s="107"/>
      <c r="AE12" s="107"/>
      <c r="AF12" s="107"/>
      <c r="AG12" s="34"/>
      <c r="AH12" s="34"/>
      <c r="AI12" s="34"/>
      <c r="AJ12" s="27"/>
    </row>
    <row r="13" spans="2:36" x14ac:dyDescent="0.2">
      <c r="B13" s="125"/>
      <c r="C13" s="130">
        <v>10000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125"/>
      <c r="J13" s="130">
        <v>10000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AF13" s="2"/>
      <c r="AG13" s="53"/>
    </row>
    <row r="14" spans="2:36" ht="21" x14ac:dyDescent="0.25">
      <c r="B14" s="125"/>
      <c r="C14" s="131" t="s">
        <v>21</v>
      </c>
      <c r="D14" s="76">
        <v>0</v>
      </c>
      <c r="E14" s="76">
        <v>0</v>
      </c>
      <c r="F14" s="76">
        <v>0</v>
      </c>
      <c r="G14" s="76">
        <v>1</v>
      </c>
      <c r="H14" s="76">
        <v>1</v>
      </c>
      <c r="I14" s="125"/>
      <c r="J14" s="131" t="s">
        <v>21</v>
      </c>
      <c r="K14" s="76">
        <v>1</v>
      </c>
      <c r="L14" s="76">
        <v>1</v>
      </c>
      <c r="M14" s="76">
        <v>1</v>
      </c>
      <c r="N14" s="76">
        <v>1</v>
      </c>
      <c r="O14" s="76">
        <v>1</v>
      </c>
      <c r="Z14" s="1"/>
      <c r="AA14" s="13"/>
    </row>
    <row r="15" spans="2:36" x14ac:dyDescent="0.2">
      <c r="B15" s="125"/>
      <c r="C15" s="132"/>
      <c r="D15" s="76"/>
      <c r="E15" s="76"/>
      <c r="F15" s="76"/>
      <c r="G15" s="76"/>
      <c r="H15" s="76"/>
      <c r="I15" s="125"/>
      <c r="J15" s="124"/>
      <c r="K15" s="21"/>
      <c r="L15" s="21"/>
      <c r="M15" s="21"/>
      <c r="N15" s="21"/>
      <c r="O15" s="21"/>
      <c r="AA15" s="45"/>
      <c r="AB15" s="46"/>
      <c r="AC15" s="47"/>
      <c r="AD15" s="47"/>
      <c r="AE15" s="47"/>
      <c r="AF15" s="47"/>
      <c r="AG15" s="47"/>
      <c r="AH15" s="47"/>
      <c r="AI15" s="47"/>
    </row>
    <row r="16" spans="2:36" x14ac:dyDescent="0.2">
      <c r="B16" s="125" t="s">
        <v>18</v>
      </c>
      <c r="C16" s="130">
        <v>100000000</v>
      </c>
      <c r="D16" s="76">
        <v>7</v>
      </c>
      <c r="E16" s="76">
        <v>10</v>
      </c>
      <c r="F16" s="76">
        <v>13</v>
      </c>
      <c r="G16" s="76">
        <v>17</v>
      </c>
      <c r="H16" s="76">
        <v>19</v>
      </c>
      <c r="I16" s="125" t="s">
        <v>31</v>
      </c>
      <c r="J16" s="130">
        <v>100000000</v>
      </c>
      <c r="K16" s="76">
        <v>4</v>
      </c>
      <c r="L16" s="76">
        <v>11</v>
      </c>
      <c r="M16" s="76">
        <v>11</v>
      </c>
      <c r="N16" s="76">
        <v>18</v>
      </c>
      <c r="O16" s="76">
        <v>20</v>
      </c>
      <c r="AA16" s="26"/>
    </row>
    <row r="17" spans="2:33" x14ac:dyDescent="0.2">
      <c r="B17" s="125"/>
      <c r="C17" s="130">
        <v>10000000</v>
      </c>
      <c r="D17" s="76">
        <v>3</v>
      </c>
      <c r="E17" s="76">
        <v>5</v>
      </c>
      <c r="F17" s="76">
        <v>11</v>
      </c>
      <c r="G17" s="76">
        <v>11</v>
      </c>
      <c r="H17" s="76">
        <v>12</v>
      </c>
      <c r="I17" s="125"/>
      <c r="J17" s="130">
        <v>10000000</v>
      </c>
      <c r="K17" s="76">
        <v>2</v>
      </c>
      <c r="L17" s="76">
        <v>5</v>
      </c>
      <c r="M17" s="76">
        <v>8</v>
      </c>
      <c r="N17" s="76">
        <v>11</v>
      </c>
      <c r="O17" s="76">
        <v>11</v>
      </c>
      <c r="AA17" s="26"/>
    </row>
    <row r="18" spans="2:33" x14ac:dyDescent="0.2">
      <c r="B18" s="125"/>
      <c r="C18" s="130">
        <v>1000000</v>
      </c>
      <c r="D18" s="76">
        <v>0</v>
      </c>
      <c r="E18" s="76">
        <v>3</v>
      </c>
      <c r="F18" s="76">
        <v>3</v>
      </c>
      <c r="G18" s="76">
        <v>5</v>
      </c>
      <c r="H18" s="76">
        <v>5</v>
      </c>
      <c r="I18" s="125"/>
      <c r="J18" s="130">
        <v>1000000</v>
      </c>
      <c r="K18" s="76">
        <v>1</v>
      </c>
      <c r="L18" s="76">
        <v>3</v>
      </c>
      <c r="M18" s="76">
        <v>3</v>
      </c>
      <c r="N18" s="76">
        <v>3</v>
      </c>
      <c r="O18" s="76">
        <v>5</v>
      </c>
      <c r="AA18" s="26"/>
      <c r="AD18" s="5"/>
    </row>
    <row r="19" spans="2:33" x14ac:dyDescent="0.2">
      <c r="B19" s="125"/>
      <c r="C19" s="130">
        <v>100000</v>
      </c>
      <c r="D19" s="76">
        <v>0</v>
      </c>
      <c r="E19" s="76">
        <v>0</v>
      </c>
      <c r="F19" s="76">
        <v>2</v>
      </c>
      <c r="G19" s="76">
        <v>2</v>
      </c>
      <c r="H19" s="76">
        <v>2</v>
      </c>
      <c r="I19" s="125"/>
      <c r="J19" s="130">
        <v>100000</v>
      </c>
      <c r="K19" s="76">
        <v>0</v>
      </c>
      <c r="L19" s="76">
        <v>1</v>
      </c>
      <c r="M19" s="76">
        <v>1</v>
      </c>
      <c r="N19" s="76">
        <v>1</v>
      </c>
      <c r="O19" s="76">
        <v>1</v>
      </c>
      <c r="AA19" s="26"/>
    </row>
    <row r="20" spans="2:33" x14ac:dyDescent="0.2">
      <c r="B20" s="125"/>
      <c r="C20" s="130">
        <v>10000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125"/>
      <c r="J20" s="130">
        <v>10000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AA20" s="26"/>
    </row>
    <row r="21" spans="2:33" x14ac:dyDescent="0.2">
      <c r="B21" s="125"/>
      <c r="C21" s="131" t="s">
        <v>21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125"/>
      <c r="J21" s="131" t="s">
        <v>21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AA21" s="26"/>
      <c r="AB21" s="5"/>
    </row>
    <row r="22" spans="2:33" x14ac:dyDescent="0.2">
      <c r="B22" s="125"/>
      <c r="C22" s="124"/>
      <c r="D22" s="21"/>
      <c r="E22" s="21"/>
      <c r="F22" s="21"/>
      <c r="G22" s="21"/>
      <c r="H22" s="21"/>
      <c r="I22" s="125"/>
      <c r="J22" s="124"/>
      <c r="K22" s="21"/>
      <c r="L22" s="21"/>
      <c r="M22" s="21"/>
      <c r="N22" s="21"/>
      <c r="O22" s="21"/>
      <c r="AF22" s="2"/>
      <c r="AG22" s="5"/>
    </row>
    <row r="23" spans="2:33" x14ac:dyDescent="0.2">
      <c r="B23" s="125" t="s">
        <v>19</v>
      </c>
      <c r="C23" s="130">
        <v>100000000</v>
      </c>
      <c r="D23" s="76">
        <v>3</v>
      </c>
      <c r="E23" s="76">
        <v>9</v>
      </c>
      <c r="F23" s="76">
        <v>15</v>
      </c>
      <c r="G23" s="76">
        <v>20</v>
      </c>
      <c r="H23" s="76">
        <v>20</v>
      </c>
      <c r="I23" s="125" t="s">
        <v>32</v>
      </c>
      <c r="J23" s="130">
        <v>100000000</v>
      </c>
      <c r="K23" s="76">
        <v>3</v>
      </c>
      <c r="L23" s="76">
        <v>6</v>
      </c>
      <c r="M23" s="76">
        <v>15</v>
      </c>
      <c r="N23" s="76">
        <v>20</v>
      </c>
      <c r="O23" s="76">
        <v>20</v>
      </c>
    </row>
    <row r="24" spans="2:33" x14ac:dyDescent="0.2">
      <c r="C24" s="130">
        <v>10000000</v>
      </c>
      <c r="D24" s="76">
        <v>1</v>
      </c>
      <c r="E24" s="76">
        <v>6</v>
      </c>
      <c r="F24" s="76">
        <v>6</v>
      </c>
      <c r="G24" s="76">
        <v>12</v>
      </c>
      <c r="H24" s="76">
        <v>12</v>
      </c>
      <c r="J24" s="130">
        <v>10000000</v>
      </c>
      <c r="K24" s="76">
        <v>3</v>
      </c>
      <c r="L24" s="76">
        <v>6</v>
      </c>
      <c r="M24" s="76">
        <v>6</v>
      </c>
      <c r="N24" s="76">
        <v>13</v>
      </c>
      <c r="O24" s="76">
        <v>13</v>
      </c>
    </row>
    <row r="25" spans="2:33" x14ac:dyDescent="0.2">
      <c r="C25" s="130">
        <v>1000000</v>
      </c>
      <c r="D25" s="76">
        <v>2</v>
      </c>
      <c r="E25" s="76">
        <v>3</v>
      </c>
      <c r="F25" s="76">
        <v>3</v>
      </c>
      <c r="G25" s="76">
        <v>7</v>
      </c>
      <c r="H25" s="76">
        <v>7</v>
      </c>
      <c r="J25" s="130">
        <v>1000000</v>
      </c>
      <c r="K25" s="76">
        <v>0</v>
      </c>
      <c r="L25" s="76">
        <v>4</v>
      </c>
      <c r="M25" s="76">
        <v>5</v>
      </c>
      <c r="N25" s="76">
        <v>5</v>
      </c>
      <c r="O25" s="76">
        <v>5</v>
      </c>
    </row>
    <row r="26" spans="2:33" x14ac:dyDescent="0.2">
      <c r="C26" s="130">
        <v>100000</v>
      </c>
      <c r="D26" s="76">
        <v>0</v>
      </c>
      <c r="E26" s="76">
        <v>1</v>
      </c>
      <c r="F26" s="76">
        <v>1</v>
      </c>
      <c r="G26" s="76">
        <v>1</v>
      </c>
      <c r="H26" s="76">
        <v>2</v>
      </c>
      <c r="J26" s="130">
        <v>100000</v>
      </c>
      <c r="K26" s="76">
        <v>0</v>
      </c>
      <c r="L26" s="76">
        <v>1</v>
      </c>
      <c r="M26" s="76">
        <v>1</v>
      </c>
      <c r="N26" s="76">
        <v>1</v>
      </c>
      <c r="O26" s="76">
        <v>2</v>
      </c>
    </row>
    <row r="27" spans="2:33" x14ac:dyDescent="0.2">
      <c r="C27" s="130">
        <v>10000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J27" s="130">
        <v>10000</v>
      </c>
      <c r="K27" s="76">
        <v>0</v>
      </c>
      <c r="L27" s="76">
        <v>0</v>
      </c>
      <c r="M27" s="76">
        <v>0</v>
      </c>
      <c r="N27" s="76">
        <v>1</v>
      </c>
      <c r="O27" s="76">
        <v>1</v>
      </c>
    </row>
    <row r="28" spans="2:33" x14ac:dyDescent="0.2">
      <c r="C28" s="131" t="s">
        <v>21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J28" s="131" t="s">
        <v>21</v>
      </c>
      <c r="K28" s="76">
        <v>0</v>
      </c>
      <c r="L28" s="76">
        <v>0</v>
      </c>
      <c r="M28" s="76">
        <v>0</v>
      </c>
      <c r="N28" s="76">
        <v>1</v>
      </c>
      <c r="O28" s="76">
        <v>1</v>
      </c>
    </row>
    <row r="31" spans="2:33" x14ac:dyDescent="0.2">
      <c r="E31" s="13"/>
      <c r="F31" s="13"/>
      <c r="M31" s="49"/>
      <c r="N31" s="49"/>
      <c r="O31" s="49"/>
      <c r="P31" s="49"/>
      <c r="Q31" s="49"/>
    </row>
    <row r="32" spans="2:33" x14ac:dyDescent="0.2">
      <c r="D32" s="264"/>
      <c r="E32" s="264"/>
      <c r="F32" s="265"/>
      <c r="G32" s="265"/>
      <c r="H32" s="265"/>
      <c r="I32" s="265"/>
      <c r="M32" s="49"/>
      <c r="N32" s="49"/>
      <c r="O32" s="49"/>
      <c r="P32" s="49"/>
      <c r="Q32" s="49"/>
    </row>
    <row r="33" spans="3:17" x14ac:dyDescent="0.2">
      <c r="C33" s="190"/>
      <c r="D33" s="189" t="s">
        <v>47</v>
      </c>
      <c r="E33" s="189"/>
      <c r="F33" s="189"/>
      <c r="G33" s="259"/>
      <c r="H33" s="260"/>
      <c r="I33" s="261"/>
      <c r="M33" s="49"/>
      <c r="N33" s="262"/>
      <c r="O33" s="262"/>
      <c r="P33" s="262"/>
      <c r="Q33" s="49"/>
    </row>
    <row r="34" spans="3:17" x14ac:dyDescent="0.2">
      <c r="C34" s="124" t="s">
        <v>48</v>
      </c>
      <c r="D34" s="54" t="s">
        <v>17</v>
      </c>
      <c r="E34" s="54" t="s">
        <v>18</v>
      </c>
      <c r="F34" s="54" t="s">
        <v>19</v>
      </c>
      <c r="G34" s="54" t="s">
        <v>27</v>
      </c>
      <c r="H34" s="54" t="s">
        <v>28</v>
      </c>
      <c r="I34" s="54" t="s">
        <v>29</v>
      </c>
      <c r="M34" s="49"/>
      <c r="N34" s="49"/>
      <c r="O34" s="49"/>
      <c r="P34" s="49"/>
      <c r="Q34" s="28"/>
    </row>
    <row r="35" spans="3:17" x14ac:dyDescent="0.2">
      <c r="C35" s="126">
        <v>100000000</v>
      </c>
      <c r="D35" s="74">
        <v>20</v>
      </c>
      <c r="E35" s="74">
        <v>19</v>
      </c>
      <c r="F35" s="74">
        <v>20</v>
      </c>
      <c r="G35" s="25">
        <v>20</v>
      </c>
      <c r="H35" s="25">
        <v>20</v>
      </c>
      <c r="I35" s="25">
        <v>20</v>
      </c>
      <c r="M35" s="49"/>
      <c r="N35" s="89"/>
      <c r="O35" s="50"/>
      <c r="P35" s="90"/>
      <c r="Q35" s="51"/>
    </row>
    <row r="36" spans="3:17" x14ac:dyDescent="0.2">
      <c r="C36" s="127">
        <v>10000000</v>
      </c>
      <c r="D36" s="74">
        <v>15</v>
      </c>
      <c r="E36" s="74">
        <v>12</v>
      </c>
      <c r="F36" s="74">
        <v>12</v>
      </c>
      <c r="G36" s="74">
        <v>14</v>
      </c>
      <c r="H36" s="74">
        <v>11</v>
      </c>
      <c r="I36" s="74">
        <v>13</v>
      </c>
      <c r="M36" s="49"/>
      <c r="N36" s="91"/>
      <c r="O36" s="50"/>
      <c r="P36" s="90"/>
      <c r="Q36" s="51"/>
    </row>
    <row r="37" spans="3:17" x14ac:dyDescent="0.2">
      <c r="C37" s="127">
        <v>1000000</v>
      </c>
      <c r="D37" s="74">
        <v>7</v>
      </c>
      <c r="E37" s="74">
        <v>5</v>
      </c>
      <c r="F37" s="74">
        <v>7</v>
      </c>
      <c r="G37" s="149">
        <v>8</v>
      </c>
      <c r="H37" s="74">
        <v>5</v>
      </c>
      <c r="I37" s="74">
        <v>5</v>
      </c>
      <c r="M37" s="49"/>
      <c r="N37" s="91"/>
      <c r="O37" s="50"/>
      <c r="P37" s="90"/>
      <c r="Q37" s="49"/>
    </row>
    <row r="38" spans="3:17" x14ac:dyDescent="0.2">
      <c r="C38" s="127">
        <v>100000</v>
      </c>
      <c r="D38" s="74">
        <v>2</v>
      </c>
      <c r="E38" s="74">
        <v>2</v>
      </c>
      <c r="F38" s="74">
        <v>2</v>
      </c>
      <c r="G38" s="74">
        <v>3</v>
      </c>
      <c r="H38" s="74">
        <v>1</v>
      </c>
      <c r="I38" s="74">
        <v>2</v>
      </c>
      <c r="M38" s="49"/>
      <c r="N38" s="91"/>
      <c r="O38" s="50"/>
      <c r="P38" s="90"/>
      <c r="Q38" s="49"/>
    </row>
    <row r="39" spans="3:17" x14ac:dyDescent="0.2">
      <c r="C39" s="126">
        <v>10000</v>
      </c>
      <c r="D39" s="74">
        <v>0</v>
      </c>
      <c r="E39" s="74">
        <v>0</v>
      </c>
      <c r="F39" s="74">
        <v>0</v>
      </c>
      <c r="G39" s="74">
        <v>0</v>
      </c>
      <c r="H39" s="74">
        <v>0</v>
      </c>
      <c r="I39" s="74">
        <v>1</v>
      </c>
      <c r="M39" s="49"/>
      <c r="N39" s="89"/>
      <c r="O39" s="50"/>
      <c r="P39" s="90"/>
      <c r="Q39" s="49"/>
    </row>
    <row r="40" spans="3:17" x14ac:dyDescent="0.2">
      <c r="C40" s="124" t="s">
        <v>21</v>
      </c>
      <c r="D40" s="74">
        <v>1</v>
      </c>
      <c r="E40" s="74">
        <v>0</v>
      </c>
      <c r="F40" s="74">
        <v>0</v>
      </c>
      <c r="G40" s="74">
        <v>1</v>
      </c>
      <c r="H40" s="74">
        <v>0</v>
      </c>
      <c r="I40" s="74">
        <v>1</v>
      </c>
      <c r="M40" s="49"/>
      <c r="N40" s="92"/>
      <c r="O40" s="50"/>
      <c r="P40" s="90"/>
      <c r="Q40" s="49"/>
    </row>
    <row r="41" spans="3:17" x14ac:dyDescent="0.2">
      <c r="D41" s="184"/>
      <c r="E41" s="184"/>
      <c r="F41" s="184"/>
      <c r="K41" s="30"/>
      <c r="L41" s="49"/>
      <c r="M41" s="49"/>
      <c r="N41" s="49"/>
      <c r="O41" s="49"/>
      <c r="P41" s="49"/>
      <c r="Q41" s="49"/>
    </row>
    <row r="42" spans="3:17" ht="16" x14ac:dyDescent="0.2">
      <c r="D42" s="184"/>
      <c r="F42" s="184"/>
      <c r="G42" s="188" t="s">
        <v>49</v>
      </c>
      <c r="K42" s="49"/>
      <c r="L42" s="49"/>
      <c r="M42" s="49"/>
      <c r="N42" s="49"/>
      <c r="O42" s="49"/>
      <c r="P42" s="49"/>
      <c r="Q42" s="49"/>
    </row>
    <row r="43" spans="3:17" x14ac:dyDescent="0.2">
      <c r="C43" s="124" t="s">
        <v>48</v>
      </c>
      <c r="D43" s="54" t="s">
        <v>17</v>
      </c>
      <c r="E43" s="54" t="s">
        <v>18</v>
      </c>
      <c r="F43" s="54" t="s">
        <v>19</v>
      </c>
      <c r="G43" s="54" t="s">
        <v>27</v>
      </c>
      <c r="H43" s="54" t="s">
        <v>28</v>
      </c>
      <c r="I43" s="54" t="s">
        <v>29</v>
      </c>
      <c r="M43" s="49"/>
      <c r="N43" s="49"/>
      <c r="O43" s="49"/>
      <c r="P43" s="49"/>
      <c r="Q43" s="49"/>
    </row>
    <row r="44" spans="3:17" x14ac:dyDescent="0.2">
      <c r="C44" s="126">
        <v>100000000</v>
      </c>
      <c r="D44" s="105">
        <f>20*(D35-D40)/(20-D40)</f>
        <v>20</v>
      </c>
      <c r="E44" s="74">
        <v>19</v>
      </c>
      <c r="F44" s="74">
        <v>20</v>
      </c>
      <c r="G44" s="25">
        <f>20*(G35-1)/(20-1)</f>
        <v>20</v>
      </c>
      <c r="H44" s="55">
        <v>20</v>
      </c>
      <c r="I44" s="25">
        <f>20*(I35-1)/(20-1)</f>
        <v>20</v>
      </c>
      <c r="M44" s="49"/>
      <c r="N44" s="49"/>
      <c r="O44" s="51"/>
      <c r="P44" s="49"/>
      <c r="Q44" s="49"/>
    </row>
    <row r="45" spans="3:17" x14ac:dyDescent="0.2">
      <c r="C45" s="127">
        <v>10000000</v>
      </c>
      <c r="D45" s="106">
        <f>20*(D36-D40)/(20-D40)</f>
        <v>14.736842105263158</v>
      </c>
      <c r="E45" s="74">
        <v>12</v>
      </c>
      <c r="F45" s="74">
        <v>12</v>
      </c>
      <c r="G45" s="56">
        <f>20*(G36-1)/(20-1)</f>
        <v>13.684210526315789</v>
      </c>
      <c r="H45" s="55">
        <v>11</v>
      </c>
      <c r="I45" s="56">
        <f>20*(I36-1)/(20-1)</f>
        <v>12.631578947368421</v>
      </c>
      <c r="M45" s="49"/>
      <c r="N45" s="49"/>
      <c r="O45" s="51"/>
      <c r="P45" s="49"/>
      <c r="Q45" s="49"/>
    </row>
    <row r="46" spans="3:17" x14ac:dyDescent="0.2">
      <c r="C46" s="127">
        <v>1000000</v>
      </c>
      <c r="D46" s="106">
        <f>20*(D37-D40)/(20-D40)</f>
        <v>6.3157894736842106</v>
      </c>
      <c r="E46" s="74">
        <v>5</v>
      </c>
      <c r="F46" s="74">
        <v>7</v>
      </c>
      <c r="G46" s="56">
        <f>20*(G37-1)/(20-1)</f>
        <v>7.3684210526315788</v>
      </c>
      <c r="H46" s="55">
        <v>5</v>
      </c>
      <c r="I46" s="56">
        <f>20*(I37-1)/(20-1)</f>
        <v>4.2105263157894735</v>
      </c>
      <c r="M46" s="49"/>
      <c r="N46" s="49"/>
      <c r="O46" s="51"/>
      <c r="P46" s="49"/>
      <c r="Q46" s="49"/>
    </row>
    <row r="47" spans="3:17" x14ac:dyDescent="0.2">
      <c r="C47" s="127">
        <v>100000</v>
      </c>
      <c r="D47" s="106">
        <f>20*(D38-D49)/(20-D40)</f>
        <v>2.1052631578947367</v>
      </c>
      <c r="E47" s="74">
        <v>2</v>
      </c>
      <c r="F47" s="74">
        <v>2</v>
      </c>
      <c r="G47" s="56">
        <f>20*(G38-1)/(20-1)</f>
        <v>2.1052631578947367</v>
      </c>
      <c r="H47" s="55">
        <v>1</v>
      </c>
      <c r="I47" s="56">
        <f>20*(I38-1)/(20-1)</f>
        <v>1.0526315789473684</v>
      </c>
      <c r="M47" s="49"/>
      <c r="N47" s="49"/>
      <c r="O47" s="51"/>
      <c r="P47" s="49"/>
      <c r="Q47" s="49"/>
    </row>
    <row r="48" spans="3:17" x14ac:dyDescent="0.2">
      <c r="C48" s="126">
        <v>10000</v>
      </c>
      <c r="D48" s="105">
        <v>0</v>
      </c>
      <c r="E48" s="74">
        <v>0</v>
      </c>
      <c r="F48" s="74">
        <v>0</v>
      </c>
      <c r="G48" s="25">
        <v>0</v>
      </c>
      <c r="H48" s="55">
        <v>0</v>
      </c>
      <c r="I48" s="25">
        <f>20*(I39-1)/(20-1)</f>
        <v>0</v>
      </c>
      <c r="M48" s="49"/>
      <c r="N48" s="49"/>
      <c r="O48" s="49"/>
      <c r="P48" s="49"/>
      <c r="Q48" s="49"/>
    </row>
    <row r="49" spans="3:17" x14ac:dyDescent="0.2">
      <c r="C49" s="124" t="s">
        <v>21</v>
      </c>
      <c r="D49" s="74">
        <v>0</v>
      </c>
      <c r="E49" s="74">
        <v>0</v>
      </c>
      <c r="F49" s="74">
        <v>0</v>
      </c>
      <c r="G49" s="25">
        <v>0</v>
      </c>
      <c r="H49" s="55">
        <v>0</v>
      </c>
      <c r="I49" s="25">
        <v>0</v>
      </c>
      <c r="M49" s="49"/>
      <c r="N49" s="49"/>
      <c r="O49" s="49"/>
      <c r="P49" s="49"/>
      <c r="Q49" s="49"/>
    </row>
    <row r="50" spans="3:17" x14ac:dyDescent="0.2">
      <c r="D50" s="29"/>
      <c r="G50" s="11"/>
      <c r="H50" s="11"/>
      <c r="I50" s="11"/>
      <c r="M50" s="49"/>
      <c r="N50" s="49"/>
      <c r="O50" s="49"/>
      <c r="P50" s="49"/>
      <c r="Q50" s="49"/>
    </row>
    <row r="51" spans="3:17" x14ac:dyDescent="0.2">
      <c r="C51" s="207"/>
      <c r="D51" s="49"/>
      <c r="E51" s="49"/>
      <c r="F51" s="49"/>
      <c r="G51" s="49"/>
      <c r="H51" s="49"/>
      <c r="I51" s="49"/>
      <c r="J51" s="49"/>
      <c r="K51" s="49"/>
      <c r="L51" s="49"/>
      <c r="O51" s="49"/>
      <c r="P51" s="49"/>
      <c r="Q51" s="49"/>
    </row>
    <row r="52" spans="3:17" x14ac:dyDescent="0.2">
      <c r="C52" s="207"/>
      <c r="D52" s="191"/>
      <c r="E52" s="192"/>
      <c r="F52" s="193"/>
      <c r="G52" s="49"/>
      <c r="H52" s="194"/>
      <c r="I52" s="49"/>
      <c r="J52" s="263"/>
      <c r="K52" s="263"/>
      <c r="L52" s="263"/>
      <c r="N52" s="31"/>
    </row>
    <row r="53" spans="3:17" ht="21" x14ac:dyDescent="0.25">
      <c r="C53" s="252"/>
      <c r="D53" s="54" t="s">
        <v>17</v>
      </c>
      <c r="E53" s="54" t="s">
        <v>18</v>
      </c>
      <c r="F53" s="54" t="s">
        <v>19</v>
      </c>
      <c r="G53" s="54" t="s">
        <v>27</v>
      </c>
      <c r="H53" s="54" t="s">
        <v>28</v>
      </c>
      <c r="I53" s="54" t="s">
        <v>29</v>
      </c>
      <c r="J53" s="49"/>
      <c r="K53" s="49"/>
      <c r="L53" s="49"/>
    </row>
    <row r="54" spans="3:17" ht="21" x14ac:dyDescent="0.25">
      <c r="C54" s="253" t="s">
        <v>2</v>
      </c>
      <c r="D54" s="133">
        <v>2445164.1905299998</v>
      </c>
      <c r="E54" s="133">
        <v>3933573.6246500001</v>
      </c>
      <c r="F54" s="133">
        <v>2729064.31813</v>
      </c>
      <c r="G54" s="133">
        <v>2131803.9185799998</v>
      </c>
      <c r="H54" s="133">
        <v>4238381.51033</v>
      </c>
      <c r="I54" s="133">
        <v>3769099.2839100002</v>
      </c>
      <c r="J54" s="211"/>
      <c r="K54" s="49"/>
      <c r="L54" s="49"/>
    </row>
    <row r="55" spans="3:17" x14ac:dyDescent="0.2">
      <c r="C55" s="163" t="s">
        <v>39</v>
      </c>
      <c r="D55" s="22">
        <v>894563.22785999998</v>
      </c>
      <c r="E55" s="22">
        <v>1709149.41921</v>
      </c>
      <c r="F55" s="22">
        <v>1132544.8216500001</v>
      </c>
      <c r="G55" s="22">
        <v>883138.47126999998</v>
      </c>
      <c r="H55" s="22">
        <v>1655100.17343</v>
      </c>
      <c r="I55" s="22">
        <v>1396568.5961</v>
      </c>
      <c r="J55" s="49"/>
      <c r="K55" s="49"/>
      <c r="L55" s="49"/>
    </row>
    <row r="56" spans="3:17" x14ac:dyDescent="0.2">
      <c r="C56" s="163" t="s">
        <v>45</v>
      </c>
      <c r="D56" s="22">
        <v>4946279.0498400005</v>
      </c>
      <c r="E56" s="22">
        <v>9244577.3457600009</v>
      </c>
      <c r="F56" s="22">
        <v>6108176.9715700001</v>
      </c>
      <c r="G56" s="22">
        <v>4636162.7562199999</v>
      </c>
      <c r="H56" s="22">
        <v>9062796.5131599996</v>
      </c>
      <c r="I56" s="22">
        <v>7716718.4420100003</v>
      </c>
      <c r="J56" s="49"/>
      <c r="K56" s="49"/>
      <c r="L56" s="49"/>
    </row>
    <row r="57" spans="3:17" x14ac:dyDescent="0.2">
      <c r="C57" s="163" t="s">
        <v>46</v>
      </c>
      <c r="D57" s="22">
        <v>1214958.3347799999</v>
      </c>
      <c r="E57" s="22">
        <v>1768762.0339800001</v>
      </c>
      <c r="F57" s="22">
        <v>1253901.72596</v>
      </c>
      <c r="G57" s="22">
        <v>954227.11477999995</v>
      </c>
      <c r="H57" s="22">
        <v>2033709.8148099999</v>
      </c>
      <c r="I57" s="22">
        <v>1863103.0031600001</v>
      </c>
      <c r="J57" s="49"/>
      <c r="K57" s="49"/>
      <c r="L57" s="49"/>
    </row>
    <row r="58" spans="3:17" x14ac:dyDescent="0.2">
      <c r="C58" s="163" t="s">
        <v>3</v>
      </c>
      <c r="D58" s="67">
        <v>0.67476999999999998</v>
      </c>
      <c r="E58" s="67">
        <v>1.3555600000000001</v>
      </c>
      <c r="F58" s="67">
        <v>3.00631</v>
      </c>
      <c r="G58" s="21">
        <v>1.3993199999999999</v>
      </c>
      <c r="H58" s="21">
        <v>2.7847900000000001</v>
      </c>
      <c r="I58" s="95">
        <v>1.8614900000000001</v>
      </c>
      <c r="J58" s="49"/>
      <c r="K58" s="49"/>
      <c r="L58" s="49"/>
    </row>
    <row r="59" spans="3:17" x14ac:dyDescent="0.2">
      <c r="C59" s="151" t="s">
        <v>4</v>
      </c>
      <c r="D59" s="38">
        <v>1.37496</v>
      </c>
      <c r="E59" s="38">
        <v>0.93025999999999998</v>
      </c>
      <c r="F59" s="38">
        <v>1.34615</v>
      </c>
      <c r="G59" s="38">
        <v>1.0801099999999999</v>
      </c>
      <c r="H59" s="38">
        <v>1.16492</v>
      </c>
      <c r="I59" s="38">
        <v>1.27817</v>
      </c>
      <c r="J59" s="49"/>
      <c r="K59" s="49"/>
      <c r="L59" s="49"/>
    </row>
    <row r="60" spans="3:17" x14ac:dyDescent="0.2">
      <c r="C60" s="163" t="s">
        <v>40</v>
      </c>
      <c r="D60" s="21">
        <v>0.24626999999999999</v>
      </c>
      <c r="E60" s="21">
        <v>0.16564999999999999</v>
      </c>
      <c r="F60" s="21">
        <v>0.24085999999999999</v>
      </c>
      <c r="G60" s="21">
        <v>0.19527</v>
      </c>
      <c r="H60" s="21">
        <v>0.20157</v>
      </c>
      <c r="I60" s="21">
        <v>0.22486</v>
      </c>
      <c r="J60" s="49"/>
      <c r="K60" s="49"/>
      <c r="L60" s="49"/>
    </row>
    <row r="61" spans="3:17" x14ac:dyDescent="0.2">
      <c r="C61" s="163" t="s">
        <v>5</v>
      </c>
      <c r="D61" s="21">
        <v>-3.30653</v>
      </c>
      <c r="E61" s="21">
        <v>-1.39666</v>
      </c>
      <c r="F61" s="21">
        <v>-1.6398900000000001</v>
      </c>
      <c r="G61" s="21">
        <v>-2.01172</v>
      </c>
      <c r="H61" s="21">
        <v>-2.7201900000000001</v>
      </c>
      <c r="I61" s="21">
        <v>-3.40557</v>
      </c>
      <c r="J61" s="49"/>
      <c r="K61" s="49"/>
      <c r="L61" s="49"/>
    </row>
    <row r="62" spans="3:17" x14ac:dyDescent="0.2">
      <c r="C62" s="196"/>
      <c r="D62" s="61"/>
      <c r="E62" s="61"/>
      <c r="F62" s="61"/>
      <c r="G62" s="61"/>
      <c r="H62" s="61"/>
      <c r="I62" s="49"/>
      <c r="J62" s="49"/>
      <c r="K62" s="49"/>
      <c r="L62" s="49"/>
    </row>
    <row r="63" spans="3:17" x14ac:dyDescent="0.2">
      <c r="C63" s="196"/>
      <c r="D63" s="61"/>
      <c r="E63" s="61"/>
      <c r="F63" s="61"/>
      <c r="G63" s="61"/>
      <c r="H63" s="61"/>
      <c r="I63" s="49"/>
      <c r="J63" s="49"/>
      <c r="K63" s="49"/>
      <c r="L63" s="49"/>
    </row>
    <row r="64" spans="3:17" ht="21" x14ac:dyDescent="0.25">
      <c r="C64" s="254"/>
      <c r="D64" s="54" t="s">
        <v>17</v>
      </c>
      <c r="E64" s="54" t="s">
        <v>18</v>
      </c>
      <c r="F64" s="54" t="s">
        <v>19</v>
      </c>
      <c r="G64" s="54" t="s">
        <v>27</v>
      </c>
      <c r="H64" s="54" t="s">
        <v>28</v>
      </c>
      <c r="I64" s="54" t="s">
        <v>29</v>
      </c>
    </row>
    <row r="65" spans="3:14" ht="21" x14ac:dyDescent="0.2">
      <c r="C65" s="255" t="s">
        <v>16</v>
      </c>
      <c r="D65" s="134">
        <v>3.5653899999999998</v>
      </c>
      <c r="E65" s="134">
        <v>3.8208500000000001</v>
      </c>
      <c r="F65" s="134">
        <v>4.0146600000000001</v>
      </c>
      <c r="G65" s="134">
        <v>3.9334799999999999</v>
      </c>
      <c r="H65" s="134">
        <v>4.07287</v>
      </c>
      <c r="I65" s="134">
        <v>4.1524599999999996</v>
      </c>
    </row>
    <row r="66" spans="3:14" x14ac:dyDescent="0.2">
      <c r="C66" s="163" t="s">
        <v>39</v>
      </c>
      <c r="D66" s="21">
        <v>0.16853000000000001</v>
      </c>
      <c r="E66" s="21">
        <v>0.32532</v>
      </c>
      <c r="F66" s="21">
        <v>0.17737</v>
      </c>
      <c r="G66" s="21">
        <v>0.16743</v>
      </c>
      <c r="H66" s="21">
        <v>0.23191000000000001</v>
      </c>
      <c r="I66" s="21">
        <v>0.17466999999999999</v>
      </c>
    </row>
    <row r="67" spans="3:14" x14ac:dyDescent="0.2">
      <c r="C67" s="256" t="s">
        <v>45</v>
      </c>
      <c r="D67" s="21">
        <v>3.8647200000000002</v>
      </c>
      <c r="E67" s="21">
        <v>4.3361200000000002</v>
      </c>
      <c r="F67" s="21">
        <v>4.3428199999999997</v>
      </c>
      <c r="G67" s="21">
        <v>4.2442799999999998</v>
      </c>
      <c r="H67" s="21">
        <v>4.4865700000000004</v>
      </c>
      <c r="I67" s="21">
        <v>4.4796100000000001</v>
      </c>
    </row>
    <row r="68" spans="3:14" x14ac:dyDescent="0.2">
      <c r="C68" s="256" t="s">
        <v>46</v>
      </c>
      <c r="D68" s="135">
        <v>3.2112799999999999</v>
      </c>
      <c r="E68" s="21">
        <v>3.1069</v>
      </c>
      <c r="F68" s="21">
        <v>3.6524399999999999</v>
      </c>
      <c r="G68" s="21">
        <v>3.5922200000000002</v>
      </c>
      <c r="H68" s="21">
        <v>3.58948</v>
      </c>
      <c r="I68" s="21">
        <v>3.7988200000000001</v>
      </c>
      <c r="N68" s="59"/>
    </row>
    <row r="69" spans="3:14" x14ac:dyDescent="0.2">
      <c r="C69" s="256" t="s">
        <v>3</v>
      </c>
      <c r="D69" s="21">
        <v>0.99151</v>
      </c>
      <c r="E69" s="21">
        <v>1.359</v>
      </c>
      <c r="F69" s="21">
        <v>2.39324</v>
      </c>
      <c r="G69" s="21">
        <v>1.5908100000000001</v>
      </c>
      <c r="H69" s="21">
        <v>5.0010899999999996</v>
      </c>
      <c r="I69" s="21">
        <v>4.6154900000000003</v>
      </c>
    </row>
    <row r="70" spans="3:14" x14ac:dyDescent="0.2">
      <c r="C70" s="256" t="s">
        <v>4</v>
      </c>
      <c r="D70" s="21">
        <v>10.552099999999999</v>
      </c>
      <c r="E70" s="21">
        <v>5.0759499999999997</v>
      </c>
      <c r="F70" s="21">
        <v>9.7885899999999992</v>
      </c>
      <c r="G70" s="21">
        <v>10.628780000000001</v>
      </c>
      <c r="H70" s="21">
        <v>6.9324500000000002</v>
      </c>
      <c r="I70" s="21">
        <v>10.18228</v>
      </c>
    </row>
    <row r="71" spans="3:14" x14ac:dyDescent="0.2">
      <c r="C71" s="163" t="s">
        <v>40</v>
      </c>
      <c r="D71" s="21">
        <v>2.0021200000000001</v>
      </c>
      <c r="E71" s="21">
        <v>1.12662</v>
      </c>
      <c r="F71" s="21">
        <v>1.6391199999999999</v>
      </c>
      <c r="G71" s="21">
        <v>1.81108</v>
      </c>
      <c r="H71" s="21">
        <v>1.2575099999999999</v>
      </c>
      <c r="I71" s="21">
        <v>1.67608</v>
      </c>
    </row>
    <row r="72" spans="3:14" x14ac:dyDescent="0.2">
      <c r="C72" s="163" t="s">
        <v>5</v>
      </c>
      <c r="D72" s="21">
        <v>-0.82589000000000001</v>
      </c>
      <c r="E72" s="21">
        <v>2.0449799999999998</v>
      </c>
      <c r="F72" s="21">
        <v>-0.90886999999999996</v>
      </c>
      <c r="G72" s="21">
        <v>-1.32175</v>
      </c>
      <c r="H72" s="21">
        <v>0.77190000000000003</v>
      </c>
      <c r="I72" s="21">
        <v>-1.2957700000000001</v>
      </c>
    </row>
    <row r="85" spans="5:9" x14ac:dyDescent="0.2">
      <c r="H85" s="6"/>
      <c r="I85" s="6"/>
    </row>
    <row r="87" spans="5:9" x14ac:dyDescent="0.2">
      <c r="F87" s="2"/>
    </row>
    <row r="88" spans="5:9" x14ac:dyDescent="0.2">
      <c r="F88" s="2"/>
    </row>
    <row r="89" spans="5:9" x14ac:dyDescent="0.2">
      <c r="F89" s="2"/>
    </row>
    <row r="90" spans="5:9" x14ac:dyDescent="0.2">
      <c r="E90" s="7"/>
      <c r="F90" s="8"/>
    </row>
  </sheetData>
  <mergeCells count="6">
    <mergeCell ref="D3:P3"/>
    <mergeCell ref="AG7:AI7"/>
    <mergeCell ref="N33:P33"/>
    <mergeCell ref="J52:L52"/>
    <mergeCell ref="D32:I32"/>
    <mergeCell ref="G33:I33"/>
  </mergeCells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2:AG72"/>
  <sheetViews>
    <sheetView topLeftCell="A20" zoomScaleNormal="100" workbookViewId="0">
      <selection activeCell="D80" sqref="D80"/>
    </sheetView>
  </sheetViews>
  <sheetFormatPr baseColWidth="10" defaultColWidth="10.83203125" defaultRowHeight="15" x14ac:dyDescent="0.2"/>
  <cols>
    <col min="2" max="2" width="13.5" customWidth="1"/>
    <col min="3" max="7" width="11" bestFit="1" customWidth="1"/>
    <col min="9" max="10" width="11" bestFit="1" customWidth="1"/>
    <col min="11" max="11" width="13.33203125" customWidth="1"/>
    <col min="12" max="12" width="12.6640625" bestFit="1" customWidth="1"/>
    <col min="13" max="14" width="11" bestFit="1" customWidth="1"/>
    <col min="15" max="15" width="15.5" customWidth="1"/>
    <col min="21" max="22" width="11" bestFit="1" customWidth="1"/>
  </cols>
  <sheetData>
    <row r="2" spans="1:33" ht="21" x14ac:dyDescent="0.25">
      <c r="B2" s="136" t="s">
        <v>34</v>
      </c>
      <c r="C2" s="1" t="s">
        <v>6</v>
      </c>
    </row>
    <row r="3" spans="1:33" ht="21" x14ac:dyDescent="0.25">
      <c r="I3" s="1"/>
      <c r="J3" s="34"/>
      <c r="K3" s="34"/>
      <c r="L3" s="101"/>
      <c r="M3" s="32"/>
      <c r="N3" s="32"/>
      <c r="O3" s="32"/>
      <c r="P3" s="1"/>
      <c r="Q3" s="34"/>
      <c r="R3" s="34"/>
      <c r="S3" s="109"/>
      <c r="T3" s="32"/>
      <c r="U3" s="32"/>
    </row>
    <row r="4" spans="1:33" x14ac:dyDescent="0.2">
      <c r="C4" s="13" t="s">
        <v>35</v>
      </c>
      <c r="I4" s="32"/>
      <c r="J4" s="13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X4" s="61"/>
      <c r="Y4" s="28"/>
      <c r="Z4" s="28"/>
      <c r="AA4" s="175"/>
      <c r="AB4" s="176"/>
      <c r="AC4" s="175"/>
      <c r="AD4" s="175"/>
      <c r="AE4" s="175"/>
      <c r="AF4" s="111"/>
      <c r="AG4" s="32"/>
    </row>
    <row r="5" spans="1:33" ht="16" x14ac:dyDescent="0.2">
      <c r="B5" s="131" t="s">
        <v>48</v>
      </c>
      <c r="C5" s="21" t="s">
        <v>22</v>
      </c>
      <c r="D5" s="21" t="s">
        <v>23</v>
      </c>
      <c r="E5" s="21" t="s">
        <v>24</v>
      </c>
      <c r="F5" s="21" t="s">
        <v>25</v>
      </c>
      <c r="G5" s="21" t="s">
        <v>26</v>
      </c>
      <c r="H5" s="32"/>
      <c r="I5" s="131" t="s">
        <v>48</v>
      </c>
      <c r="J5" s="38" t="s">
        <v>22</v>
      </c>
      <c r="K5" s="38" t="s">
        <v>23</v>
      </c>
      <c r="L5" s="38" t="s">
        <v>24</v>
      </c>
      <c r="M5" s="38" t="s">
        <v>25</v>
      </c>
      <c r="N5" s="38" t="s">
        <v>26</v>
      </c>
      <c r="X5" s="61"/>
      <c r="Y5" s="28"/>
      <c r="Z5" s="177"/>
      <c r="AA5" s="178"/>
      <c r="AB5" s="178"/>
      <c r="AC5" s="178"/>
      <c r="AD5" s="268"/>
      <c r="AE5" s="268"/>
      <c r="AF5" s="268"/>
      <c r="AG5" s="108"/>
    </row>
    <row r="6" spans="1:33" x14ac:dyDescent="0.2">
      <c r="A6" s="125" t="s">
        <v>17</v>
      </c>
      <c r="B6" s="130">
        <v>100000000</v>
      </c>
      <c r="C6" s="105">
        <v>7</v>
      </c>
      <c r="D6" s="105">
        <v>13</v>
      </c>
      <c r="E6" s="105">
        <v>18</v>
      </c>
      <c r="F6" s="105">
        <v>20</v>
      </c>
      <c r="G6" s="74">
        <v>20</v>
      </c>
      <c r="H6" s="125" t="s">
        <v>27</v>
      </c>
      <c r="I6" s="130">
        <v>100000000</v>
      </c>
      <c r="J6" s="74">
        <v>7</v>
      </c>
      <c r="K6" s="74">
        <v>11</v>
      </c>
      <c r="L6" s="74">
        <v>18</v>
      </c>
      <c r="M6" s="74">
        <v>19</v>
      </c>
      <c r="N6" s="74">
        <v>19</v>
      </c>
      <c r="X6" s="61"/>
      <c r="Y6" s="28"/>
      <c r="Z6" s="61"/>
      <c r="AA6" s="111"/>
      <c r="AB6" s="111"/>
      <c r="AC6" s="111"/>
      <c r="AD6" s="175"/>
      <c r="AE6" s="175"/>
      <c r="AF6" s="175"/>
      <c r="AG6" s="108"/>
    </row>
    <row r="7" spans="1:33" x14ac:dyDescent="0.2">
      <c r="A7" s="125"/>
      <c r="B7" s="130">
        <v>10000000</v>
      </c>
      <c r="C7" s="74">
        <v>7</v>
      </c>
      <c r="D7" s="74">
        <v>10</v>
      </c>
      <c r="E7" s="74">
        <v>13</v>
      </c>
      <c r="F7" s="74">
        <v>14</v>
      </c>
      <c r="G7" s="74">
        <v>15</v>
      </c>
      <c r="H7" s="125"/>
      <c r="I7" s="130">
        <v>10000000</v>
      </c>
      <c r="J7" s="74">
        <v>6</v>
      </c>
      <c r="K7" s="74">
        <v>8</v>
      </c>
      <c r="L7" s="74">
        <v>13</v>
      </c>
      <c r="M7" s="74">
        <v>16</v>
      </c>
      <c r="N7" s="74">
        <v>16</v>
      </c>
      <c r="X7" s="61"/>
      <c r="Y7" s="28"/>
      <c r="Z7" s="61"/>
      <c r="AA7" s="111"/>
      <c r="AB7" s="111"/>
      <c r="AC7" s="111"/>
      <c r="AD7" s="175"/>
      <c r="AE7" s="175"/>
      <c r="AF7" s="175"/>
      <c r="AG7" s="108"/>
    </row>
    <row r="8" spans="1:33" x14ac:dyDescent="0.2">
      <c r="A8" s="125"/>
      <c r="B8" s="130">
        <v>1000000</v>
      </c>
      <c r="C8" s="74">
        <v>3</v>
      </c>
      <c r="D8" s="74">
        <v>4</v>
      </c>
      <c r="E8" s="74">
        <v>8</v>
      </c>
      <c r="F8" s="74">
        <v>10</v>
      </c>
      <c r="G8" s="74">
        <v>10</v>
      </c>
      <c r="H8" s="125"/>
      <c r="I8" s="130">
        <v>1000000</v>
      </c>
      <c r="J8" s="74">
        <v>2</v>
      </c>
      <c r="K8" s="74">
        <v>2</v>
      </c>
      <c r="L8" s="74">
        <v>9</v>
      </c>
      <c r="M8" s="74">
        <v>9</v>
      </c>
      <c r="N8" s="74">
        <v>9</v>
      </c>
      <c r="X8" s="61"/>
      <c r="Y8" s="28"/>
      <c r="Z8" s="61"/>
      <c r="AA8" s="111"/>
      <c r="AB8" s="111"/>
      <c r="AC8" s="111"/>
      <c r="AD8" s="175"/>
      <c r="AE8" s="175"/>
      <c r="AF8" s="175"/>
      <c r="AG8" s="108"/>
    </row>
    <row r="9" spans="1:33" x14ac:dyDescent="0.2">
      <c r="A9" s="125"/>
      <c r="B9" s="130">
        <v>100000</v>
      </c>
      <c r="C9" s="105">
        <v>0</v>
      </c>
      <c r="D9" s="105">
        <v>1</v>
      </c>
      <c r="E9" s="105">
        <v>1</v>
      </c>
      <c r="F9" s="105">
        <v>2</v>
      </c>
      <c r="G9" s="74">
        <v>2</v>
      </c>
      <c r="H9" s="125"/>
      <c r="I9" s="130">
        <v>100000</v>
      </c>
      <c r="J9" s="74">
        <v>0</v>
      </c>
      <c r="K9" s="74">
        <v>1</v>
      </c>
      <c r="L9" s="74">
        <v>1</v>
      </c>
      <c r="M9" s="74">
        <v>1</v>
      </c>
      <c r="N9" s="74">
        <v>1</v>
      </c>
      <c r="X9" s="61"/>
      <c r="Y9" s="28"/>
      <c r="Z9" s="61"/>
      <c r="AA9" s="111"/>
      <c r="AB9" s="111"/>
      <c r="AC9" s="111"/>
      <c r="AD9" s="175"/>
      <c r="AE9" s="175"/>
      <c r="AF9" s="175"/>
      <c r="AG9" s="108"/>
    </row>
    <row r="10" spans="1:33" x14ac:dyDescent="0.2">
      <c r="A10" s="125"/>
      <c r="B10" s="130">
        <v>10000</v>
      </c>
      <c r="C10" s="105">
        <v>0</v>
      </c>
      <c r="D10" s="105">
        <v>0</v>
      </c>
      <c r="E10" s="105">
        <v>0</v>
      </c>
      <c r="F10" s="105">
        <v>1</v>
      </c>
      <c r="G10" s="74">
        <v>2</v>
      </c>
      <c r="H10" s="125"/>
      <c r="I10" s="130">
        <v>10000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X10" s="61"/>
      <c r="Y10" s="28"/>
      <c r="Z10" s="28"/>
      <c r="AA10" s="111"/>
      <c r="AB10" s="111"/>
      <c r="AC10" s="111"/>
      <c r="AD10" s="175"/>
      <c r="AE10" s="175"/>
      <c r="AF10" s="175"/>
      <c r="AG10" s="108"/>
    </row>
    <row r="11" spans="1:33" x14ac:dyDescent="0.2">
      <c r="A11" s="125"/>
      <c r="B11" s="131" t="s">
        <v>21</v>
      </c>
      <c r="C11" s="74">
        <v>0</v>
      </c>
      <c r="D11" s="74">
        <v>1</v>
      </c>
      <c r="E11" s="74">
        <v>1</v>
      </c>
      <c r="F11" s="74">
        <v>1</v>
      </c>
      <c r="G11" s="74">
        <v>1</v>
      </c>
      <c r="H11" s="125"/>
      <c r="I11" s="131" t="s">
        <v>21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X11" s="61"/>
      <c r="Y11" s="61"/>
      <c r="Z11" s="61"/>
      <c r="AA11" s="61"/>
      <c r="AB11" s="61"/>
      <c r="AC11" s="91"/>
      <c r="AD11" s="61"/>
      <c r="AE11" s="179"/>
      <c r="AF11" s="61"/>
    </row>
    <row r="12" spans="1:33" x14ac:dyDescent="0.2">
      <c r="B12" s="131"/>
      <c r="C12" s="21"/>
      <c r="D12" s="21"/>
      <c r="E12" s="21"/>
      <c r="F12" s="21"/>
      <c r="G12" s="21"/>
      <c r="H12" s="125"/>
      <c r="I12" s="131"/>
      <c r="J12" s="38"/>
      <c r="K12" s="38"/>
      <c r="L12" s="38"/>
      <c r="M12" s="38"/>
      <c r="N12" s="38"/>
      <c r="X12" s="61"/>
      <c r="Y12" s="61"/>
      <c r="Z12" s="61"/>
      <c r="AA12" s="61"/>
      <c r="AB12" s="61"/>
      <c r="AC12" s="61"/>
      <c r="AD12" s="61"/>
      <c r="AE12" s="61"/>
      <c r="AF12" s="61"/>
    </row>
    <row r="13" spans="1:33" x14ac:dyDescent="0.2">
      <c r="A13" s="125" t="s">
        <v>18</v>
      </c>
      <c r="B13" s="130">
        <v>100000000</v>
      </c>
      <c r="C13" s="105">
        <v>3</v>
      </c>
      <c r="D13" s="105">
        <v>7</v>
      </c>
      <c r="E13" s="105">
        <v>13</v>
      </c>
      <c r="F13" s="105">
        <v>18</v>
      </c>
      <c r="G13" s="74">
        <v>18</v>
      </c>
      <c r="H13" s="125" t="s">
        <v>28</v>
      </c>
      <c r="I13" s="130">
        <v>100000000</v>
      </c>
      <c r="J13" s="74">
        <v>0</v>
      </c>
      <c r="K13" s="74">
        <v>5</v>
      </c>
      <c r="L13" s="74">
        <v>11</v>
      </c>
      <c r="M13" s="74">
        <v>18</v>
      </c>
      <c r="N13" s="74">
        <v>20</v>
      </c>
      <c r="X13" s="61"/>
      <c r="Y13" s="61"/>
      <c r="Z13" s="61"/>
      <c r="AA13" s="61"/>
      <c r="AB13" s="61"/>
      <c r="AC13" s="61"/>
      <c r="AD13" s="61"/>
      <c r="AE13" s="60"/>
      <c r="AF13" s="60"/>
    </row>
    <row r="14" spans="1:33" ht="16" x14ac:dyDescent="0.2">
      <c r="A14" s="125"/>
      <c r="B14" s="130">
        <v>10000000</v>
      </c>
      <c r="C14" s="74">
        <v>1</v>
      </c>
      <c r="D14" s="74">
        <v>7</v>
      </c>
      <c r="E14" s="74">
        <v>8</v>
      </c>
      <c r="F14" s="74">
        <v>11</v>
      </c>
      <c r="G14" s="74">
        <v>11</v>
      </c>
      <c r="H14" s="125"/>
      <c r="I14" s="130">
        <v>10000000</v>
      </c>
      <c r="J14" s="74">
        <v>3</v>
      </c>
      <c r="K14" s="74">
        <v>7</v>
      </c>
      <c r="L14" s="74">
        <v>7</v>
      </c>
      <c r="M14" s="74">
        <v>10</v>
      </c>
      <c r="N14" s="74">
        <v>15</v>
      </c>
      <c r="X14" s="61"/>
      <c r="Y14" s="61"/>
      <c r="Z14" s="177"/>
      <c r="AA14" s="270"/>
      <c r="AB14" s="270"/>
      <c r="AC14" s="270"/>
      <c r="AD14" s="269"/>
      <c r="AE14" s="269"/>
      <c r="AF14" s="269"/>
    </row>
    <row r="15" spans="1:33" ht="21" x14ac:dyDescent="0.25">
      <c r="A15" s="125"/>
      <c r="B15" s="130">
        <v>1000000</v>
      </c>
      <c r="C15" s="74">
        <v>1</v>
      </c>
      <c r="D15" s="74">
        <v>3</v>
      </c>
      <c r="E15" s="74">
        <v>3</v>
      </c>
      <c r="F15" s="74">
        <v>6</v>
      </c>
      <c r="G15" s="74">
        <v>6</v>
      </c>
      <c r="H15" s="125"/>
      <c r="I15" s="130">
        <v>1000000</v>
      </c>
      <c r="J15" s="74">
        <v>1</v>
      </c>
      <c r="K15" s="74">
        <v>3</v>
      </c>
      <c r="L15" s="74">
        <v>3</v>
      </c>
      <c r="M15" s="74">
        <v>8</v>
      </c>
      <c r="N15" s="74">
        <v>9</v>
      </c>
      <c r="X15" s="180"/>
      <c r="Y15" s="97"/>
      <c r="Z15" s="28"/>
      <c r="AA15" s="28"/>
      <c r="AB15" s="28"/>
      <c r="AC15" s="28"/>
      <c r="AD15" s="28"/>
      <c r="AE15" s="28"/>
      <c r="AF15" s="28"/>
    </row>
    <row r="16" spans="1:33" x14ac:dyDescent="0.2">
      <c r="A16" s="125"/>
      <c r="B16" s="130">
        <v>100000</v>
      </c>
      <c r="C16" s="74">
        <v>0</v>
      </c>
      <c r="D16" s="74">
        <v>1</v>
      </c>
      <c r="E16" s="74">
        <v>1</v>
      </c>
      <c r="F16" s="74">
        <v>2</v>
      </c>
      <c r="G16" s="74">
        <v>3</v>
      </c>
      <c r="H16" s="125"/>
      <c r="I16" s="130">
        <v>100000</v>
      </c>
      <c r="J16" s="74">
        <v>1</v>
      </c>
      <c r="K16" s="74">
        <v>1</v>
      </c>
      <c r="L16" s="74">
        <v>3</v>
      </c>
      <c r="M16" s="74">
        <v>3</v>
      </c>
      <c r="N16" s="74">
        <v>3</v>
      </c>
      <c r="X16" s="61"/>
      <c r="Y16" s="60"/>
      <c r="Z16" s="97"/>
      <c r="AA16" s="97"/>
      <c r="AB16" s="97"/>
      <c r="AC16" s="97"/>
      <c r="AD16" s="97"/>
      <c r="AE16" s="97"/>
      <c r="AF16" s="97"/>
    </row>
    <row r="17" spans="1:32" x14ac:dyDescent="0.2">
      <c r="A17" s="125"/>
      <c r="B17" s="130">
        <v>10000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125"/>
      <c r="I17" s="130">
        <v>10000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X17" s="61"/>
      <c r="Y17" s="60"/>
      <c r="Z17" s="61"/>
      <c r="AA17" s="61"/>
      <c r="AB17" s="61"/>
      <c r="AC17" s="61"/>
      <c r="AD17" s="61"/>
      <c r="AE17" s="61"/>
      <c r="AF17" s="61"/>
    </row>
    <row r="18" spans="1:32" x14ac:dyDescent="0.2">
      <c r="A18" s="125"/>
      <c r="B18" s="131" t="s">
        <v>21</v>
      </c>
      <c r="C18" s="105">
        <v>0</v>
      </c>
      <c r="D18" s="105">
        <v>1</v>
      </c>
      <c r="E18" s="105">
        <v>1</v>
      </c>
      <c r="F18" s="105">
        <v>1</v>
      </c>
      <c r="G18" s="105">
        <v>1</v>
      </c>
      <c r="H18" s="125"/>
      <c r="I18" s="131" t="s">
        <v>21</v>
      </c>
      <c r="J18" s="74"/>
      <c r="K18" s="74">
        <v>0</v>
      </c>
      <c r="L18" s="74">
        <v>0</v>
      </c>
      <c r="M18" s="74">
        <v>0</v>
      </c>
      <c r="N18" s="74">
        <v>0</v>
      </c>
      <c r="X18" s="61"/>
      <c r="Y18" s="60"/>
      <c r="Z18" s="61"/>
      <c r="AA18" s="61"/>
      <c r="AB18" s="61"/>
      <c r="AC18" s="61"/>
      <c r="AD18" s="61"/>
      <c r="AE18" s="61"/>
      <c r="AF18" s="61"/>
    </row>
    <row r="19" spans="1:32" x14ac:dyDescent="0.2">
      <c r="B19" s="131"/>
      <c r="C19" s="21"/>
      <c r="D19" s="21"/>
      <c r="E19" s="21"/>
      <c r="F19" s="21"/>
      <c r="G19" s="21"/>
      <c r="H19" s="125"/>
      <c r="I19" s="131"/>
      <c r="J19" s="38"/>
      <c r="K19" s="38"/>
      <c r="L19" s="38"/>
      <c r="M19" s="38"/>
      <c r="N19" s="38"/>
      <c r="X19" s="61"/>
      <c r="Y19" s="60"/>
      <c r="Z19" s="61"/>
      <c r="AA19" s="61"/>
      <c r="AB19" s="61"/>
      <c r="AC19" s="61"/>
      <c r="AD19" s="61"/>
      <c r="AE19" s="61"/>
      <c r="AF19" s="61"/>
    </row>
    <row r="20" spans="1:32" x14ac:dyDescent="0.2">
      <c r="A20" s="125" t="s">
        <v>19</v>
      </c>
      <c r="B20" s="130">
        <v>100000000</v>
      </c>
      <c r="C20" s="105">
        <v>1</v>
      </c>
      <c r="D20" s="105">
        <v>7</v>
      </c>
      <c r="E20" s="105">
        <v>11</v>
      </c>
      <c r="F20" s="105">
        <v>17</v>
      </c>
      <c r="G20" s="74">
        <v>17</v>
      </c>
      <c r="H20" s="125" t="s">
        <v>29</v>
      </c>
      <c r="I20" s="202">
        <v>100000000</v>
      </c>
      <c r="J20" s="81">
        <v>12</v>
      </c>
      <c r="K20" s="81">
        <v>15</v>
      </c>
      <c r="L20" s="81">
        <v>20</v>
      </c>
      <c r="M20" s="81">
        <v>20</v>
      </c>
      <c r="N20" s="81">
        <v>20</v>
      </c>
      <c r="V20" s="5"/>
      <c r="X20" s="61"/>
      <c r="Y20" s="60"/>
      <c r="Z20" s="61"/>
      <c r="AA20" s="61"/>
      <c r="AB20" s="61"/>
      <c r="AC20" s="61"/>
      <c r="AD20" s="61"/>
      <c r="AE20" s="61"/>
      <c r="AF20" s="61"/>
    </row>
    <row r="21" spans="1:32" x14ac:dyDescent="0.2">
      <c r="B21" s="130">
        <v>10000000</v>
      </c>
      <c r="C21" s="74">
        <v>0</v>
      </c>
      <c r="D21" s="74">
        <v>2</v>
      </c>
      <c r="E21" s="74">
        <v>6</v>
      </c>
      <c r="F21" s="74">
        <v>15</v>
      </c>
      <c r="G21" s="74">
        <v>15</v>
      </c>
      <c r="H21" s="32"/>
      <c r="I21" s="202">
        <v>10000000</v>
      </c>
      <c r="J21" s="83">
        <v>1</v>
      </c>
      <c r="K21" s="83">
        <v>10</v>
      </c>
      <c r="L21" s="83">
        <v>12</v>
      </c>
      <c r="M21" s="83">
        <v>16</v>
      </c>
      <c r="N21" s="83">
        <v>16</v>
      </c>
      <c r="V21" s="5"/>
      <c r="X21" s="61"/>
      <c r="Y21" s="60"/>
      <c r="Z21" s="61"/>
      <c r="AA21" s="61"/>
      <c r="AB21" s="61"/>
      <c r="AC21" s="91"/>
      <c r="AD21" s="61"/>
      <c r="AE21" s="61"/>
      <c r="AF21" s="61"/>
    </row>
    <row r="22" spans="1:32" x14ac:dyDescent="0.2">
      <c r="B22" s="130">
        <v>1000000</v>
      </c>
      <c r="C22" s="74">
        <v>0</v>
      </c>
      <c r="D22" s="74">
        <v>1</v>
      </c>
      <c r="E22" s="74">
        <v>3</v>
      </c>
      <c r="F22" s="74">
        <v>7</v>
      </c>
      <c r="G22" s="74">
        <v>7</v>
      </c>
      <c r="H22" s="32"/>
      <c r="I22" s="202">
        <v>1000000</v>
      </c>
      <c r="J22" s="83">
        <v>0</v>
      </c>
      <c r="K22" s="83">
        <v>5</v>
      </c>
      <c r="L22" s="83">
        <v>9</v>
      </c>
      <c r="M22" s="83">
        <v>12</v>
      </c>
      <c r="N22" s="83">
        <v>12</v>
      </c>
      <c r="Y22" s="26"/>
    </row>
    <row r="23" spans="1:32" x14ac:dyDescent="0.2">
      <c r="B23" s="130">
        <v>100000</v>
      </c>
      <c r="C23" s="74">
        <v>1</v>
      </c>
      <c r="D23" s="74">
        <v>0</v>
      </c>
      <c r="E23" s="74">
        <v>0</v>
      </c>
      <c r="F23" s="74">
        <v>3</v>
      </c>
      <c r="G23" s="74">
        <v>4</v>
      </c>
      <c r="H23" s="32"/>
      <c r="I23" s="202">
        <v>100000</v>
      </c>
      <c r="J23" s="81">
        <v>0</v>
      </c>
      <c r="K23" s="81">
        <v>0</v>
      </c>
      <c r="L23" s="81">
        <v>1</v>
      </c>
      <c r="M23" s="81">
        <v>1</v>
      </c>
      <c r="N23" s="81">
        <v>1</v>
      </c>
    </row>
    <row r="24" spans="1:32" x14ac:dyDescent="0.2">
      <c r="B24" s="130">
        <v>10000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32"/>
      <c r="I24" s="202">
        <v>10000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</row>
    <row r="25" spans="1:32" x14ac:dyDescent="0.2">
      <c r="B25" s="124" t="s">
        <v>21</v>
      </c>
      <c r="C25" s="105">
        <v>0</v>
      </c>
      <c r="D25" s="74">
        <v>0</v>
      </c>
      <c r="E25" s="74">
        <v>0</v>
      </c>
      <c r="F25" s="74">
        <v>0</v>
      </c>
      <c r="G25" s="74">
        <v>0</v>
      </c>
      <c r="H25" s="32"/>
      <c r="I25" s="203" t="s">
        <v>21</v>
      </c>
      <c r="J25" s="81">
        <v>0</v>
      </c>
      <c r="K25" s="81">
        <v>1</v>
      </c>
      <c r="L25" s="81">
        <v>2</v>
      </c>
      <c r="M25" s="81">
        <v>2</v>
      </c>
      <c r="N25" s="81">
        <v>2</v>
      </c>
    </row>
    <row r="27" spans="1:32" x14ac:dyDescent="0.2"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</row>
    <row r="28" spans="1:32" x14ac:dyDescent="0.2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</row>
    <row r="29" spans="1:32" ht="16" x14ac:dyDescent="0.2">
      <c r="B29" s="21"/>
      <c r="C29" s="267" t="s">
        <v>47</v>
      </c>
      <c r="D29" s="267"/>
      <c r="E29" s="267"/>
      <c r="F29" s="205"/>
      <c r="G29" s="205"/>
      <c r="H29" s="205"/>
      <c r="I29" s="206"/>
      <c r="J29" s="206"/>
      <c r="K29" s="206"/>
      <c r="L29" s="49"/>
      <c r="M29" s="49"/>
      <c r="N29" s="49"/>
      <c r="O29" s="49"/>
    </row>
    <row r="30" spans="1:32" x14ac:dyDescent="0.2">
      <c r="B30" s="124" t="s">
        <v>48</v>
      </c>
      <c r="C30" s="138" t="s">
        <v>17</v>
      </c>
      <c r="D30" s="204" t="s">
        <v>18</v>
      </c>
      <c r="E30" s="204" t="s">
        <v>19</v>
      </c>
      <c r="F30" s="138" t="s">
        <v>27</v>
      </c>
      <c r="G30" s="138" t="s">
        <v>28</v>
      </c>
      <c r="H30" s="138" t="s">
        <v>29</v>
      </c>
      <c r="I30" s="49"/>
      <c r="J30" s="49"/>
      <c r="K30" s="49"/>
      <c r="L30" s="49"/>
      <c r="M30" s="49"/>
      <c r="N30" s="208"/>
      <c r="O30" s="49"/>
    </row>
    <row r="31" spans="1:32" x14ac:dyDescent="0.2">
      <c r="B31" s="36">
        <v>100000000</v>
      </c>
      <c r="C31" s="76">
        <v>20</v>
      </c>
      <c r="D31" s="76">
        <v>18</v>
      </c>
      <c r="E31" s="76">
        <v>17</v>
      </c>
      <c r="F31" s="74">
        <v>19</v>
      </c>
      <c r="G31" s="74">
        <v>20</v>
      </c>
      <c r="H31" s="21">
        <v>20</v>
      </c>
      <c r="I31" s="49"/>
      <c r="J31" s="49"/>
      <c r="K31" s="49"/>
      <c r="L31" s="49"/>
      <c r="M31" s="49"/>
      <c r="N31" s="49"/>
      <c r="O31" s="49"/>
    </row>
    <row r="32" spans="1:32" x14ac:dyDescent="0.2">
      <c r="B32" s="37">
        <v>10000000</v>
      </c>
      <c r="C32" s="76">
        <v>15</v>
      </c>
      <c r="D32" s="76">
        <v>11</v>
      </c>
      <c r="E32" s="76">
        <v>15</v>
      </c>
      <c r="F32" s="74">
        <v>16</v>
      </c>
      <c r="G32" s="74">
        <v>15</v>
      </c>
      <c r="H32" s="38">
        <v>16</v>
      </c>
      <c r="I32" s="49"/>
      <c r="J32" s="49"/>
      <c r="K32" s="49"/>
      <c r="L32" s="49"/>
      <c r="M32" s="49"/>
      <c r="N32" s="49"/>
      <c r="O32" s="49"/>
    </row>
    <row r="33" spans="2:18" x14ac:dyDescent="0.2">
      <c r="B33" s="37">
        <v>1000000</v>
      </c>
      <c r="C33" s="76">
        <v>10</v>
      </c>
      <c r="D33" s="76">
        <v>6</v>
      </c>
      <c r="E33" s="76">
        <v>7</v>
      </c>
      <c r="F33" s="74">
        <v>9</v>
      </c>
      <c r="G33" s="74">
        <v>9</v>
      </c>
      <c r="H33" s="38">
        <v>12</v>
      </c>
      <c r="I33" s="49"/>
      <c r="J33" s="49"/>
      <c r="K33" s="49"/>
      <c r="L33" s="49"/>
      <c r="M33" s="49"/>
      <c r="N33" s="49"/>
      <c r="O33" s="49"/>
    </row>
    <row r="34" spans="2:18" x14ac:dyDescent="0.2">
      <c r="B34" s="37">
        <v>100000</v>
      </c>
      <c r="C34" s="76">
        <v>2</v>
      </c>
      <c r="D34" s="76">
        <v>3</v>
      </c>
      <c r="E34" s="76">
        <v>4</v>
      </c>
      <c r="F34" s="74">
        <v>1</v>
      </c>
      <c r="G34" s="74">
        <v>3</v>
      </c>
      <c r="H34" s="21">
        <v>1</v>
      </c>
      <c r="I34" s="49"/>
      <c r="J34" s="49"/>
      <c r="K34" s="49"/>
      <c r="L34" s="49"/>
      <c r="M34" s="49"/>
      <c r="N34" s="49"/>
      <c r="O34" s="49"/>
    </row>
    <row r="35" spans="2:18" x14ac:dyDescent="0.2">
      <c r="B35" s="36">
        <v>10000</v>
      </c>
      <c r="C35" s="76">
        <v>2</v>
      </c>
      <c r="D35" s="76">
        <v>0</v>
      </c>
      <c r="E35" s="76">
        <v>0</v>
      </c>
      <c r="F35" s="74">
        <v>0</v>
      </c>
      <c r="G35" s="74">
        <v>0</v>
      </c>
      <c r="H35" s="21">
        <v>0</v>
      </c>
      <c r="I35" s="49"/>
      <c r="J35" s="49"/>
      <c r="K35" s="49"/>
      <c r="L35" s="49"/>
      <c r="M35" s="49"/>
      <c r="N35" s="49"/>
      <c r="O35" s="49"/>
    </row>
    <row r="36" spans="2:18" x14ac:dyDescent="0.2">
      <c r="B36" s="124" t="s">
        <v>21</v>
      </c>
      <c r="C36" s="76">
        <v>1</v>
      </c>
      <c r="D36" s="67">
        <v>1</v>
      </c>
      <c r="E36" s="67">
        <v>0</v>
      </c>
      <c r="F36" s="74">
        <v>0</v>
      </c>
      <c r="G36" s="105">
        <v>0</v>
      </c>
      <c r="H36" s="21">
        <v>2</v>
      </c>
      <c r="I36" s="49"/>
      <c r="J36" s="49"/>
      <c r="K36" s="49"/>
      <c r="L36" s="49"/>
      <c r="M36" s="49"/>
      <c r="N36" s="49"/>
      <c r="O36" s="49"/>
    </row>
    <row r="37" spans="2:18" x14ac:dyDescent="0.2">
      <c r="B37" s="207"/>
      <c r="C37" s="111"/>
      <c r="D37" s="139"/>
      <c r="E37" s="139"/>
      <c r="F37" s="175"/>
      <c r="G37" s="209"/>
      <c r="H37" s="175"/>
      <c r="I37" s="49"/>
      <c r="J37" s="49"/>
      <c r="K37" s="49"/>
      <c r="L37" s="49"/>
      <c r="M37" s="49"/>
      <c r="N37" s="49"/>
      <c r="O37" s="49"/>
    </row>
    <row r="38" spans="2:18" ht="16" x14ac:dyDescent="0.2">
      <c r="B38" s="21"/>
      <c r="C38" s="266" t="s">
        <v>33</v>
      </c>
      <c r="D38" s="266"/>
      <c r="E38" s="266"/>
      <c r="F38" s="205"/>
      <c r="G38" s="205"/>
      <c r="H38" s="205"/>
      <c r="I38" s="49"/>
      <c r="J38" s="49"/>
      <c r="K38" s="49"/>
      <c r="L38" s="49"/>
      <c r="M38" s="49"/>
      <c r="N38" s="210"/>
      <c r="O38" s="49"/>
    </row>
    <row r="39" spans="2:18" x14ac:dyDescent="0.2">
      <c r="B39" s="124" t="s">
        <v>48</v>
      </c>
      <c r="C39" s="138" t="s">
        <v>17</v>
      </c>
      <c r="D39" s="204" t="s">
        <v>18</v>
      </c>
      <c r="E39" s="204" t="s">
        <v>19</v>
      </c>
      <c r="F39" s="138" t="s">
        <v>27</v>
      </c>
      <c r="G39" s="138" t="s">
        <v>28</v>
      </c>
      <c r="H39" s="138" t="s">
        <v>29</v>
      </c>
      <c r="I39" s="49"/>
      <c r="J39" s="49"/>
      <c r="K39" s="49"/>
      <c r="L39" s="49"/>
      <c r="M39" s="49"/>
      <c r="N39" s="49"/>
      <c r="O39" s="49"/>
    </row>
    <row r="40" spans="2:18" x14ac:dyDescent="0.2">
      <c r="B40" s="36">
        <v>100000000</v>
      </c>
      <c r="C40" s="76">
        <v>20</v>
      </c>
      <c r="D40" s="76">
        <v>17.899999999999999</v>
      </c>
      <c r="E40" s="76">
        <v>17</v>
      </c>
      <c r="F40" s="74">
        <v>19</v>
      </c>
      <c r="G40" s="74">
        <v>20</v>
      </c>
      <c r="H40" s="38">
        <v>20</v>
      </c>
      <c r="I40" s="49"/>
      <c r="J40" s="49"/>
      <c r="K40" s="49"/>
      <c r="L40" s="49"/>
      <c r="M40" s="49"/>
      <c r="N40" s="49"/>
      <c r="O40" s="49"/>
    </row>
    <row r="41" spans="2:18" x14ac:dyDescent="0.2">
      <c r="B41" s="37">
        <v>10000000</v>
      </c>
      <c r="C41" s="76">
        <v>14.7</v>
      </c>
      <c r="D41" s="76">
        <v>10.5</v>
      </c>
      <c r="E41" s="76">
        <v>15</v>
      </c>
      <c r="F41" s="74">
        <v>16</v>
      </c>
      <c r="G41" s="74">
        <v>15</v>
      </c>
      <c r="H41" s="38">
        <v>15.5</v>
      </c>
      <c r="I41" s="49"/>
      <c r="J41" s="49"/>
      <c r="K41" s="49"/>
      <c r="L41" s="49"/>
      <c r="M41" s="49"/>
      <c r="N41" s="49"/>
      <c r="O41" s="49"/>
    </row>
    <row r="42" spans="2:18" x14ac:dyDescent="0.2">
      <c r="B42" s="37">
        <v>1000000</v>
      </c>
      <c r="C42" s="76">
        <v>9.4</v>
      </c>
      <c r="D42" s="76">
        <v>5.2</v>
      </c>
      <c r="E42" s="76">
        <v>7</v>
      </c>
      <c r="F42" s="74">
        <v>9</v>
      </c>
      <c r="G42" s="74">
        <v>9</v>
      </c>
      <c r="H42" s="38">
        <v>11.1</v>
      </c>
      <c r="I42" s="49"/>
      <c r="J42" s="49"/>
      <c r="K42" s="49"/>
      <c r="L42" s="49"/>
      <c r="M42" s="49"/>
      <c r="N42" s="49"/>
      <c r="O42" s="49"/>
    </row>
    <row r="43" spans="2:18" x14ac:dyDescent="0.2">
      <c r="B43" s="37">
        <v>100000</v>
      </c>
      <c r="C43" s="76">
        <v>1.05</v>
      </c>
      <c r="D43" s="76">
        <v>2.1</v>
      </c>
      <c r="E43" s="76">
        <v>4</v>
      </c>
      <c r="F43" s="74">
        <v>1</v>
      </c>
      <c r="G43" s="74">
        <v>3</v>
      </c>
      <c r="H43" s="38">
        <v>0</v>
      </c>
      <c r="I43" s="49"/>
      <c r="J43" s="49"/>
      <c r="K43" s="49"/>
      <c r="L43" s="49"/>
      <c r="M43" s="49"/>
      <c r="N43" s="49"/>
      <c r="O43" s="49"/>
    </row>
    <row r="44" spans="2:18" x14ac:dyDescent="0.2">
      <c r="B44" s="36">
        <v>10000</v>
      </c>
      <c r="C44" s="76">
        <v>1.05</v>
      </c>
      <c r="D44" s="76">
        <v>0</v>
      </c>
      <c r="E44" s="76">
        <v>0</v>
      </c>
      <c r="F44" s="74">
        <v>0</v>
      </c>
      <c r="G44" s="74">
        <v>0</v>
      </c>
      <c r="H44" s="38">
        <v>0</v>
      </c>
      <c r="I44" s="49"/>
      <c r="J44" s="49"/>
      <c r="K44" s="49"/>
      <c r="L44" s="49"/>
      <c r="M44" s="49"/>
      <c r="N44" s="49"/>
      <c r="O44" s="49"/>
    </row>
    <row r="45" spans="2:18" x14ac:dyDescent="0.2">
      <c r="B45" s="124" t="s">
        <v>21</v>
      </c>
      <c r="C45" s="76">
        <v>0</v>
      </c>
      <c r="D45" s="76">
        <v>0</v>
      </c>
      <c r="E45" s="76">
        <v>0</v>
      </c>
      <c r="F45" s="74">
        <v>0</v>
      </c>
      <c r="G45" s="74">
        <v>0</v>
      </c>
      <c r="H45" s="38">
        <v>0</v>
      </c>
      <c r="I45" s="49"/>
      <c r="J45" s="49"/>
      <c r="K45" s="49"/>
      <c r="L45" s="49"/>
      <c r="M45" s="49"/>
      <c r="N45" s="210"/>
      <c r="O45" s="49"/>
    </row>
    <row r="46" spans="2:18" x14ac:dyDescent="0.2">
      <c r="B46" s="207"/>
      <c r="C46" s="111"/>
      <c r="D46" s="111"/>
      <c r="E46" s="111"/>
      <c r="F46" s="175"/>
      <c r="G46" s="175"/>
      <c r="H46" s="111"/>
      <c r="I46" s="49"/>
      <c r="J46" s="49"/>
      <c r="K46" s="49"/>
      <c r="L46" s="49"/>
      <c r="M46" s="49"/>
      <c r="N46" s="210"/>
      <c r="O46" s="49"/>
    </row>
    <row r="47" spans="2:18" x14ac:dyDescent="0.2">
      <c r="B47" s="207"/>
      <c r="C47" s="111"/>
      <c r="D47" s="111"/>
      <c r="E47" s="111"/>
      <c r="F47" s="175"/>
      <c r="G47" s="175"/>
      <c r="H47" s="111"/>
      <c r="I47" s="49"/>
      <c r="J47" s="49"/>
      <c r="K47" s="49"/>
      <c r="L47" s="49"/>
      <c r="M47" s="49"/>
      <c r="N47" s="210"/>
      <c r="O47" s="49"/>
    </row>
    <row r="48" spans="2:18" ht="16" x14ac:dyDescent="0.2">
      <c r="B48" s="61"/>
      <c r="C48" s="206"/>
      <c r="D48" s="206"/>
      <c r="E48" s="206"/>
      <c r="F48" s="206"/>
      <c r="G48" s="206"/>
      <c r="H48" s="206"/>
      <c r="I48" s="49"/>
      <c r="J48" s="49"/>
      <c r="K48" s="49"/>
      <c r="L48" s="49"/>
      <c r="M48" s="49"/>
      <c r="N48" s="49"/>
      <c r="O48" s="49"/>
      <c r="R48" s="16"/>
    </row>
    <row r="49" spans="2:15" x14ac:dyDescent="0.2">
      <c r="B49" s="70"/>
      <c r="C49" s="138" t="s">
        <v>17</v>
      </c>
      <c r="D49" s="204" t="s">
        <v>18</v>
      </c>
      <c r="E49" s="204" t="s">
        <v>19</v>
      </c>
      <c r="F49" s="138" t="s">
        <v>27</v>
      </c>
      <c r="G49" s="138" t="s">
        <v>28</v>
      </c>
      <c r="H49" s="138" t="s">
        <v>29</v>
      </c>
      <c r="I49" s="49"/>
      <c r="J49" s="49"/>
      <c r="K49" s="49"/>
      <c r="L49" s="49"/>
      <c r="M49" s="49"/>
      <c r="N49" s="49"/>
      <c r="O49" s="49"/>
    </row>
    <row r="50" spans="2:15" ht="21" x14ac:dyDescent="0.25">
      <c r="B50" s="173" t="s">
        <v>2</v>
      </c>
      <c r="C50" s="140">
        <v>1516877.1854900001</v>
      </c>
      <c r="D50" s="140">
        <v>5186069.1929599997</v>
      </c>
      <c r="E50" s="140">
        <v>2419317.56746</v>
      </c>
      <c r="F50" s="140">
        <v>1873239.22401</v>
      </c>
      <c r="G50" s="141">
        <v>1399680.1272400001</v>
      </c>
      <c r="H50" s="140">
        <v>1504597.5175000001</v>
      </c>
      <c r="I50" s="211"/>
      <c r="J50" s="49"/>
      <c r="K50" s="49"/>
      <c r="L50" s="211"/>
      <c r="M50" s="49"/>
      <c r="N50" s="49"/>
      <c r="O50" s="49"/>
    </row>
    <row r="51" spans="2:15" x14ac:dyDescent="0.2">
      <c r="B51" s="151" t="s">
        <v>39</v>
      </c>
      <c r="C51" s="75">
        <v>630039.72793000005</v>
      </c>
      <c r="D51" s="75">
        <v>2456739.2785800002</v>
      </c>
      <c r="E51" s="75">
        <v>1228931.5156400001</v>
      </c>
      <c r="F51" s="75">
        <v>741131.15644000005</v>
      </c>
      <c r="G51" s="75">
        <v>569538.00257000001</v>
      </c>
      <c r="H51" s="37">
        <v>529485.82432000001</v>
      </c>
      <c r="I51" s="49"/>
      <c r="J51" s="49"/>
      <c r="K51" s="49"/>
      <c r="L51" s="49"/>
      <c r="M51" s="49"/>
      <c r="N51" s="49"/>
      <c r="O51" s="49"/>
    </row>
    <row r="52" spans="2:15" x14ac:dyDescent="0.2">
      <c r="B52" s="151" t="s">
        <v>45</v>
      </c>
      <c r="C52" s="75">
        <v>3368633.6250200002</v>
      </c>
      <c r="D52" s="75">
        <v>13399596.787529999</v>
      </c>
      <c r="E52" s="75">
        <v>6543127.1299599996</v>
      </c>
      <c r="F52" s="75">
        <v>4012589.21808</v>
      </c>
      <c r="G52" s="75">
        <v>3055399.5189100001</v>
      </c>
      <c r="H52" s="37">
        <v>2959866.9914299999</v>
      </c>
      <c r="I52" s="49"/>
      <c r="J52" s="49"/>
      <c r="K52" s="49"/>
      <c r="L52" s="49"/>
      <c r="M52" s="49"/>
      <c r="N52" s="49"/>
      <c r="O52" s="49"/>
    </row>
    <row r="53" spans="2:15" x14ac:dyDescent="0.2">
      <c r="B53" s="151" t="s">
        <v>46</v>
      </c>
      <c r="C53" s="75">
        <v>690622.42501999997</v>
      </c>
      <c r="D53" s="75">
        <v>2228882.8026899998</v>
      </c>
      <c r="E53" s="75">
        <v>964812.75575000001</v>
      </c>
      <c r="F53" s="75">
        <v>883709.86722999997</v>
      </c>
      <c r="G53" s="75">
        <v>645885.70375999995</v>
      </c>
      <c r="H53" s="37">
        <v>765400.48699</v>
      </c>
      <c r="I53" s="49"/>
      <c r="J53" s="49"/>
      <c r="K53" s="49"/>
      <c r="L53" s="49"/>
      <c r="M53" s="49"/>
      <c r="N53" s="49"/>
      <c r="O53" s="49"/>
    </row>
    <row r="54" spans="2:15" x14ac:dyDescent="0.2">
      <c r="B54" s="151" t="s">
        <v>3</v>
      </c>
      <c r="C54" s="76">
        <v>3.8624299999999998</v>
      </c>
      <c r="D54" s="76">
        <v>0.93413000000000002</v>
      </c>
      <c r="E54" s="76">
        <v>2.1073900000000001</v>
      </c>
      <c r="F54" s="76">
        <v>1.13947</v>
      </c>
      <c r="G54" s="76">
        <v>1.6059300000000001</v>
      </c>
      <c r="H54" s="38">
        <v>4.0625999999999998</v>
      </c>
      <c r="I54" s="49"/>
      <c r="J54" s="49"/>
      <c r="K54" s="49"/>
      <c r="L54" s="49"/>
      <c r="M54" s="49"/>
      <c r="N54" s="49"/>
      <c r="O54" s="49"/>
    </row>
    <row r="55" spans="2:15" x14ac:dyDescent="0.2">
      <c r="B55" s="151" t="s">
        <v>4</v>
      </c>
      <c r="C55" s="76">
        <v>1.01617</v>
      </c>
      <c r="D55" s="76">
        <v>0.88234999999999997</v>
      </c>
      <c r="E55" s="76">
        <v>0.76741000000000004</v>
      </c>
      <c r="F55" s="76">
        <v>1.11178</v>
      </c>
      <c r="G55" s="76">
        <v>1.0523499999999999</v>
      </c>
      <c r="H55" s="76">
        <v>1.4062600000000001</v>
      </c>
      <c r="I55" s="49"/>
      <c r="J55" s="49"/>
      <c r="K55" s="49"/>
      <c r="L55" s="49"/>
      <c r="M55" s="49"/>
      <c r="N55" s="49"/>
      <c r="O55" s="92"/>
    </row>
    <row r="56" spans="2:15" x14ac:dyDescent="0.2">
      <c r="B56" s="151" t="s">
        <v>40</v>
      </c>
      <c r="C56" s="21">
        <v>0.16469</v>
      </c>
      <c r="D56" s="76">
        <v>0.15215000000000001</v>
      </c>
      <c r="E56" s="21">
        <v>0.12942999999999999</v>
      </c>
      <c r="F56" s="76">
        <v>0.18384</v>
      </c>
      <c r="G56" s="21">
        <v>0.1711</v>
      </c>
      <c r="H56" s="76">
        <v>0.25175999999999998</v>
      </c>
      <c r="I56" s="49"/>
      <c r="J56" s="49"/>
      <c r="K56" s="49"/>
      <c r="L56" s="49"/>
      <c r="M56" s="49"/>
      <c r="N56" s="51"/>
      <c r="O56" s="212"/>
    </row>
    <row r="57" spans="2:15" x14ac:dyDescent="0.2">
      <c r="B57" s="151" t="s">
        <v>5</v>
      </c>
      <c r="C57" s="76">
        <v>-1.28087</v>
      </c>
      <c r="D57" s="76">
        <v>-0.92483000000000004</v>
      </c>
      <c r="E57" s="76">
        <v>0.10106</v>
      </c>
      <c r="F57" s="76">
        <v>-1.9737499999999999</v>
      </c>
      <c r="G57" s="76">
        <v>-1.4677500000000001</v>
      </c>
      <c r="H57" s="38">
        <v>-3.6870599999999998</v>
      </c>
      <c r="I57" s="49"/>
      <c r="J57" s="49"/>
      <c r="K57" s="49"/>
      <c r="L57" s="49"/>
      <c r="M57" s="49"/>
      <c r="N57" s="51"/>
      <c r="O57" s="212"/>
    </row>
    <row r="58" spans="2:15" x14ac:dyDescent="0.2">
      <c r="B58" s="49"/>
      <c r="C58" s="213"/>
      <c r="D58" s="49"/>
      <c r="E58" s="49"/>
      <c r="F58" s="49"/>
      <c r="G58" s="49"/>
      <c r="H58" s="214"/>
      <c r="I58" s="49"/>
      <c r="J58" s="49"/>
      <c r="K58" s="49"/>
      <c r="L58" s="49"/>
      <c r="M58" s="49"/>
      <c r="N58" s="51"/>
      <c r="O58" s="212"/>
    </row>
    <row r="59" spans="2:15" ht="16" x14ac:dyDescent="0.2">
      <c r="B59" s="49"/>
      <c r="C59" s="215"/>
      <c r="D59" s="216"/>
      <c r="E59" s="216"/>
      <c r="F59" s="216"/>
      <c r="G59" s="49"/>
      <c r="H59" s="214"/>
      <c r="I59" s="49"/>
      <c r="J59" s="49"/>
      <c r="K59" s="49"/>
      <c r="L59" s="49"/>
      <c r="M59" s="49"/>
      <c r="N59" s="51"/>
      <c r="O59" s="212"/>
    </row>
    <row r="60" spans="2:15" x14ac:dyDescent="0.2">
      <c r="B60" s="35"/>
      <c r="C60" s="138" t="s">
        <v>17</v>
      </c>
      <c r="D60" s="204" t="s">
        <v>18</v>
      </c>
      <c r="E60" s="204" t="s">
        <v>19</v>
      </c>
      <c r="F60" s="138" t="s">
        <v>27</v>
      </c>
      <c r="G60" s="138" t="s">
        <v>28</v>
      </c>
      <c r="H60" s="138" t="s">
        <v>29</v>
      </c>
      <c r="I60" s="49"/>
      <c r="J60" s="49"/>
      <c r="K60" s="49"/>
      <c r="L60" s="49"/>
      <c r="M60" s="49"/>
      <c r="N60" s="51"/>
      <c r="O60" s="212"/>
    </row>
    <row r="61" spans="2:15" ht="21" x14ac:dyDescent="0.25">
      <c r="B61" s="173" t="s">
        <v>16</v>
      </c>
      <c r="C61" s="69">
        <v>3.4395099999999998</v>
      </c>
      <c r="D61" s="69">
        <v>4.3512700000000004</v>
      </c>
      <c r="E61" s="69">
        <v>4.6983600000000001</v>
      </c>
      <c r="F61" s="69">
        <v>3.5274200000000002</v>
      </c>
      <c r="G61" s="69">
        <v>4.7115900000000002</v>
      </c>
      <c r="H61" s="69">
        <v>2.9073199999999999</v>
      </c>
      <c r="I61" s="49"/>
      <c r="J61" s="49"/>
      <c r="K61" s="49"/>
      <c r="L61" s="49"/>
      <c r="M61" s="49"/>
      <c r="N61" s="51"/>
      <c r="O61" s="49"/>
    </row>
    <row r="62" spans="2:15" x14ac:dyDescent="0.2">
      <c r="B62" s="151" t="s">
        <v>39</v>
      </c>
      <c r="C62" s="21">
        <v>0.20766000000000001</v>
      </c>
      <c r="D62" s="21">
        <v>0.23114999999999999</v>
      </c>
      <c r="E62" s="21">
        <v>0.23097000000000001</v>
      </c>
      <c r="F62" s="21">
        <v>0.26565</v>
      </c>
      <c r="G62" s="21">
        <v>0.16746</v>
      </c>
      <c r="H62" s="21">
        <v>0.32523000000000002</v>
      </c>
      <c r="I62" s="49"/>
      <c r="J62" s="49"/>
      <c r="K62" s="49"/>
      <c r="L62" s="49"/>
      <c r="M62" s="49"/>
      <c r="N62" s="49"/>
      <c r="O62" s="49"/>
    </row>
    <row r="63" spans="2:15" x14ac:dyDescent="0.2">
      <c r="B63" s="151" t="s">
        <v>45</v>
      </c>
      <c r="C63" s="21">
        <v>3.78138</v>
      </c>
      <c r="D63" s="21">
        <v>4.7819399999999996</v>
      </c>
      <c r="E63" s="21">
        <v>5.1505000000000001</v>
      </c>
      <c r="F63" s="21">
        <v>3.9481299999999999</v>
      </c>
      <c r="G63" s="21">
        <v>5.0302800000000003</v>
      </c>
      <c r="H63" s="21">
        <v>3.3026399999999998</v>
      </c>
      <c r="I63" s="49"/>
      <c r="J63" s="49"/>
      <c r="K63" s="49"/>
      <c r="L63" s="49"/>
      <c r="M63" s="49"/>
      <c r="N63" s="49"/>
      <c r="O63" s="49"/>
    </row>
    <row r="64" spans="2:15" x14ac:dyDescent="0.2">
      <c r="B64" s="151" t="s">
        <v>46</v>
      </c>
      <c r="C64" s="21">
        <v>2.98489</v>
      </c>
      <c r="D64" s="21">
        <v>3.8833799999999998</v>
      </c>
      <c r="E64" s="21">
        <v>4.2480900000000004</v>
      </c>
      <c r="F64" s="21">
        <v>2.9396900000000001</v>
      </c>
      <c r="G64" s="21">
        <v>4.3762100000000004</v>
      </c>
      <c r="H64" s="21">
        <v>2.13212</v>
      </c>
      <c r="I64" s="49"/>
      <c r="J64" s="49"/>
      <c r="K64" s="49"/>
      <c r="L64" s="49"/>
      <c r="M64" s="49"/>
      <c r="N64" s="49"/>
      <c r="O64" s="49"/>
    </row>
    <row r="65" spans="2:15" x14ac:dyDescent="0.2">
      <c r="B65" s="151" t="s">
        <v>3</v>
      </c>
      <c r="C65" s="21">
        <v>1.0993299999999999</v>
      </c>
      <c r="D65" s="21">
        <v>1.0944199999999999</v>
      </c>
      <c r="E65" s="21">
        <v>1.5117799999999999</v>
      </c>
      <c r="F65" s="21">
        <v>1.80796</v>
      </c>
      <c r="G65" s="21">
        <v>1.4567000000000001</v>
      </c>
      <c r="H65" s="21">
        <v>3.0005000000000002</v>
      </c>
      <c r="I65" s="49"/>
      <c r="J65" s="49"/>
      <c r="K65" s="49"/>
      <c r="L65" s="49"/>
      <c r="M65" s="49"/>
      <c r="N65" s="49"/>
      <c r="O65" s="49"/>
    </row>
    <row r="66" spans="2:15" x14ac:dyDescent="0.2">
      <c r="B66" s="151" t="s">
        <v>4</v>
      </c>
      <c r="C66" s="21">
        <v>8.4839800000000007</v>
      </c>
      <c r="D66" s="21">
        <v>7.0149900000000001</v>
      </c>
      <c r="E66" s="22">
        <v>7.3445600000000004</v>
      </c>
      <c r="F66" s="21">
        <v>6.4448600000000003</v>
      </c>
      <c r="G66" s="21">
        <v>12.378539999999999</v>
      </c>
      <c r="H66" s="21">
        <v>7.6770199999999997</v>
      </c>
      <c r="I66" s="49"/>
      <c r="J66" s="49"/>
      <c r="K66" s="49"/>
      <c r="L66" s="49"/>
      <c r="M66" s="49"/>
      <c r="N66" s="49"/>
      <c r="O66" s="49"/>
    </row>
    <row r="67" spans="2:15" x14ac:dyDescent="0.2">
      <c r="B67" s="151" t="s">
        <v>40</v>
      </c>
      <c r="C67" s="21">
        <v>1.67272</v>
      </c>
      <c r="D67" s="21">
        <v>1.2503599999999999</v>
      </c>
      <c r="E67" s="21">
        <v>1.29159</v>
      </c>
      <c r="F67" s="21">
        <v>1.3056099999999999</v>
      </c>
      <c r="G67" s="21">
        <v>2.0835499999999998</v>
      </c>
      <c r="H67" s="21">
        <v>2.0975199999999998</v>
      </c>
      <c r="I67" s="49"/>
      <c r="J67" s="49"/>
      <c r="K67" s="49"/>
      <c r="L67" s="49"/>
      <c r="M67" s="49"/>
      <c r="N67" s="49"/>
      <c r="O67" s="49"/>
    </row>
    <row r="68" spans="2:15" x14ac:dyDescent="0.2">
      <c r="B68" s="151" t="s">
        <v>5</v>
      </c>
      <c r="C68" s="21">
        <v>0.44836999999999999</v>
      </c>
      <c r="D68" s="21">
        <v>0.52010999999999996</v>
      </c>
      <c r="E68" s="21">
        <v>6.4850000000000005E-2</v>
      </c>
      <c r="F68" s="21">
        <v>1.4717199999999999</v>
      </c>
      <c r="G68" s="21">
        <v>-3.33283</v>
      </c>
      <c r="H68" s="21">
        <v>1.4417500000000001</v>
      </c>
      <c r="I68" s="49"/>
      <c r="J68" s="49"/>
      <c r="K68" s="49"/>
      <c r="L68" s="49"/>
      <c r="M68" s="49"/>
      <c r="N68" s="49"/>
      <c r="O68" s="49"/>
    </row>
    <row r="69" spans="2:15" x14ac:dyDescent="0.2"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</row>
    <row r="70" spans="2:15" x14ac:dyDescent="0.2"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</row>
    <row r="71" spans="2:15" x14ac:dyDescent="0.2"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</row>
    <row r="72" spans="2:15" x14ac:dyDescent="0.2"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</row>
  </sheetData>
  <mergeCells count="5">
    <mergeCell ref="C38:E38"/>
    <mergeCell ref="C29:E29"/>
    <mergeCell ref="AD5:AF5"/>
    <mergeCell ref="AD14:AF14"/>
    <mergeCell ref="AA14:AC14"/>
  </mergeCells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AK72"/>
  <sheetViews>
    <sheetView zoomScaleNormal="100" workbookViewId="0">
      <selection activeCell="O37" sqref="O37"/>
    </sheetView>
  </sheetViews>
  <sheetFormatPr baseColWidth="10" defaultColWidth="10.83203125" defaultRowHeight="15" x14ac:dyDescent="0.2"/>
  <cols>
    <col min="3" max="5" width="11" bestFit="1" customWidth="1"/>
    <col min="6" max="6" width="12.6640625" bestFit="1" customWidth="1"/>
    <col min="8" max="8" width="12.6640625" bestFit="1" customWidth="1"/>
    <col min="9" max="9" width="12.33203125" customWidth="1"/>
    <col min="10" max="10" width="13.83203125" customWidth="1"/>
    <col min="13" max="13" width="12.33203125" bestFit="1" customWidth="1"/>
    <col min="17" max="17" width="14.33203125" customWidth="1"/>
    <col min="20" max="20" width="12.33203125" bestFit="1" customWidth="1"/>
  </cols>
  <sheetData>
    <row r="4" spans="2:37" ht="21" x14ac:dyDescent="0.25">
      <c r="C4" s="1" t="s">
        <v>36</v>
      </c>
    </row>
    <row r="5" spans="2:37" ht="21" x14ac:dyDescent="0.25">
      <c r="G5" s="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</row>
    <row r="6" spans="2:37" ht="21" x14ac:dyDescent="0.25">
      <c r="D6" s="49"/>
      <c r="E6" s="171" t="s">
        <v>20</v>
      </c>
      <c r="F6" s="143"/>
      <c r="G6" s="143"/>
      <c r="H6" s="49"/>
      <c r="J6" s="101"/>
      <c r="L6" s="9"/>
      <c r="N6" s="34"/>
      <c r="O6" s="34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</row>
    <row r="7" spans="2:37" x14ac:dyDescent="0.2">
      <c r="C7" s="124" t="s">
        <v>48</v>
      </c>
      <c r="D7" s="21" t="s">
        <v>22</v>
      </c>
      <c r="E7" s="21" t="s">
        <v>23</v>
      </c>
      <c r="F7" s="21" t="s">
        <v>24</v>
      </c>
      <c r="G7" s="21" t="s">
        <v>25</v>
      </c>
      <c r="H7" s="21" t="s">
        <v>26</v>
      </c>
      <c r="J7" s="124" t="s">
        <v>48</v>
      </c>
      <c r="K7" s="21" t="s">
        <v>22</v>
      </c>
      <c r="L7" s="21" t="s">
        <v>23</v>
      </c>
      <c r="M7" s="21" t="s">
        <v>24</v>
      </c>
      <c r="N7" s="21" t="s">
        <v>25</v>
      </c>
      <c r="O7" s="21" t="s">
        <v>26</v>
      </c>
      <c r="Z7" s="61"/>
      <c r="AA7" s="28"/>
      <c r="AB7" s="28"/>
      <c r="AC7" s="28"/>
      <c r="AD7" s="176"/>
      <c r="AE7" s="28"/>
      <c r="AF7" s="28"/>
      <c r="AG7" s="61"/>
      <c r="AH7" s="61"/>
      <c r="AI7" s="61"/>
      <c r="AJ7" s="61"/>
    </row>
    <row r="8" spans="2:37" x14ac:dyDescent="0.2">
      <c r="B8" s="125" t="s">
        <v>17</v>
      </c>
      <c r="C8" s="144">
        <v>100000000</v>
      </c>
      <c r="D8" s="76">
        <v>4</v>
      </c>
      <c r="E8" s="76">
        <v>13</v>
      </c>
      <c r="F8" s="76">
        <v>13</v>
      </c>
      <c r="G8" s="76">
        <v>15</v>
      </c>
      <c r="H8" s="76">
        <v>17</v>
      </c>
      <c r="I8" s="125" t="s">
        <v>27</v>
      </c>
      <c r="J8" s="130">
        <v>100000000</v>
      </c>
      <c r="K8" s="76">
        <v>0</v>
      </c>
      <c r="L8" s="76">
        <v>7</v>
      </c>
      <c r="M8" s="76">
        <v>9</v>
      </c>
      <c r="N8" s="76">
        <v>9</v>
      </c>
      <c r="O8" s="76">
        <v>15</v>
      </c>
      <c r="Z8" s="61"/>
      <c r="AA8" s="28"/>
      <c r="AB8" s="270"/>
      <c r="AC8" s="270"/>
      <c r="AD8" s="270"/>
      <c r="AE8" s="273"/>
      <c r="AF8" s="274"/>
      <c r="AG8" s="274"/>
      <c r="AH8" s="273"/>
      <c r="AI8" s="274"/>
      <c r="AJ8" s="274"/>
      <c r="AK8" s="27"/>
    </row>
    <row r="9" spans="2:37" x14ac:dyDescent="0.2">
      <c r="B9" s="125"/>
      <c r="C9" s="144">
        <v>10000000</v>
      </c>
      <c r="D9" s="76">
        <v>4</v>
      </c>
      <c r="E9" s="76">
        <v>9</v>
      </c>
      <c r="F9" s="76">
        <v>11</v>
      </c>
      <c r="G9" s="76">
        <v>11</v>
      </c>
      <c r="H9" s="76">
        <v>11</v>
      </c>
      <c r="I9" s="125"/>
      <c r="J9" s="130">
        <v>10000000</v>
      </c>
      <c r="K9" s="76">
        <v>0</v>
      </c>
      <c r="L9" s="76">
        <v>9</v>
      </c>
      <c r="M9" s="76">
        <v>11</v>
      </c>
      <c r="N9" s="76">
        <v>11</v>
      </c>
      <c r="O9" s="76">
        <v>11</v>
      </c>
      <c r="Z9" s="61"/>
      <c r="AA9" s="28"/>
      <c r="AB9" s="175"/>
      <c r="AC9" s="175"/>
      <c r="AD9" s="175"/>
      <c r="AE9" s="111"/>
      <c r="AF9" s="111"/>
      <c r="AG9" s="111"/>
      <c r="AH9" s="111"/>
      <c r="AI9" s="111"/>
      <c r="AJ9" s="111"/>
      <c r="AK9" s="107"/>
    </row>
    <row r="10" spans="2:37" x14ac:dyDescent="0.2">
      <c r="B10" s="125"/>
      <c r="C10" s="144">
        <v>1000000</v>
      </c>
      <c r="D10" s="76">
        <v>1</v>
      </c>
      <c r="E10" s="76">
        <v>3</v>
      </c>
      <c r="F10" s="76">
        <v>4</v>
      </c>
      <c r="G10" s="76">
        <v>6</v>
      </c>
      <c r="H10" s="76">
        <v>6</v>
      </c>
      <c r="I10" s="125"/>
      <c r="J10" s="130">
        <v>1000000</v>
      </c>
      <c r="K10" s="76">
        <v>1</v>
      </c>
      <c r="L10" s="76">
        <v>2</v>
      </c>
      <c r="M10" s="76">
        <v>4</v>
      </c>
      <c r="N10" s="76">
        <v>4</v>
      </c>
      <c r="O10" s="76">
        <v>7</v>
      </c>
      <c r="Z10" s="61"/>
      <c r="AA10" s="28"/>
      <c r="AB10" s="175"/>
      <c r="AC10" s="175"/>
      <c r="AD10" s="175"/>
      <c r="AE10" s="111"/>
      <c r="AF10" s="111"/>
      <c r="AG10" s="111"/>
      <c r="AH10" s="111"/>
      <c r="AI10" s="111"/>
      <c r="AJ10" s="111"/>
      <c r="AK10" s="107"/>
    </row>
    <row r="11" spans="2:37" x14ac:dyDescent="0.2">
      <c r="B11" s="125"/>
      <c r="C11" s="144">
        <v>100000</v>
      </c>
      <c r="D11" s="76">
        <v>0</v>
      </c>
      <c r="E11" s="76">
        <v>0</v>
      </c>
      <c r="F11" s="76">
        <v>1</v>
      </c>
      <c r="G11" s="76">
        <v>1</v>
      </c>
      <c r="H11" s="76">
        <v>2</v>
      </c>
      <c r="I11" s="125"/>
      <c r="J11" s="130">
        <v>100000</v>
      </c>
      <c r="K11" s="76">
        <v>0</v>
      </c>
      <c r="L11" s="76">
        <v>0</v>
      </c>
      <c r="M11" s="76">
        <v>1</v>
      </c>
      <c r="N11" s="76">
        <v>1</v>
      </c>
      <c r="O11" s="76">
        <v>2</v>
      </c>
      <c r="Z11" s="61"/>
      <c r="AA11" s="28"/>
      <c r="AB11" s="175"/>
      <c r="AC11" s="175"/>
      <c r="AD11" s="175"/>
      <c r="AE11" s="111"/>
      <c r="AF11" s="111"/>
      <c r="AG11" s="111"/>
      <c r="AH11" s="111"/>
      <c r="AI11" s="111"/>
      <c r="AJ11" s="111"/>
      <c r="AK11" s="107"/>
    </row>
    <row r="12" spans="2:37" x14ac:dyDescent="0.2">
      <c r="B12" s="125"/>
      <c r="C12" s="144">
        <v>10000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125"/>
      <c r="J12" s="130">
        <v>10000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Z12" s="61"/>
      <c r="AA12" s="28"/>
      <c r="AB12" s="175"/>
      <c r="AC12" s="175"/>
      <c r="AD12" s="175"/>
      <c r="AE12" s="111"/>
      <c r="AF12" s="111"/>
      <c r="AG12" s="111"/>
      <c r="AH12" s="111"/>
      <c r="AI12" s="111"/>
      <c r="AJ12" s="111"/>
      <c r="AK12" s="107"/>
    </row>
    <row r="13" spans="2:37" x14ac:dyDescent="0.2">
      <c r="B13" s="125"/>
      <c r="C13" s="124" t="s">
        <v>21</v>
      </c>
      <c r="D13" s="76">
        <v>0</v>
      </c>
      <c r="E13" s="76">
        <v>1</v>
      </c>
      <c r="F13" s="76">
        <v>1</v>
      </c>
      <c r="G13" s="76">
        <v>1</v>
      </c>
      <c r="H13" s="76">
        <v>1</v>
      </c>
      <c r="I13" s="125"/>
      <c r="J13" s="124" t="s">
        <v>21</v>
      </c>
      <c r="K13" s="76">
        <v>0</v>
      </c>
      <c r="L13" s="76">
        <v>0</v>
      </c>
      <c r="M13" s="76">
        <v>0</v>
      </c>
      <c r="N13" s="76">
        <v>0</v>
      </c>
      <c r="O13" s="76">
        <v>1</v>
      </c>
      <c r="Z13" s="61"/>
      <c r="AA13" s="28"/>
      <c r="AB13" s="175"/>
      <c r="AC13" s="175"/>
      <c r="AD13" s="175"/>
      <c r="AE13" s="111"/>
      <c r="AF13" s="111"/>
      <c r="AG13" s="111"/>
      <c r="AH13" s="111"/>
      <c r="AI13" s="111"/>
      <c r="AJ13" s="111"/>
      <c r="AK13" s="107"/>
    </row>
    <row r="14" spans="2:37" x14ac:dyDescent="0.2">
      <c r="C14" s="145"/>
      <c r="D14" s="76"/>
      <c r="E14" s="76"/>
      <c r="F14" s="76"/>
      <c r="G14" s="76"/>
      <c r="H14" s="76"/>
      <c r="I14" s="125"/>
      <c r="J14" s="124"/>
      <c r="K14" s="21"/>
      <c r="L14" s="21"/>
      <c r="M14" s="21"/>
      <c r="N14" s="21"/>
      <c r="O14" s="21"/>
      <c r="Z14" s="61"/>
      <c r="AA14" s="61"/>
      <c r="AB14" s="61"/>
      <c r="AC14" s="61"/>
      <c r="AD14" s="61"/>
      <c r="AE14" s="179"/>
      <c r="AF14" s="61"/>
      <c r="AG14" s="61"/>
      <c r="AH14" s="61"/>
      <c r="AI14" s="61"/>
      <c r="AJ14" s="61"/>
    </row>
    <row r="15" spans="2:37" ht="21" x14ac:dyDescent="0.25">
      <c r="B15" s="125" t="s">
        <v>18</v>
      </c>
      <c r="C15" s="144">
        <v>100000000</v>
      </c>
      <c r="D15" s="76">
        <v>3</v>
      </c>
      <c r="E15" s="76">
        <v>9</v>
      </c>
      <c r="F15" s="76">
        <v>15</v>
      </c>
      <c r="G15" s="76">
        <v>15</v>
      </c>
      <c r="H15" s="76">
        <v>15</v>
      </c>
      <c r="I15" s="125" t="s">
        <v>28</v>
      </c>
      <c r="J15" s="130">
        <v>100000000</v>
      </c>
      <c r="K15" s="76">
        <v>3</v>
      </c>
      <c r="L15" s="76">
        <v>8</v>
      </c>
      <c r="M15" s="76">
        <v>15</v>
      </c>
      <c r="N15" s="76">
        <v>16</v>
      </c>
      <c r="O15" s="76">
        <v>16</v>
      </c>
      <c r="Z15" s="180"/>
      <c r="AA15" s="97"/>
      <c r="AB15" s="270"/>
      <c r="AC15" s="270"/>
      <c r="AD15" s="270"/>
      <c r="AE15" s="273"/>
      <c r="AF15" s="274"/>
      <c r="AG15" s="274"/>
      <c r="AH15" s="273"/>
      <c r="AI15" s="274"/>
      <c r="AJ15" s="274"/>
    </row>
    <row r="16" spans="2:37" x14ac:dyDescent="0.2">
      <c r="B16" s="125"/>
      <c r="C16" s="144">
        <v>10000000</v>
      </c>
      <c r="D16" s="76">
        <v>4</v>
      </c>
      <c r="E16" s="76">
        <v>8</v>
      </c>
      <c r="F16" s="76">
        <v>8</v>
      </c>
      <c r="G16" s="76">
        <v>9</v>
      </c>
      <c r="H16" s="76">
        <v>9</v>
      </c>
      <c r="I16" s="125"/>
      <c r="J16" s="130">
        <v>10000000</v>
      </c>
      <c r="K16" s="76">
        <v>3</v>
      </c>
      <c r="L16" s="76">
        <v>3</v>
      </c>
      <c r="M16" s="76">
        <v>7</v>
      </c>
      <c r="N16" s="76">
        <v>9</v>
      </c>
      <c r="O16" s="76">
        <v>9</v>
      </c>
      <c r="Z16" s="61"/>
      <c r="AA16" s="60"/>
      <c r="AB16" s="97"/>
      <c r="AC16" s="97"/>
      <c r="AD16" s="97"/>
      <c r="AE16" s="97"/>
      <c r="AF16" s="97"/>
      <c r="AG16" s="97"/>
      <c r="AH16" s="61"/>
      <c r="AI16" s="61"/>
      <c r="AJ16" s="61"/>
    </row>
    <row r="17" spans="2:36" x14ac:dyDescent="0.2">
      <c r="B17" s="125"/>
      <c r="C17" s="144">
        <v>1000000</v>
      </c>
      <c r="D17" s="76">
        <v>2</v>
      </c>
      <c r="E17" s="76">
        <v>4</v>
      </c>
      <c r="F17" s="76">
        <v>4</v>
      </c>
      <c r="G17" s="76">
        <v>4</v>
      </c>
      <c r="H17" s="76">
        <v>5</v>
      </c>
      <c r="I17" s="125"/>
      <c r="J17" s="130">
        <v>1000000</v>
      </c>
      <c r="K17" s="76">
        <v>1</v>
      </c>
      <c r="L17" s="76">
        <v>2</v>
      </c>
      <c r="M17" s="76">
        <v>2</v>
      </c>
      <c r="N17" s="76">
        <v>6</v>
      </c>
      <c r="O17" s="76">
        <v>6</v>
      </c>
      <c r="Z17" s="61"/>
      <c r="AA17" s="60"/>
      <c r="AB17" s="61"/>
      <c r="AC17" s="61"/>
      <c r="AD17" s="61"/>
      <c r="AE17" s="61"/>
      <c r="AF17" s="61"/>
      <c r="AG17" s="61"/>
      <c r="AH17" s="61"/>
      <c r="AI17" s="61"/>
      <c r="AJ17" s="61"/>
    </row>
    <row r="18" spans="2:36" x14ac:dyDescent="0.2">
      <c r="B18" s="125"/>
      <c r="C18" s="144">
        <v>100000</v>
      </c>
      <c r="D18" s="76">
        <v>0</v>
      </c>
      <c r="E18" s="76">
        <v>0</v>
      </c>
      <c r="F18" s="76">
        <v>1</v>
      </c>
      <c r="G18" s="76">
        <v>1</v>
      </c>
      <c r="H18" s="76">
        <v>2</v>
      </c>
      <c r="I18" s="125"/>
      <c r="J18" s="130">
        <v>100000</v>
      </c>
      <c r="K18" s="76">
        <v>0</v>
      </c>
      <c r="L18" s="76">
        <v>0</v>
      </c>
      <c r="M18" s="76">
        <v>1</v>
      </c>
      <c r="N18" s="76">
        <v>1</v>
      </c>
      <c r="O18" s="76">
        <v>1</v>
      </c>
      <c r="Z18" s="61"/>
      <c r="AA18" s="60"/>
      <c r="AB18" s="61"/>
      <c r="AC18" s="61"/>
      <c r="AD18" s="61"/>
      <c r="AE18" s="61"/>
      <c r="AF18" s="61"/>
      <c r="AG18" s="61"/>
      <c r="AH18" s="61"/>
      <c r="AI18" s="61"/>
      <c r="AJ18" s="61"/>
    </row>
    <row r="19" spans="2:36" x14ac:dyDescent="0.2">
      <c r="B19" s="125"/>
      <c r="C19" s="144">
        <v>10000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125"/>
      <c r="J19" s="130">
        <v>10000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Z19" s="61"/>
      <c r="AA19" s="60"/>
      <c r="AB19" s="61"/>
      <c r="AC19" s="61"/>
      <c r="AD19" s="61"/>
      <c r="AE19" s="61"/>
      <c r="AF19" s="61"/>
      <c r="AG19" s="61"/>
      <c r="AH19" s="61"/>
      <c r="AI19" s="61"/>
      <c r="AJ19" s="61"/>
    </row>
    <row r="20" spans="2:36" x14ac:dyDescent="0.2">
      <c r="B20" s="125"/>
      <c r="C20" s="124" t="s">
        <v>21</v>
      </c>
      <c r="D20" s="76">
        <v>0</v>
      </c>
      <c r="E20" s="76">
        <v>1</v>
      </c>
      <c r="F20" s="76">
        <v>1</v>
      </c>
      <c r="G20" s="76">
        <v>1</v>
      </c>
      <c r="H20" s="76">
        <v>1</v>
      </c>
      <c r="I20" s="125"/>
      <c r="J20" s="124" t="s">
        <v>21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Z20" s="60"/>
      <c r="AA20" s="60"/>
      <c r="AB20" s="61"/>
      <c r="AC20" s="61"/>
      <c r="AD20" s="61"/>
      <c r="AE20" s="61"/>
      <c r="AF20" s="61"/>
      <c r="AG20" s="61"/>
      <c r="AH20" s="61"/>
      <c r="AI20" s="61"/>
      <c r="AJ20" s="61"/>
    </row>
    <row r="21" spans="2:36" x14ac:dyDescent="0.2">
      <c r="C21" s="21"/>
      <c r="D21" s="21"/>
      <c r="E21" s="21"/>
      <c r="F21" s="21"/>
      <c r="G21" s="21"/>
      <c r="H21" s="21"/>
      <c r="I21" s="125"/>
      <c r="J21" s="124"/>
      <c r="K21" s="21"/>
      <c r="L21" s="21"/>
      <c r="M21" s="21"/>
      <c r="N21" s="21"/>
      <c r="O21" s="21"/>
      <c r="Z21" s="60"/>
      <c r="AA21" s="60"/>
      <c r="AB21" s="61"/>
      <c r="AC21" s="61"/>
      <c r="AD21" s="61"/>
      <c r="AE21" s="61"/>
      <c r="AF21" s="61"/>
      <c r="AG21" s="61"/>
      <c r="AH21" s="61"/>
      <c r="AI21" s="61"/>
      <c r="AJ21" s="61"/>
    </row>
    <row r="22" spans="2:36" x14ac:dyDescent="0.2">
      <c r="B22" s="125" t="s">
        <v>19</v>
      </c>
      <c r="C22" s="144">
        <v>100000000</v>
      </c>
      <c r="D22" s="76">
        <v>1</v>
      </c>
      <c r="E22" s="76">
        <v>6</v>
      </c>
      <c r="F22" s="76">
        <v>11</v>
      </c>
      <c r="G22" s="76">
        <v>17</v>
      </c>
      <c r="H22" s="76">
        <v>17</v>
      </c>
      <c r="I22" s="125" t="s">
        <v>29</v>
      </c>
      <c r="J22" s="130">
        <v>100000000</v>
      </c>
      <c r="K22" s="76">
        <v>4</v>
      </c>
      <c r="L22" s="76">
        <v>8</v>
      </c>
      <c r="M22" s="76">
        <v>9</v>
      </c>
      <c r="N22" s="76">
        <v>9</v>
      </c>
      <c r="O22" s="76">
        <v>15</v>
      </c>
      <c r="Z22" s="60"/>
      <c r="AA22" s="60"/>
      <c r="AB22" s="61"/>
      <c r="AC22" s="61"/>
      <c r="AD22" s="61"/>
      <c r="AE22" s="61"/>
      <c r="AF22" s="61"/>
      <c r="AG22" s="61"/>
      <c r="AH22" s="61"/>
      <c r="AI22" s="61"/>
      <c r="AJ22" s="61"/>
    </row>
    <row r="23" spans="2:36" x14ac:dyDescent="0.2">
      <c r="C23" s="144">
        <v>10000000</v>
      </c>
      <c r="D23" s="76">
        <v>0</v>
      </c>
      <c r="E23" s="76">
        <v>1</v>
      </c>
      <c r="F23" s="76">
        <v>9</v>
      </c>
      <c r="G23" s="76">
        <v>9</v>
      </c>
      <c r="H23" s="76">
        <v>9</v>
      </c>
      <c r="J23" s="130">
        <v>10000000</v>
      </c>
      <c r="K23" s="76">
        <v>3</v>
      </c>
      <c r="L23" s="76">
        <v>3</v>
      </c>
      <c r="M23" s="76">
        <v>7</v>
      </c>
      <c r="N23" s="76">
        <v>9</v>
      </c>
      <c r="O23" s="76">
        <v>9</v>
      </c>
      <c r="Z23" s="60"/>
      <c r="AA23" s="61"/>
      <c r="AB23" s="61"/>
      <c r="AC23" s="61"/>
      <c r="AD23" s="61"/>
      <c r="AE23" s="61"/>
      <c r="AF23" s="61"/>
      <c r="AG23" s="61"/>
      <c r="AH23" s="61"/>
      <c r="AI23" s="61"/>
      <c r="AJ23" s="61"/>
    </row>
    <row r="24" spans="2:36" x14ac:dyDescent="0.2">
      <c r="C24" s="144">
        <v>1000000</v>
      </c>
      <c r="D24" s="76">
        <v>0</v>
      </c>
      <c r="E24" s="76">
        <v>2</v>
      </c>
      <c r="F24" s="76">
        <v>2</v>
      </c>
      <c r="G24" s="76">
        <v>2</v>
      </c>
      <c r="H24" s="76">
        <v>2</v>
      </c>
      <c r="J24" s="130">
        <v>1000000</v>
      </c>
      <c r="K24" s="76">
        <v>0</v>
      </c>
      <c r="L24" s="76">
        <v>1</v>
      </c>
      <c r="M24" s="76">
        <v>4</v>
      </c>
      <c r="N24" s="76">
        <v>4</v>
      </c>
      <c r="O24" s="76">
        <v>7</v>
      </c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</row>
    <row r="25" spans="2:36" x14ac:dyDescent="0.2">
      <c r="C25" s="144">
        <v>100000</v>
      </c>
      <c r="D25" s="76">
        <v>0</v>
      </c>
      <c r="E25" s="76">
        <v>0</v>
      </c>
      <c r="F25" s="76">
        <v>0</v>
      </c>
      <c r="G25" s="76">
        <v>1</v>
      </c>
      <c r="H25" s="76">
        <v>1</v>
      </c>
      <c r="J25" s="130">
        <v>100000</v>
      </c>
      <c r="K25" s="76">
        <v>0</v>
      </c>
      <c r="L25" s="76">
        <v>0</v>
      </c>
      <c r="M25" s="76">
        <v>1</v>
      </c>
      <c r="N25" s="76">
        <v>2</v>
      </c>
      <c r="O25" s="76">
        <v>2</v>
      </c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</row>
    <row r="26" spans="2:36" x14ac:dyDescent="0.2">
      <c r="C26" s="144">
        <v>10000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J26" s="130">
        <v>10000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</row>
    <row r="27" spans="2:36" x14ac:dyDescent="0.2">
      <c r="C27" s="124" t="s">
        <v>21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J27" s="124" t="s">
        <v>21</v>
      </c>
      <c r="K27" s="76">
        <v>0</v>
      </c>
      <c r="L27" s="76">
        <v>1</v>
      </c>
      <c r="M27" s="76">
        <v>1</v>
      </c>
      <c r="N27" s="76">
        <v>1</v>
      </c>
      <c r="O27" s="76">
        <v>1</v>
      </c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</row>
    <row r="28" spans="2:36" x14ac:dyDescent="0.2">
      <c r="E28" s="4"/>
      <c r="X28" s="42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</row>
    <row r="29" spans="2:36" x14ac:dyDescent="0.2">
      <c r="S29" s="10"/>
      <c r="T29" s="10"/>
      <c r="U29" s="10"/>
      <c r="V29" s="42"/>
      <c r="W29" s="42"/>
      <c r="X29" s="42"/>
    </row>
    <row r="30" spans="2:36" x14ac:dyDescent="0.2">
      <c r="D30" s="267" t="s">
        <v>47</v>
      </c>
      <c r="E30" s="267"/>
      <c r="F30" s="267"/>
      <c r="G30" s="4"/>
      <c r="L30" s="4"/>
      <c r="S30" s="10"/>
      <c r="T30" s="10"/>
      <c r="U30" s="10"/>
      <c r="V30" s="42"/>
      <c r="W30" s="42"/>
      <c r="X30" s="42"/>
    </row>
    <row r="31" spans="2:36" x14ac:dyDescent="0.2">
      <c r="D31" s="271"/>
      <c r="E31" s="272"/>
      <c r="F31" s="272"/>
      <c r="G31" s="271"/>
      <c r="H31" s="272"/>
      <c r="I31" s="272"/>
      <c r="L31" s="77"/>
      <c r="S31" s="10"/>
      <c r="T31" s="10"/>
      <c r="U31" s="10"/>
      <c r="V31" s="42"/>
      <c r="W31" s="42"/>
      <c r="X31" s="42"/>
    </row>
    <row r="32" spans="2:36" x14ac:dyDescent="0.2">
      <c r="C32" s="124" t="s">
        <v>48</v>
      </c>
      <c r="D32" s="21" t="s">
        <v>17</v>
      </c>
      <c r="E32" s="21" t="s">
        <v>18</v>
      </c>
      <c r="F32" s="21" t="s">
        <v>19</v>
      </c>
      <c r="G32" s="21" t="s">
        <v>27</v>
      </c>
      <c r="H32" s="21" t="s">
        <v>28</v>
      </c>
      <c r="I32" s="21" t="s">
        <v>29</v>
      </c>
      <c r="L32" s="4"/>
      <c r="S32" s="4"/>
      <c r="T32" s="4"/>
      <c r="U32" s="4"/>
      <c r="V32" s="4"/>
      <c r="W32" s="4"/>
      <c r="X32" s="4"/>
      <c r="Y32" s="4"/>
      <c r="Z32" s="4"/>
    </row>
    <row r="33" spans="3:26" x14ac:dyDescent="0.2">
      <c r="C33" s="22">
        <v>100000000</v>
      </c>
      <c r="D33" s="76">
        <v>17</v>
      </c>
      <c r="E33" s="76">
        <v>15</v>
      </c>
      <c r="F33" s="76">
        <v>17</v>
      </c>
      <c r="G33" s="76">
        <v>15</v>
      </c>
      <c r="H33" s="76">
        <v>16</v>
      </c>
      <c r="I33" s="76">
        <v>15</v>
      </c>
      <c r="L33" s="4"/>
      <c r="S33" s="4"/>
      <c r="T33" s="4"/>
      <c r="U33" s="4"/>
      <c r="V33" s="4"/>
      <c r="W33" s="4"/>
      <c r="X33" s="4"/>
      <c r="Y33" s="4"/>
      <c r="Z33" s="4"/>
    </row>
    <row r="34" spans="3:26" x14ac:dyDescent="0.2">
      <c r="C34" s="23">
        <v>10000000</v>
      </c>
      <c r="D34" s="76">
        <v>11</v>
      </c>
      <c r="E34" s="76">
        <v>9</v>
      </c>
      <c r="F34" s="76">
        <v>9</v>
      </c>
      <c r="G34" s="76">
        <v>11</v>
      </c>
      <c r="H34" s="76">
        <v>9</v>
      </c>
      <c r="I34" s="76">
        <v>9</v>
      </c>
      <c r="L34" s="4"/>
      <c r="S34" s="4"/>
      <c r="T34" s="4"/>
      <c r="U34" s="4"/>
      <c r="V34" s="4"/>
      <c r="W34" s="4"/>
      <c r="X34" s="4"/>
      <c r="Y34" s="4"/>
      <c r="Z34" s="4"/>
    </row>
    <row r="35" spans="3:26" x14ac:dyDescent="0.2">
      <c r="C35" s="23">
        <v>1000000</v>
      </c>
      <c r="D35" s="76">
        <v>6</v>
      </c>
      <c r="E35" s="76">
        <v>5</v>
      </c>
      <c r="F35" s="76">
        <v>2</v>
      </c>
      <c r="G35" s="76">
        <v>7</v>
      </c>
      <c r="H35" s="76">
        <v>6</v>
      </c>
      <c r="I35" s="76">
        <v>7</v>
      </c>
      <c r="L35" s="4"/>
      <c r="Q35" s="2"/>
      <c r="S35" s="4"/>
      <c r="T35" s="4"/>
      <c r="U35" s="4"/>
      <c r="V35" s="4"/>
      <c r="W35" s="4"/>
      <c r="X35" s="4"/>
      <c r="Y35" s="4"/>
      <c r="Z35" s="4"/>
    </row>
    <row r="36" spans="3:26" x14ac:dyDescent="0.2">
      <c r="C36" s="23">
        <v>100000</v>
      </c>
      <c r="D36" s="76">
        <v>2</v>
      </c>
      <c r="E36" s="76">
        <v>2</v>
      </c>
      <c r="F36" s="76">
        <v>1</v>
      </c>
      <c r="G36" s="76">
        <v>2</v>
      </c>
      <c r="H36" s="76">
        <v>1</v>
      </c>
      <c r="I36" s="76">
        <v>2</v>
      </c>
      <c r="L36" s="4"/>
      <c r="Q36" s="3"/>
      <c r="S36" s="4"/>
      <c r="T36" s="4"/>
      <c r="U36" s="4"/>
      <c r="V36" s="4"/>
      <c r="W36" s="4"/>
      <c r="X36" s="4"/>
      <c r="Y36" s="4"/>
      <c r="Z36" s="4"/>
    </row>
    <row r="37" spans="3:26" x14ac:dyDescent="0.2">
      <c r="C37" s="22">
        <v>10000</v>
      </c>
      <c r="D37" s="76">
        <v>0</v>
      </c>
      <c r="E37" s="76">
        <v>0</v>
      </c>
      <c r="F37" s="76">
        <v>0</v>
      </c>
      <c r="G37" s="76">
        <v>0</v>
      </c>
      <c r="H37" s="76">
        <v>0</v>
      </c>
      <c r="I37" s="76">
        <v>0</v>
      </c>
      <c r="L37" s="4"/>
      <c r="Q37" s="3"/>
      <c r="S37" s="4"/>
      <c r="T37" s="4"/>
      <c r="U37" s="4"/>
      <c r="V37" s="4"/>
      <c r="W37" s="156"/>
      <c r="X37" s="156"/>
      <c r="Y37" s="4"/>
      <c r="Z37" s="4"/>
    </row>
    <row r="38" spans="3:26" x14ac:dyDescent="0.2">
      <c r="C38" s="124" t="s">
        <v>21</v>
      </c>
      <c r="D38" s="76">
        <v>1</v>
      </c>
      <c r="E38" s="76">
        <v>1</v>
      </c>
      <c r="F38" s="76">
        <v>0</v>
      </c>
      <c r="G38" s="76">
        <v>1</v>
      </c>
      <c r="H38" s="76">
        <v>0</v>
      </c>
      <c r="I38" s="76">
        <v>1</v>
      </c>
      <c r="L38" s="77"/>
      <c r="Q38" s="3"/>
      <c r="S38" s="4"/>
      <c r="T38" s="4"/>
      <c r="U38" s="4"/>
      <c r="V38" s="4"/>
      <c r="W38" s="4"/>
      <c r="X38" s="4"/>
      <c r="Y38" s="4"/>
      <c r="Z38" s="4"/>
    </row>
    <row r="39" spans="3:26" x14ac:dyDescent="0.2">
      <c r="D39" s="32"/>
      <c r="E39" s="32"/>
      <c r="F39" s="32"/>
      <c r="G39" s="34"/>
      <c r="H39" s="32"/>
      <c r="I39" s="32"/>
      <c r="L39" s="77"/>
      <c r="Q39" s="2"/>
      <c r="S39" s="4"/>
      <c r="T39" s="4"/>
      <c r="U39" s="3"/>
      <c r="V39" s="4"/>
      <c r="W39" s="4"/>
      <c r="X39" s="4"/>
      <c r="Y39" s="4"/>
      <c r="Z39" s="4"/>
    </row>
    <row r="40" spans="3:26" x14ac:dyDescent="0.2">
      <c r="D40" s="265"/>
      <c r="E40" s="265"/>
      <c r="F40" s="265"/>
      <c r="G40" s="4"/>
      <c r="L40" s="4"/>
      <c r="S40" s="4"/>
      <c r="T40" s="4"/>
      <c r="U40" s="3"/>
      <c r="V40" s="4"/>
      <c r="W40" s="4"/>
      <c r="X40" s="4"/>
      <c r="Y40" s="4"/>
      <c r="Z40" s="4"/>
    </row>
    <row r="41" spans="3:26" x14ac:dyDescent="0.2">
      <c r="D41" s="267" t="s">
        <v>33</v>
      </c>
      <c r="E41" s="267"/>
      <c r="F41" s="267"/>
      <c r="G41" s="4"/>
      <c r="S41" s="4"/>
      <c r="T41" s="4"/>
      <c r="U41" s="3"/>
      <c r="V41" s="4"/>
      <c r="W41" s="4"/>
      <c r="X41" s="4"/>
      <c r="Y41" s="4"/>
      <c r="Z41" s="4"/>
    </row>
    <row r="42" spans="3:26" x14ac:dyDescent="0.2">
      <c r="C42" s="21" t="s">
        <v>43</v>
      </c>
      <c r="D42" s="21" t="s">
        <v>17</v>
      </c>
      <c r="E42" s="21" t="s">
        <v>18</v>
      </c>
      <c r="F42" s="21" t="s">
        <v>19</v>
      </c>
      <c r="G42" s="21" t="s">
        <v>27</v>
      </c>
      <c r="H42" s="21" t="s">
        <v>28</v>
      </c>
      <c r="I42" s="21" t="s">
        <v>29</v>
      </c>
      <c r="S42" s="4"/>
      <c r="T42" s="4"/>
      <c r="U42" s="4"/>
      <c r="V42" s="4"/>
      <c r="W42" s="4"/>
      <c r="X42" s="4"/>
      <c r="Y42" s="4"/>
      <c r="Z42" s="4"/>
    </row>
    <row r="43" spans="3:26" x14ac:dyDescent="0.2">
      <c r="C43" s="22">
        <v>100000000</v>
      </c>
      <c r="D43" s="147">
        <v>16.84</v>
      </c>
      <c r="E43" s="147">
        <v>14.73</v>
      </c>
      <c r="F43" s="76">
        <v>17</v>
      </c>
      <c r="G43" s="142">
        <f>20*(15-1)/(20-1)</f>
        <v>14.736842105263158</v>
      </c>
      <c r="H43" s="76">
        <v>16</v>
      </c>
      <c r="I43" s="142">
        <f>20*(13-1)/(20-1)</f>
        <v>12.631578947368421</v>
      </c>
      <c r="S43" s="4"/>
      <c r="T43" s="4"/>
      <c r="U43" s="4"/>
      <c r="V43" s="4"/>
      <c r="W43" s="4"/>
      <c r="X43" s="4"/>
      <c r="Y43" s="4"/>
      <c r="Z43" s="4"/>
    </row>
    <row r="44" spans="3:26" x14ac:dyDescent="0.2">
      <c r="C44" s="23">
        <v>10000000</v>
      </c>
      <c r="D44" s="147">
        <v>10.52</v>
      </c>
      <c r="E44" s="147">
        <v>8.42</v>
      </c>
      <c r="F44" s="76">
        <v>9</v>
      </c>
      <c r="G44" s="142">
        <f>20*(11-1)/(20-1)</f>
        <v>10.526315789473685</v>
      </c>
      <c r="H44" s="76">
        <v>9</v>
      </c>
      <c r="I44" s="142">
        <f>20*(9-1)/(20-1)</f>
        <v>8.4210526315789469</v>
      </c>
      <c r="Q44" s="2"/>
      <c r="R44" s="5"/>
      <c r="S44" s="4"/>
      <c r="T44" s="4"/>
      <c r="U44" s="4"/>
      <c r="V44" s="4"/>
      <c r="W44" s="4"/>
      <c r="X44" s="4"/>
      <c r="Y44" s="4"/>
      <c r="Z44" s="4"/>
    </row>
    <row r="45" spans="3:26" x14ac:dyDescent="0.2">
      <c r="C45" s="23">
        <v>1000000</v>
      </c>
      <c r="D45" s="147">
        <v>5.26</v>
      </c>
      <c r="E45" s="147">
        <v>4.21</v>
      </c>
      <c r="F45" s="76">
        <v>2</v>
      </c>
      <c r="G45" s="142">
        <f>20*(7-1)/(20-1)</f>
        <v>6.3157894736842106</v>
      </c>
      <c r="H45" s="76">
        <v>6</v>
      </c>
      <c r="I45" s="142">
        <f>20*(7-1)/(20-1)</f>
        <v>6.3157894736842106</v>
      </c>
      <c r="L45" s="78"/>
      <c r="R45" s="5"/>
      <c r="S45" s="4"/>
      <c r="T45" s="4"/>
      <c r="U45" s="4"/>
      <c r="V45" s="4"/>
      <c r="W45" s="4"/>
      <c r="X45" s="4"/>
      <c r="Y45" s="4"/>
      <c r="Z45" s="4"/>
    </row>
    <row r="46" spans="3:26" x14ac:dyDescent="0.2">
      <c r="C46" s="23">
        <v>100000</v>
      </c>
      <c r="D46" s="147">
        <v>1.05</v>
      </c>
      <c r="E46" s="147">
        <v>1.05</v>
      </c>
      <c r="F46" s="76">
        <v>1</v>
      </c>
      <c r="G46" s="142">
        <f>20*(2-1)/(20-1)</f>
        <v>1.0526315789473684</v>
      </c>
      <c r="H46" s="76">
        <v>1</v>
      </c>
      <c r="I46" s="142">
        <f>20*(2-1)/(20-1)</f>
        <v>1.0526315789473684</v>
      </c>
      <c r="L46" s="77"/>
      <c r="R46" s="5"/>
      <c r="S46" s="4"/>
      <c r="T46" s="4"/>
      <c r="U46" s="4"/>
      <c r="V46" s="4"/>
      <c r="W46" s="4"/>
      <c r="X46" s="4"/>
      <c r="Y46" s="4"/>
      <c r="Z46" s="4"/>
    </row>
    <row r="47" spans="3:26" x14ac:dyDescent="0.2">
      <c r="C47" s="22">
        <v>10000</v>
      </c>
      <c r="D47" s="147">
        <v>0</v>
      </c>
      <c r="E47" s="147">
        <v>0</v>
      </c>
      <c r="F47" s="76">
        <v>0</v>
      </c>
      <c r="G47" s="147">
        <v>0</v>
      </c>
      <c r="H47" s="76">
        <v>0</v>
      </c>
      <c r="I47" s="147">
        <v>0</v>
      </c>
      <c r="R47" s="5"/>
      <c r="S47" s="4"/>
      <c r="T47" s="4"/>
      <c r="U47" s="4"/>
      <c r="V47" s="4"/>
      <c r="W47" s="4"/>
      <c r="X47" s="4"/>
      <c r="Y47" s="4"/>
      <c r="Z47" s="4"/>
    </row>
    <row r="48" spans="3:26" x14ac:dyDescent="0.2">
      <c r="C48" s="24" t="s">
        <v>0</v>
      </c>
      <c r="D48" s="147">
        <v>0</v>
      </c>
      <c r="E48" s="147">
        <v>0</v>
      </c>
      <c r="F48" s="76">
        <v>0</v>
      </c>
      <c r="G48" s="147">
        <v>0</v>
      </c>
      <c r="H48" s="147">
        <v>0</v>
      </c>
      <c r="I48" s="147">
        <v>0</v>
      </c>
      <c r="S48" s="4"/>
      <c r="T48" s="4"/>
      <c r="U48" s="4"/>
      <c r="V48" s="4"/>
      <c r="W48" s="4"/>
      <c r="X48" s="4"/>
      <c r="Y48" s="4"/>
      <c r="Z48" s="4"/>
    </row>
    <row r="50" spans="2:10" x14ac:dyDescent="0.2">
      <c r="B50" s="49"/>
      <c r="C50" s="35"/>
      <c r="D50" s="159" t="s">
        <v>17</v>
      </c>
      <c r="E50" s="159" t="s">
        <v>18</v>
      </c>
      <c r="F50" s="159" t="s">
        <v>19</v>
      </c>
      <c r="G50" s="159" t="s">
        <v>27</v>
      </c>
      <c r="H50" s="159" t="s">
        <v>28</v>
      </c>
      <c r="I50" s="159" t="s">
        <v>29</v>
      </c>
      <c r="J50" s="49"/>
    </row>
    <row r="51" spans="2:10" ht="21" x14ac:dyDescent="0.25">
      <c r="B51" s="49"/>
      <c r="C51" s="173" t="s">
        <v>2</v>
      </c>
      <c r="D51" s="39">
        <v>6769303.7754899999</v>
      </c>
      <c r="E51" s="39">
        <v>15550731.576640001</v>
      </c>
      <c r="F51" s="39">
        <v>16246997.10881</v>
      </c>
      <c r="G51" s="39">
        <v>8495136.6695799995</v>
      </c>
      <c r="H51" s="39">
        <v>9232156.9294300005</v>
      </c>
      <c r="I51" s="39">
        <v>19500141.008090001</v>
      </c>
      <c r="J51" s="211"/>
    </row>
    <row r="52" spans="2:10" x14ac:dyDescent="0.2">
      <c r="B52" s="49"/>
      <c r="C52" s="151" t="s">
        <v>39</v>
      </c>
      <c r="D52" s="72">
        <v>3216676.6491899998</v>
      </c>
      <c r="E52" s="22">
        <v>9263993.4811000004</v>
      </c>
      <c r="F52" s="22">
        <v>6149553.26351</v>
      </c>
      <c r="G52" s="22">
        <v>4751611.4303700002</v>
      </c>
      <c r="H52" s="22">
        <v>5060120.0640500002</v>
      </c>
      <c r="I52" s="22">
        <v>15018182.588880001</v>
      </c>
      <c r="J52" s="49"/>
    </row>
    <row r="53" spans="2:10" x14ac:dyDescent="0.2">
      <c r="B53" s="49"/>
      <c r="C53" s="151" t="s">
        <v>45</v>
      </c>
      <c r="D53" s="72">
        <v>17710191.423119999</v>
      </c>
      <c r="E53" s="22">
        <v>55876541.847259998</v>
      </c>
      <c r="F53" s="22">
        <v>34791973.476899996</v>
      </c>
      <c r="G53" s="22">
        <v>27186187.404320002</v>
      </c>
      <c r="H53" s="22">
        <v>28916577.748229999</v>
      </c>
      <c r="I53" s="22">
        <v>105040705.34891</v>
      </c>
      <c r="J53" s="49"/>
    </row>
    <row r="54" spans="2:10" x14ac:dyDescent="0.2">
      <c r="B54" s="49"/>
      <c r="C54" s="151" t="s">
        <v>46</v>
      </c>
      <c r="D54" s="72">
        <v>2930641.5011100001</v>
      </c>
      <c r="E54" s="22">
        <v>6096574.8327400004</v>
      </c>
      <c r="F54" s="22">
        <v>8157784.2840799997</v>
      </c>
      <c r="G54" s="22">
        <v>3356275.2686299998</v>
      </c>
      <c r="H54" s="22">
        <v>3710140.4617900001</v>
      </c>
      <c r="I54" s="22">
        <v>6516270.5736499997</v>
      </c>
      <c r="J54" s="49"/>
    </row>
    <row r="55" spans="2:10" x14ac:dyDescent="0.2">
      <c r="B55" s="49"/>
      <c r="C55" s="151" t="s">
        <v>3</v>
      </c>
      <c r="D55" s="67">
        <v>0.17854</v>
      </c>
      <c r="E55" s="21">
        <v>0.38333</v>
      </c>
      <c r="F55" s="21">
        <v>4.8230000000000002E-2</v>
      </c>
      <c r="G55" s="21">
        <v>1.0890200000000001</v>
      </c>
      <c r="H55" s="21">
        <v>1.2206999999999999</v>
      </c>
      <c r="I55" s="21">
        <v>1.7505500000000001</v>
      </c>
      <c r="J55" s="49"/>
    </row>
    <row r="56" spans="2:10" x14ac:dyDescent="0.2">
      <c r="B56" s="49"/>
      <c r="C56" s="151" t="s">
        <v>4</v>
      </c>
      <c r="D56" s="81">
        <v>0.90002000000000004</v>
      </c>
      <c r="E56" s="81">
        <v>0.78337000000000001</v>
      </c>
      <c r="F56" s="21">
        <v>1.3491599999999999</v>
      </c>
      <c r="G56" s="21">
        <v>0.76505000000000001</v>
      </c>
      <c r="H56" s="21">
        <v>0.79003999999999996</v>
      </c>
      <c r="I56" s="21">
        <v>0.64390999999999998</v>
      </c>
      <c r="J56" s="49"/>
    </row>
    <row r="57" spans="2:10" x14ac:dyDescent="0.2">
      <c r="B57" s="49"/>
      <c r="C57" s="151" t="s">
        <v>40</v>
      </c>
      <c r="D57" s="81">
        <v>0.15867999999999999</v>
      </c>
      <c r="E57" s="81">
        <v>0.15231</v>
      </c>
      <c r="F57" s="81">
        <v>0.26978999999999997</v>
      </c>
      <c r="G57" s="81">
        <v>0.14008999999999999</v>
      </c>
      <c r="H57" s="81">
        <v>0.14509</v>
      </c>
      <c r="I57" s="81">
        <v>0.13214000000000001</v>
      </c>
      <c r="J57" s="49"/>
    </row>
    <row r="58" spans="2:10" x14ac:dyDescent="0.2">
      <c r="B58" s="49"/>
      <c r="C58" s="151" t="s">
        <v>5</v>
      </c>
      <c r="D58" s="67">
        <v>-1.1476500000000001</v>
      </c>
      <c r="E58" s="21">
        <v>-0.63380000000000003</v>
      </c>
      <c r="F58" s="21">
        <v>-4.72851</v>
      </c>
      <c r="G58" s="21">
        <v>-0.30119000000000001</v>
      </c>
      <c r="H58" s="21">
        <v>-0.50283999999999995</v>
      </c>
      <c r="I58" s="21">
        <v>0.30584</v>
      </c>
      <c r="J58" s="49"/>
    </row>
    <row r="59" spans="2:10" x14ac:dyDescent="0.2">
      <c r="B59" s="49"/>
      <c r="C59" s="49"/>
      <c r="D59" s="49"/>
      <c r="E59" s="49"/>
      <c r="F59" s="49"/>
      <c r="G59" s="49"/>
      <c r="H59" s="49"/>
      <c r="I59" s="49"/>
      <c r="J59" s="49"/>
    </row>
    <row r="60" spans="2:10" x14ac:dyDescent="0.2">
      <c r="B60" s="49"/>
      <c r="C60" s="35"/>
      <c r="D60" s="21" t="s">
        <v>17</v>
      </c>
      <c r="E60" s="21" t="s">
        <v>18</v>
      </c>
      <c r="F60" s="21" t="s">
        <v>19</v>
      </c>
      <c r="G60" s="21" t="s">
        <v>27</v>
      </c>
      <c r="H60" s="21" t="s">
        <v>28</v>
      </c>
      <c r="I60" s="21" t="s">
        <v>29</v>
      </c>
      <c r="J60" s="49"/>
    </row>
    <row r="61" spans="2:10" ht="21" x14ac:dyDescent="0.25">
      <c r="B61" s="49"/>
      <c r="C61" s="173" t="s">
        <v>16</v>
      </c>
      <c r="D61" s="69">
        <v>4.0162199999999997</v>
      </c>
      <c r="E61" s="69">
        <v>4.3710199999999997</v>
      </c>
      <c r="F61" s="69">
        <v>4.7556099999999999</v>
      </c>
      <c r="G61" s="69">
        <v>5.5154300000000003</v>
      </c>
      <c r="H61" s="69">
        <v>4.35426</v>
      </c>
      <c r="I61" s="69">
        <v>5.2778900000000002</v>
      </c>
      <c r="J61" s="49"/>
    </row>
    <row r="62" spans="2:10" x14ac:dyDescent="0.2">
      <c r="B62" s="49"/>
      <c r="C62" s="151" t="s">
        <v>39</v>
      </c>
      <c r="D62" s="21">
        <v>0.36438999999999999</v>
      </c>
      <c r="E62" s="21">
        <v>0.33217000000000002</v>
      </c>
      <c r="F62" s="21">
        <v>0.22708999999999999</v>
      </c>
      <c r="G62" s="21">
        <v>0.36520999999999998</v>
      </c>
      <c r="H62" s="21">
        <v>0.28671999999999997</v>
      </c>
      <c r="I62" s="21">
        <v>0.63422000000000001</v>
      </c>
      <c r="J62" s="49"/>
    </row>
    <row r="63" spans="2:10" x14ac:dyDescent="0.2">
      <c r="B63" s="49"/>
      <c r="C63" s="151" t="s">
        <v>45</v>
      </c>
      <c r="D63" s="21">
        <v>4.6026800000000003</v>
      </c>
      <c r="E63" s="21">
        <v>4.9736000000000002</v>
      </c>
      <c r="F63" s="21">
        <v>5.2027099999999997</v>
      </c>
      <c r="G63" s="21">
        <v>6.38802</v>
      </c>
      <c r="H63" s="21">
        <v>4.8794500000000003</v>
      </c>
      <c r="I63" s="21">
        <v>6.9933300000000003</v>
      </c>
      <c r="J63" s="49"/>
    </row>
    <row r="64" spans="2:10" x14ac:dyDescent="0.2">
      <c r="B64" s="49"/>
      <c r="C64" s="151" t="s">
        <v>46</v>
      </c>
      <c r="D64" s="21">
        <v>3.2267100000000002</v>
      </c>
      <c r="E64" s="21">
        <v>3.6933500000000001</v>
      </c>
      <c r="F64" s="21">
        <v>4.3148600000000004</v>
      </c>
      <c r="G64" s="21">
        <v>4.9285500000000004</v>
      </c>
      <c r="H64" s="21">
        <v>3.7700800000000001</v>
      </c>
      <c r="I64" s="21">
        <v>4.3712</v>
      </c>
      <c r="J64" s="49"/>
    </row>
    <row r="65" spans="2:10" x14ac:dyDescent="0.2">
      <c r="B65" s="49"/>
      <c r="C65" s="151" t="s">
        <v>3</v>
      </c>
      <c r="D65" s="21">
        <v>2.7512799999999999</v>
      </c>
      <c r="E65" s="21">
        <v>3.3064900000000002</v>
      </c>
      <c r="F65" s="21">
        <v>1.2326900000000001</v>
      </c>
      <c r="G65" s="21">
        <v>5.2442700000000002</v>
      </c>
      <c r="H65" s="21">
        <v>2.4358300000000002</v>
      </c>
      <c r="I65" s="21">
        <v>2.3029099999999998</v>
      </c>
      <c r="J65" s="49"/>
    </row>
    <row r="66" spans="2:10" x14ac:dyDescent="0.2">
      <c r="B66" s="49"/>
      <c r="C66" s="151" t="s">
        <v>4</v>
      </c>
      <c r="D66" s="21">
        <v>4.4957900000000004</v>
      </c>
      <c r="E66" s="21">
        <v>4.7881200000000002</v>
      </c>
      <c r="F66" s="21">
        <v>7.5927600000000002</v>
      </c>
      <c r="G66" s="21">
        <v>5.6141199999999998</v>
      </c>
      <c r="H66" s="21">
        <v>5.5231399999999997</v>
      </c>
      <c r="I66" s="21">
        <v>3.3302999999999998</v>
      </c>
      <c r="J66" s="49"/>
    </row>
    <row r="67" spans="2:10" x14ac:dyDescent="0.2">
      <c r="B67" s="49"/>
      <c r="C67" s="151" t="s">
        <v>40</v>
      </c>
      <c r="D67" s="21">
        <v>1.07901</v>
      </c>
      <c r="E67" s="21">
        <v>1.08785</v>
      </c>
      <c r="F67" s="21">
        <v>1.3221000000000001</v>
      </c>
      <c r="G67" s="21">
        <v>1.21241</v>
      </c>
      <c r="H67" s="21">
        <v>1.13246</v>
      </c>
      <c r="I67" s="21">
        <v>1.0366899999999999</v>
      </c>
      <c r="J67" s="49"/>
    </row>
    <row r="68" spans="2:10" x14ac:dyDescent="0.2">
      <c r="B68" s="49"/>
      <c r="C68" s="151" t="s">
        <v>5</v>
      </c>
      <c r="D68" s="21">
        <v>2.2853599999999998</v>
      </c>
      <c r="E68" s="21">
        <v>1.9328099999999999</v>
      </c>
      <c r="F68" s="21">
        <v>-0.14186000000000001</v>
      </c>
      <c r="G68" s="21">
        <v>0.83669000000000004</v>
      </c>
      <c r="H68" s="21">
        <v>1.47119</v>
      </c>
      <c r="I68" s="21">
        <v>2.5939899999999998</v>
      </c>
      <c r="J68" s="49"/>
    </row>
    <row r="69" spans="2:10" x14ac:dyDescent="0.2">
      <c r="B69" s="49"/>
      <c r="C69" s="49"/>
      <c r="D69" s="49"/>
      <c r="E69" s="49"/>
      <c r="F69" s="49"/>
      <c r="G69" s="49"/>
      <c r="H69" s="49"/>
      <c r="I69" s="49"/>
      <c r="J69" s="49"/>
    </row>
    <row r="70" spans="2:10" x14ac:dyDescent="0.2">
      <c r="B70" s="49"/>
      <c r="C70" s="49"/>
      <c r="D70" s="49"/>
      <c r="E70" s="49"/>
      <c r="F70" s="49"/>
      <c r="G70" s="49"/>
      <c r="H70" s="49"/>
      <c r="I70" s="49"/>
      <c r="J70" s="49"/>
    </row>
    <row r="71" spans="2:10" x14ac:dyDescent="0.2">
      <c r="B71" s="49"/>
      <c r="C71" s="49"/>
      <c r="D71" s="49"/>
      <c r="E71" s="49"/>
      <c r="F71" s="49"/>
      <c r="G71" s="49"/>
      <c r="H71" s="49"/>
      <c r="I71" s="49"/>
      <c r="J71" s="49"/>
    </row>
    <row r="72" spans="2:10" x14ac:dyDescent="0.2">
      <c r="B72" s="49"/>
      <c r="C72" s="49"/>
      <c r="D72" s="49"/>
      <c r="E72" s="49"/>
      <c r="F72" s="49"/>
      <c r="G72" s="49"/>
      <c r="H72" s="49"/>
      <c r="I72" s="49"/>
      <c r="J72" s="49"/>
    </row>
  </sheetData>
  <mergeCells count="11">
    <mergeCell ref="D40:F40"/>
    <mergeCell ref="G31:I31"/>
    <mergeCell ref="D41:F41"/>
    <mergeCell ref="D30:F30"/>
    <mergeCell ref="AH8:AJ8"/>
    <mergeCell ref="AH15:AJ15"/>
    <mergeCell ref="AE8:AG8"/>
    <mergeCell ref="AB8:AD8"/>
    <mergeCell ref="AB15:AD15"/>
    <mergeCell ref="AE15:AG15"/>
    <mergeCell ref="D31:F31"/>
  </mergeCells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3:AJ64"/>
  <sheetViews>
    <sheetView topLeftCell="A20" zoomScaleNormal="100" workbookViewId="0">
      <selection activeCell="C46" sqref="C46:C47"/>
    </sheetView>
  </sheetViews>
  <sheetFormatPr baseColWidth="10" defaultColWidth="10.83203125" defaultRowHeight="15" x14ac:dyDescent="0.2"/>
  <cols>
    <col min="12" max="12" width="12.83203125" customWidth="1"/>
  </cols>
  <sheetData>
    <row r="3" spans="2:34" ht="21" x14ac:dyDescent="0.25">
      <c r="C3" s="1" t="s">
        <v>50</v>
      </c>
      <c r="J3" s="1"/>
      <c r="K3" s="32"/>
      <c r="M3" s="32"/>
      <c r="N3" s="32"/>
      <c r="O3" s="32"/>
      <c r="P3" s="32"/>
      <c r="Q3" s="1"/>
      <c r="R3" s="32"/>
      <c r="T3" s="32"/>
      <c r="U3" s="32"/>
      <c r="V3" s="32"/>
    </row>
    <row r="4" spans="2:34" ht="19" x14ac:dyDescent="0.25">
      <c r="D4" s="171" t="s">
        <v>20</v>
      </c>
      <c r="F4" s="15"/>
      <c r="J4" s="15"/>
      <c r="K4" s="32"/>
      <c r="L4" s="32"/>
      <c r="M4" s="32"/>
      <c r="N4" s="32"/>
      <c r="O4" s="32"/>
      <c r="P4" s="13"/>
      <c r="Q4" s="15"/>
      <c r="R4" s="19"/>
      <c r="S4" s="19"/>
      <c r="T4" s="19"/>
      <c r="U4" s="19"/>
      <c r="V4" s="32"/>
      <c r="AA4" s="27"/>
      <c r="AB4" s="27"/>
      <c r="AC4" s="43"/>
      <c r="AD4" s="27"/>
      <c r="AE4" s="27"/>
    </row>
    <row r="5" spans="2:34" ht="16" x14ac:dyDescent="0.2">
      <c r="C5" s="124" t="s">
        <v>48</v>
      </c>
      <c r="D5" s="21" t="s">
        <v>22</v>
      </c>
      <c r="E5" s="21" t="s">
        <v>23</v>
      </c>
      <c r="F5" s="21" t="s">
        <v>24</v>
      </c>
      <c r="G5" s="21" t="s">
        <v>25</v>
      </c>
      <c r="H5" s="21" t="s">
        <v>26</v>
      </c>
      <c r="I5" s="32"/>
      <c r="J5" s="124" t="s">
        <v>48</v>
      </c>
      <c r="K5" s="21" t="s">
        <v>22</v>
      </c>
      <c r="L5" s="21" t="s">
        <v>23</v>
      </c>
      <c r="M5" s="21" t="s">
        <v>24</v>
      </c>
      <c r="N5" s="21" t="s">
        <v>25</v>
      </c>
      <c r="O5" s="21" t="s">
        <v>26</v>
      </c>
      <c r="Z5" s="27"/>
      <c r="AA5" s="15"/>
      <c r="AB5" s="15"/>
      <c r="AC5" s="15"/>
      <c r="AD5" s="15"/>
      <c r="AE5" s="15"/>
      <c r="AF5" s="275"/>
      <c r="AG5" s="275"/>
      <c r="AH5" s="275"/>
    </row>
    <row r="6" spans="2:34" x14ac:dyDescent="0.2">
      <c r="B6" s="125" t="s">
        <v>17</v>
      </c>
      <c r="C6" s="22">
        <v>100000000</v>
      </c>
      <c r="D6" s="67">
        <v>10</v>
      </c>
      <c r="E6" s="67">
        <v>15</v>
      </c>
      <c r="F6" s="67">
        <v>20</v>
      </c>
      <c r="G6" s="67">
        <v>20</v>
      </c>
      <c r="H6" s="67">
        <v>20</v>
      </c>
      <c r="I6" s="125" t="s">
        <v>27</v>
      </c>
      <c r="J6" s="22">
        <v>100000000</v>
      </c>
      <c r="K6" s="67">
        <v>4</v>
      </c>
      <c r="L6" s="67">
        <v>6</v>
      </c>
      <c r="M6" s="67">
        <v>15</v>
      </c>
      <c r="N6" s="67">
        <v>20</v>
      </c>
      <c r="O6" s="67">
        <v>20</v>
      </c>
      <c r="Z6" s="27"/>
    </row>
    <row r="7" spans="2:34" ht="16" x14ac:dyDescent="0.2">
      <c r="B7" s="125"/>
      <c r="C7" s="22">
        <v>10000000</v>
      </c>
      <c r="D7" s="76">
        <v>5</v>
      </c>
      <c r="E7" s="76">
        <v>9</v>
      </c>
      <c r="F7" s="76">
        <v>15</v>
      </c>
      <c r="G7" s="76">
        <v>15</v>
      </c>
      <c r="H7" s="67">
        <v>15</v>
      </c>
      <c r="J7" s="22">
        <v>10000000</v>
      </c>
      <c r="K7" s="67">
        <v>4</v>
      </c>
      <c r="L7" s="67">
        <v>6</v>
      </c>
      <c r="M7" s="67">
        <v>17</v>
      </c>
      <c r="N7" s="67">
        <v>17</v>
      </c>
      <c r="O7" s="67">
        <v>17</v>
      </c>
      <c r="Z7" s="27"/>
      <c r="AA7" s="62"/>
      <c r="AB7" s="62"/>
      <c r="AC7" s="62"/>
      <c r="AD7" s="62"/>
      <c r="AE7" s="62"/>
      <c r="AF7" s="276"/>
      <c r="AG7" s="276"/>
      <c r="AH7" s="276"/>
    </row>
    <row r="8" spans="2:34" ht="21" x14ac:dyDescent="0.25">
      <c r="B8" s="125"/>
      <c r="C8" s="22">
        <v>1000000</v>
      </c>
      <c r="D8" s="76">
        <v>3</v>
      </c>
      <c r="E8" s="76">
        <v>5</v>
      </c>
      <c r="F8" s="76">
        <v>9</v>
      </c>
      <c r="G8" s="76">
        <v>10</v>
      </c>
      <c r="H8" s="67">
        <v>10</v>
      </c>
      <c r="J8" s="22">
        <v>1000000</v>
      </c>
      <c r="K8" s="76">
        <v>2</v>
      </c>
      <c r="L8" s="76">
        <v>3</v>
      </c>
      <c r="M8" s="76">
        <v>8</v>
      </c>
      <c r="N8" s="76">
        <v>11</v>
      </c>
      <c r="O8" s="76">
        <v>11</v>
      </c>
      <c r="Y8" s="1"/>
      <c r="Z8" s="13"/>
      <c r="AA8" s="27"/>
      <c r="AB8" s="27"/>
      <c r="AC8" s="27"/>
      <c r="AD8" s="27"/>
      <c r="AE8" s="27"/>
      <c r="AF8" s="27"/>
      <c r="AG8" s="27"/>
      <c r="AH8" s="27"/>
    </row>
    <row r="9" spans="2:34" x14ac:dyDescent="0.2">
      <c r="B9" s="125"/>
      <c r="C9" s="22">
        <v>100000</v>
      </c>
      <c r="D9" s="76">
        <v>1</v>
      </c>
      <c r="E9" s="76">
        <v>3</v>
      </c>
      <c r="F9" s="76">
        <v>5</v>
      </c>
      <c r="G9" s="76">
        <v>5</v>
      </c>
      <c r="H9" s="67">
        <v>6</v>
      </c>
      <c r="I9" s="125"/>
      <c r="J9" s="22">
        <v>100000</v>
      </c>
      <c r="K9" s="76">
        <v>2</v>
      </c>
      <c r="L9" s="76">
        <v>2</v>
      </c>
      <c r="M9" s="76">
        <v>5</v>
      </c>
      <c r="N9" s="76">
        <v>7</v>
      </c>
      <c r="O9" s="76">
        <v>7</v>
      </c>
      <c r="Z9" s="158"/>
    </row>
    <row r="10" spans="2:34" x14ac:dyDescent="0.2">
      <c r="B10" s="125"/>
      <c r="C10" s="22">
        <v>10000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125"/>
      <c r="J10" s="22">
        <v>10000</v>
      </c>
      <c r="K10" s="76">
        <v>0</v>
      </c>
      <c r="L10" s="76">
        <v>0</v>
      </c>
      <c r="M10" s="76">
        <v>0</v>
      </c>
      <c r="N10" s="76">
        <v>3</v>
      </c>
      <c r="O10" s="76">
        <v>3</v>
      </c>
      <c r="Z10" s="26"/>
    </row>
    <row r="11" spans="2:34" x14ac:dyDescent="0.2">
      <c r="B11" s="125"/>
      <c r="C11" s="124" t="s">
        <v>37</v>
      </c>
      <c r="D11" s="67">
        <v>0</v>
      </c>
      <c r="E11" s="67">
        <v>0</v>
      </c>
      <c r="F11" s="67">
        <v>1</v>
      </c>
      <c r="G11" s="67">
        <v>2</v>
      </c>
      <c r="H11" s="67">
        <v>2</v>
      </c>
      <c r="I11" s="125"/>
      <c r="J11" s="124" t="s">
        <v>37</v>
      </c>
      <c r="K11" s="67">
        <v>0</v>
      </c>
      <c r="L11" s="67">
        <v>0</v>
      </c>
      <c r="M11" s="67">
        <v>0</v>
      </c>
      <c r="N11" s="67">
        <v>1</v>
      </c>
      <c r="O11" s="67">
        <v>1</v>
      </c>
      <c r="Y11" s="13"/>
      <c r="Z11" s="26"/>
    </row>
    <row r="12" spans="2:34" x14ac:dyDescent="0.2">
      <c r="C12" s="21"/>
      <c r="D12" s="21"/>
      <c r="E12" s="21"/>
      <c r="F12" s="21"/>
      <c r="G12" s="21"/>
      <c r="H12" s="21"/>
      <c r="I12" s="125"/>
      <c r="J12" s="21"/>
      <c r="K12" s="21"/>
      <c r="L12" s="21"/>
      <c r="M12" s="21"/>
      <c r="N12" s="21"/>
      <c r="O12" s="21"/>
      <c r="Z12" s="26"/>
    </row>
    <row r="13" spans="2:34" x14ac:dyDescent="0.2">
      <c r="B13" s="125" t="s">
        <v>18</v>
      </c>
      <c r="C13" s="22">
        <v>100000000</v>
      </c>
      <c r="D13" s="67">
        <v>9</v>
      </c>
      <c r="E13" s="67">
        <v>12</v>
      </c>
      <c r="F13" s="67">
        <v>20</v>
      </c>
      <c r="G13" s="67">
        <v>20</v>
      </c>
      <c r="H13" s="76">
        <v>20</v>
      </c>
      <c r="I13" s="125" t="s">
        <v>28</v>
      </c>
      <c r="J13" s="22">
        <v>100000000</v>
      </c>
      <c r="K13" s="67">
        <v>4</v>
      </c>
      <c r="L13" s="67">
        <v>10</v>
      </c>
      <c r="M13" s="67">
        <v>20</v>
      </c>
      <c r="N13" s="67">
        <v>20</v>
      </c>
      <c r="O13" s="76">
        <v>20</v>
      </c>
      <c r="Z13" s="26"/>
    </row>
    <row r="14" spans="2:34" x14ac:dyDescent="0.2">
      <c r="B14" s="125"/>
      <c r="C14" s="22">
        <v>10000000</v>
      </c>
      <c r="D14" s="76">
        <v>3</v>
      </c>
      <c r="E14" s="76">
        <v>5</v>
      </c>
      <c r="F14" s="76">
        <v>11</v>
      </c>
      <c r="G14" s="76">
        <v>15</v>
      </c>
      <c r="H14" s="76">
        <v>15</v>
      </c>
      <c r="I14" s="125"/>
      <c r="J14" s="22">
        <v>10000000</v>
      </c>
      <c r="K14" s="76">
        <v>5</v>
      </c>
      <c r="L14" s="76">
        <v>8</v>
      </c>
      <c r="M14" s="76">
        <v>13</v>
      </c>
      <c r="N14" s="76">
        <v>17</v>
      </c>
      <c r="O14" s="76">
        <v>17</v>
      </c>
      <c r="Z14" s="26"/>
    </row>
    <row r="15" spans="2:34" x14ac:dyDescent="0.2">
      <c r="B15" s="125"/>
      <c r="C15" s="22">
        <v>1000000</v>
      </c>
      <c r="D15" s="76">
        <v>3</v>
      </c>
      <c r="E15" s="76">
        <v>3</v>
      </c>
      <c r="F15" s="76">
        <v>10</v>
      </c>
      <c r="G15" s="76">
        <v>10</v>
      </c>
      <c r="H15" s="76">
        <v>11</v>
      </c>
      <c r="J15" s="22">
        <v>1000000</v>
      </c>
      <c r="K15" s="76">
        <v>2</v>
      </c>
      <c r="L15" s="76">
        <v>3</v>
      </c>
      <c r="M15" s="76">
        <v>7</v>
      </c>
      <c r="N15" s="76">
        <v>7</v>
      </c>
      <c r="O15" s="76">
        <v>8</v>
      </c>
      <c r="Z15" s="26"/>
    </row>
    <row r="16" spans="2:34" x14ac:dyDescent="0.2">
      <c r="B16" s="125"/>
      <c r="C16" s="22">
        <v>100000</v>
      </c>
      <c r="D16" s="76">
        <v>1</v>
      </c>
      <c r="E16" s="76">
        <v>2</v>
      </c>
      <c r="F16" s="76">
        <v>3</v>
      </c>
      <c r="G16" s="76">
        <v>3</v>
      </c>
      <c r="H16" s="76">
        <v>3</v>
      </c>
      <c r="I16" s="125"/>
      <c r="J16" s="22">
        <v>100000</v>
      </c>
      <c r="K16" s="76">
        <v>3</v>
      </c>
      <c r="L16" s="76">
        <v>3</v>
      </c>
      <c r="M16" s="76">
        <v>4</v>
      </c>
      <c r="N16" s="76">
        <v>4</v>
      </c>
      <c r="O16" s="76">
        <v>4</v>
      </c>
      <c r="Z16" s="27"/>
      <c r="AA16" s="15"/>
      <c r="AB16" s="15"/>
      <c r="AC16" s="15"/>
      <c r="AD16" s="15"/>
      <c r="AE16" s="15"/>
    </row>
    <row r="17" spans="2:36" x14ac:dyDescent="0.2">
      <c r="B17" s="125"/>
      <c r="C17" s="22">
        <v>10000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125"/>
      <c r="J17" s="22">
        <v>10000</v>
      </c>
      <c r="K17" s="76">
        <v>0</v>
      </c>
      <c r="L17" s="76">
        <v>0</v>
      </c>
      <c r="M17" s="76">
        <v>0</v>
      </c>
      <c r="N17" s="76">
        <v>1</v>
      </c>
      <c r="O17" s="76">
        <v>1</v>
      </c>
      <c r="Z17" s="27"/>
    </row>
    <row r="18" spans="2:36" x14ac:dyDescent="0.2">
      <c r="B18" s="125"/>
      <c r="C18" s="124" t="s">
        <v>37</v>
      </c>
      <c r="D18" s="67">
        <v>0</v>
      </c>
      <c r="E18" s="67">
        <v>2</v>
      </c>
      <c r="F18" s="67">
        <v>2</v>
      </c>
      <c r="G18" s="67">
        <v>2</v>
      </c>
      <c r="H18" s="76">
        <v>2</v>
      </c>
      <c r="I18" s="125"/>
      <c r="J18" s="124" t="s">
        <v>37</v>
      </c>
      <c r="K18" s="67">
        <v>0</v>
      </c>
      <c r="L18" s="67">
        <v>0</v>
      </c>
      <c r="M18" s="67">
        <v>0</v>
      </c>
      <c r="N18" s="67">
        <v>0</v>
      </c>
      <c r="O18" s="76">
        <v>0</v>
      </c>
      <c r="Z18" s="27"/>
    </row>
    <row r="19" spans="2:36" x14ac:dyDescent="0.2">
      <c r="C19" s="21"/>
      <c r="D19" s="21"/>
      <c r="E19" s="21"/>
      <c r="F19" s="21"/>
      <c r="G19" s="21"/>
      <c r="H19" s="21"/>
      <c r="I19" s="125"/>
      <c r="J19" s="21"/>
      <c r="K19" s="21"/>
      <c r="L19" s="21"/>
      <c r="M19" s="21"/>
      <c r="N19" s="21"/>
      <c r="O19" s="21"/>
      <c r="Z19" s="27"/>
    </row>
    <row r="20" spans="2:36" x14ac:dyDescent="0.2">
      <c r="B20" s="125" t="s">
        <v>19</v>
      </c>
      <c r="C20" s="22">
        <v>100000000</v>
      </c>
      <c r="D20" s="67">
        <v>5</v>
      </c>
      <c r="E20" s="67">
        <v>9</v>
      </c>
      <c r="F20" s="67">
        <v>19</v>
      </c>
      <c r="G20" s="67">
        <v>20</v>
      </c>
      <c r="H20" s="76">
        <v>20</v>
      </c>
      <c r="I20" s="125" t="s">
        <v>29</v>
      </c>
      <c r="J20" s="22">
        <v>100000000</v>
      </c>
      <c r="K20" s="67">
        <v>3</v>
      </c>
      <c r="L20" s="67">
        <v>5</v>
      </c>
      <c r="M20" s="67">
        <v>18</v>
      </c>
      <c r="N20" s="67">
        <v>18</v>
      </c>
      <c r="O20" s="67">
        <v>19</v>
      </c>
      <c r="Z20" s="27"/>
    </row>
    <row r="21" spans="2:36" x14ac:dyDescent="0.2">
      <c r="B21" s="125"/>
      <c r="C21" s="22">
        <v>10000000</v>
      </c>
      <c r="D21" s="76">
        <v>5</v>
      </c>
      <c r="E21" s="76">
        <v>8</v>
      </c>
      <c r="F21" s="76">
        <v>9</v>
      </c>
      <c r="G21" s="76">
        <v>14</v>
      </c>
      <c r="H21" s="76">
        <v>15</v>
      </c>
      <c r="I21" s="32"/>
      <c r="J21" s="22">
        <v>10000000</v>
      </c>
      <c r="K21" s="76">
        <v>1</v>
      </c>
      <c r="L21" s="76">
        <v>5</v>
      </c>
      <c r="M21" s="76">
        <v>5</v>
      </c>
      <c r="N21" s="76">
        <v>11</v>
      </c>
      <c r="O21" s="76">
        <v>11</v>
      </c>
    </row>
    <row r="22" spans="2:36" x14ac:dyDescent="0.2">
      <c r="C22" s="22">
        <v>1000000</v>
      </c>
      <c r="D22" s="76">
        <v>3</v>
      </c>
      <c r="E22" s="76">
        <v>3</v>
      </c>
      <c r="F22" s="76">
        <v>3</v>
      </c>
      <c r="G22" s="76">
        <v>5</v>
      </c>
      <c r="H22" s="76">
        <v>5</v>
      </c>
      <c r="I22" s="32"/>
      <c r="J22" s="22">
        <v>1000000</v>
      </c>
      <c r="K22" s="76">
        <v>0</v>
      </c>
      <c r="L22" s="76">
        <v>0</v>
      </c>
      <c r="M22" s="76">
        <v>2</v>
      </c>
      <c r="N22" s="76">
        <v>2</v>
      </c>
      <c r="O22" s="76">
        <v>4</v>
      </c>
    </row>
    <row r="23" spans="2:36" x14ac:dyDescent="0.2">
      <c r="C23" s="22">
        <v>100000</v>
      </c>
      <c r="D23" s="76">
        <v>1</v>
      </c>
      <c r="E23" s="76">
        <v>3</v>
      </c>
      <c r="F23" s="76">
        <v>3</v>
      </c>
      <c r="G23" s="76">
        <v>3</v>
      </c>
      <c r="H23" s="76">
        <v>3</v>
      </c>
      <c r="I23" s="32"/>
      <c r="J23" s="22">
        <v>100000</v>
      </c>
      <c r="K23" s="76">
        <v>0</v>
      </c>
      <c r="L23" s="76">
        <v>3</v>
      </c>
      <c r="M23" s="76">
        <v>3</v>
      </c>
      <c r="N23" s="76">
        <v>3</v>
      </c>
      <c r="O23" s="76">
        <v>3</v>
      </c>
    </row>
    <row r="24" spans="2:36" x14ac:dyDescent="0.2">
      <c r="C24" s="22">
        <v>10000</v>
      </c>
      <c r="D24" s="76">
        <v>0</v>
      </c>
      <c r="E24" s="76">
        <v>0</v>
      </c>
      <c r="F24" s="76">
        <v>0</v>
      </c>
      <c r="G24" s="76">
        <v>0</v>
      </c>
      <c r="H24" s="76">
        <v>1</v>
      </c>
      <c r="I24" s="32"/>
      <c r="J24" s="22">
        <v>10000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36" x14ac:dyDescent="0.2">
      <c r="C25" s="124" t="s">
        <v>37</v>
      </c>
      <c r="D25" s="67">
        <v>0</v>
      </c>
      <c r="E25" s="67">
        <v>0</v>
      </c>
      <c r="F25" s="67">
        <v>2</v>
      </c>
      <c r="G25" s="67">
        <v>2</v>
      </c>
      <c r="H25" s="76">
        <v>2</v>
      </c>
      <c r="I25" s="32"/>
      <c r="J25" s="124" t="s">
        <v>37</v>
      </c>
      <c r="K25" s="67">
        <v>0</v>
      </c>
      <c r="L25" s="67">
        <v>1</v>
      </c>
      <c r="M25" s="67">
        <v>1</v>
      </c>
      <c r="N25" s="67">
        <v>1</v>
      </c>
      <c r="O25" s="76">
        <v>1</v>
      </c>
    </row>
    <row r="27" spans="2:36" x14ac:dyDescent="0.2">
      <c r="AH27" s="59"/>
      <c r="AJ27" s="59"/>
    </row>
    <row r="28" spans="2:36" x14ac:dyDescent="0.2">
      <c r="D28" s="222" t="s">
        <v>47</v>
      </c>
      <c r="E28" s="222"/>
      <c r="F28" s="222"/>
      <c r="AA28" s="113"/>
      <c r="AB28" s="113"/>
      <c r="AC28" s="40"/>
    </row>
    <row r="29" spans="2:36" x14ac:dyDescent="0.2">
      <c r="C29" s="124" t="s">
        <v>48</v>
      </c>
      <c r="D29" s="148" t="s">
        <v>17</v>
      </c>
      <c r="E29" s="148" t="s">
        <v>18</v>
      </c>
      <c r="F29" s="148" t="s">
        <v>19</v>
      </c>
      <c r="G29" s="148" t="s">
        <v>27</v>
      </c>
      <c r="H29" s="148" t="s">
        <v>28</v>
      </c>
      <c r="I29" s="148" t="s">
        <v>29</v>
      </c>
    </row>
    <row r="30" spans="2:36" x14ac:dyDescent="0.2">
      <c r="C30" s="36">
        <v>100000000</v>
      </c>
      <c r="D30" s="76">
        <v>20</v>
      </c>
      <c r="E30" s="67">
        <v>20</v>
      </c>
      <c r="F30" s="67">
        <v>20</v>
      </c>
      <c r="G30" s="67">
        <v>20</v>
      </c>
      <c r="H30" s="76">
        <v>20</v>
      </c>
      <c r="I30" s="67">
        <v>19</v>
      </c>
    </row>
    <row r="31" spans="2:36" x14ac:dyDescent="0.2">
      <c r="C31" s="37">
        <v>10000000</v>
      </c>
      <c r="D31" s="76">
        <v>15</v>
      </c>
      <c r="E31" s="76">
        <v>15</v>
      </c>
      <c r="F31" s="76">
        <v>15</v>
      </c>
      <c r="G31" s="67">
        <v>17</v>
      </c>
      <c r="H31" s="76">
        <v>17</v>
      </c>
      <c r="I31" s="76">
        <v>11</v>
      </c>
    </row>
    <row r="32" spans="2:36" x14ac:dyDescent="0.2">
      <c r="C32" s="37">
        <v>1000000</v>
      </c>
      <c r="D32" s="76">
        <v>10</v>
      </c>
      <c r="E32" s="76">
        <v>10</v>
      </c>
      <c r="F32" s="76">
        <v>5</v>
      </c>
      <c r="G32" s="76">
        <v>11</v>
      </c>
      <c r="H32" s="76">
        <v>8</v>
      </c>
      <c r="I32" s="76">
        <v>9</v>
      </c>
    </row>
    <row r="33" spans="3:13" x14ac:dyDescent="0.2">
      <c r="C33" s="37">
        <v>100000</v>
      </c>
      <c r="D33" s="76">
        <v>6</v>
      </c>
      <c r="E33" s="76">
        <v>3</v>
      </c>
      <c r="F33" s="67">
        <v>3</v>
      </c>
      <c r="G33" s="76">
        <v>7</v>
      </c>
      <c r="H33" s="76">
        <v>4</v>
      </c>
      <c r="I33" s="76">
        <v>3</v>
      </c>
    </row>
    <row r="34" spans="3:13" x14ac:dyDescent="0.2">
      <c r="C34" s="36">
        <v>10000</v>
      </c>
      <c r="D34" s="76">
        <v>0</v>
      </c>
      <c r="E34" s="76">
        <v>0</v>
      </c>
      <c r="F34" s="76">
        <v>1</v>
      </c>
      <c r="G34" s="76">
        <v>3</v>
      </c>
      <c r="H34" s="76">
        <v>1</v>
      </c>
      <c r="I34" s="76">
        <v>0</v>
      </c>
    </row>
    <row r="35" spans="3:13" x14ac:dyDescent="0.2">
      <c r="C35" s="124" t="s">
        <v>37</v>
      </c>
      <c r="D35" s="76">
        <v>2</v>
      </c>
      <c r="E35" s="67">
        <v>2</v>
      </c>
      <c r="F35" s="76">
        <v>2</v>
      </c>
      <c r="G35" s="67">
        <v>1</v>
      </c>
      <c r="H35" s="76">
        <v>0</v>
      </c>
      <c r="I35" s="76">
        <v>1</v>
      </c>
      <c r="M35" s="52"/>
    </row>
    <row r="36" spans="3:13" x14ac:dyDescent="0.2">
      <c r="D36" s="32"/>
      <c r="E36" s="32"/>
      <c r="F36" s="32"/>
      <c r="G36" s="32"/>
      <c r="H36" s="32"/>
      <c r="I36" s="32"/>
    </row>
    <row r="37" spans="3:13" x14ac:dyDescent="0.2">
      <c r="D37" s="223" t="s">
        <v>33</v>
      </c>
      <c r="E37" s="223"/>
      <c r="F37" s="223"/>
      <c r="G37" s="34"/>
      <c r="H37" s="34"/>
      <c r="I37" s="34"/>
    </row>
    <row r="38" spans="3:13" x14ac:dyDescent="0.2">
      <c r="C38" s="124" t="s">
        <v>48</v>
      </c>
      <c r="D38" s="148" t="s">
        <v>17</v>
      </c>
      <c r="E38" s="148" t="s">
        <v>18</v>
      </c>
      <c r="F38" s="148" t="s">
        <v>19</v>
      </c>
      <c r="G38" s="148" t="s">
        <v>27</v>
      </c>
      <c r="H38" s="148" t="s">
        <v>28</v>
      </c>
      <c r="I38" s="148" t="s">
        <v>29</v>
      </c>
    </row>
    <row r="39" spans="3:13" x14ac:dyDescent="0.2">
      <c r="C39" s="36">
        <v>100000000</v>
      </c>
      <c r="D39" s="76">
        <v>20</v>
      </c>
      <c r="E39" s="76">
        <v>20</v>
      </c>
      <c r="F39" s="76">
        <v>20</v>
      </c>
      <c r="G39" s="76">
        <f>20*(G30-G35)/(G30-G35)</f>
        <v>20</v>
      </c>
      <c r="H39" s="76">
        <v>20</v>
      </c>
      <c r="I39" s="142">
        <f>20*(19-1)/19</f>
        <v>18.94736842105263</v>
      </c>
    </row>
    <row r="40" spans="3:13" x14ac:dyDescent="0.2">
      <c r="C40" s="37">
        <v>10000000</v>
      </c>
      <c r="D40" s="76">
        <v>14.4</v>
      </c>
      <c r="E40" s="76">
        <v>14.4</v>
      </c>
      <c r="F40" s="76">
        <v>14.4</v>
      </c>
      <c r="G40" s="142">
        <f>20*(17-1)/(20-1)</f>
        <v>16.842105263157894</v>
      </c>
      <c r="H40" s="76">
        <v>17</v>
      </c>
      <c r="I40" s="142">
        <f>20*(11-1)/19</f>
        <v>10.526315789473685</v>
      </c>
    </row>
    <row r="41" spans="3:13" x14ac:dyDescent="0.2">
      <c r="C41" s="37">
        <v>1000000</v>
      </c>
      <c r="D41" s="76">
        <v>8.8800000000000008</v>
      </c>
      <c r="E41" s="76">
        <v>8.8800000000000008</v>
      </c>
      <c r="F41" s="76">
        <v>3.33</v>
      </c>
      <c r="G41" s="142">
        <f>20*(11-1)/(20-1)</f>
        <v>10.526315789473685</v>
      </c>
      <c r="H41" s="76">
        <v>8</v>
      </c>
      <c r="I41" s="142">
        <f>20*(9-1)/19</f>
        <v>8.4210526315789469</v>
      </c>
    </row>
    <row r="42" spans="3:13" x14ac:dyDescent="0.2">
      <c r="C42" s="37">
        <v>100000</v>
      </c>
      <c r="D42" s="76">
        <v>4.4400000000000004</v>
      </c>
      <c r="E42" s="76">
        <v>1.1100000000000001</v>
      </c>
      <c r="F42" s="76">
        <v>1.1100000000000001</v>
      </c>
      <c r="G42" s="142">
        <f>20*(7-1)/(20-1)</f>
        <v>6.3157894736842106</v>
      </c>
      <c r="H42" s="76">
        <v>4</v>
      </c>
      <c r="I42" s="142">
        <f>20*(3-1)/19</f>
        <v>2.1052631578947367</v>
      </c>
      <c r="M42" s="52"/>
    </row>
    <row r="43" spans="3:13" x14ac:dyDescent="0.2">
      <c r="C43" s="36">
        <v>10000</v>
      </c>
      <c r="D43" s="76">
        <v>0</v>
      </c>
      <c r="E43" s="76">
        <v>0</v>
      </c>
      <c r="F43" s="76">
        <v>0</v>
      </c>
      <c r="G43" s="142">
        <f>20*(3-1)/(20-1)</f>
        <v>2.1052631578947367</v>
      </c>
      <c r="H43" s="76">
        <v>1</v>
      </c>
      <c r="I43" s="76">
        <v>0</v>
      </c>
    </row>
    <row r="44" spans="3:13" x14ac:dyDescent="0.2">
      <c r="C44" s="124" t="s">
        <v>37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  <c r="I44" s="76">
        <v>0</v>
      </c>
    </row>
    <row r="45" spans="3:13" x14ac:dyDescent="0.2">
      <c r="D45" s="34"/>
      <c r="E45" s="34"/>
      <c r="F45" s="34"/>
      <c r="G45" s="34"/>
      <c r="H45" s="34"/>
      <c r="I45" s="34"/>
    </row>
    <row r="46" spans="3:13" x14ac:dyDescent="0.2">
      <c r="C46" s="35"/>
      <c r="D46" s="148" t="s">
        <v>17</v>
      </c>
      <c r="E46" s="148" t="s">
        <v>18</v>
      </c>
      <c r="F46" s="148" t="s">
        <v>19</v>
      </c>
      <c r="G46" s="148" t="s">
        <v>27</v>
      </c>
      <c r="H46" s="148" t="s">
        <v>28</v>
      </c>
      <c r="I46" s="148" t="s">
        <v>29</v>
      </c>
    </row>
    <row r="47" spans="3:13" ht="21" x14ac:dyDescent="0.25">
      <c r="C47" s="173" t="s">
        <v>2</v>
      </c>
      <c r="D47" s="110">
        <v>1397647.8481000001</v>
      </c>
      <c r="E47" s="110">
        <v>2008574.30241</v>
      </c>
      <c r="F47" s="110">
        <v>3748455.5038399999</v>
      </c>
      <c r="G47" s="75">
        <v>471742.91297</v>
      </c>
      <c r="H47" s="75">
        <v>938546.79379999998</v>
      </c>
      <c r="I47" s="75">
        <v>3226240.4517899998</v>
      </c>
      <c r="M47" s="68"/>
    </row>
    <row r="48" spans="3:13" x14ac:dyDescent="0.2">
      <c r="C48" s="129" t="s">
        <v>39</v>
      </c>
      <c r="D48" s="75">
        <v>603035.25913000002</v>
      </c>
      <c r="E48" s="75">
        <v>772936.71537999995</v>
      </c>
      <c r="F48" s="75">
        <v>1340558.1948200001</v>
      </c>
      <c r="G48" s="75">
        <v>224048.24361</v>
      </c>
      <c r="H48" s="75">
        <v>402148.00530000002</v>
      </c>
      <c r="I48" s="75">
        <v>1472276.6062100001</v>
      </c>
    </row>
    <row r="49" spans="3:9" x14ac:dyDescent="0.2">
      <c r="C49" s="151" t="s">
        <v>45</v>
      </c>
      <c r="D49" s="75">
        <v>3197132.80932</v>
      </c>
      <c r="E49" s="75">
        <v>4213714.5506199999</v>
      </c>
      <c r="F49" s="75">
        <v>7474868.9746700004</v>
      </c>
      <c r="G49" s="75">
        <v>1131528.55002</v>
      </c>
      <c r="H49" s="75">
        <v>2120253.6680399999</v>
      </c>
      <c r="I49" s="75">
        <v>7910193.8749500001</v>
      </c>
    </row>
    <row r="50" spans="3:9" x14ac:dyDescent="0.2">
      <c r="C50" s="151" t="s">
        <v>46</v>
      </c>
      <c r="D50" s="75">
        <v>618429.42688000004</v>
      </c>
      <c r="E50" s="75">
        <v>965416.54605</v>
      </c>
      <c r="F50" s="75">
        <v>1892546.6010400001</v>
      </c>
      <c r="G50" s="75">
        <v>187407.59961</v>
      </c>
      <c r="H50" s="75">
        <v>414558.38446999999</v>
      </c>
      <c r="I50" s="75">
        <v>1399598.2297400001</v>
      </c>
    </row>
    <row r="51" spans="3:9" x14ac:dyDescent="0.2">
      <c r="C51" s="151" t="s">
        <v>3</v>
      </c>
      <c r="D51" s="76">
        <v>2.9075799999999998</v>
      </c>
      <c r="E51" s="76">
        <v>2.3424800000000001</v>
      </c>
      <c r="F51" s="76">
        <v>2.6440899999999998</v>
      </c>
      <c r="G51" s="76">
        <v>0.96250000000000002</v>
      </c>
      <c r="H51" s="76">
        <v>1.92601</v>
      </c>
      <c r="I51" s="76">
        <v>2.52277</v>
      </c>
    </row>
    <row r="52" spans="3:9" x14ac:dyDescent="0.2">
      <c r="C52" s="151" t="s">
        <v>4</v>
      </c>
      <c r="D52" s="83">
        <v>0.15340000000000001</v>
      </c>
      <c r="E52" s="83">
        <v>0.19663</v>
      </c>
      <c r="F52" s="83">
        <v>0.24679000000000001</v>
      </c>
      <c r="G52" s="83">
        <v>0.13735</v>
      </c>
      <c r="H52">
        <v>0.15453</v>
      </c>
      <c r="I52">
        <v>0.14974999999999999</v>
      </c>
    </row>
    <row r="53" spans="3:9" x14ac:dyDescent="0.2">
      <c r="C53" s="129" t="s">
        <v>40</v>
      </c>
      <c r="D53" s="83">
        <v>0.15340000000000001</v>
      </c>
      <c r="E53" s="83">
        <v>0.19663</v>
      </c>
      <c r="F53" s="83">
        <v>0.24679000000000001</v>
      </c>
      <c r="G53" s="83">
        <v>0.13735</v>
      </c>
      <c r="H53">
        <v>0.15453</v>
      </c>
      <c r="I53">
        <v>0.14974999999999999</v>
      </c>
    </row>
    <row r="54" spans="3:9" x14ac:dyDescent="0.2">
      <c r="C54" s="151" t="s">
        <v>5</v>
      </c>
      <c r="D54" s="76">
        <v>-0.85136999999999996</v>
      </c>
      <c r="E54" s="76">
        <v>-2.3869199999999999</v>
      </c>
      <c r="F54" s="76">
        <v>-4.0148099999999998</v>
      </c>
      <c r="G54" s="76">
        <v>0.27009</v>
      </c>
      <c r="H54" s="76">
        <v>-0.74134</v>
      </c>
      <c r="I54" s="76">
        <v>-0.85009000000000001</v>
      </c>
    </row>
    <row r="56" spans="3:9" x14ac:dyDescent="0.2">
      <c r="C56" s="35"/>
      <c r="D56" s="148" t="s">
        <v>17</v>
      </c>
      <c r="E56" s="148" t="s">
        <v>18</v>
      </c>
      <c r="F56" s="148" t="s">
        <v>19</v>
      </c>
      <c r="G56" s="148" t="s">
        <v>27</v>
      </c>
      <c r="H56" s="148" t="s">
        <v>28</v>
      </c>
      <c r="I56" s="148" t="s">
        <v>29</v>
      </c>
    </row>
    <row r="57" spans="3:9" ht="21" x14ac:dyDescent="0.25">
      <c r="C57" s="174" t="s">
        <v>16</v>
      </c>
      <c r="D57" s="35">
        <v>3.0970599999999999</v>
      </c>
      <c r="E57" s="35">
        <v>3.29108</v>
      </c>
      <c r="F57" s="35">
        <v>3.72166</v>
      </c>
      <c r="G57" s="35">
        <v>4.08324</v>
      </c>
      <c r="H57" s="35">
        <v>3.70024</v>
      </c>
      <c r="I57" s="35">
        <v>4.1985299999999999</v>
      </c>
    </row>
    <row r="58" spans="3:9" x14ac:dyDescent="0.2">
      <c r="C58" s="129" t="s">
        <v>39</v>
      </c>
      <c r="D58" s="21">
        <v>0.23133999999999999</v>
      </c>
      <c r="E58" s="21">
        <v>0.21099999999999999</v>
      </c>
      <c r="F58" s="21">
        <v>0.17113</v>
      </c>
      <c r="G58" s="21">
        <v>0.18323</v>
      </c>
      <c r="H58" s="21">
        <v>0.15285000000000001</v>
      </c>
      <c r="I58" s="21">
        <v>0.19641</v>
      </c>
    </row>
    <row r="59" spans="3:9" x14ac:dyDescent="0.2">
      <c r="C59" s="161" t="s">
        <v>45</v>
      </c>
      <c r="D59" s="21">
        <v>3.43052</v>
      </c>
      <c r="E59" s="21">
        <v>3.6245500000000002</v>
      </c>
      <c r="F59" s="21">
        <v>4.0312099999999997</v>
      </c>
      <c r="G59" s="21">
        <v>4.4225599999999998</v>
      </c>
      <c r="H59" s="21">
        <v>3.98414</v>
      </c>
      <c r="I59" s="21">
        <v>4.5629600000000003</v>
      </c>
    </row>
    <row r="60" spans="3:9" x14ac:dyDescent="0.2">
      <c r="C60" s="161" t="s">
        <v>46</v>
      </c>
      <c r="D60" s="21">
        <v>2.5604200000000001</v>
      </c>
      <c r="E60" s="21">
        <v>2.8195600000000001</v>
      </c>
      <c r="F60" s="21">
        <v>3.36652</v>
      </c>
      <c r="G60" s="21">
        <v>3.7094200000000002</v>
      </c>
      <c r="H60" s="21">
        <v>3.3886699999999998</v>
      </c>
      <c r="I60" s="21">
        <v>3.7986900000000001</v>
      </c>
    </row>
    <row r="61" spans="3:9" x14ac:dyDescent="0.2">
      <c r="C61" s="161" t="s">
        <v>3</v>
      </c>
      <c r="D61" s="21">
        <v>2.19964</v>
      </c>
      <c r="E61" s="21">
        <v>5.4688699999999999</v>
      </c>
      <c r="F61" s="21">
        <v>4.4228199999999998</v>
      </c>
      <c r="G61" s="21">
        <v>5.9471299999999996</v>
      </c>
      <c r="H61" s="21">
        <v>4.27691</v>
      </c>
      <c r="I61" s="21">
        <v>5.9706000000000001</v>
      </c>
    </row>
    <row r="62" spans="3:9" x14ac:dyDescent="0.2">
      <c r="C62" s="161" t="s">
        <v>4</v>
      </c>
      <c r="D62" s="21">
        <v>9.0186100000000007</v>
      </c>
      <c r="E62" s="21">
        <v>8.8102400000000003</v>
      </c>
      <c r="F62" s="21">
        <v>10.216900000000001</v>
      </c>
      <c r="G62" s="21">
        <v>9.3760300000000001</v>
      </c>
      <c r="H62" s="21">
        <v>12.081020000000001</v>
      </c>
      <c r="I62" s="21">
        <v>8.5690799999999996</v>
      </c>
    </row>
    <row r="63" spans="3:9" x14ac:dyDescent="0.2">
      <c r="C63" s="128" t="s">
        <v>40</v>
      </c>
      <c r="D63" s="21">
        <v>2.1464300000000001</v>
      </c>
      <c r="E63" s="21">
        <v>1.8625499999999999</v>
      </c>
      <c r="F63" s="21">
        <v>1.82935</v>
      </c>
      <c r="G63" s="21">
        <v>1.5584199999999999</v>
      </c>
      <c r="H63" s="21">
        <v>2.22255</v>
      </c>
      <c r="I63" s="21">
        <v>1.4292</v>
      </c>
    </row>
    <row r="64" spans="3:9" x14ac:dyDescent="0.2">
      <c r="C64" s="161" t="s">
        <v>5</v>
      </c>
      <c r="D64" s="21">
        <v>0.57232000000000005</v>
      </c>
      <c r="E64" s="21">
        <v>0.44213000000000002</v>
      </c>
      <c r="F64" s="21">
        <v>-0.83116000000000001</v>
      </c>
      <c r="G64" s="21">
        <v>-0.7288</v>
      </c>
      <c r="H64" s="21">
        <v>-1.8647899999999999</v>
      </c>
      <c r="I64" s="21">
        <v>-0.33937</v>
      </c>
    </row>
  </sheetData>
  <mergeCells count="2">
    <mergeCell ref="AF5:AH5"/>
    <mergeCell ref="AF7:AH7"/>
  </mergeCells>
  <phoneticPr fontId="1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</sheetPr>
  <dimension ref="B2:AQ68"/>
  <sheetViews>
    <sheetView topLeftCell="A24" zoomScaleNormal="100" workbookViewId="0">
      <selection activeCell="K51" sqref="K51"/>
    </sheetView>
  </sheetViews>
  <sheetFormatPr baseColWidth="10" defaultColWidth="10.83203125" defaultRowHeight="15" x14ac:dyDescent="0.2"/>
  <cols>
    <col min="10" max="10" width="11.6640625" customWidth="1"/>
    <col min="13" max="13" width="12.1640625" customWidth="1"/>
    <col min="14" max="14" width="11.6640625" customWidth="1"/>
    <col min="17" max="17" width="12.6640625" customWidth="1"/>
    <col min="20" max="20" width="12.33203125" bestFit="1" customWidth="1"/>
  </cols>
  <sheetData>
    <row r="2" spans="2:38" ht="21" x14ac:dyDescent="0.25">
      <c r="C2" s="1" t="s">
        <v>38</v>
      </c>
      <c r="J2" s="150"/>
      <c r="K2" s="1"/>
      <c r="L2" s="34"/>
      <c r="N2" s="32"/>
      <c r="O2" s="32"/>
      <c r="P2" s="32"/>
      <c r="Q2" s="150"/>
      <c r="R2" s="1"/>
      <c r="S2" s="34"/>
      <c r="U2" s="32"/>
      <c r="V2" s="32"/>
      <c r="W2" s="32"/>
      <c r="X2" s="32"/>
    </row>
    <row r="3" spans="2:38" ht="19" x14ac:dyDescent="0.25">
      <c r="D3" s="171" t="s">
        <v>20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AB3" s="27"/>
      <c r="AC3" s="27"/>
      <c r="AD3" s="43"/>
      <c r="AE3" s="27"/>
      <c r="AF3" s="27"/>
    </row>
    <row r="4" spans="2:38" x14ac:dyDescent="0.2">
      <c r="C4" s="131" t="s">
        <v>48</v>
      </c>
      <c r="D4" s="38" t="s">
        <v>22</v>
      </c>
      <c r="E4" s="38" t="s">
        <v>23</v>
      </c>
      <c r="F4" s="38" t="s">
        <v>24</v>
      </c>
      <c r="G4" s="38" t="s">
        <v>25</v>
      </c>
      <c r="H4" s="38" t="s">
        <v>26</v>
      </c>
      <c r="I4" s="34"/>
      <c r="J4" s="131" t="s">
        <v>48</v>
      </c>
      <c r="K4" s="38" t="s">
        <v>22</v>
      </c>
      <c r="L4" s="38" t="s">
        <v>23</v>
      </c>
      <c r="M4" s="38" t="s">
        <v>24</v>
      </c>
      <c r="N4" s="38" t="s">
        <v>25</v>
      </c>
      <c r="O4" s="38" t="s">
        <v>26</v>
      </c>
      <c r="V4" s="114"/>
      <c r="W4" s="114"/>
      <c r="X4" s="172"/>
      <c r="Y4" s="12"/>
      <c r="Z4" s="4"/>
      <c r="AA4" s="153"/>
      <c r="AC4" s="279"/>
      <c r="AD4" s="279"/>
      <c r="AE4" s="279"/>
      <c r="AF4" s="279"/>
      <c r="AG4" s="279"/>
      <c r="AH4" s="279"/>
    </row>
    <row r="5" spans="2:38" x14ac:dyDescent="0.2">
      <c r="B5" s="125" t="s">
        <v>17</v>
      </c>
      <c r="C5" s="23">
        <v>100000000</v>
      </c>
      <c r="D5" s="76">
        <v>0</v>
      </c>
      <c r="E5" s="76">
        <v>4</v>
      </c>
      <c r="F5" s="76">
        <v>9</v>
      </c>
      <c r="G5" s="76">
        <v>11</v>
      </c>
      <c r="H5" s="76">
        <v>11</v>
      </c>
      <c r="I5" s="125" t="s">
        <v>27</v>
      </c>
      <c r="J5" s="23">
        <v>100000000</v>
      </c>
      <c r="K5" s="76">
        <v>0</v>
      </c>
      <c r="L5" s="67">
        <v>5</v>
      </c>
      <c r="M5" s="67">
        <v>9</v>
      </c>
      <c r="N5" s="67">
        <v>13</v>
      </c>
      <c r="O5" s="76">
        <v>13</v>
      </c>
      <c r="X5" s="34"/>
      <c r="Y5" s="10"/>
      <c r="Z5" s="4"/>
      <c r="AA5" s="153"/>
      <c r="AK5" s="2"/>
    </row>
    <row r="6" spans="2:38" x14ac:dyDescent="0.2">
      <c r="B6" s="125"/>
      <c r="C6" s="23">
        <v>10000000</v>
      </c>
      <c r="D6" s="76">
        <v>0</v>
      </c>
      <c r="E6" s="76">
        <v>3</v>
      </c>
      <c r="F6" s="76">
        <v>8</v>
      </c>
      <c r="G6" s="76">
        <v>9</v>
      </c>
      <c r="H6" s="76">
        <v>9</v>
      </c>
      <c r="J6" s="23">
        <v>10000000</v>
      </c>
      <c r="K6" s="76">
        <v>0</v>
      </c>
      <c r="L6" s="76">
        <v>3</v>
      </c>
      <c r="M6" s="76">
        <v>3</v>
      </c>
      <c r="N6" s="76">
        <v>7</v>
      </c>
      <c r="O6" s="76">
        <v>9</v>
      </c>
      <c r="X6" s="34"/>
      <c r="Y6" s="10"/>
      <c r="Z6" s="4"/>
      <c r="AA6" s="153"/>
      <c r="AF6" s="4"/>
      <c r="AG6" s="4"/>
      <c r="AK6" s="3"/>
    </row>
    <row r="7" spans="2:38" x14ac:dyDescent="0.2">
      <c r="B7" s="125"/>
      <c r="C7" s="23">
        <v>1000000</v>
      </c>
      <c r="D7" s="76">
        <v>0</v>
      </c>
      <c r="E7" s="76">
        <v>1</v>
      </c>
      <c r="F7" s="76">
        <v>3</v>
      </c>
      <c r="G7" s="76">
        <v>8</v>
      </c>
      <c r="H7" s="76">
        <v>8</v>
      </c>
      <c r="J7" s="23">
        <v>1000000</v>
      </c>
      <c r="K7" s="76">
        <v>0</v>
      </c>
      <c r="L7" s="76">
        <v>1</v>
      </c>
      <c r="M7" s="76">
        <v>3</v>
      </c>
      <c r="N7" s="76">
        <v>3</v>
      </c>
      <c r="O7" s="76">
        <v>5</v>
      </c>
      <c r="X7" s="34"/>
      <c r="Y7" s="10"/>
      <c r="Z7" s="4"/>
      <c r="AA7" s="153"/>
      <c r="AD7" s="4"/>
      <c r="AE7" s="4"/>
      <c r="AG7" s="4"/>
      <c r="AK7" s="3"/>
    </row>
    <row r="8" spans="2:38" x14ac:dyDescent="0.2">
      <c r="B8" s="125"/>
      <c r="C8" s="23">
        <v>100000</v>
      </c>
      <c r="D8" s="76">
        <v>0</v>
      </c>
      <c r="E8" s="76">
        <v>0</v>
      </c>
      <c r="F8" s="76">
        <v>1</v>
      </c>
      <c r="G8" s="76">
        <v>1</v>
      </c>
      <c r="H8" s="76">
        <v>2</v>
      </c>
      <c r="I8" s="125"/>
      <c r="J8" s="23">
        <v>100000</v>
      </c>
      <c r="K8" s="76">
        <v>0</v>
      </c>
      <c r="L8" s="76">
        <v>0</v>
      </c>
      <c r="M8" s="76">
        <v>1</v>
      </c>
      <c r="N8" s="76">
        <v>1</v>
      </c>
      <c r="O8" s="76">
        <v>2</v>
      </c>
      <c r="X8" s="34"/>
      <c r="Y8" s="10"/>
      <c r="Z8" s="4"/>
      <c r="AA8" s="153"/>
      <c r="AD8" s="4"/>
      <c r="AE8" s="4"/>
      <c r="AG8" s="4"/>
      <c r="AK8" s="3"/>
    </row>
    <row r="9" spans="2:38" x14ac:dyDescent="0.2">
      <c r="B9" s="125"/>
      <c r="C9" s="23">
        <v>10000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125"/>
      <c r="J9" s="23">
        <v>10000</v>
      </c>
      <c r="K9" s="76">
        <v>0</v>
      </c>
      <c r="L9" s="67">
        <v>0</v>
      </c>
      <c r="M9" s="67">
        <v>0</v>
      </c>
      <c r="N9" s="67">
        <v>0</v>
      </c>
      <c r="O9" s="76">
        <v>0</v>
      </c>
      <c r="X9" s="34"/>
      <c r="Y9" s="10"/>
      <c r="Z9" s="4"/>
      <c r="AA9" s="153"/>
      <c r="AD9" s="4"/>
      <c r="AE9" s="4"/>
      <c r="AG9" s="4"/>
      <c r="AK9" s="2"/>
    </row>
    <row r="10" spans="2:38" x14ac:dyDescent="0.2">
      <c r="B10" s="125"/>
      <c r="C10" s="131" t="s">
        <v>37</v>
      </c>
      <c r="D10" s="76">
        <v>0</v>
      </c>
      <c r="E10" s="76">
        <v>1</v>
      </c>
      <c r="F10" s="76">
        <v>1</v>
      </c>
      <c r="G10" s="76">
        <v>1</v>
      </c>
      <c r="H10" s="76">
        <v>1</v>
      </c>
      <c r="I10" s="125"/>
      <c r="J10" s="131" t="s">
        <v>37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X10" s="34"/>
      <c r="Y10" s="10"/>
      <c r="Z10" s="4"/>
      <c r="AA10" s="153"/>
      <c r="AC10" s="10"/>
      <c r="AD10" s="10"/>
      <c r="AE10" s="10"/>
      <c r="AF10" s="10"/>
      <c r="AG10" s="4"/>
    </row>
    <row r="11" spans="2:38" x14ac:dyDescent="0.2">
      <c r="C11" s="131"/>
      <c r="D11" s="76"/>
      <c r="E11" s="76"/>
      <c r="F11" s="76"/>
      <c r="G11" s="76"/>
      <c r="H11" s="76"/>
      <c r="J11" s="35"/>
      <c r="K11" s="71"/>
      <c r="L11" s="71"/>
      <c r="M11" s="71"/>
      <c r="N11" s="71"/>
      <c r="O11" s="71"/>
      <c r="X11" s="34"/>
      <c r="Y11" s="10"/>
      <c r="Z11" s="4"/>
      <c r="AA11" s="4"/>
    </row>
    <row r="12" spans="2:38" ht="19" x14ac:dyDescent="0.2">
      <c r="B12" s="125" t="s">
        <v>18</v>
      </c>
      <c r="C12" s="23">
        <v>100000000</v>
      </c>
      <c r="D12" s="76">
        <v>0</v>
      </c>
      <c r="E12" s="76">
        <v>2</v>
      </c>
      <c r="F12" s="76">
        <v>5</v>
      </c>
      <c r="G12" s="76">
        <v>10</v>
      </c>
      <c r="H12" s="76">
        <v>10</v>
      </c>
      <c r="I12" s="125" t="s">
        <v>28</v>
      </c>
      <c r="J12" s="23">
        <v>100000000</v>
      </c>
      <c r="K12" s="76">
        <v>0</v>
      </c>
      <c r="L12" s="76">
        <v>0</v>
      </c>
      <c r="M12" s="76">
        <v>4</v>
      </c>
      <c r="N12" s="76">
        <v>7</v>
      </c>
      <c r="O12" s="76">
        <v>11</v>
      </c>
      <c r="X12" s="34"/>
      <c r="Y12" s="4"/>
      <c r="Z12" s="4"/>
      <c r="AA12" s="4"/>
      <c r="AD12" s="66"/>
      <c r="AE12" s="4"/>
    </row>
    <row r="13" spans="2:38" x14ac:dyDescent="0.2">
      <c r="B13" s="125"/>
      <c r="C13" s="23">
        <v>10000000</v>
      </c>
      <c r="D13" s="76">
        <v>0</v>
      </c>
      <c r="E13" s="76">
        <v>0</v>
      </c>
      <c r="F13" s="76">
        <v>4</v>
      </c>
      <c r="G13" s="76">
        <v>7</v>
      </c>
      <c r="H13" s="76">
        <v>7</v>
      </c>
      <c r="J13" s="23">
        <v>10000000</v>
      </c>
      <c r="K13" s="76">
        <v>0</v>
      </c>
      <c r="L13" s="76">
        <v>1</v>
      </c>
      <c r="M13" s="76">
        <v>1</v>
      </c>
      <c r="N13" s="76">
        <v>4</v>
      </c>
      <c r="O13" s="76">
        <v>7</v>
      </c>
      <c r="X13" s="34"/>
      <c r="Y13" s="10"/>
      <c r="Z13" s="4"/>
      <c r="AA13" s="4"/>
      <c r="AB13" s="61"/>
      <c r="AC13" s="273"/>
      <c r="AD13" s="273"/>
      <c r="AE13" s="273"/>
      <c r="AF13" s="273"/>
      <c r="AG13" s="273"/>
      <c r="AH13" s="273"/>
    </row>
    <row r="14" spans="2:38" ht="21" x14ac:dyDescent="0.25">
      <c r="B14" s="125"/>
      <c r="C14" s="23">
        <v>1000000</v>
      </c>
      <c r="D14" s="76">
        <v>0</v>
      </c>
      <c r="E14" s="76">
        <v>0</v>
      </c>
      <c r="F14" s="76">
        <v>3</v>
      </c>
      <c r="G14" s="76">
        <v>3</v>
      </c>
      <c r="H14" s="76">
        <v>3</v>
      </c>
      <c r="I14" s="125"/>
      <c r="J14" s="23">
        <v>1000000</v>
      </c>
      <c r="K14" s="76">
        <v>0</v>
      </c>
      <c r="L14" s="76">
        <v>0</v>
      </c>
      <c r="M14" s="76">
        <v>2</v>
      </c>
      <c r="N14" s="76">
        <v>2</v>
      </c>
      <c r="O14" s="76">
        <v>4</v>
      </c>
      <c r="X14" s="34"/>
      <c r="Y14" s="10"/>
      <c r="Z14" s="9"/>
      <c r="AA14" s="103"/>
      <c r="AB14" s="61"/>
      <c r="AC14" s="61"/>
      <c r="AD14" s="61"/>
      <c r="AE14" s="61"/>
      <c r="AF14" s="61"/>
      <c r="AG14" s="61"/>
      <c r="AH14" s="61"/>
    </row>
    <row r="15" spans="2:38" x14ac:dyDescent="0.2">
      <c r="B15" s="125"/>
      <c r="C15" s="23">
        <v>100000</v>
      </c>
      <c r="D15" s="76">
        <v>0</v>
      </c>
      <c r="E15" s="76">
        <v>1</v>
      </c>
      <c r="F15" s="76">
        <v>2</v>
      </c>
      <c r="G15" s="76">
        <v>2</v>
      </c>
      <c r="H15" s="76">
        <v>2</v>
      </c>
      <c r="I15" s="125"/>
      <c r="J15" s="23">
        <v>100000</v>
      </c>
      <c r="K15" s="76">
        <v>0</v>
      </c>
      <c r="L15" s="76">
        <v>0</v>
      </c>
      <c r="M15" s="76">
        <v>1</v>
      </c>
      <c r="N15" s="76">
        <v>1</v>
      </c>
      <c r="O15" s="76">
        <v>1</v>
      </c>
      <c r="X15" s="34"/>
      <c r="Y15" s="10"/>
      <c r="Z15" s="4"/>
      <c r="AA15" s="158"/>
    </row>
    <row r="16" spans="2:38" x14ac:dyDescent="0.2">
      <c r="B16" s="125"/>
      <c r="C16" s="23">
        <v>10000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125"/>
      <c r="J16" s="23">
        <v>10000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X16" s="34"/>
      <c r="Y16" s="10"/>
      <c r="Z16" s="4"/>
      <c r="AA16" s="158"/>
      <c r="AK16" s="2"/>
      <c r="AL16" s="5"/>
    </row>
    <row r="17" spans="2:43" x14ac:dyDescent="0.2">
      <c r="B17" s="125"/>
      <c r="C17" s="131" t="s">
        <v>37</v>
      </c>
      <c r="D17" s="76">
        <v>0</v>
      </c>
      <c r="E17" s="76">
        <v>1</v>
      </c>
      <c r="F17" s="76">
        <v>1</v>
      </c>
      <c r="G17" s="76">
        <v>1</v>
      </c>
      <c r="H17" s="76">
        <v>1</v>
      </c>
      <c r="I17" s="125"/>
      <c r="J17" s="131" t="s">
        <v>37</v>
      </c>
      <c r="K17" s="76">
        <v>0</v>
      </c>
      <c r="L17" s="76">
        <v>0</v>
      </c>
      <c r="M17" s="76">
        <v>1</v>
      </c>
      <c r="N17" s="76">
        <v>1</v>
      </c>
      <c r="O17" s="76">
        <v>1</v>
      </c>
      <c r="X17" s="34"/>
      <c r="Y17" s="10"/>
      <c r="Z17" s="4"/>
      <c r="AA17" s="158"/>
      <c r="AL17" s="5"/>
    </row>
    <row r="18" spans="2:43" x14ac:dyDescent="0.2">
      <c r="C18" s="38"/>
      <c r="D18" s="38"/>
      <c r="E18" s="38"/>
      <c r="F18" s="38"/>
      <c r="G18" s="38"/>
      <c r="H18" s="38"/>
      <c r="J18" s="21"/>
      <c r="K18" s="21"/>
      <c r="L18" s="21"/>
      <c r="M18" s="21"/>
      <c r="N18" s="21"/>
      <c r="O18" s="21"/>
      <c r="X18" s="34"/>
      <c r="Y18" s="10"/>
      <c r="Z18" s="4"/>
      <c r="AA18" s="158"/>
      <c r="AL18" s="5"/>
    </row>
    <row r="19" spans="2:43" x14ac:dyDescent="0.2">
      <c r="B19" s="125" t="s">
        <v>19</v>
      </c>
      <c r="C19" s="23">
        <v>100000000</v>
      </c>
      <c r="D19" s="76">
        <v>0</v>
      </c>
      <c r="E19" s="76">
        <v>3</v>
      </c>
      <c r="F19" s="76">
        <v>8</v>
      </c>
      <c r="G19" s="76">
        <v>11</v>
      </c>
      <c r="H19" s="76">
        <v>11</v>
      </c>
      <c r="I19" s="125" t="s">
        <v>29</v>
      </c>
      <c r="J19" s="23">
        <v>100000000</v>
      </c>
      <c r="K19" s="67">
        <v>0</v>
      </c>
      <c r="L19" s="67">
        <v>3</v>
      </c>
      <c r="M19" s="67">
        <v>3</v>
      </c>
      <c r="N19" s="67">
        <v>9</v>
      </c>
      <c r="O19" s="67">
        <v>15</v>
      </c>
      <c r="X19" s="34"/>
      <c r="Y19" s="34"/>
      <c r="Z19" s="4"/>
      <c r="AA19" s="158"/>
      <c r="AB19" s="27"/>
      <c r="AC19" s="27"/>
      <c r="AD19" s="27"/>
      <c r="AE19" s="27"/>
      <c r="AL19" s="5"/>
    </row>
    <row r="20" spans="2:43" x14ac:dyDescent="0.2">
      <c r="C20" s="23">
        <v>10000000</v>
      </c>
      <c r="D20" s="76">
        <v>0</v>
      </c>
      <c r="E20" s="76">
        <v>1</v>
      </c>
      <c r="F20" s="76">
        <v>2</v>
      </c>
      <c r="G20" s="76">
        <v>5</v>
      </c>
      <c r="H20" s="76">
        <v>6</v>
      </c>
      <c r="I20" s="34"/>
      <c r="J20" s="23">
        <v>10000000</v>
      </c>
      <c r="K20" s="67">
        <v>0</v>
      </c>
      <c r="L20" s="76">
        <v>3</v>
      </c>
      <c r="M20" s="76">
        <v>6</v>
      </c>
      <c r="N20" s="76">
        <v>8</v>
      </c>
      <c r="O20" s="76">
        <v>9</v>
      </c>
      <c r="X20" s="34"/>
      <c r="Y20" s="4"/>
      <c r="Z20" s="4"/>
      <c r="AA20" s="158"/>
      <c r="AB20" s="27"/>
      <c r="AC20" s="27"/>
    </row>
    <row r="21" spans="2:43" x14ac:dyDescent="0.2">
      <c r="C21" s="23">
        <v>1000000</v>
      </c>
      <c r="D21" s="76">
        <v>0</v>
      </c>
      <c r="E21" s="76">
        <v>1</v>
      </c>
      <c r="F21" s="76">
        <v>1</v>
      </c>
      <c r="G21" s="76">
        <v>2</v>
      </c>
      <c r="H21" s="76">
        <v>3</v>
      </c>
      <c r="I21" s="34"/>
      <c r="J21" s="23">
        <v>1000000</v>
      </c>
      <c r="K21" s="67">
        <v>0</v>
      </c>
      <c r="L21" s="76">
        <v>2</v>
      </c>
      <c r="M21" s="76">
        <v>4</v>
      </c>
      <c r="N21" s="76">
        <v>4</v>
      </c>
      <c r="O21" s="76">
        <v>5</v>
      </c>
      <c r="X21" s="34"/>
      <c r="Y21" s="10"/>
      <c r="Z21" s="4"/>
      <c r="AA21" s="158"/>
    </row>
    <row r="22" spans="2:43" x14ac:dyDescent="0.2">
      <c r="C22" s="23">
        <v>100000</v>
      </c>
      <c r="D22" s="76">
        <v>0</v>
      </c>
      <c r="E22" s="76">
        <v>0</v>
      </c>
      <c r="F22" s="76">
        <v>1</v>
      </c>
      <c r="G22" s="76">
        <v>1</v>
      </c>
      <c r="H22" s="76">
        <v>1</v>
      </c>
      <c r="I22" s="34"/>
      <c r="J22" s="23">
        <v>100000</v>
      </c>
      <c r="K22" s="67">
        <v>0</v>
      </c>
      <c r="L22" s="76">
        <v>1</v>
      </c>
      <c r="M22" s="76">
        <v>1</v>
      </c>
      <c r="N22" s="76">
        <v>1</v>
      </c>
      <c r="O22" s="76">
        <v>1</v>
      </c>
      <c r="X22" s="34"/>
      <c r="Y22" s="10"/>
    </row>
    <row r="23" spans="2:43" x14ac:dyDescent="0.2">
      <c r="C23" s="23">
        <v>10000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34"/>
      <c r="J23" s="23">
        <v>10000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X23" s="34"/>
      <c r="Y23" s="10"/>
    </row>
    <row r="24" spans="2:43" x14ac:dyDescent="0.2">
      <c r="C24" s="131" t="s">
        <v>37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34"/>
      <c r="J24" s="131" t="s">
        <v>37</v>
      </c>
      <c r="K24" s="76">
        <v>0</v>
      </c>
      <c r="L24" s="76">
        <v>1</v>
      </c>
      <c r="M24" s="76">
        <v>0</v>
      </c>
      <c r="N24" s="76">
        <v>0</v>
      </c>
      <c r="O24" s="76">
        <v>2</v>
      </c>
      <c r="X24" s="34"/>
      <c r="Y24" s="10"/>
      <c r="AM24" s="4"/>
    </row>
    <row r="25" spans="2:43" x14ac:dyDescent="0.2">
      <c r="H25" s="4"/>
      <c r="I25" s="4"/>
      <c r="X25" s="34"/>
      <c r="Y25" s="10"/>
      <c r="AM25" s="4"/>
      <c r="AP25" s="6"/>
      <c r="AQ25" s="6"/>
    </row>
    <row r="26" spans="2:43" x14ac:dyDescent="0.2">
      <c r="H26" s="4"/>
      <c r="I26" s="4"/>
      <c r="Q26" s="34"/>
      <c r="X26" s="34"/>
      <c r="Y26" s="10"/>
      <c r="AM26" s="4"/>
    </row>
    <row r="27" spans="2:43" x14ac:dyDescent="0.2">
      <c r="C27" s="4"/>
      <c r="D27" s="4"/>
      <c r="E27" s="4"/>
      <c r="F27" s="4"/>
      <c r="G27" s="4"/>
      <c r="H27" s="4"/>
      <c r="I27" s="4"/>
      <c r="J27" s="4"/>
    </row>
    <row r="29" spans="2:43" ht="16" x14ac:dyDescent="0.2">
      <c r="E29" s="267" t="s">
        <v>47</v>
      </c>
      <c r="F29" s="267"/>
      <c r="G29" s="267"/>
      <c r="H29" s="277"/>
      <c r="I29" s="277"/>
      <c r="J29" s="277"/>
      <c r="K29" s="277"/>
      <c r="L29" s="277"/>
      <c r="M29" s="277"/>
    </row>
    <row r="30" spans="2:43" x14ac:dyDescent="0.2">
      <c r="D30" s="124" t="s">
        <v>48</v>
      </c>
      <c r="E30" s="225" t="s">
        <v>17</v>
      </c>
      <c r="F30" s="225" t="s">
        <v>18</v>
      </c>
      <c r="G30" s="225" t="s">
        <v>19</v>
      </c>
      <c r="H30" s="148" t="s">
        <v>27</v>
      </c>
      <c r="I30" s="148" t="s">
        <v>28</v>
      </c>
      <c r="J30" s="148" t="s">
        <v>29</v>
      </c>
      <c r="O30" s="65"/>
    </row>
    <row r="31" spans="2:43" x14ac:dyDescent="0.2">
      <c r="D31" s="22">
        <v>100000000</v>
      </c>
      <c r="E31" s="76">
        <v>11</v>
      </c>
      <c r="F31" s="76">
        <v>10</v>
      </c>
      <c r="G31" s="76">
        <v>11</v>
      </c>
      <c r="H31" s="76">
        <v>13</v>
      </c>
      <c r="I31" s="76">
        <v>11</v>
      </c>
      <c r="J31" s="67">
        <v>15</v>
      </c>
      <c r="O31" s="10"/>
      <c r="Z31" s="20"/>
    </row>
    <row r="32" spans="2:43" x14ac:dyDescent="0.2">
      <c r="D32" s="23">
        <v>10000000</v>
      </c>
      <c r="E32" s="76">
        <v>9</v>
      </c>
      <c r="F32" s="76">
        <v>7</v>
      </c>
      <c r="G32" s="76">
        <v>6</v>
      </c>
      <c r="H32" s="76">
        <v>9</v>
      </c>
      <c r="I32" s="76">
        <v>7</v>
      </c>
      <c r="J32" s="76">
        <v>9</v>
      </c>
      <c r="O32" s="4"/>
      <c r="Z32" s="20"/>
    </row>
    <row r="33" spans="4:26" x14ac:dyDescent="0.2">
      <c r="D33" s="23">
        <v>1000000</v>
      </c>
      <c r="E33" s="76">
        <v>8</v>
      </c>
      <c r="F33" s="76">
        <v>3</v>
      </c>
      <c r="G33" s="76">
        <v>3</v>
      </c>
      <c r="H33" s="76">
        <v>5</v>
      </c>
      <c r="I33" s="76">
        <v>4</v>
      </c>
      <c r="J33" s="76">
        <v>5</v>
      </c>
      <c r="O33" s="4"/>
      <c r="Z33" s="20"/>
    </row>
    <row r="34" spans="4:26" x14ac:dyDescent="0.2">
      <c r="D34" s="23">
        <v>100000</v>
      </c>
      <c r="E34" s="76">
        <v>2</v>
      </c>
      <c r="F34" s="76">
        <v>2</v>
      </c>
      <c r="G34" s="76">
        <v>1</v>
      </c>
      <c r="H34" s="76">
        <v>2</v>
      </c>
      <c r="I34" s="76">
        <v>1</v>
      </c>
      <c r="J34" s="76">
        <v>1</v>
      </c>
      <c r="O34" s="4"/>
      <c r="Z34" s="20"/>
    </row>
    <row r="35" spans="4:26" x14ac:dyDescent="0.2">
      <c r="D35" s="22">
        <v>10000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67">
        <v>0</v>
      </c>
      <c r="O35" s="4"/>
      <c r="Z35" s="20"/>
    </row>
    <row r="36" spans="4:26" x14ac:dyDescent="0.2">
      <c r="D36" s="124" t="s">
        <v>37</v>
      </c>
      <c r="E36" s="76">
        <v>1</v>
      </c>
      <c r="F36" s="76">
        <v>1</v>
      </c>
      <c r="G36" s="76">
        <v>1</v>
      </c>
      <c r="H36" s="76">
        <v>0</v>
      </c>
      <c r="I36" s="76">
        <v>1</v>
      </c>
      <c r="J36" s="76">
        <v>2</v>
      </c>
      <c r="O36" s="4"/>
      <c r="Z36" s="20"/>
    </row>
    <row r="37" spans="4:26" x14ac:dyDescent="0.2">
      <c r="H37" s="32"/>
      <c r="I37" s="32"/>
      <c r="J37" s="32"/>
      <c r="K37" s="32"/>
      <c r="L37" s="32"/>
      <c r="M37" s="32"/>
      <c r="O37" s="4"/>
    </row>
    <row r="38" spans="4:26" x14ac:dyDescent="0.2">
      <c r="H38" s="32"/>
      <c r="I38" s="32"/>
      <c r="J38" s="32"/>
      <c r="K38" s="32"/>
      <c r="L38" s="32"/>
      <c r="M38" s="32"/>
      <c r="O38" s="4"/>
    </row>
    <row r="39" spans="4:26" ht="16" x14ac:dyDescent="0.2">
      <c r="E39" s="278" t="s">
        <v>33</v>
      </c>
      <c r="F39" s="278"/>
      <c r="G39" s="278"/>
      <c r="H39" s="277"/>
      <c r="I39" s="277"/>
      <c r="J39" s="277"/>
      <c r="K39" s="277"/>
      <c r="L39" s="277"/>
      <c r="M39" s="277"/>
      <c r="O39" s="4"/>
    </row>
    <row r="40" spans="4:26" x14ac:dyDescent="0.2">
      <c r="D40" s="124" t="s">
        <v>48</v>
      </c>
      <c r="E40" s="225" t="s">
        <v>17</v>
      </c>
      <c r="F40" s="225" t="s">
        <v>18</v>
      </c>
      <c r="G40" s="225" t="s">
        <v>19</v>
      </c>
      <c r="H40" s="148" t="s">
        <v>27</v>
      </c>
      <c r="I40" s="148" t="s">
        <v>28</v>
      </c>
      <c r="J40" s="148" t="s">
        <v>29</v>
      </c>
      <c r="O40" s="4"/>
    </row>
    <row r="41" spans="4:26" x14ac:dyDescent="0.2">
      <c r="D41" s="22">
        <v>100000000</v>
      </c>
      <c r="E41" s="76">
        <v>10.52</v>
      </c>
      <c r="F41" s="76">
        <v>9.4700000000000006</v>
      </c>
      <c r="G41" s="76">
        <v>10.52</v>
      </c>
      <c r="H41" s="76">
        <v>13</v>
      </c>
      <c r="I41" s="142">
        <f>(20*(11-1)/(20-1))</f>
        <v>10.526315789473685</v>
      </c>
      <c r="J41" s="142">
        <f>20*(15-2)/(20-2)</f>
        <v>14.444444444444445</v>
      </c>
      <c r="O41" s="4"/>
    </row>
    <row r="42" spans="4:26" x14ac:dyDescent="0.2">
      <c r="D42" s="23">
        <v>10000000</v>
      </c>
      <c r="E42" s="76">
        <v>8.42</v>
      </c>
      <c r="F42" s="76">
        <v>6.31</v>
      </c>
      <c r="G42" s="76">
        <v>5.26</v>
      </c>
      <c r="H42" s="76">
        <v>9</v>
      </c>
      <c r="I42" s="142">
        <f>20*(7-1)/(20-1)</f>
        <v>6.3157894736842106</v>
      </c>
      <c r="J42" s="142">
        <f>20*(9-2)/(20-2)</f>
        <v>7.7777777777777777</v>
      </c>
      <c r="O42" s="4"/>
    </row>
    <row r="43" spans="4:26" x14ac:dyDescent="0.2">
      <c r="D43" s="23">
        <v>1000000</v>
      </c>
      <c r="E43" s="76">
        <v>7.36</v>
      </c>
      <c r="F43" s="76">
        <v>2.1</v>
      </c>
      <c r="G43" s="76">
        <v>2.1</v>
      </c>
      <c r="H43" s="76">
        <v>5</v>
      </c>
      <c r="I43" s="142">
        <f>20*(4-1)/(20-1)</f>
        <v>3.1578947368421053</v>
      </c>
      <c r="J43" s="142">
        <f>20*(5-2)/(20-2)</f>
        <v>3.3333333333333335</v>
      </c>
      <c r="O43" s="4"/>
    </row>
    <row r="44" spans="4:26" x14ac:dyDescent="0.2">
      <c r="D44" s="23">
        <v>100000</v>
      </c>
      <c r="E44" s="76">
        <v>1.05</v>
      </c>
      <c r="F44" s="76">
        <v>1.05</v>
      </c>
      <c r="G44" s="76">
        <v>0</v>
      </c>
      <c r="H44" s="76">
        <v>2</v>
      </c>
      <c r="I44" s="142">
        <v>0</v>
      </c>
      <c r="J44" s="76">
        <v>0</v>
      </c>
      <c r="O44" s="65"/>
    </row>
    <row r="45" spans="4:26" x14ac:dyDescent="0.2">
      <c r="D45" s="22">
        <v>10000</v>
      </c>
      <c r="E45" s="76">
        <v>0</v>
      </c>
      <c r="F45" s="76">
        <v>0</v>
      </c>
      <c r="G45" s="76">
        <v>0</v>
      </c>
      <c r="H45" s="76">
        <v>0</v>
      </c>
      <c r="I45" s="76">
        <v>0</v>
      </c>
      <c r="J45" s="76">
        <v>0</v>
      </c>
      <c r="O45" s="10"/>
    </row>
    <row r="46" spans="4:26" x14ac:dyDescent="0.2">
      <c r="D46" s="124" t="s">
        <v>37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O46" s="4"/>
    </row>
    <row r="47" spans="4:26" x14ac:dyDescent="0.2">
      <c r="E47" s="4"/>
      <c r="F47" s="4"/>
      <c r="G47" s="4"/>
      <c r="H47" s="34"/>
      <c r="I47" s="34"/>
      <c r="J47" s="34"/>
      <c r="K47" s="34"/>
      <c r="L47" s="34"/>
      <c r="M47" s="34"/>
      <c r="O47" s="4"/>
    </row>
    <row r="48" spans="4:26" x14ac:dyDescent="0.2">
      <c r="E48" s="4"/>
      <c r="F48" s="4"/>
      <c r="G48" s="4"/>
      <c r="H48" s="34"/>
      <c r="I48" s="34"/>
      <c r="J48" s="34"/>
      <c r="K48" s="34"/>
      <c r="L48" s="34"/>
      <c r="M48" s="34"/>
      <c r="O48" s="4"/>
    </row>
    <row r="49" spans="4:15" ht="16" x14ac:dyDescent="0.2">
      <c r="E49" s="114"/>
      <c r="F49" s="115"/>
      <c r="G49" s="115"/>
      <c r="H49" s="277"/>
      <c r="I49" s="277"/>
      <c r="J49" s="277"/>
      <c r="K49" s="277"/>
      <c r="L49" s="277"/>
      <c r="M49" s="277"/>
      <c r="O49" s="4"/>
    </row>
    <row r="50" spans="4:15" x14ac:dyDescent="0.2">
      <c r="D50" s="35"/>
      <c r="E50" s="225" t="s">
        <v>17</v>
      </c>
      <c r="F50" s="225" t="s">
        <v>18</v>
      </c>
      <c r="G50" s="225" t="s">
        <v>19</v>
      </c>
      <c r="H50" s="148" t="s">
        <v>27</v>
      </c>
      <c r="I50" s="148" t="s">
        <v>28</v>
      </c>
      <c r="J50" s="148" t="s">
        <v>29</v>
      </c>
    </row>
    <row r="51" spans="4:15" ht="21" x14ac:dyDescent="0.25">
      <c r="D51" s="173" t="s">
        <v>2</v>
      </c>
      <c r="E51" s="110">
        <v>29372186.765769999</v>
      </c>
      <c r="F51" s="110">
        <v>127137342.11775</v>
      </c>
      <c r="G51" s="110">
        <v>65454355.865400001</v>
      </c>
      <c r="H51" s="75">
        <v>17713626.546659999</v>
      </c>
      <c r="I51" s="75">
        <v>54829331.177900001</v>
      </c>
      <c r="J51" s="75">
        <v>21532208.23384</v>
      </c>
      <c r="K51" s="68"/>
    </row>
    <row r="52" spans="4:15" x14ac:dyDescent="0.2">
      <c r="D52" s="129" t="s">
        <v>39</v>
      </c>
      <c r="E52" s="75">
        <v>30459674.1039</v>
      </c>
      <c r="F52" s="75">
        <v>208221523.90158999</v>
      </c>
      <c r="G52" s="75">
        <v>56024196.24041</v>
      </c>
      <c r="H52" s="75">
        <v>14085404.94259</v>
      </c>
      <c r="I52" s="75">
        <v>48353793.2663</v>
      </c>
      <c r="J52" s="75">
        <v>11929763.726530001</v>
      </c>
    </row>
    <row r="53" spans="4:15" x14ac:dyDescent="0.2">
      <c r="D53" s="151" t="s">
        <v>45</v>
      </c>
      <c r="E53" s="75">
        <v>284917012.66746998</v>
      </c>
      <c r="F53" s="75">
        <v>4129116361.5869699</v>
      </c>
      <c r="G53" s="75">
        <v>480975196.73176998</v>
      </c>
      <c r="H53" s="75">
        <v>100086120.70754001</v>
      </c>
      <c r="I53" s="75">
        <v>412659584.73176998</v>
      </c>
      <c r="J53" s="75">
        <v>71700500.552760005</v>
      </c>
    </row>
    <row r="54" spans="4:15" x14ac:dyDescent="0.2">
      <c r="D54" s="151" t="s">
        <v>46</v>
      </c>
      <c r="E54" s="75">
        <v>8129757.5112699997</v>
      </c>
      <c r="F54" s="75">
        <v>28559696.22662</v>
      </c>
      <c r="G54" s="75">
        <v>22986014.76464</v>
      </c>
      <c r="H54" s="75">
        <v>5747488.9571900005</v>
      </c>
      <c r="I54" s="75">
        <v>18262523.744690001</v>
      </c>
      <c r="J54" s="75">
        <v>9013652.3337500002</v>
      </c>
    </row>
    <row r="55" spans="4:15" x14ac:dyDescent="0.2">
      <c r="D55" s="151" t="s">
        <v>3</v>
      </c>
      <c r="E55" s="76">
        <v>3.6611600000000002</v>
      </c>
      <c r="F55" s="76">
        <v>0.50902999999999998</v>
      </c>
      <c r="G55" s="76">
        <v>0.50568999999999997</v>
      </c>
      <c r="H55" s="76">
        <v>0.72184999999999999</v>
      </c>
      <c r="I55" s="76">
        <v>1.1011200000000001</v>
      </c>
      <c r="J55" s="76">
        <v>0.70984999999999998</v>
      </c>
    </row>
    <row r="56" spans="4:15" x14ac:dyDescent="0.2">
      <c r="D56" s="151" t="s">
        <v>4</v>
      </c>
      <c r="E56" s="83">
        <v>0.54991000000000001</v>
      </c>
      <c r="F56" s="83">
        <v>0.57487999999999995</v>
      </c>
      <c r="G56" s="21">
        <v>0.80547999999999997</v>
      </c>
      <c r="H56" s="21">
        <v>0.61617999999999995</v>
      </c>
      <c r="I56" s="21">
        <v>0.73323000000000005</v>
      </c>
      <c r="J56" s="21">
        <v>0.89539999999999997</v>
      </c>
    </row>
    <row r="57" spans="4:15" x14ac:dyDescent="0.2">
      <c r="D57" s="151" t="s">
        <v>40</v>
      </c>
      <c r="E57" s="83">
        <v>0.12256</v>
      </c>
      <c r="F57" s="83">
        <v>0.14766000000000001</v>
      </c>
      <c r="G57" s="83">
        <v>0.19411</v>
      </c>
      <c r="H57" s="83">
        <v>0.12686</v>
      </c>
      <c r="I57">
        <v>0.16933999999999999</v>
      </c>
      <c r="J57">
        <v>0.18174999999999999</v>
      </c>
    </row>
    <row r="58" spans="4:15" x14ac:dyDescent="0.2">
      <c r="D58" s="151" t="s">
        <v>5</v>
      </c>
      <c r="E58" s="76">
        <v>0.89332999999999996</v>
      </c>
      <c r="F58" s="76">
        <v>0.34100999999999998</v>
      </c>
      <c r="G58" s="76">
        <v>-1.29558</v>
      </c>
      <c r="H58" s="76">
        <v>0.53373000000000004</v>
      </c>
      <c r="I58" s="76">
        <v>-0.67451000000000005</v>
      </c>
      <c r="J58" s="76">
        <v>-1.5660400000000001</v>
      </c>
    </row>
    <row r="59" spans="4:15" x14ac:dyDescent="0.2">
      <c r="E59" s="103"/>
      <c r="F59" s="103"/>
      <c r="G59" s="103"/>
      <c r="H59" s="104"/>
      <c r="I59" s="4"/>
    </row>
    <row r="60" spans="4:15" x14ac:dyDescent="0.2">
      <c r="D60" s="35"/>
      <c r="E60" s="225" t="s">
        <v>17</v>
      </c>
      <c r="F60" s="225" t="s">
        <v>18</v>
      </c>
      <c r="G60" s="225" t="s">
        <v>19</v>
      </c>
      <c r="H60" s="148" t="s">
        <v>27</v>
      </c>
      <c r="I60" s="148" t="s">
        <v>28</v>
      </c>
      <c r="J60" s="148" t="s">
        <v>29</v>
      </c>
    </row>
    <row r="61" spans="4:15" ht="21" x14ac:dyDescent="0.25">
      <c r="D61" s="173" t="s">
        <v>16</v>
      </c>
      <c r="E61" s="70">
        <v>5.9245299999999999</v>
      </c>
      <c r="F61" s="70">
        <v>6.4934599999999998</v>
      </c>
      <c r="G61" s="70">
        <v>6.03287</v>
      </c>
      <c r="H61" s="70">
        <v>5.4967499999999996</v>
      </c>
      <c r="I61" s="70">
        <v>6.6399900000000001</v>
      </c>
      <c r="J61" s="70">
        <v>6.0643200000000004</v>
      </c>
    </row>
    <row r="62" spans="4:15" x14ac:dyDescent="0.2">
      <c r="D62" s="151" t="s">
        <v>39</v>
      </c>
      <c r="E62" s="21">
        <v>0.44811000000000001</v>
      </c>
      <c r="F62" s="21">
        <v>0.52683000000000002</v>
      </c>
      <c r="G62" s="21">
        <v>0.43339</v>
      </c>
      <c r="H62" s="21">
        <v>0.32754</v>
      </c>
      <c r="I62" s="21">
        <v>0.42376000000000003</v>
      </c>
      <c r="J62" s="21">
        <v>0.32824999999999999</v>
      </c>
    </row>
    <row r="63" spans="4:15" x14ac:dyDescent="0.2">
      <c r="D63" s="151" t="s">
        <v>45</v>
      </c>
      <c r="E63" s="21">
        <v>7.09802</v>
      </c>
      <c r="F63" s="21">
        <v>7.98203</v>
      </c>
      <c r="G63" s="21">
        <v>7.1656300000000002</v>
      </c>
      <c r="H63" s="21">
        <v>6.2562600000000002</v>
      </c>
      <c r="I63" s="21">
        <v>7.8117999999999999</v>
      </c>
      <c r="J63" s="21">
        <v>6.8689600000000004</v>
      </c>
    </row>
    <row r="64" spans="4:15" x14ac:dyDescent="0.2">
      <c r="D64" s="151" t="s">
        <v>46</v>
      </c>
      <c r="E64" s="21">
        <v>5.2782799999999996</v>
      </c>
      <c r="F64" s="21">
        <v>5.8095299999999996</v>
      </c>
      <c r="G64" s="21">
        <v>5.40829</v>
      </c>
      <c r="H64" s="21">
        <v>4.9537199999999997</v>
      </c>
      <c r="I64" s="21">
        <v>6.0838299999999998</v>
      </c>
      <c r="J64" s="21">
        <v>5.5562899999999997</v>
      </c>
    </row>
    <row r="65" spans="4:10" x14ac:dyDescent="0.2">
      <c r="D65" s="151" t="s">
        <v>3</v>
      </c>
      <c r="E65" s="25">
        <v>3.3087800000000001</v>
      </c>
      <c r="F65" s="25">
        <v>1.5327599999999999</v>
      </c>
      <c r="G65" s="25">
        <v>2.5575299999999999</v>
      </c>
      <c r="H65" s="21">
        <v>2.82891</v>
      </c>
      <c r="I65" s="21">
        <v>1.2612300000000001</v>
      </c>
      <c r="J65" s="21">
        <v>3.3005800000000001</v>
      </c>
    </row>
    <row r="66" spans="4:10" x14ac:dyDescent="0.2">
      <c r="D66" s="151" t="s">
        <v>4</v>
      </c>
      <c r="E66" s="25">
        <v>5.5086500000000003</v>
      </c>
      <c r="F66" s="21">
        <v>6.3012800000000002</v>
      </c>
      <c r="G66" s="21">
        <v>5.9620899999999999</v>
      </c>
      <c r="H66" s="21">
        <v>6.1977799999999998</v>
      </c>
      <c r="I66" s="21">
        <v>8.8103400000000001</v>
      </c>
      <c r="J66" s="21">
        <v>7.9464899999999998</v>
      </c>
    </row>
    <row r="67" spans="4:10" x14ac:dyDescent="0.2">
      <c r="D67" s="151" t="s">
        <v>40</v>
      </c>
      <c r="E67" s="25">
        <v>1.2565599999999999</v>
      </c>
      <c r="F67" s="21">
        <v>1.4948600000000001</v>
      </c>
      <c r="G67" s="21">
        <v>1.33368</v>
      </c>
      <c r="H67" s="21">
        <v>1.2708299999999999</v>
      </c>
      <c r="I67" s="21">
        <v>2.1475300000000002</v>
      </c>
      <c r="J67" s="21">
        <v>1.67791</v>
      </c>
    </row>
    <row r="68" spans="4:10" x14ac:dyDescent="0.2">
      <c r="D68" s="151" t="s">
        <v>5</v>
      </c>
      <c r="E68" s="21">
        <v>0.74372000000000005</v>
      </c>
      <c r="F68" s="21">
        <v>-0.11964</v>
      </c>
      <c r="G68" s="21">
        <v>0.34644999999999998</v>
      </c>
      <c r="H68" s="21">
        <v>0.41298000000000001</v>
      </c>
      <c r="I68" s="21">
        <v>-2.2435800000000001</v>
      </c>
      <c r="J68" s="21">
        <v>-1.22037</v>
      </c>
    </row>
  </sheetData>
  <mergeCells count="12">
    <mergeCell ref="E29:G29"/>
    <mergeCell ref="E39:G39"/>
    <mergeCell ref="AF4:AH4"/>
    <mergeCell ref="AC13:AE13"/>
    <mergeCell ref="AF13:AH13"/>
    <mergeCell ref="AC4:AE4"/>
    <mergeCell ref="H49:J49"/>
    <mergeCell ref="K49:M49"/>
    <mergeCell ref="H29:J29"/>
    <mergeCell ref="H39:J39"/>
    <mergeCell ref="K29:M29"/>
    <mergeCell ref="K39:M39"/>
  </mergeCells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2:AO65"/>
  <sheetViews>
    <sheetView topLeftCell="A37" zoomScale="139" zoomScaleNormal="100" workbookViewId="0">
      <selection activeCell="D59" sqref="D59:I59"/>
    </sheetView>
  </sheetViews>
  <sheetFormatPr baseColWidth="10" defaultColWidth="10.83203125" defaultRowHeight="15" x14ac:dyDescent="0.2"/>
  <cols>
    <col min="10" max="11" width="11" bestFit="1" customWidth="1"/>
    <col min="12" max="12" width="11.1640625" customWidth="1"/>
    <col min="13" max="17" width="11" bestFit="1" customWidth="1"/>
    <col min="18" max="18" width="11.33203125" customWidth="1"/>
    <col min="19" max="19" width="11.6640625" bestFit="1" customWidth="1"/>
  </cols>
  <sheetData>
    <row r="2" spans="2:41" ht="21" x14ac:dyDescent="0.25">
      <c r="C2" s="1" t="s">
        <v>41</v>
      </c>
      <c r="F2" s="14"/>
      <c r="AI2" s="18"/>
      <c r="AK2" s="17"/>
      <c r="AL2" s="17"/>
      <c r="AM2" s="17"/>
    </row>
    <row r="3" spans="2:41" ht="21" x14ac:dyDescent="0.25">
      <c r="D3" s="171" t="s">
        <v>20</v>
      </c>
      <c r="I3" s="1"/>
      <c r="J3" s="32"/>
      <c r="K3" s="112"/>
      <c r="L3" s="32"/>
      <c r="M3" s="32"/>
      <c r="N3" s="32"/>
      <c r="O3" s="32"/>
      <c r="P3" s="1"/>
      <c r="Q3" s="32"/>
      <c r="R3" s="112"/>
      <c r="S3" s="112"/>
      <c r="T3" s="112"/>
      <c r="U3" s="32"/>
      <c r="Y3" s="1"/>
      <c r="AC3" s="1"/>
      <c r="AE3" s="18"/>
      <c r="AG3" s="17"/>
    </row>
    <row r="4" spans="2:41" x14ac:dyDescent="0.2">
      <c r="C4" s="124" t="s">
        <v>48</v>
      </c>
      <c r="D4" s="21" t="s">
        <v>22</v>
      </c>
      <c r="E4" s="21" t="s">
        <v>23</v>
      </c>
      <c r="F4" s="21" t="s">
        <v>24</v>
      </c>
      <c r="G4" s="21" t="s">
        <v>25</v>
      </c>
      <c r="H4" s="21" t="s">
        <v>26</v>
      </c>
      <c r="I4" s="32"/>
      <c r="J4" s="124" t="s">
        <v>48</v>
      </c>
      <c r="K4" s="21" t="s">
        <v>22</v>
      </c>
      <c r="L4" s="21" t="s">
        <v>23</v>
      </c>
      <c r="M4" s="21" t="s">
        <v>24</v>
      </c>
      <c r="N4" s="21" t="s">
        <v>25</v>
      </c>
      <c r="O4" s="21" t="s">
        <v>26</v>
      </c>
      <c r="Y4" s="14"/>
      <c r="Z4" s="33"/>
      <c r="AA4" s="14"/>
      <c r="AB4" s="280"/>
      <c r="AC4" s="280"/>
      <c r="AD4" s="280"/>
      <c r="AE4" s="281"/>
      <c r="AF4" s="281"/>
      <c r="AG4" s="281"/>
      <c r="AH4" s="4"/>
      <c r="AI4" s="152"/>
      <c r="AJ4" s="12"/>
      <c r="AK4" s="12"/>
      <c r="AL4" s="12"/>
      <c r="AM4" s="12"/>
      <c r="AN4" s="12"/>
      <c r="AO4" s="4"/>
    </row>
    <row r="5" spans="2:41" x14ac:dyDescent="0.2">
      <c r="B5" s="125" t="s">
        <v>17</v>
      </c>
      <c r="C5" s="22">
        <v>100000000</v>
      </c>
      <c r="D5" s="67">
        <v>11</v>
      </c>
      <c r="E5" s="67">
        <v>17</v>
      </c>
      <c r="F5" s="67">
        <v>20</v>
      </c>
      <c r="G5" s="67">
        <v>20</v>
      </c>
      <c r="H5" s="67">
        <v>20</v>
      </c>
      <c r="I5" s="125" t="s">
        <v>27</v>
      </c>
      <c r="J5" s="22">
        <v>100000000</v>
      </c>
      <c r="K5" s="67">
        <v>5</v>
      </c>
      <c r="L5" s="67">
        <v>11</v>
      </c>
      <c r="M5" s="67">
        <v>17</v>
      </c>
      <c r="N5" s="67">
        <v>20</v>
      </c>
      <c r="O5" s="67">
        <v>20</v>
      </c>
      <c r="Y5" s="27"/>
      <c r="Z5" s="27"/>
      <c r="AA5" s="27"/>
      <c r="AB5" s="27"/>
      <c r="AC5" s="27"/>
      <c r="AD5" s="27"/>
      <c r="AE5" s="153"/>
      <c r="AF5" s="153"/>
      <c r="AG5" s="153"/>
      <c r="AH5" s="154"/>
      <c r="AI5" s="155"/>
      <c r="AJ5" s="10"/>
      <c r="AK5" s="10"/>
      <c r="AL5" s="10"/>
      <c r="AM5" s="10"/>
      <c r="AN5" s="10"/>
      <c r="AO5" s="4"/>
    </row>
    <row r="6" spans="2:41" x14ac:dyDescent="0.2">
      <c r="B6" s="125"/>
      <c r="C6" s="23">
        <v>10000000</v>
      </c>
      <c r="D6" s="67">
        <v>7</v>
      </c>
      <c r="E6" s="67">
        <v>11</v>
      </c>
      <c r="F6" s="67">
        <v>17</v>
      </c>
      <c r="G6" s="67">
        <v>17</v>
      </c>
      <c r="H6" s="67">
        <v>17</v>
      </c>
      <c r="J6" s="23">
        <v>10000000</v>
      </c>
      <c r="K6" s="67">
        <v>5</v>
      </c>
      <c r="L6" s="67">
        <v>7</v>
      </c>
      <c r="M6" s="67">
        <v>15</v>
      </c>
      <c r="N6" s="67">
        <v>15</v>
      </c>
      <c r="O6" s="67">
        <v>18</v>
      </c>
      <c r="Y6" s="57"/>
      <c r="Z6" s="63"/>
      <c r="AA6" s="57"/>
      <c r="AB6" s="57"/>
      <c r="AC6" s="57"/>
      <c r="AD6" s="57"/>
      <c r="AE6" s="156"/>
      <c r="AF6" s="156"/>
      <c r="AG6" s="156"/>
      <c r="AH6" s="10"/>
      <c r="AI6" s="155"/>
      <c r="AJ6" s="4"/>
      <c r="AK6" s="4"/>
      <c r="AL6" s="4"/>
      <c r="AM6" s="4"/>
      <c r="AN6" s="10"/>
      <c r="AO6" s="4"/>
    </row>
    <row r="7" spans="2:41" x14ac:dyDescent="0.2">
      <c r="B7" s="125"/>
      <c r="C7" s="23">
        <v>1000000</v>
      </c>
      <c r="D7" s="67">
        <v>3</v>
      </c>
      <c r="E7" s="67">
        <v>9</v>
      </c>
      <c r="F7" s="67">
        <v>10</v>
      </c>
      <c r="G7" s="67">
        <v>13</v>
      </c>
      <c r="H7" s="67">
        <v>13</v>
      </c>
      <c r="J7" s="23">
        <v>1000000</v>
      </c>
      <c r="K7" s="67">
        <v>2</v>
      </c>
      <c r="L7" s="67">
        <v>7</v>
      </c>
      <c r="M7" s="67">
        <v>7</v>
      </c>
      <c r="N7" s="67">
        <v>9</v>
      </c>
      <c r="O7" s="67">
        <v>9</v>
      </c>
      <c r="Y7" s="57"/>
      <c r="Z7" s="63"/>
      <c r="AA7" s="57"/>
      <c r="AB7" s="57"/>
      <c r="AC7" s="57"/>
      <c r="AD7" s="57"/>
      <c r="AE7" s="156"/>
      <c r="AF7" s="156"/>
      <c r="AG7" s="156"/>
      <c r="AH7" s="156"/>
      <c r="AI7" s="157"/>
      <c r="AJ7" s="4"/>
      <c r="AK7" s="4"/>
      <c r="AL7" s="4"/>
      <c r="AM7" s="4"/>
      <c r="AN7" s="4"/>
      <c r="AO7" s="4"/>
    </row>
    <row r="8" spans="2:41" x14ac:dyDescent="0.2">
      <c r="B8" s="125"/>
      <c r="C8" s="23">
        <v>100000</v>
      </c>
      <c r="D8" s="67">
        <v>0</v>
      </c>
      <c r="E8" s="67">
        <v>3</v>
      </c>
      <c r="F8" s="67">
        <v>7</v>
      </c>
      <c r="G8" s="67">
        <v>7</v>
      </c>
      <c r="H8" s="67">
        <v>7</v>
      </c>
      <c r="I8" s="125"/>
      <c r="J8" s="23">
        <v>100000</v>
      </c>
      <c r="K8" s="67">
        <v>2</v>
      </c>
      <c r="L8" s="67">
        <v>2</v>
      </c>
      <c r="M8" s="67">
        <v>2</v>
      </c>
      <c r="N8" s="67">
        <v>4</v>
      </c>
      <c r="O8" s="67">
        <v>4</v>
      </c>
      <c r="Y8" s="57"/>
      <c r="Z8" s="63"/>
      <c r="AA8" s="57"/>
      <c r="AB8" s="57"/>
      <c r="AC8" s="57"/>
      <c r="AD8" s="57"/>
      <c r="AE8" s="156"/>
      <c r="AF8" s="156"/>
      <c r="AG8" s="156"/>
      <c r="AH8" s="156"/>
      <c r="AI8" s="157"/>
      <c r="AJ8" s="4"/>
      <c r="AK8" s="4"/>
      <c r="AL8" s="4"/>
      <c r="AM8" s="4"/>
      <c r="AN8" s="4"/>
      <c r="AO8" s="4"/>
    </row>
    <row r="9" spans="2:41" x14ac:dyDescent="0.2">
      <c r="B9" s="125"/>
      <c r="C9" s="22">
        <v>10000</v>
      </c>
      <c r="D9" s="67">
        <v>0</v>
      </c>
      <c r="E9" s="67">
        <v>0</v>
      </c>
      <c r="F9" s="67">
        <v>0</v>
      </c>
      <c r="G9" s="67">
        <v>3</v>
      </c>
      <c r="H9" s="67">
        <v>3</v>
      </c>
      <c r="I9" s="125"/>
      <c r="J9" s="22">
        <v>10000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Y9" s="57"/>
      <c r="Z9" s="63"/>
      <c r="AA9" s="57"/>
      <c r="AB9" s="57"/>
      <c r="AC9" s="57"/>
      <c r="AD9" s="57"/>
      <c r="AE9" s="156"/>
      <c r="AF9" s="156"/>
      <c r="AG9" s="156"/>
      <c r="AH9" s="10"/>
      <c r="AI9" s="157"/>
      <c r="AJ9" s="4"/>
      <c r="AK9" s="4"/>
      <c r="AL9" s="4"/>
      <c r="AM9" s="4"/>
      <c r="AN9" s="4"/>
      <c r="AO9" s="4"/>
    </row>
    <row r="10" spans="2:41" x14ac:dyDescent="0.2">
      <c r="B10" s="125"/>
      <c r="C10" s="124" t="s">
        <v>37</v>
      </c>
      <c r="D10" s="67">
        <v>0</v>
      </c>
      <c r="E10" s="67">
        <v>0</v>
      </c>
      <c r="F10" s="67">
        <v>1</v>
      </c>
      <c r="G10" s="67">
        <v>2</v>
      </c>
      <c r="H10" s="76">
        <v>2</v>
      </c>
      <c r="I10" s="125"/>
      <c r="J10" s="124" t="s">
        <v>37</v>
      </c>
      <c r="K10" s="67">
        <v>0</v>
      </c>
      <c r="L10" s="67">
        <v>0</v>
      </c>
      <c r="M10" s="67">
        <v>0</v>
      </c>
      <c r="N10" s="67">
        <v>0</v>
      </c>
      <c r="O10" s="76">
        <v>0</v>
      </c>
      <c r="Y10" s="57"/>
      <c r="Z10" s="63"/>
      <c r="AA10" s="57"/>
      <c r="AB10" s="57"/>
      <c r="AC10" s="57"/>
      <c r="AD10" s="64"/>
      <c r="AE10" s="156"/>
      <c r="AF10" s="64"/>
      <c r="AG10" s="64"/>
      <c r="AH10" s="156"/>
      <c r="AI10" s="157"/>
      <c r="AJ10" s="4"/>
      <c r="AK10" s="4"/>
      <c r="AL10" s="4"/>
      <c r="AM10" s="4"/>
      <c r="AN10" s="4"/>
      <c r="AO10" s="4"/>
    </row>
    <row r="11" spans="2:41" x14ac:dyDescent="0.2">
      <c r="C11" s="21"/>
      <c r="D11" s="21"/>
      <c r="E11" s="21"/>
      <c r="F11" s="21"/>
      <c r="G11" s="21"/>
      <c r="H11" s="21"/>
      <c r="J11" s="21"/>
      <c r="K11" s="21"/>
      <c r="L11" s="21"/>
      <c r="M11" s="21"/>
      <c r="N11" s="21"/>
      <c r="O11" s="21"/>
      <c r="Y11" s="57"/>
      <c r="Z11" s="63"/>
      <c r="AA11" s="57"/>
      <c r="AB11" s="57"/>
      <c r="AC11" s="57"/>
      <c r="AD11" s="57"/>
      <c r="AE11" s="156"/>
      <c r="AF11" s="156"/>
      <c r="AG11" s="156"/>
      <c r="AH11" s="156"/>
      <c r="AI11" s="157"/>
      <c r="AJ11" s="4"/>
      <c r="AK11" s="4"/>
      <c r="AL11" s="4"/>
      <c r="AM11" s="34"/>
      <c r="AN11" s="34"/>
      <c r="AO11" s="4"/>
    </row>
    <row r="12" spans="2:41" x14ac:dyDescent="0.2">
      <c r="B12" s="125" t="s">
        <v>18</v>
      </c>
      <c r="C12" s="22">
        <v>100000000</v>
      </c>
      <c r="D12" s="67">
        <v>6</v>
      </c>
      <c r="E12" s="67">
        <v>9</v>
      </c>
      <c r="F12" s="67">
        <v>19</v>
      </c>
      <c r="G12" s="67">
        <v>19</v>
      </c>
      <c r="H12" s="67">
        <v>20</v>
      </c>
      <c r="I12" s="125" t="s">
        <v>28</v>
      </c>
      <c r="J12" s="22">
        <v>100000000</v>
      </c>
      <c r="K12" s="67">
        <v>5</v>
      </c>
      <c r="L12" s="67">
        <v>5</v>
      </c>
      <c r="M12" s="67">
        <v>11</v>
      </c>
      <c r="N12" s="67">
        <v>19</v>
      </c>
      <c r="O12" s="76">
        <v>19</v>
      </c>
      <c r="AE12" s="157"/>
      <c r="AF12" s="4"/>
      <c r="AG12" s="4"/>
      <c r="AH12" s="4"/>
      <c r="AI12" s="152"/>
      <c r="AJ12" s="4"/>
      <c r="AK12" s="4"/>
      <c r="AL12" s="4"/>
      <c r="AM12" s="4"/>
      <c r="AN12" s="4"/>
      <c r="AO12" s="4"/>
    </row>
    <row r="13" spans="2:41" x14ac:dyDescent="0.2">
      <c r="B13" s="125"/>
      <c r="C13" s="23">
        <v>10000000</v>
      </c>
      <c r="D13" s="76">
        <v>1</v>
      </c>
      <c r="E13" s="76">
        <v>3</v>
      </c>
      <c r="F13" s="76">
        <v>13</v>
      </c>
      <c r="G13" s="76">
        <v>13</v>
      </c>
      <c r="H13" s="76">
        <v>13</v>
      </c>
      <c r="J13" s="23">
        <v>10000000</v>
      </c>
      <c r="K13" s="67">
        <v>3</v>
      </c>
      <c r="L13" s="67">
        <v>7</v>
      </c>
      <c r="M13" s="67">
        <v>7</v>
      </c>
      <c r="N13" s="67">
        <v>15</v>
      </c>
      <c r="O13" s="67">
        <v>15</v>
      </c>
      <c r="AE13" s="152"/>
      <c r="AF13" s="4"/>
      <c r="AG13" s="4"/>
      <c r="AH13" s="4"/>
      <c r="AI13" s="155"/>
      <c r="AJ13" s="4"/>
      <c r="AK13" s="4"/>
      <c r="AL13" s="4"/>
      <c r="AM13" s="4"/>
      <c r="AN13" s="4"/>
      <c r="AO13" s="4"/>
    </row>
    <row r="14" spans="2:41" x14ac:dyDescent="0.2">
      <c r="B14" s="125"/>
      <c r="C14" s="23">
        <v>1000000</v>
      </c>
      <c r="D14" s="76">
        <v>1</v>
      </c>
      <c r="E14" s="76">
        <v>5</v>
      </c>
      <c r="F14" s="76">
        <v>9</v>
      </c>
      <c r="G14" s="76">
        <v>9</v>
      </c>
      <c r="H14" s="76">
        <v>9</v>
      </c>
      <c r="I14" s="125"/>
      <c r="J14" s="23">
        <v>1000000</v>
      </c>
      <c r="K14" s="76">
        <v>2</v>
      </c>
      <c r="L14" s="76">
        <v>5</v>
      </c>
      <c r="M14" s="76">
        <v>11</v>
      </c>
      <c r="N14" s="76">
        <v>11</v>
      </c>
      <c r="O14" s="76">
        <v>11</v>
      </c>
      <c r="AE14" s="155"/>
      <c r="AF14" s="4"/>
      <c r="AG14" s="4"/>
      <c r="AH14" s="4"/>
      <c r="AI14" s="157"/>
      <c r="AJ14" s="4"/>
      <c r="AK14" s="4"/>
      <c r="AL14" s="4"/>
      <c r="AM14" s="4"/>
      <c r="AN14" s="4"/>
      <c r="AO14" s="4"/>
    </row>
    <row r="15" spans="2:41" x14ac:dyDescent="0.2">
      <c r="B15" s="125"/>
      <c r="C15" s="23">
        <v>100000</v>
      </c>
      <c r="D15" s="76">
        <v>1</v>
      </c>
      <c r="E15" s="76">
        <v>3</v>
      </c>
      <c r="F15" s="76">
        <v>4</v>
      </c>
      <c r="G15" s="76">
        <v>4</v>
      </c>
      <c r="H15" s="76">
        <v>5</v>
      </c>
      <c r="I15" s="125"/>
      <c r="J15" s="23">
        <v>100000</v>
      </c>
      <c r="K15" s="76">
        <v>3</v>
      </c>
      <c r="L15" s="76">
        <v>3</v>
      </c>
      <c r="M15" s="76">
        <v>5</v>
      </c>
      <c r="N15" s="76">
        <v>5</v>
      </c>
      <c r="O15" s="76">
        <v>5</v>
      </c>
      <c r="AE15" s="157"/>
      <c r="AF15" s="4"/>
      <c r="AG15" s="4"/>
      <c r="AH15" s="4"/>
      <c r="AI15" s="157"/>
      <c r="AJ15" s="4"/>
      <c r="AK15" s="4"/>
      <c r="AL15" s="4"/>
      <c r="AM15" s="4"/>
      <c r="AN15" s="4"/>
      <c r="AO15" s="4"/>
    </row>
    <row r="16" spans="2:41" x14ac:dyDescent="0.2">
      <c r="B16" s="125"/>
      <c r="C16" s="22">
        <v>10000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125"/>
      <c r="J16" s="22">
        <v>10000</v>
      </c>
      <c r="K16" s="76">
        <v>0</v>
      </c>
      <c r="L16" s="76">
        <v>0</v>
      </c>
      <c r="M16" s="76">
        <v>1</v>
      </c>
      <c r="N16" s="76">
        <v>1</v>
      </c>
      <c r="O16" s="76">
        <v>1</v>
      </c>
      <c r="X16" s="27"/>
      <c r="Y16" s="14"/>
      <c r="Z16" s="33"/>
      <c r="AA16" s="14"/>
      <c r="AB16" s="280"/>
      <c r="AC16" s="280"/>
      <c r="AD16" s="280"/>
      <c r="AE16" s="281"/>
      <c r="AF16" s="281"/>
      <c r="AG16" s="281"/>
      <c r="AH16" s="4"/>
      <c r="AI16" s="157"/>
      <c r="AJ16" s="4"/>
      <c r="AK16" s="4"/>
      <c r="AL16" s="4"/>
      <c r="AM16" s="4"/>
      <c r="AN16" s="4"/>
      <c r="AO16" s="4"/>
    </row>
    <row r="17" spans="2:41" ht="18" customHeight="1" x14ac:dyDescent="0.25">
      <c r="B17" s="125"/>
      <c r="C17" s="124" t="s">
        <v>37</v>
      </c>
      <c r="D17" s="67">
        <v>0</v>
      </c>
      <c r="E17" s="67">
        <v>1</v>
      </c>
      <c r="F17" s="67">
        <v>1</v>
      </c>
      <c r="G17" s="67">
        <v>2</v>
      </c>
      <c r="H17" s="76">
        <v>2</v>
      </c>
      <c r="I17" s="125"/>
      <c r="J17" s="124" t="s">
        <v>37</v>
      </c>
      <c r="K17" s="67">
        <v>0</v>
      </c>
      <c r="L17" s="67">
        <v>1</v>
      </c>
      <c r="M17" s="67">
        <v>1</v>
      </c>
      <c r="N17" s="67">
        <v>1</v>
      </c>
      <c r="O17" s="67">
        <v>1</v>
      </c>
      <c r="W17" s="1"/>
      <c r="X17" s="13"/>
      <c r="Y17" s="27"/>
      <c r="Z17" s="27"/>
      <c r="AA17" s="27"/>
      <c r="AB17" s="27"/>
      <c r="AC17" s="27"/>
      <c r="AD17" s="27"/>
      <c r="AE17" s="153"/>
      <c r="AF17" s="153"/>
      <c r="AG17" s="153"/>
      <c r="AH17" s="4"/>
      <c r="AI17" s="157"/>
      <c r="AJ17" s="4"/>
      <c r="AK17" s="4"/>
      <c r="AL17" s="4"/>
      <c r="AM17" s="4"/>
      <c r="AN17" s="4"/>
      <c r="AO17" s="4"/>
    </row>
    <row r="18" spans="2:41" x14ac:dyDescent="0.2">
      <c r="C18" s="21"/>
      <c r="D18" s="21"/>
      <c r="E18" s="21"/>
      <c r="F18" s="21"/>
      <c r="G18" s="21"/>
      <c r="H18" s="21"/>
      <c r="J18" s="21"/>
      <c r="K18" s="21"/>
      <c r="L18" s="21"/>
      <c r="M18" s="21"/>
      <c r="N18" s="21"/>
      <c r="O18" s="21"/>
      <c r="X18" s="158"/>
      <c r="Y18" s="103"/>
      <c r="Z18" s="34"/>
      <c r="AA18" s="103"/>
      <c r="AB18" s="103"/>
      <c r="AC18" s="103"/>
      <c r="AD18" s="103"/>
      <c r="AE18" s="103"/>
      <c r="AF18" s="103"/>
      <c r="AG18" s="103"/>
      <c r="AH18" s="4"/>
      <c r="AI18" s="157"/>
      <c r="AJ18" s="4"/>
      <c r="AK18" s="4"/>
      <c r="AL18" s="4"/>
      <c r="AM18" s="4"/>
      <c r="AN18" s="4"/>
      <c r="AO18" s="4"/>
    </row>
    <row r="19" spans="2:41" x14ac:dyDescent="0.2">
      <c r="B19" s="125" t="s">
        <v>19</v>
      </c>
      <c r="C19" s="22">
        <v>100000000</v>
      </c>
      <c r="D19" s="67">
        <v>5</v>
      </c>
      <c r="E19" s="67">
        <v>10</v>
      </c>
      <c r="F19" s="67">
        <v>20</v>
      </c>
      <c r="G19" s="67">
        <v>20</v>
      </c>
      <c r="H19" s="76">
        <v>20</v>
      </c>
      <c r="I19" s="125" t="s">
        <v>29</v>
      </c>
      <c r="J19" s="80">
        <v>100000000</v>
      </c>
      <c r="K19" s="81">
        <v>5</v>
      </c>
      <c r="L19" s="81">
        <v>7</v>
      </c>
      <c r="M19" s="81">
        <v>17</v>
      </c>
      <c r="N19" s="81">
        <v>20</v>
      </c>
      <c r="O19" s="83">
        <v>20</v>
      </c>
      <c r="X19" s="158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152"/>
      <c r="AJ19" s="4"/>
      <c r="AK19" s="4"/>
      <c r="AL19" s="4"/>
      <c r="AM19" s="4"/>
      <c r="AN19" s="4"/>
      <c r="AO19" s="4"/>
    </row>
    <row r="20" spans="2:41" x14ac:dyDescent="0.2">
      <c r="C20" s="23">
        <v>10000000</v>
      </c>
      <c r="D20" s="76">
        <v>0</v>
      </c>
      <c r="E20" s="76">
        <v>2</v>
      </c>
      <c r="F20" s="76">
        <v>10</v>
      </c>
      <c r="G20" s="76">
        <v>10</v>
      </c>
      <c r="H20" s="76">
        <v>11</v>
      </c>
      <c r="I20" s="32"/>
      <c r="J20" s="79">
        <v>10000000</v>
      </c>
      <c r="K20" s="83">
        <v>4</v>
      </c>
      <c r="L20" s="83">
        <v>4</v>
      </c>
      <c r="M20" s="83">
        <v>10</v>
      </c>
      <c r="N20" s="83">
        <v>14</v>
      </c>
      <c r="O20" s="83">
        <v>17</v>
      </c>
      <c r="X20" s="26"/>
      <c r="AE20" s="4"/>
      <c r="AF20" s="4"/>
      <c r="AG20" s="4"/>
      <c r="AH20" s="4"/>
      <c r="AI20" s="155"/>
      <c r="AJ20" s="4"/>
      <c r="AK20" s="4"/>
      <c r="AL20" s="4"/>
      <c r="AM20" s="4"/>
      <c r="AN20" s="10"/>
      <c r="AO20" s="4"/>
    </row>
    <row r="21" spans="2:41" x14ac:dyDescent="0.2">
      <c r="C21" s="23">
        <v>1000000</v>
      </c>
      <c r="D21" s="67">
        <v>0</v>
      </c>
      <c r="E21" s="67">
        <v>2</v>
      </c>
      <c r="F21" s="67">
        <v>5</v>
      </c>
      <c r="G21" s="67">
        <v>5</v>
      </c>
      <c r="H21" s="76">
        <v>5</v>
      </c>
      <c r="I21" s="32"/>
      <c r="J21" s="79">
        <v>1000000</v>
      </c>
      <c r="K21" s="81">
        <v>2</v>
      </c>
      <c r="L21" s="81">
        <v>2</v>
      </c>
      <c r="M21" s="81">
        <v>5</v>
      </c>
      <c r="N21" s="81">
        <v>5</v>
      </c>
      <c r="O21" s="83">
        <v>5</v>
      </c>
      <c r="X21" s="26"/>
      <c r="AC21" s="4"/>
      <c r="AE21" s="4"/>
      <c r="AF21" s="4"/>
      <c r="AG21" s="4"/>
      <c r="AH21" s="4"/>
      <c r="AI21" s="157"/>
      <c r="AJ21" s="4"/>
      <c r="AK21" s="4"/>
      <c r="AL21" s="4"/>
      <c r="AM21" s="4"/>
      <c r="AN21" s="4"/>
      <c r="AO21" s="4"/>
    </row>
    <row r="22" spans="2:41" x14ac:dyDescent="0.2">
      <c r="C22" s="23">
        <v>100000</v>
      </c>
      <c r="D22" s="67">
        <v>0</v>
      </c>
      <c r="E22" s="67">
        <v>0</v>
      </c>
      <c r="F22" s="67">
        <v>1</v>
      </c>
      <c r="G22" s="67">
        <v>1</v>
      </c>
      <c r="H22" s="76">
        <v>2</v>
      </c>
      <c r="I22" s="32"/>
      <c r="J22" s="79">
        <v>100000</v>
      </c>
      <c r="K22" s="81">
        <v>2</v>
      </c>
      <c r="L22" s="81">
        <v>2</v>
      </c>
      <c r="M22" s="81">
        <v>2</v>
      </c>
      <c r="N22" s="81">
        <v>2</v>
      </c>
      <c r="O22" s="83">
        <v>2</v>
      </c>
      <c r="X22" s="26"/>
      <c r="AE22" s="4"/>
      <c r="AF22" s="4"/>
      <c r="AG22" s="4"/>
      <c r="AH22" s="4"/>
      <c r="AI22" s="157"/>
      <c r="AJ22" s="4"/>
      <c r="AK22" s="4"/>
      <c r="AL22" s="4"/>
      <c r="AM22" s="4"/>
      <c r="AN22" s="10"/>
      <c r="AO22" s="4"/>
    </row>
    <row r="23" spans="2:41" x14ac:dyDescent="0.2">
      <c r="C23" s="22">
        <v>10000</v>
      </c>
      <c r="D23" s="67">
        <v>0</v>
      </c>
      <c r="E23" s="67">
        <v>0</v>
      </c>
      <c r="F23" s="67">
        <v>0</v>
      </c>
      <c r="G23" s="67">
        <v>0</v>
      </c>
      <c r="H23" s="76">
        <v>0</v>
      </c>
      <c r="I23" s="32"/>
      <c r="J23" s="80">
        <v>10000</v>
      </c>
      <c r="K23" s="81">
        <v>0</v>
      </c>
      <c r="L23" s="81">
        <v>0</v>
      </c>
      <c r="M23" s="81">
        <v>0</v>
      </c>
      <c r="N23" s="81">
        <v>0</v>
      </c>
      <c r="O23" s="83">
        <v>0</v>
      </c>
      <c r="X23" s="26"/>
      <c r="AE23" s="4"/>
      <c r="AF23" s="4"/>
      <c r="AG23" s="4"/>
      <c r="AH23" s="4"/>
      <c r="AI23" s="157"/>
      <c r="AJ23" s="4"/>
      <c r="AK23" s="4"/>
      <c r="AL23" s="4"/>
      <c r="AM23" s="4"/>
      <c r="AN23" s="10"/>
      <c r="AO23" s="4"/>
    </row>
    <row r="24" spans="2:41" x14ac:dyDescent="0.2">
      <c r="C24" s="124" t="s">
        <v>37</v>
      </c>
      <c r="D24" s="67">
        <v>0</v>
      </c>
      <c r="E24" s="67">
        <v>0</v>
      </c>
      <c r="F24" s="67">
        <v>0</v>
      </c>
      <c r="G24" s="67">
        <v>0</v>
      </c>
      <c r="H24" s="76">
        <v>0</v>
      </c>
      <c r="I24" s="32"/>
      <c r="J24" s="146" t="s">
        <v>37</v>
      </c>
      <c r="K24" s="81">
        <v>0</v>
      </c>
      <c r="L24" s="81">
        <v>0</v>
      </c>
      <c r="M24" s="81">
        <v>0</v>
      </c>
      <c r="N24" s="81">
        <v>0</v>
      </c>
      <c r="O24" s="83">
        <v>0</v>
      </c>
      <c r="X24" s="26"/>
      <c r="AD24" s="4"/>
      <c r="AE24" s="4"/>
      <c r="AF24" s="4"/>
      <c r="AG24" s="4"/>
      <c r="AH24" s="4"/>
      <c r="AI24" s="157"/>
      <c r="AJ24" s="4"/>
      <c r="AK24" s="4"/>
      <c r="AL24" s="4"/>
      <c r="AM24" s="4"/>
      <c r="AN24" s="10"/>
      <c r="AO24" s="4"/>
    </row>
    <row r="25" spans="2:41" x14ac:dyDescent="0.2">
      <c r="P25" s="32"/>
      <c r="AC25" s="2"/>
      <c r="AE25" s="4"/>
      <c r="AF25" s="4"/>
      <c r="AG25" s="4"/>
      <c r="AH25" s="4"/>
      <c r="AI25" s="4"/>
      <c r="AJ25" s="4"/>
      <c r="AK25" s="4"/>
      <c r="AL25" s="4"/>
      <c r="AM25" s="4"/>
      <c r="AN25" s="10"/>
      <c r="AO25" s="4"/>
    </row>
    <row r="26" spans="2:41" x14ac:dyDescent="0.2">
      <c r="AC26" s="3"/>
      <c r="AD26" s="4"/>
      <c r="AE26" s="4"/>
      <c r="AG26" s="4"/>
    </row>
    <row r="27" spans="2:41" ht="16" x14ac:dyDescent="0.2">
      <c r="D27" s="267" t="s">
        <v>47</v>
      </c>
      <c r="E27" s="267"/>
      <c r="F27" s="267"/>
      <c r="G27" s="277"/>
      <c r="H27" s="277"/>
      <c r="I27" s="277"/>
      <c r="J27" s="277"/>
      <c r="K27" s="277"/>
      <c r="L27" s="277"/>
      <c r="AC27" s="2"/>
      <c r="AD27" s="4"/>
      <c r="AE27" s="4"/>
      <c r="AF27" s="4"/>
    </row>
    <row r="28" spans="2:41" x14ac:dyDescent="0.2">
      <c r="C28" s="124" t="s">
        <v>48</v>
      </c>
      <c r="D28" s="159" t="s">
        <v>17</v>
      </c>
      <c r="E28" s="227" t="s">
        <v>18</v>
      </c>
      <c r="F28" s="159" t="s">
        <v>19</v>
      </c>
      <c r="G28" s="159" t="s">
        <v>27</v>
      </c>
      <c r="H28" s="159" t="s">
        <v>28</v>
      </c>
      <c r="I28" s="159" t="s">
        <v>29</v>
      </c>
    </row>
    <row r="29" spans="2:41" x14ac:dyDescent="0.2">
      <c r="C29" s="22">
        <v>100000000</v>
      </c>
      <c r="D29" s="67">
        <v>20</v>
      </c>
      <c r="E29" s="67">
        <v>20</v>
      </c>
      <c r="F29" s="76">
        <v>20</v>
      </c>
      <c r="G29" s="21">
        <v>20</v>
      </c>
      <c r="H29" s="83">
        <v>19</v>
      </c>
      <c r="I29" s="83">
        <v>20</v>
      </c>
    </row>
    <row r="30" spans="2:41" ht="16" x14ac:dyDescent="0.2">
      <c r="C30" s="23">
        <v>10000000</v>
      </c>
      <c r="D30" s="67">
        <v>17</v>
      </c>
      <c r="E30" s="76">
        <v>13</v>
      </c>
      <c r="F30" s="76">
        <v>11</v>
      </c>
      <c r="G30" s="21">
        <v>18</v>
      </c>
      <c r="H30" s="81">
        <v>15</v>
      </c>
      <c r="I30" s="83">
        <v>17</v>
      </c>
      <c r="T30" s="58"/>
    </row>
    <row r="31" spans="2:41" x14ac:dyDescent="0.2">
      <c r="C31" s="23">
        <v>1000000</v>
      </c>
      <c r="D31" s="67">
        <v>13</v>
      </c>
      <c r="E31" s="76">
        <v>9</v>
      </c>
      <c r="F31" s="76">
        <v>5</v>
      </c>
      <c r="G31" s="21">
        <v>9</v>
      </c>
      <c r="H31" s="83">
        <v>11</v>
      </c>
      <c r="I31" s="83">
        <v>5</v>
      </c>
      <c r="U31" s="10"/>
    </row>
    <row r="32" spans="2:41" x14ac:dyDescent="0.2">
      <c r="C32" s="23">
        <v>100000</v>
      </c>
      <c r="D32" s="67">
        <v>7</v>
      </c>
      <c r="E32" s="76">
        <v>5</v>
      </c>
      <c r="F32" s="76">
        <v>2</v>
      </c>
      <c r="G32" s="21">
        <v>4</v>
      </c>
      <c r="H32" s="83">
        <v>5</v>
      </c>
      <c r="I32" s="83">
        <v>2</v>
      </c>
    </row>
    <row r="33" spans="3:21" x14ac:dyDescent="0.2">
      <c r="C33" s="22">
        <v>10000</v>
      </c>
      <c r="D33" s="67">
        <v>3</v>
      </c>
      <c r="E33" s="76">
        <v>0</v>
      </c>
      <c r="F33" s="76">
        <v>0</v>
      </c>
      <c r="G33" s="67">
        <v>0</v>
      </c>
      <c r="H33" s="83">
        <v>1</v>
      </c>
      <c r="I33" s="83">
        <v>0</v>
      </c>
    </row>
    <row r="34" spans="3:21" x14ac:dyDescent="0.2">
      <c r="C34" s="124" t="s">
        <v>37</v>
      </c>
      <c r="D34" s="76">
        <v>2</v>
      </c>
      <c r="E34" s="76">
        <v>2</v>
      </c>
      <c r="F34" s="76">
        <v>0</v>
      </c>
      <c r="G34" s="76">
        <v>0</v>
      </c>
      <c r="H34" s="83">
        <v>1</v>
      </c>
      <c r="I34" s="83">
        <v>0</v>
      </c>
    </row>
    <row r="37" spans="3:21" ht="16" x14ac:dyDescent="0.2">
      <c r="D37" s="278" t="s">
        <v>33</v>
      </c>
      <c r="E37" s="278"/>
      <c r="F37" s="278"/>
    </row>
    <row r="38" spans="3:21" x14ac:dyDescent="0.2">
      <c r="C38" s="124" t="s">
        <v>48</v>
      </c>
      <c r="D38" s="159" t="s">
        <v>17</v>
      </c>
      <c r="E38" s="227" t="s">
        <v>18</v>
      </c>
      <c r="F38" s="159" t="s">
        <v>19</v>
      </c>
      <c r="G38" s="159" t="s">
        <v>27</v>
      </c>
      <c r="H38" s="159" t="s">
        <v>28</v>
      </c>
      <c r="I38" s="159" t="s">
        <v>29</v>
      </c>
    </row>
    <row r="39" spans="3:21" x14ac:dyDescent="0.2">
      <c r="C39" s="22">
        <v>100000000</v>
      </c>
      <c r="D39" s="76">
        <v>20</v>
      </c>
      <c r="E39" s="76">
        <v>20</v>
      </c>
      <c r="F39" s="76">
        <v>20</v>
      </c>
      <c r="G39" s="76">
        <v>20</v>
      </c>
      <c r="H39" s="160">
        <f>20*(19-1)/(20-1)</f>
        <v>18.94736842105263</v>
      </c>
      <c r="I39" s="76">
        <v>20</v>
      </c>
    </row>
    <row r="40" spans="3:21" x14ac:dyDescent="0.2">
      <c r="C40" s="23">
        <v>10000000</v>
      </c>
      <c r="D40" s="76">
        <v>16.66</v>
      </c>
      <c r="E40" s="76">
        <v>12.2</v>
      </c>
      <c r="F40" s="76">
        <v>11</v>
      </c>
      <c r="G40" s="76">
        <v>18</v>
      </c>
      <c r="H40" s="160">
        <f>20*(15-1)/(20-1)</f>
        <v>14.736842105263158</v>
      </c>
      <c r="I40" s="76">
        <v>17</v>
      </c>
    </row>
    <row r="41" spans="3:21" x14ac:dyDescent="0.2">
      <c r="C41" s="23">
        <v>1000000</v>
      </c>
      <c r="D41" s="76">
        <v>12.2</v>
      </c>
      <c r="E41" s="76">
        <v>7.77</v>
      </c>
      <c r="F41" s="76">
        <v>5</v>
      </c>
      <c r="G41" s="76">
        <v>9</v>
      </c>
      <c r="H41" s="160">
        <f>20*(11-1)/(20-1)</f>
        <v>10.526315789473685</v>
      </c>
      <c r="I41" s="76">
        <v>5</v>
      </c>
    </row>
    <row r="42" spans="3:21" x14ac:dyDescent="0.2">
      <c r="C42" s="23">
        <v>100000</v>
      </c>
      <c r="D42" s="76">
        <v>5.55</v>
      </c>
      <c r="E42" s="76">
        <v>3.33</v>
      </c>
      <c r="F42" s="76">
        <v>2</v>
      </c>
      <c r="G42" s="76">
        <v>4</v>
      </c>
      <c r="H42" s="160">
        <f>20*(5-1)/(20-1)</f>
        <v>4.2105263157894735</v>
      </c>
      <c r="I42" s="76">
        <v>2</v>
      </c>
    </row>
    <row r="43" spans="3:21" x14ac:dyDescent="0.2">
      <c r="C43" s="22">
        <v>10000</v>
      </c>
      <c r="D43" s="76">
        <v>1.1000000000000001</v>
      </c>
      <c r="E43" s="76">
        <v>0</v>
      </c>
      <c r="F43" s="76">
        <v>0</v>
      </c>
      <c r="G43" s="76">
        <v>0</v>
      </c>
      <c r="H43" s="76">
        <v>0</v>
      </c>
      <c r="I43" s="76">
        <v>0</v>
      </c>
    </row>
    <row r="44" spans="3:21" x14ac:dyDescent="0.2">
      <c r="C44" s="124" t="s">
        <v>37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  <c r="I44" s="76">
        <v>0</v>
      </c>
    </row>
    <row r="45" spans="3:21" x14ac:dyDescent="0.2">
      <c r="D45" s="185"/>
      <c r="E45" s="184"/>
      <c r="F45" s="34"/>
      <c r="G45" s="34"/>
      <c r="H45" s="34"/>
      <c r="I45" s="34"/>
      <c r="J45" s="34"/>
      <c r="K45" s="34"/>
      <c r="L45" s="34"/>
      <c r="U45" s="10"/>
    </row>
    <row r="46" spans="3:21" x14ac:dyDescent="0.2">
      <c r="C46" s="35"/>
      <c r="D46" s="159" t="s">
        <v>17</v>
      </c>
      <c r="E46" s="227" t="s">
        <v>18</v>
      </c>
      <c r="F46" s="159" t="s">
        <v>19</v>
      </c>
      <c r="G46" s="159" t="s">
        <v>27</v>
      </c>
      <c r="H46" s="159" t="s">
        <v>28</v>
      </c>
      <c r="I46" s="159" t="s">
        <v>29</v>
      </c>
    </row>
    <row r="47" spans="3:21" ht="20" customHeight="1" x14ac:dyDescent="0.25">
      <c r="C47" s="173" t="s">
        <v>2</v>
      </c>
      <c r="D47" s="110">
        <v>492471.11446999997</v>
      </c>
      <c r="E47" s="110">
        <v>2192649.8820799999</v>
      </c>
      <c r="F47" s="110">
        <v>3760445.7313199998</v>
      </c>
      <c r="G47" s="75">
        <v>870306.12785000005</v>
      </c>
      <c r="H47" s="75">
        <v>1173462.07122</v>
      </c>
      <c r="I47" s="75">
        <v>1879666.7386</v>
      </c>
      <c r="J47" s="68"/>
    </row>
    <row r="48" spans="3:21" x14ac:dyDescent="0.2">
      <c r="C48" s="151" t="s">
        <v>39</v>
      </c>
      <c r="D48" s="75">
        <v>218702.43812999999</v>
      </c>
      <c r="E48" s="75">
        <v>956166.73048000003</v>
      </c>
      <c r="F48" s="75">
        <v>1563898.39078</v>
      </c>
      <c r="G48" s="75">
        <v>334387.25844000001</v>
      </c>
      <c r="H48" s="75">
        <v>530273.42095000006</v>
      </c>
      <c r="I48" s="75">
        <v>685687.12326999998</v>
      </c>
    </row>
    <row r="49" spans="3:12" x14ac:dyDescent="0.2">
      <c r="C49" s="48" t="s">
        <v>45</v>
      </c>
      <c r="D49" s="75">
        <v>1127529.3896999999</v>
      </c>
      <c r="E49" s="75">
        <v>5105712.3348599998</v>
      </c>
      <c r="F49" s="75">
        <v>8478653.8384499997</v>
      </c>
      <c r="G49" s="75">
        <v>1814851.14802</v>
      </c>
      <c r="H49" s="75">
        <v>2778551.7436700002</v>
      </c>
      <c r="I49" s="75">
        <v>3790901.7032900001</v>
      </c>
    </row>
    <row r="50" spans="3:12" x14ac:dyDescent="0.2">
      <c r="C50" s="48" t="s">
        <v>46</v>
      </c>
      <c r="D50" s="75">
        <v>208431.9418</v>
      </c>
      <c r="E50" s="75">
        <v>971359.23650999996</v>
      </c>
      <c r="F50" s="75">
        <v>1734937.39047</v>
      </c>
      <c r="G50" s="75">
        <v>416720.63621999999</v>
      </c>
      <c r="H50" s="75">
        <v>499508.05677000002</v>
      </c>
      <c r="I50" s="75">
        <v>934796.92749000003</v>
      </c>
    </row>
    <row r="51" spans="3:12" x14ac:dyDescent="0.2">
      <c r="C51" s="48" t="s">
        <v>3</v>
      </c>
      <c r="D51" s="76">
        <v>0.77903</v>
      </c>
      <c r="E51" s="76">
        <v>3.88727</v>
      </c>
      <c r="F51" s="76">
        <v>3.9706999999999999</v>
      </c>
      <c r="G51" s="76">
        <v>1.5999000000000001</v>
      </c>
      <c r="H51" s="76">
        <v>1.5119899999999999</v>
      </c>
      <c r="I51" s="76">
        <v>2.5661200000000002</v>
      </c>
    </row>
    <row r="52" spans="3:12" x14ac:dyDescent="0.2">
      <c r="C52" s="48" t="s">
        <v>4</v>
      </c>
      <c r="D52" s="83">
        <v>0.91754999999999998</v>
      </c>
      <c r="E52" s="21">
        <v>0.94593000000000005</v>
      </c>
      <c r="F52" s="21">
        <v>1.04243</v>
      </c>
      <c r="G52" s="21">
        <v>1.1703399999999999</v>
      </c>
      <c r="H52" s="21">
        <v>0.88426000000000005</v>
      </c>
      <c r="I52" s="67">
        <v>1.3044800000000001</v>
      </c>
    </row>
    <row r="53" spans="3:12" x14ac:dyDescent="0.2">
      <c r="C53" s="151" t="s">
        <v>40</v>
      </c>
      <c r="D53" s="83">
        <v>0.14942</v>
      </c>
      <c r="E53" s="83">
        <v>0.15439</v>
      </c>
      <c r="F53" s="83">
        <v>0.17602999999999999</v>
      </c>
      <c r="G53" s="83">
        <v>0.19472999999999999</v>
      </c>
      <c r="H53" s="21">
        <v>0.14262</v>
      </c>
      <c r="I53" s="67">
        <v>0.22684000000000001</v>
      </c>
    </row>
    <row r="54" spans="3:12" x14ac:dyDescent="0.2">
      <c r="C54" s="48" t="s">
        <v>5</v>
      </c>
      <c r="D54" s="76">
        <v>-0.22303999999999999</v>
      </c>
      <c r="E54" s="76">
        <v>-0.99812999999999996</v>
      </c>
      <c r="F54" s="76">
        <v>-1.8542099999999999</v>
      </c>
      <c r="G54" s="76">
        <v>-1.9514100000000001</v>
      </c>
      <c r="H54" s="76">
        <v>-0.36697000000000002</v>
      </c>
      <c r="I54" s="76">
        <v>-3.1844399999999999</v>
      </c>
    </row>
    <row r="55" spans="3:12" x14ac:dyDescent="0.2">
      <c r="D55" s="186"/>
      <c r="E55" s="186"/>
      <c r="F55" s="103"/>
      <c r="G55" s="104"/>
    </row>
    <row r="56" spans="3:12" x14ac:dyDescent="0.2">
      <c r="C56" s="27"/>
      <c r="D56" s="187"/>
      <c r="E56" s="187"/>
      <c r="F56" s="14"/>
      <c r="G56" s="280"/>
      <c r="H56" s="280"/>
      <c r="I56" s="280"/>
      <c r="J56" s="280"/>
      <c r="K56" s="280"/>
      <c r="L56" s="280"/>
    </row>
    <row r="57" spans="3:12" x14ac:dyDescent="0.2">
      <c r="C57" s="35" t="s">
        <v>12</v>
      </c>
      <c r="D57" s="159" t="s">
        <v>17</v>
      </c>
      <c r="E57" s="227" t="s">
        <v>18</v>
      </c>
      <c r="F57" s="159" t="s">
        <v>19</v>
      </c>
      <c r="G57" s="159" t="s">
        <v>27</v>
      </c>
      <c r="H57" s="159" t="s">
        <v>28</v>
      </c>
      <c r="I57" s="159" t="s">
        <v>29</v>
      </c>
    </row>
    <row r="58" spans="3:12" ht="21" x14ac:dyDescent="0.25">
      <c r="C58" s="173" t="s">
        <v>16</v>
      </c>
      <c r="D58" s="70">
        <v>2.9542099999999998</v>
      </c>
      <c r="E58" s="70">
        <v>3.6816800000000001</v>
      </c>
      <c r="F58" s="70">
        <v>3.6400700000000001</v>
      </c>
      <c r="G58" s="70">
        <v>3.70669</v>
      </c>
      <c r="H58" s="70">
        <v>4.3157199999999998</v>
      </c>
      <c r="I58" s="228">
        <v>3.8880699999999999</v>
      </c>
    </row>
    <row r="59" spans="3:12" x14ac:dyDescent="0.2">
      <c r="C59" s="151" t="s">
        <v>39</v>
      </c>
      <c r="D59" s="21">
        <v>0.25730999999999998</v>
      </c>
      <c r="E59" s="21">
        <v>0.20007</v>
      </c>
      <c r="F59" s="21">
        <v>0.16086</v>
      </c>
      <c r="G59" s="21">
        <v>0.18753</v>
      </c>
      <c r="H59" s="21">
        <v>0.23216000000000001</v>
      </c>
      <c r="I59" s="81">
        <v>0.18382000000000001</v>
      </c>
    </row>
    <row r="60" spans="3:12" x14ac:dyDescent="0.2">
      <c r="C60" s="151" t="s">
        <v>45</v>
      </c>
      <c r="D60" s="21">
        <v>3.2844899999999999</v>
      </c>
      <c r="E60" s="21">
        <v>4.0286400000000002</v>
      </c>
      <c r="F60" s="21">
        <v>3.9327200000000002</v>
      </c>
      <c r="G60" s="21">
        <v>4.03796</v>
      </c>
      <c r="H60" s="21">
        <v>4.7457700000000003</v>
      </c>
      <c r="I60" s="81">
        <v>4.2217900000000004</v>
      </c>
    </row>
    <row r="61" spans="3:12" x14ac:dyDescent="0.2">
      <c r="C61" s="151" t="s">
        <v>46</v>
      </c>
      <c r="D61" s="21">
        <v>2.3354599999999999</v>
      </c>
      <c r="E61" s="38">
        <v>3.25604</v>
      </c>
      <c r="F61" s="21">
        <v>3.3073700000000001</v>
      </c>
      <c r="G61" s="21">
        <v>3.3118300000000001</v>
      </c>
      <c r="H61" s="21">
        <v>3.84388</v>
      </c>
      <c r="I61" s="81">
        <v>3.5078200000000002</v>
      </c>
    </row>
    <row r="62" spans="3:12" x14ac:dyDescent="0.2">
      <c r="C62" s="151" t="s">
        <v>3</v>
      </c>
      <c r="D62" s="21">
        <v>0.80205000000000004</v>
      </c>
      <c r="E62" s="21">
        <v>4.4833600000000002</v>
      </c>
      <c r="F62" s="21">
        <v>5.1274899999999999</v>
      </c>
      <c r="G62" s="21">
        <v>1.5741400000000001</v>
      </c>
      <c r="H62" s="21">
        <v>7.5984699999999998</v>
      </c>
      <c r="I62" s="81">
        <v>5.7332400000000003</v>
      </c>
    </row>
    <row r="63" spans="3:12" x14ac:dyDescent="0.2">
      <c r="C63" s="151" t="s">
        <v>4</v>
      </c>
      <c r="D63" s="21">
        <v>2.5589300000000001</v>
      </c>
      <c r="E63" s="21">
        <v>1.534</v>
      </c>
      <c r="F63" s="21">
        <v>2.0732200000000001</v>
      </c>
      <c r="G63" s="21">
        <v>1.63059</v>
      </c>
      <c r="H63" s="21">
        <v>1.2460800000000001</v>
      </c>
      <c r="I63" s="81">
        <v>1.5881000000000001</v>
      </c>
    </row>
    <row r="64" spans="3:12" x14ac:dyDescent="0.2">
      <c r="C64" s="151" t="s">
        <v>40</v>
      </c>
      <c r="D64" s="21">
        <v>2.5589300000000001</v>
      </c>
      <c r="E64" s="21">
        <v>1.534</v>
      </c>
      <c r="F64" s="21">
        <v>2.0732200000000001</v>
      </c>
      <c r="G64" s="21">
        <v>1.63059</v>
      </c>
      <c r="H64" s="21">
        <v>1.2460800000000001</v>
      </c>
      <c r="I64" s="81">
        <v>1.5881000000000001</v>
      </c>
    </row>
    <row r="65" spans="3:9" x14ac:dyDescent="0.2">
      <c r="C65" s="151" t="s">
        <v>5</v>
      </c>
      <c r="D65" s="21">
        <v>0.54140999999999995</v>
      </c>
      <c r="E65" s="21">
        <v>0.23119999999999999</v>
      </c>
      <c r="F65" s="38">
        <v>-1.2686900000000001</v>
      </c>
      <c r="G65" s="38">
        <v>-0.16522000000000001</v>
      </c>
      <c r="H65" s="38">
        <v>0.57918999999999998</v>
      </c>
      <c r="I65" s="81">
        <v>-0.45434999999999998</v>
      </c>
    </row>
  </sheetData>
  <mergeCells count="10">
    <mergeCell ref="G56:I56"/>
    <mergeCell ref="J56:L56"/>
    <mergeCell ref="D37:F37"/>
    <mergeCell ref="AB4:AD4"/>
    <mergeCell ref="AE4:AG4"/>
    <mergeCell ref="AB16:AD16"/>
    <mergeCell ref="AE16:AG16"/>
    <mergeCell ref="G27:I27"/>
    <mergeCell ref="J27:L27"/>
    <mergeCell ref="D27:F27"/>
  </mergeCells>
  <phoneticPr fontId="1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2:AT67"/>
  <sheetViews>
    <sheetView topLeftCell="A24" zoomScaleNormal="100" workbookViewId="0">
      <selection activeCell="D60" sqref="D60:I60"/>
    </sheetView>
  </sheetViews>
  <sheetFormatPr baseColWidth="10" defaultColWidth="10.83203125" defaultRowHeight="15" x14ac:dyDescent="0.2"/>
  <cols>
    <col min="6" max="6" width="11.83203125" bestFit="1" customWidth="1"/>
    <col min="13" max="13" width="12.1640625" customWidth="1"/>
  </cols>
  <sheetData>
    <row r="2" spans="2:46" ht="21" x14ac:dyDescent="0.25">
      <c r="C2" s="1" t="s">
        <v>42</v>
      </c>
    </row>
    <row r="3" spans="2:46" ht="21" x14ac:dyDescent="0.25">
      <c r="D3" s="171" t="s">
        <v>20</v>
      </c>
      <c r="J3" s="1"/>
      <c r="K3" s="34"/>
      <c r="L3" s="34"/>
      <c r="M3" s="101"/>
      <c r="N3" s="34"/>
      <c r="O3" s="34"/>
      <c r="P3" s="32"/>
      <c r="Q3" s="1"/>
      <c r="R3" s="32"/>
      <c r="S3" s="112"/>
      <c r="T3" s="112"/>
      <c r="U3" s="112"/>
      <c r="V3" s="139"/>
      <c r="W3" s="49"/>
      <c r="X3" s="162"/>
      <c r="Y3" s="139"/>
      <c r="Z3" s="238"/>
      <c r="AA3" s="238"/>
      <c r="AB3" s="238"/>
      <c r="AC3" s="139"/>
    </row>
    <row r="4" spans="2:46" x14ac:dyDescent="0.2">
      <c r="C4" s="124" t="s">
        <v>48</v>
      </c>
      <c r="D4" s="21" t="s">
        <v>22</v>
      </c>
      <c r="E4" s="21" t="s">
        <v>23</v>
      </c>
      <c r="F4" s="21" t="s">
        <v>24</v>
      </c>
      <c r="G4" s="21" t="s">
        <v>25</v>
      </c>
      <c r="H4" s="21" t="s">
        <v>26</v>
      </c>
      <c r="I4" s="32"/>
      <c r="J4" s="124" t="s">
        <v>48</v>
      </c>
      <c r="K4" s="21" t="s">
        <v>22</v>
      </c>
      <c r="L4" s="21" t="s">
        <v>23</v>
      </c>
      <c r="M4" s="21" t="s">
        <v>24</v>
      </c>
      <c r="N4" s="21" t="s">
        <v>25</v>
      </c>
      <c r="O4" s="21" t="s">
        <v>26</v>
      </c>
      <c r="V4" s="236"/>
      <c r="W4" s="239"/>
      <c r="X4" s="236"/>
      <c r="Y4" s="236"/>
      <c r="Z4" s="236"/>
      <c r="AA4" s="236"/>
      <c r="AB4" s="236"/>
      <c r="AC4" s="49"/>
    </row>
    <row r="5" spans="2:46" ht="21" x14ac:dyDescent="0.25">
      <c r="B5" s="125" t="s">
        <v>17</v>
      </c>
      <c r="C5" s="22">
        <v>100000000</v>
      </c>
      <c r="D5" s="67">
        <v>7</v>
      </c>
      <c r="E5" s="67">
        <v>10</v>
      </c>
      <c r="F5" s="67">
        <v>17</v>
      </c>
      <c r="G5" s="67">
        <v>20</v>
      </c>
      <c r="H5" s="76">
        <v>20</v>
      </c>
      <c r="I5" s="125" t="s">
        <v>27</v>
      </c>
      <c r="J5" s="22">
        <v>100000000</v>
      </c>
      <c r="K5" s="67">
        <v>4</v>
      </c>
      <c r="L5" s="67">
        <v>11</v>
      </c>
      <c r="M5" s="67">
        <v>18</v>
      </c>
      <c r="N5" s="67">
        <v>20</v>
      </c>
      <c r="O5" s="76">
        <v>20</v>
      </c>
      <c r="V5" s="240"/>
      <c r="W5" s="241"/>
      <c r="X5" s="236"/>
      <c r="Y5" s="236"/>
      <c r="Z5" s="236"/>
      <c r="AA5" s="236"/>
      <c r="AB5" s="230"/>
      <c r="AC5" s="49"/>
      <c r="AE5" s="27"/>
      <c r="AI5" s="1"/>
      <c r="AK5" s="1"/>
      <c r="AM5" s="18"/>
      <c r="AO5" s="17"/>
    </row>
    <row r="6" spans="2:46" x14ac:dyDescent="0.2">
      <c r="B6" s="125"/>
      <c r="C6" s="23">
        <v>10000000</v>
      </c>
      <c r="D6" s="67">
        <v>4</v>
      </c>
      <c r="E6" s="67">
        <v>4</v>
      </c>
      <c r="F6" s="67">
        <v>15</v>
      </c>
      <c r="G6" s="67">
        <v>15</v>
      </c>
      <c r="H6" s="76">
        <v>15</v>
      </c>
      <c r="J6" s="23">
        <v>10000000</v>
      </c>
      <c r="K6" s="67">
        <v>4</v>
      </c>
      <c r="L6" s="67">
        <v>8</v>
      </c>
      <c r="M6" s="67">
        <v>12</v>
      </c>
      <c r="N6" s="67">
        <v>17</v>
      </c>
      <c r="O6" s="67">
        <v>18</v>
      </c>
      <c r="V6" s="240"/>
      <c r="W6" s="242"/>
      <c r="X6" s="236"/>
      <c r="Y6" s="236"/>
      <c r="Z6" s="236"/>
      <c r="AA6" s="236"/>
      <c r="AB6" s="230"/>
      <c r="AC6" s="49"/>
      <c r="AJ6" s="93"/>
      <c r="AK6" s="93"/>
      <c r="AL6" s="93"/>
      <c r="AM6" s="93"/>
      <c r="AN6" s="93"/>
      <c r="AO6" s="93"/>
      <c r="AP6" s="93"/>
    </row>
    <row r="7" spans="2:46" x14ac:dyDescent="0.2">
      <c r="B7" s="125"/>
      <c r="C7" s="23">
        <v>1000000</v>
      </c>
      <c r="D7" s="67">
        <v>1</v>
      </c>
      <c r="E7" s="67">
        <v>2</v>
      </c>
      <c r="F7" s="67">
        <v>5</v>
      </c>
      <c r="G7" s="67">
        <v>5</v>
      </c>
      <c r="H7" s="76">
        <v>5</v>
      </c>
      <c r="J7" s="23">
        <v>1000000</v>
      </c>
      <c r="K7" s="67">
        <v>2</v>
      </c>
      <c r="L7" s="67">
        <v>5</v>
      </c>
      <c r="M7" s="67">
        <v>5</v>
      </c>
      <c r="N7" s="67">
        <v>5</v>
      </c>
      <c r="O7" s="67">
        <v>7</v>
      </c>
      <c r="V7" s="240"/>
      <c r="W7" s="242"/>
      <c r="X7" s="236"/>
      <c r="Y7" s="236"/>
      <c r="Z7" s="236"/>
      <c r="AA7" s="236"/>
      <c r="AB7" s="230"/>
      <c r="AC7" s="49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15"/>
    </row>
    <row r="8" spans="2:46" x14ac:dyDescent="0.2">
      <c r="B8" s="125"/>
      <c r="C8" s="23">
        <v>100000</v>
      </c>
      <c r="D8" s="67">
        <v>0</v>
      </c>
      <c r="E8" s="67">
        <v>1</v>
      </c>
      <c r="F8" s="67">
        <v>1</v>
      </c>
      <c r="G8" s="67">
        <v>1</v>
      </c>
      <c r="H8" s="76">
        <v>2</v>
      </c>
      <c r="I8" s="125"/>
      <c r="J8" s="23">
        <v>100000</v>
      </c>
      <c r="K8" s="67">
        <v>1</v>
      </c>
      <c r="L8" s="67">
        <v>1</v>
      </c>
      <c r="M8" s="67">
        <v>1</v>
      </c>
      <c r="N8" s="67">
        <v>1</v>
      </c>
      <c r="O8" s="67">
        <v>1</v>
      </c>
      <c r="V8" s="240"/>
      <c r="W8" s="242"/>
      <c r="X8" s="236"/>
      <c r="Y8" s="236"/>
      <c r="Z8" s="236"/>
      <c r="AA8" s="236"/>
      <c r="AB8" s="230"/>
      <c r="AC8" s="49"/>
      <c r="AS8" s="57"/>
    </row>
    <row r="9" spans="2:46" x14ac:dyDescent="0.2">
      <c r="B9" s="125"/>
      <c r="C9" s="22">
        <v>10000</v>
      </c>
      <c r="D9" s="67">
        <v>0</v>
      </c>
      <c r="E9" s="67">
        <v>0</v>
      </c>
      <c r="F9" s="67">
        <v>0</v>
      </c>
      <c r="G9" s="67">
        <v>0</v>
      </c>
      <c r="H9" s="76">
        <v>0</v>
      </c>
      <c r="I9" s="125"/>
      <c r="J9" s="22">
        <v>10000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V9" s="240"/>
      <c r="W9" s="241"/>
      <c r="X9" s="236"/>
      <c r="Y9" s="236"/>
      <c r="Z9" s="236"/>
      <c r="AA9" s="236"/>
      <c r="AB9" s="230"/>
      <c r="AC9" s="49"/>
      <c r="AJ9" s="32"/>
      <c r="AK9" s="32"/>
      <c r="AL9" s="32"/>
      <c r="AM9" s="32"/>
      <c r="AN9" s="32"/>
      <c r="AO9" s="32"/>
      <c r="AP9" s="32"/>
      <c r="AQ9" s="32"/>
      <c r="AR9" s="32"/>
      <c r="AS9" s="116"/>
    </row>
    <row r="10" spans="2:46" x14ac:dyDescent="0.2">
      <c r="B10" s="125"/>
      <c r="C10" s="124" t="s">
        <v>37</v>
      </c>
      <c r="D10" s="76">
        <v>0</v>
      </c>
      <c r="E10" s="76">
        <v>2</v>
      </c>
      <c r="F10" s="76">
        <v>2</v>
      </c>
      <c r="G10" s="76">
        <v>2</v>
      </c>
      <c r="H10" s="76">
        <v>2</v>
      </c>
      <c r="I10" s="125"/>
      <c r="J10" s="124" t="s">
        <v>37</v>
      </c>
      <c r="K10" s="76">
        <v>0</v>
      </c>
      <c r="L10" s="76">
        <v>0</v>
      </c>
      <c r="M10" s="67">
        <v>0</v>
      </c>
      <c r="N10" s="67">
        <v>0</v>
      </c>
      <c r="O10" s="67">
        <v>0</v>
      </c>
      <c r="V10" s="240"/>
      <c r="W10" s="239"/>
      <c r="X10" s="230"/>
      <c r="Y10" s="230"/>
      <c r="Z10" s="236"/>
      <c r="AA10" s="236"/>
      <c r="AB10" s="230"/>
      <c r="AC10" s="49"/>
      <c r="AJ10" s="32"/>
      <c r="AK10" s="32"/>
      <c r="AL10" s="32"/>
      <c r="AM10" s="32"/>
      <c r="AN10" s="32"/>
      <c r="AO10" s="32"/>
      <c r="AP10" s="32"/>
      <c r="AQ10" s="32"/>
      <c r="AR10" s="32"/>
      <c r="AS10" s="116"/>
    </row>
    <row r="11" spans="2:46" x14ac:dyDescent="0.2">
      <c r="B11" s="49"/>
      <c r="C11" s="35"/>
      <c r="D11" s="67"/>
      <c r="E11" s="67"/>
      <c r="F11" s="67"/>
      <c r="G11" s="67"/>
      <c r="H11" s="67"/>
      <c r="J11" s="21"/>
      <c r="K11" s="21"/>
      <c r="L11" s="21"/>
      <c r="M11" s="21"/>
      <c r="N11" s="21"/>
      <c r="O11" s="21"/>
      <c r="V11" s="240"/>
      <c r="W11" s="236"/>
      <c r="X11" s="236"/>
      <c r="Y11" s="236"/>
      <c r="Z11" s="236"/>
      <c r="AA11" s="236"/>
      <c r="AB11" s="236"/>
      <c r="AC11" s="49"/>
      <c r="AJ11" s="32"/>
      <c r="AK11" s="32"/>
      <c r="AL11" s="32"/>
      <c r="AM11" s="32"/>
      <c r="AN11" s="32"/>
      <c r="AO11" s="32"/>
      <c r="AP11" s="32"/>
      <c r="AQ11" s="32"/>
      <c r="AR11" s="32"/>
      <c r="AS11" s="116"/>
    </row>
    <row r="12" spans="2:46" x14ac:dyDescent="0.2">
      <c r="B12" s="125" t="s">
        <v>18</v>
      </c>
      <c r="C12" s="22">
        <v>100000000</v>
      </c>
      <c r="D12" s="67">
        <v>8</v>
      </c>
      <c r="E12" s="67">
        <v>12</v>
      </c>
      <c r="F12" s="67">
        <v>20</v>
      </c>
      <c r="G12" s="67">
        <v>20</v>
      </c>
      <c r="H12" s="76">
        <v>20</v>
      </c>
      <c r="I12" s="125" t="s">
        <v>28</v>
      </c>
      <c r="J12" s="22">
        <v>100000000</v>
      </c>
      <c r="K12" s="67">
        <v>7</v>
      </c>
      <c r="L12" s="67">
        <v>8</v>
      </c>
      <c r="M12" s="67">
        <v>16</v>
      </c>
      <c r="N12" s="67">
        <v>20</v>
      </c>
      <c r="O12" s="76">
        <v>20</v>
      </c>
      <c r="V12" s="240"/>
      <c r="W12" s="241"/>
      <c r="X12" s="236"/>
      <c r="Y12" s="236"/>
      <c r="Z12" s="236"/>
      <c r="AA12" s="236"/>
      <c r="AB12" s="230"/>
      <c r="AC12" s="49"/>
      <c r="AI12" s="57"/>
      <c r="AJ12" s="34"/>
      <c r="AK12" s="34"/>
      <c r="AL12" s="34"/>
      <c r="AM12" s="34"/>
      <c r="AN12" s="34"/>
      <c r="AO12" s="34"/>
      <c r="AP12" s="34"/>
      <c r="AQ12" s="34"/>
      <c r="AR12" s="34"/>
      <c r="AS12" s="116"/>
    </row>
    <row r="13" spans="2:46" x14ac:dyDescent="0.2">
      <c r="B13" s="125"/>
      <c r="C13" s="23">
        <v>10000000</v>
      </c>
      <c r="D13" s="67">
        <v>5</v>
      </c>
      <c r="E13" s="67">
        <v>7</v>
      </c>
      <c r="F13" s="67">
        <v>12</v>
      </c>
      <c r="G13" s="67">
        <v>15</v>
      </c>
      <c r="H13" s="76">
        <v>15</v>
      </c>
      <c r="J13" s="23">
        <v>10000000</v>
      </c>
      <c r="K13" s="67">
        <v>4</v>
      </c>
      <c r="L13" s="67">
        <v>7</v>
      </c>
      <c r="M13" s="67">
        <v>12</v>
      </c>
      <c r="N13" s="67">
        <v>17</v>
      </c>
      <c r="O13" s="67">
        <v>17</v>
      </c>
      <c r="V13" s="240"/>
      <c r="W13" s="242"/>
      <c r="X13" s="236"/>
      <c r="Y13" s="236"/>
      <c r="Z13" s="236"/>
      <c r="AA13" s="236"/>
      <c r="AB13" s="230"/>
      <c r="AC13" s="49"/>
    </row>
    <row r="14" spans="2:46" x14ac:dyDescent="0.2">
      <c r="B14" s="125"/>
      <c r="C14" s="23">
        <v>1000000</v>
      </c>
      <c r="D14" s="67">
        <v>1</v>
      </c>
      <c r="E14" s="67">
        <v>1</v>
      </c>
      <c r="F14" s="67">
        <v>5</v>
      </c>
      <c r="G14" s="67">
        <v>7</v>
      </c>
      <c r="H14" s="76">
        <v>7</v>
      </c>
      <c r="I14" s="125"/>
      <c r="J14" s="23">
        <v>1000000</v>
      </c>
      <c r="K14" s="67">
        <v>4</v>
      </c>
      <c r="L14" s="67">
        <v>4</v>
      </c>
      <c r="M14" s="67">
        <v>4</v>
      </c>
      <c r="N14" s="67">
        <v>4</v>
      </c>
      <c r="O14" s="76">
        <v>4</v>
      </c>
      <c r="V14" s="240"/>
      <c r="W14" s="242"/>
      <c r="X14" s="236"/>
      <c r="Y14" s="236"/>
      <c r="Z14" s="236"/>
      <c r="AA14" s="236"/>
      <c r="AB14" s="230"/>
      <c r="AC14" s="49"/>
      <c r="AI14" s="57"/>
      <c r="AJ14" s="57"/>
      <c r="AK14" s="57"/>
      <c r="AL14" s="57"/>
      <c r="AM14" s="57"/>
      <c r="AN14" s="57"/>
      <c r="AO14" s="57"/>
      <c r="AS14" s="57"/>
    </row>
    <row r="15" spans="2:46" x14ac:dyDescent="0.2">
      <c r="B15" s="125"/>
      <c r="C15" s="23">
        <v>100000</v>
      </c>
      <c r="D15" s="67">
        <v>0</v>
      </c>
      <c r="E15" s="67">
        <v>0</v>
      </c>
      <c r="F15" s="67">
        <v>1</v>
      </c>
      <c r="G15" s="67">
        <v>2</v>
      </c>
      <c r="H15" s="76">
        <v>2</v>
      </c>
      <c r="I15" s="125"/>
      <c r="J15" s="23">
        <v>100000</v>
      </c>
      <c r="K15" s="67">
        <v>0</v>
      </c>
      <c r="L15" s="67">
        <v>0</v>
      </c>
      <c r="M15" s="67">
        <v>1</v>
      </c>
      <c r="N15" s="67">
        <v>1</v>
      </c>
      <c r="O15" s="76">
        <v>1</v>
      </c>
      <c r="V15" s="240"/>
      <c r="W15" s="242"/>
      <c r="X15" s="236"/>
      <c r="Y15" s="236"/>
      <c r="Z15" s="236"/>
      <c r="AA15" s="236"/>
      <c r="AB15" s="230"/>
      <c r="AC15" s="49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</row>
    <row r="16" spans="2:46" x14ac:dyDescent="0.2">
      <c r="B16" s="125"/>
      <c r="C16" s="22">
        <v>10000</v>
      </c>
      <c r="D16" s="67">
        <v>0</v>
      </c>
      <c r="E16" s="67">
        <v>0</v>
      </c>
      <c r="F16" s="67">
        <v>0</v>
      </c>
      <c r="G16" s="67">
        <v>0</v>
      </c>
      <c r="H16" s="76">
        <v>0</v>
      </c>
      <c r="I16" s="125"/>
      <c r="J16" s="22">
        <v>10000</v>
      </c>
      <c r="K16" s="67">
        <v>0</v>
      </c>
      <c r="L16" s="67">
        <v>0</v>
      </c>
      <c r="M16" s="67">
        <v>0</v>
      </c>
      <c r="N16" s="67">
        <v>0</v>
      </c>
      <c r="O16" s="76">
        <v>0</v>
      </c>
      <c r="V16" s="240"/>
      <c r="W16" s="241"/>
      <c r="X16" s="236"/>
      <c r="Y16" s="236"/>
      <c r="Z16" s="236"/>
      <c r="AA16" s="236"/>
      <c r="AB16" s="230"/>
      <c r="AC16" s="49"/>
      <c r="AE16" s="4"/>
      <c r="AF16" s="4"/>
      <c r="AG16" s="4"/>
      <c r="AH16" s="4"/>
      <c r="AI16" s="4"/>
      <c r="AJ16" s="281"/>
      <c r="AK16" s="281"/>
      <c r="AL16" s="281"/>
      <c r="AM16" s="281"/>
      <c r="AN16" s="281"/>
      <c r="AO16" s="281"/>
      <c r="AP16" s="181"/>
      <c r="AQ16" s="4"/>
      <c r="AR16" s="4"/>
      <c r="AS16" s="4"/>
      <c r="AT16" s="4"/>
    </row>
    <row r="17" spans="2:46" x14ac:dyDescent="0.2">
      <c r="B17" s="125"/>
      <c r="C17" s="124" t="s">
        <v>37</v>
      </c>
      <c r="D17" s="76">
        <v>0</v>
      </c>
      <c r="E17" s="76">
        <v>1</v>
      </c>
      <c r="F17" s="76">
        <v>1</v>
      </c>
      <c r="G17" s="76">
        <v>1</v>
      </c>
      <c r="H17" s="76">
        <v>1</v>
      </c>
      <c r="I17" s="125"/>
      <c r="J17" s="124" t="s">
        <v>37</v>
      </c>
      <c r="K17" s="67">
        <v>0</v>
      </c>
      <c r="L17" s="67">
        <v>0</v>
      </c>
      <c r="M17" s="67">
        <v>0</v>
      </c>
      <c r="N17" s="67">
        <v>0</v>
      </c>
      <c r="O17" s="76">
        <v>0</v>
      </c>
      <c r="V17" s="240"/>
      <c r="W17" s="239"/>
      <c r="X17" s="236"/>
      <c r="Y17" s="236"/>
      <c r="Z17" s="236"/>
      <c r="AA17" s="236"/>
      <c r="AB17" s="230"/>
      <c r="AC17" s="49"/>
      <c r="AE17" s="4"/>
      <c r="AF17" s="4"/>
      <c r="AG17" s="4"/>
      <c r="AH17" s="4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4"/>
      <c r="AT17" s="4"/>
    </row>
    <row r="18" spans="2:46" ht="21" x14ac:dyDescent="0.25">
      <c r="B18" s="49"/>
      <c r="C18" s="35"/>
      <c r="D18" s="67"/>
      <c r="E18" s="67"/>
      <c r="F18" s="67"/>
      <c r="G18" s="67"/>
      <c r="H18" s="67"/>
      <c r="J18" s="21"/>
      <c r="K18" s="21"/>
      <c r="L18" s="21"/>
      <c r="M18" s="21"/>
      <c r="N18" s="21"/>
      <c r="O18" s="21"/>
      <c r="V18" s="240"/>
      <c r="W18" s="236"/>
      <c r="X18" s="236"/>
      <c r="Y18" s="236"/>
      <c r="Z18" s="236"/>
      <c r="AA18" s="236"/>
      <c r="AB18" s="236"/>
      <c r="AC18" s="49"/>
      <c r="AE18" s="4"/>
      <c r="AF18" s="4"/>
      <c r="AG18" s="9"/>
      <c r="AH18" s="103"/>
      <c r="AI18" s="4"/>
      <c r="AJ18" s="5"/>
      <c r="AK18" s="4"/>
      <c r="AL18" s="4"/>
      <c r="AM18" s="4"/>
      <c r="AN18" s="4"/>
      <c r="AO18" s="4"/>
      <c r="AP18" s="4"/>
      <c r="AQ18" s="4"/>
      <c r="AR18" s="4"/>
      <c r="AS18" s="4"/>
      <c r="AT18" s="4"/>
    </row>
    <row r="19" spans="2:46" x14ac:dyDescent="0.2">
      <c r="B19" s="125" t="s">
        <v>19</v>
      </c>
      <c r="C19" s="22">
        <v>100000000</v>
      </c>
      <c r="D19" s="67">
        <v>4</v>
      </c>
      <c r="E19" s="67">
        <v>8</v>
      </c>
      <c r="F19" s="67">
        <v>11</v>
      </c>
      <c r="G19" s="67">
        <v>18</v>
      </c>
      <c r="H19" s="76">
        <v>19</v>
      </c>
      <c r="I19" s="125" t="s">
        <v>29</v>
      </c>
      <c r="J19" s="22">
        <v>100000000</v>
      </c>
      <c r="K19" s="67">
        <v>6</v>
      </c>
      <c r="L19" s="67">
        <v>8</v>
      </c>
      <c r="M19" s="67">
        <v>11</v>
      </c>
      <c r="N19" s="67">
        <v>18</v>
      </c>
      <c r="O19" s="76">
        <v>20</v>
      </c>
      <c r="V19" s="240"/>
      <c r="W19" s="241"/>
      <c r="X19" s="236"/>
      <c r="Y19" s="236"/>
      <c r="Z19" s="236"/>
      <c r="AA19" s="236"/>
      <c r="AB19" s="230"/>
      <c r="AC19" s="49"/>
      <c r="AE19" s="4"/>
      <c r="AF19" s="4"/>
      <c r="AG19" s="4"/>
      <c r="AH19" s="158"/>
      <c r="AI19" s="103"/>
      <c r="AJ19" s="103"/>
      <c r="AK19" s="103"/>
      <c r="AL19" s="103"/>
      <c r="AM19" s="103"/>
      <c r="AN19" s="103"/>
      <c r="AO19" s="103"/>
      <c r="AP19" s="4"/>
      <c r="AQ19" s="4"/>
      <c r="AR19" s="4"/>
      <c r="AS19" s="4"/>
      <c r="AT19" s="4"/>
    </row>
    <row r="20" spans="2:46" x14ac:dyDescent="0.2">
      <c r="C20" s="23">
        <v>10000000</v>
      </c>
      <c r="D20" s="67">
        <v>1</v>
      </c>
      <c r="E20" s="67">
        <v>4</v>
      </c>
      <c r="F20" s="67">
        <v>9</v>
      </c>
      <c r="G20" s="67">
        <v>11</v>
      </c>
      <c r="H20" s="76">
        <v>11</v>
      </c>
      <c r="I20" s="32"/>
      <c r="J20" s="23">
        <v>10000000</v>
      </c>
      <c r="K20" s="67">
        <v>4</v>
      </c>
      <c r="L20" s="67">
        <v>4</v>
      </c>
      <c r="M20" s="67">
        <v>9</v>
      </c>
      <c r="N20" s="67">
        <v>16</v>
      </c>
      <c r="O20" s="76">
        <v>18</v>
      </c>
      <c r="V20" s="236"/>
      <c r="W20" s="242"/>
      <c r="X20" s="236"/>
      <c r="Y20" s="236"/>
      <c r="Z20" s="236"/>
      <c r="AA20" s="236"/>
      <c r="AB20" s="230"/>
      <c r="AC20" s="49"/>
      <c r="AE20" s="4"/>
      <c r="AF20" s="4"/>
      <c r="AG20" s="4"/>
      <c r="AH20" s="158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</row>
    <row r="21" spans="2:46" x14ac:dyDescent="0.2">
      <c r="C21" s="23">
        <v>1000000</v>
      </c>
      <c r="D21" s="67">
        <v>1</v>
      </c>
      <c r="E21" s="67">
        <v>1</v>
      </c>
      <c r="F21" s="67">
        <v>5</v>
      </c>
      <c r="G21" s="67">
        <v>7</v>
      </c>
      <c r="H21" s="76">
        <v>8</v>
      </c>
      <c r="I21" s="32"/>
      <c r="J21" s="23">
        <v>1000000</v>
      </c>
      <c r="K21" s="67">
        <v>4</v>
      </c>
      <c r="L21" s="67">
        <v>4</v>
      </c>
      <c r="M21" s="67">
        <v>5</v>
      </c>
      <c r="N21" s="67">
        <v>8</v>
      </c>
      <c r="O21" s="76">
        <v>8</v>
      </c>
      <c r="V21" s="236"/>
      <c r="W21" s="242"/>
      <c r="X21" s="236"/>
      <c r="Y21" s="236"/>
      <c r="Z21" s="236"/>
      <c r="AA21" s="236"/>
      <c r="AB21" s="230"/>
      <c r="AC21" s="49"/>
      <c r="AE21" s="4"/>
      <c r="AF21" s="4"/>
      <c r="AG21" s="4"/>
      <c r="AH21" s="158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</row>
    <row r="22" spans="2:46" x14ac:dyDescent="0.2">
      <c r="C22" s="23">
        <v>100000</v>
      </c>
      <c r="D22" s="67">
        <v>0</v>
      </c>
      <c r="E22" s="67">
        <v>2</v>
      </c>
      <c r="F22" s="67">
        <v>2</v>
      </c>
      <c r="G22" s="67">
        <v>3</v>
      </c>
      <c r="H22" s="76">
        <v>3</v>
      </c>
      <c r="I22" s="32"/>
      <c r="J22" s="23">
        <v>100000</v>
      </c>
      <c r="K22" s="67">
        <v>0</v>
      </c>
      <c r="L22" s="67">
        <v>2</v>
      </c>
      <c r="M22" s="67">
        <v>3</v>
      </c>
      <c r="N22" s="67">
        <v>3</v>
      </c>
      <c r="O22" s="76">
        <v>3</v>
      </c>
      <c r="V22" s="236"/>
      <c r="W22" s="242"/>
      <c r="X22" s="236"/>
      <c r="Y22" s="236"/>
      <c r="Z22" s="236"/>
      <c r="AA22" s="236"/>
      <c r="AB22" s="230"/>
      <c r="AC22" s="49"/>
      <c r="AE22" s="4"/>
      <c r="AF22" s="4"/>
      <c r="AG22" s="4"/>
      <c r="AH22" s="158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2:46" x14ac:dyDescent="0.2">
      <c r="C23" s="22">
        <v>10000</v>
      </c>
      <c r="D23" s="67">
        <v>0</v>
      </c>
      <c r="E23" s="67">
        <v>0</v>
      </c>
      <c r="F23" s="67">
        <v>0</v>
      </c>
      <c r="G23" s="67">
        <v>0</v>
      </c>
      <c r="H23" s="76">
        <v>0</v>
      </c>
      <c r="I23" s="32"/>
      <c r="J23" s="22">
        <v>10000</v>
      </c>
      <c r="K23" s="67">
        <v>0</v>
      </c>
      <c r="L23" s="67">
        <v>0</v>
      </c>
      <c r="M23" s="67">
        <v>0</v>
      </c>
      <c r="N23" s="67">
        <v>0</v>
      </c>
      <c r="O23" s="76">
        <v>0</v>
      </c>
      <c r="V23" s="236"/>
      <c r="W23" s="241"/>
      <c r="X23" s="236"/>
      <c r="Y23" s="236"/>
      <c r="Z23" s="236"/>
      <c r="AA23" s="236"/>
      <c r="AB23" s="230"/>
      <c r="AC23" s="49"/>
      <c r="AE23" s="4"/>
      <c r="AF23" s="4"/>
      <c r="AG23" s="4"/>
      <c r="AH23" s="158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</row>
    <row r="24" spans="2:46" x14ac:dyDescent="0.2">
      <c r="C24" s="124" t="s">
        <v>37</v>
      </c>
      <c r="D24" s="76">
        <v>0</v>
      </c>
      <c r="E24" s="76">
        <v>0</v>
      </c>
      <c r="F24" s="76">
        <v>0</v>
      </c>
      <c r="G24" s="76">
        <v>0</v>
      </c>
      <c r="H24" s="76">
        <v>1</v>
      </c>
      <c r="I24" s="32"/>
      <c r="J24" s="124" t="s">
        <v>37</v>
      </c>
      <c r="K24" s="76">
        <v>0</v>
      </c>
      <c r="L24" s="76">
        <v>1</v>
      </c>
      <c r="M24" s="76">
        <v>1</v>
      </c>
      <c r="N24" s="76">
        <v>1</v>
      </c>
      <c r="O24" s="76">
        <v>1</v>
      </c>
      <c r="V24" s="236"/>
      <c r="W24" s="239"/>
      <c r="X24" s="230"/>
      <c r="Y24" s="230"/>
      <c r="Z24" s="230"/>
      <c r="AA24" s="230"/>
      <c r="AB24" s="230"/>
      <c r="AC24" s="49"/>
      <c r="AE24" s="4"/>
      <c r="AF24" s="4"/>
      <c r="AG24" s="4"/>
      <c r="AH24" s="158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</row>
    <row r="25" spans="2:46" x14ac:dyDescent="0.2">
      <c r="D25" s="2"/>
      <c r="P25" s="32"/>
      <c r="V25" s="49"/>
      <c r="W25" s="49"/>
      <c r="X25" s="49"/>
      <c r="Y25" s="49"/>
      <c r="Z25" s="49"/>
      <c r="AA25" s="49"/>
      <c r="AB25" s="49"/>
      <c r="AC25" s="49"/>
      <c r="AE25" s="4"/>
      <c r="AF25" s="4"/>
      <c r="AG25" s="4"/>
      <c r="AH25" s="158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</row>
    <row r="26" spans="2:46" x14ac:dyDescent="0.2">
      <c r="C26" s="3"/>
      <c r="P26" s="32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</row>
    <row r="27" spans="2:46" x14ac:dyDescent="0.2">
      <c r="C27" s="3"/>
      <c r="P27" s="32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2:46" x14ac:dyDescent="0.2">
      <c r="E28" s="143"/>
      <c r="F28" s="143"/>
      <c r="P28" s="32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</row>
    <row r="29" spans="2:46" ht="16" x14ac:dyDescent="0.2">
      <c r="D29" s="265" t="s">
        <v>47</v>
      </c>
      <c r="E29" s="265"/>
      <c r="F29" s="282"/>
      <c r="G29" s="58"/>
      <c r="H29" s="58"/>
      <c r="I29" s="58"/>
      <c r="M29" s="58"/>
      <c r="N29" s="58"/>
      <c r="O29" s="58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</row>
    <row r="30" spans="2:46" x14ac:dyDescent="0.2">
      <c r="C30" s="124" t="s">
        <v>48</v>
      </c>
      <c r="D30" s="159" t="s">
        <v>17</v>
      </c>
      <c r="E30" s="159" t="s">
        <v>18</v>
      </c>
      <c r="F30" s="159" t="s">
        <v>19</v>
      </c>
      <c r="G30" s="159" t="s">
        <v>27</v>
      </c>
      <c r="H30" s="159" t="s">
        <v>28</v>
      </c>
      <c r="I30" s="159" t="s">
        <v>29</v>
      </c>
      <c r="M30" s="229"/>
      <c r="N30" s="229"/>
      <c r="O30" s="229"/>
      <c r="X30" s="4"/>
      <c r="Y30" s="3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</row>
    <row r="31" spans="2:46" x14ac:dyDescent="0.2">
      <c r="C31" s="22">
        <v>100000000</v>
      </c>
      <c r="D31" s="76">
        <v>20</v>
      </c>
      <c r="E31" s="76">
        <v>20</v>
      </c>
      <c r="F31" s="76">
        <v>19</v>
      </c>
      <c r="G31" s="76">
        <v>20</v>
      </c>
      <c r="H31" s="76">
        <v>20</v>
      </c>
      <c r="I31" s="76">
        <v>20</v>
      </c>
      <c r="M31" s="230"/>
      <c r="N31" s="230"/>
      <c r="O31" s="230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2:46" x14ac:dyDescent="0.2">
      <c r="C32" s="23">
        <v>10000000</v>
      </c>
      <c r="D32" s="76">
        <v>15</v>
      </c>
      <c r="E32" s="76">
        <v>15</v>
      </c>
      <c r="F32" s="76">
        <v>11</v>
      </c>
      <c r="G32" s="76">
        <v>18</v>
      </c>
      <c r="H32" s="76">
        <v>17</v>
      </c>
      <c r="I32" s="76">
        <v>18</v>
      </c>
      <c r="M32" s="230"/>
      <c r="N32" s="230"/>
      <c r="O32" s="230"/>
    </row>
    <row r="33" spans="3:22" x14ac:dyDescent="0.2">
      <c r="C33" s="23">
        <v>1000000</v>
      </c>
      <c r="D33" s="76">
        <v>5</v>
      </c>
      <c r="E33" s="76">
        <v>7</v>
      </c>
      <c r="F33" s="76">
        <v>8</v>
      </c>
      <c r="G33" s="76">
        <v>7</v>
      </c>
      <c r="H33" s="76">
        <v>4</v>
      </c>
      <c r="I33" s="76">
        <v>8</v>
      </c>
      <c r="M33" s="230"/>
      <c r="N33" s="230"/>
      <c r="O33" s="230"/>
    </row>
    <row r="34" spans="3:22" x14ac:dyDescent="0.2">
      <c r="C34" s="23">
        <v>100000</v>
      </c>
      <c r="D34" s="76">
        <v>2</v>
      </c>
      <c r="E34" s="76">
        <v>2</v>
      </c>
      <c r="F34" s="76">
        <v>3</v>
      </c>
      <c r="G34" s="76">
        <v>1</v>
      </c>
      <c r="H34" s="76">
        <v>1</v>
      </c>
      <c r="I34" s="76">
        <v>3</v>
      </c>
      <c r="M34" s="230"/>
      <c r="N34" s="230"/>
      <c r="O34" s="230"/>
    </row>
    <row r="35" spans="3:22" x14ac:dyDescent="0.2">
      <c r="C35" s="22">
        <v>10000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M35" s="230"/>
      <c r="N35" s="230"/>
      <c r="O35" s="230"/>
    </row>
    <row r="36" spans="3:22" x14ac:dyDescent="0.2">
      <c r="C36" s="124" t="s">
        <v>37</v>
      </c>
      <c r="D36" s="76">
        <v>2</v>
      </c>
      <c r="E36" s="76">
        <v>1</v>
      </c>
      <c r="F36" s="76">
        <v>1</v>
      </c>
      <c r="G36" s="76">
        <v>0</v>
      </c>
      <c r="H36" s="76">
        <v>0</v>
      </c>
      <c r="I36" s="76">
        <v>1</v>
      </c>
      <c r="M36" s="230"/>
      <c r="N36" s="230"/>
      <c r="O36" s="230"/>
    </row>
    <row r="37" spans="3:22" x14ac:dyDescent="0.2">
      <c r="D37" s="34"/>
      <c r="E37" s="34"/>
      <c r="F37" s="34"/>
      <c r="G37" s="34"/>
      <c r="H37" s="34"/>
      <c r="I37" s="34"/>
      <c r="M37" s="230"/>
      <c r="N37" s="230"/>
      <c r="O37" s="230"/>
    </row>
    <row r="38" spans="3:22" x14ac:dyDescent="0.2">
      <c r="D38" s="34"/>
      <c r="E38" s="34"/>
      <c r="F38" s="34"/>
      <c r="G38" s="34"/>
      <c r="H38" s="34"/>
      <c r="I38" s="34"/>
      <c r="M38" s="230"/>
      <c r="N38" s="230"/>
      <c r="O38" s="230"/>
    </row>
    <row r="39" spans="3:22" ht="16" x14ac:dyDescent="0.2">
      <c r="D39" s="283" t="s">
        <v>33</v>
      </c>
      <c r="E39" s="284"/>
      <c r="F39" s="285"/>
      <c r="G39" s="34"/>
      <c r="H39" s="34"/>
      <c r="I39" s="34"/>
      <c r="M39" s="286"/>
      <c r="N39" s="286"/>
      <c r="O39" s="286"/>
    </row>
    <row r="40" spans="3:22" x14ac:dyDescent="0.2">
      <c r="C40" s="124" t="s">
        <v>48</v>
      </c>
      <c r="D40" s="159" t="s">
        <v>17</v>
      </c>
      <c r="E40" s="159" t="s">
        <v>18</v>
      </c>
      <c r="F40" s="159" t="s">
        <v>19</v>
      </c>
      <c r="G40" s="159" t="s">
        <v>27</v>
      </c>
      <c r="H40" s="159" t="s">
        <v>28</v>
      </c>
      <c r="I40" s="159" t="s">
        <v>29</v>
      </c>
      <c r="M40" s="229"/>
      <c r="N40" s="229"/>
      <c r="O40" s="229"/>
    </row>
    <row r="41" spans="3:22" x14ac:dyDescent="0.2">
      <c r="C41" s="22">
        <v>100000000</v>
      </c>
      <c r="D41" s="76">
        <v>20</v>
      </c>
      <c r="E41" s="76">
        <v>20</v>
      </c>
      <c r="F41" s="76">
        <v>18.940000000000001</v>
      </c>
      <c r="G41" s="76">
        <v>20</v>
      </c>
      <c r="H41" s="76">
        <v>20</v>
      </c>
      <c r="I41" s="76">
        <f>20*(20-1)/(20-1)</f>
        <v>20</v>
      </c>
      <c r="M41" s="231"/>
      <c r="N41" s="231"/>
      <c r="O41" s="230"/>
    </row>
    <row r="42" spans="3:22" x14ac:dyDescent="0.2">
      <c r="C42" s="23">
        <v>10000000</v>
      </c>
      <c r="D42" s="76">
        <v>14.44</v>
      </c>
      <c r="E42" s="76">
        <v>14.73</v>
      </c>
      <c r="F42" s="76">
        <v>10.52</v>
      </c>
      <c r="G42" s="76">
        <v>18</v>
      </c>
      <c r="H42" s="76">
        <v>17</v>
      </c>
      <c r="I42" s="160">
        <f>20*(18-1)/(20-1)</f>
        <v>17.894736842105264</v>
      </c>
      <c r="M42" s="232"/>
      <c r="N42" s="231"/>
      <c r="O42" s="230"/>
    </row>
    <row r="43" spans="3:22" x14ac:dyDescent="0.2">
      <c r="C43" s="23">
        <v>1000000</v>
      </c>
      <c r="D43" s="76">
        <v>3.33</v>
      </c>
      <c r="E43" s="76">
        <v>6.31</v>
      </c>
      <c r="F43" s="76">
        <v>7.36</v>
      </c>
      <c r="G43" s="76">
        <v>7</v>
      </c>
      <c r="H43" s="76">
        <v>4</v>
      </c>
      <c r="I43" s="160">
        <f>20*(8-1)/(20-1)</f>
        <v>7.3684210526315788</v>
      </c>
      <c r="M43" s="232"/>
      <c r="N43" s="231"/>
      <c r="O43" s="230"/>
    </row>
    <row r="44" spans="3:22" x14ac:dyDescent="0.2">
      <c r="C44" s="23">
        <v>100000</v>
      </c>
      <c r="D44" s="76">
        <v>0</v>
      </c>
      <c r="E44" s="76">
        <v>1.05</v>
      </c>
      <c r="F44" s="76">
        <v>2.1</v>
      </c>
      <c r="G44" s="76">
        <v>1</v>
      </c>
      <c r="H44" s="76">
        <v>1</v>
      </c>
      <c r="I44" s="160">
        <f>20*(3-1)/(20-1)</f>
        <v>2.1052631578947367</v>
      </c>
      <c r="M44" s="232"/>
      <c r="N44" s="231"/>
      <c r="O44" s="230"/>
    </row>
    <row r="45" spans="3:22" x14ac:dyDescent="0.2">
      <c r="C45" s="22">
        <v>10000</v>
      </c>
      <c r="D45" s="76">
        <v>0</v>
      </c>
      <c r="E45" s="76">
        <v>0</v>
      </c>
      <c r="F45" s="76">
        <v>0</v>
      </c>
      <c r="G45" s="76">
        <v>0</v>
      </c>
      <c r="H45" s="76">
        <v>0</v>
      </c>
      <c r="I45" s="76">
        <v>0</v>
      </c>
      <c r="M45" s="233"/>
      <c r="N45" s="231"/>
      <c r="O45" s="230"/>
    </row>
    <row r="46" spans="3:22" x14ac:dyDescent="0.2">
      <c r="C46" s="124" t="s">
        <v>37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M46" s="230"/>
      <c r="N46" s="230"/>
      <c r="O46" s="230"/>
    </row>
    <row r="47" spans="3:22" ht="16" x14ac:dyDescent="0.2">
      <c r="D47" s="34"/>
      <c r="E47" s="34"/>
      <c r="F47" s="34"/>
      <c r="G47" s="34"/>
      <c r="H47" s="34"/>
      <c r="I47" s="34"/>
      <c r="M47" s="111"/>
      <c r="N47" s="111"/>
      <c r="O47" s="111"/>
      <c r="V47" s="58"/>
    </row>
    <row r="48" spans="3:22" x14ac:dyDescent="0.2">
      <c r="D48" s="34"/>
      <c r="E48" s="34"/>
      <c r="F48" s="34"/>
      <c r="G48" s="34"/>
      <c r="H48" s="34"/>
      <c r="I48" s="34"/>
      <c r="M48" s="111"/>
      <c r="N48" s="111"/>
      <c r="O48" s="111"/>
      <c r="V48" s="27"/>
    </row>
    <row r="49" spans="2:15" x14ac:dyDescent="0.2">
      <c r="C49" s="35"/>
      <c r="D49" s="159" t="s">
        <v>17</v>
      </c>
      <c r="E49" s="159" t="s">
        <v>18</v>
      </c>
      <c r="F49" s="159" t="s">
        <v>19</v>
      </c>
      <c r="G49" s="159" t="s">
        <v>27</v>
      </c>
      <c r="H49" s="159" t="s">
        <v>28</v>
      </c>
      <c r="I49" s="159" t="s">
        <v>29</v>
      </c>
      <c r="M49" s="217"/>
      <c r="N49" s="217"/>
      <c r="O49" s="217"/>
    </row>
    <row r="50" spans="2:15" ht="21" x14ac:dyDescent="0.25">
      <c r="C50" s="173" t="s">
        <v>2</v>
      </c>
      <c r="D50" s="110">
        <v>4409548.1533899996</v>
      </c>
      <c r="E50" s="110">
        <v>2445164.1905299998</v>
      </c>
      <c r="F50" s="110">
        <v>3583264.5865099998</v>
      </c>
      <c r="G50" s="110">
        <v>1548299.7491299999</v>
      </c>
      <c r="H50" s="110">
        <v>2387399.8872000002</v>
      </c>
      <c r="I50" s="110">
        <v>1355597.88396</v>
      </c>
      <c r="M50" s="234"/>
      <c r="N50" s="234"/>
      <c r="O50" s="234"/>
    </row>
    <row r="51" spans="2:15" x14ac:dyDescent="0.2">
      <c r="C51" s="151" t="s">
        <v>39</v>
      </c>
      <c r="D51" s="75">
        <v>1410992.9880299999</v>
      </c>
      <c r="E51" s="75">
        <v>894563.22785999998</v>
      </c>
      <c r="F51" s="75">
        <v>1621828.5981300001</v>
      </c>
      <c r="G51" s="75">
        <v>524938.15018</v>
      </c>
      <c r="H51" s="75">
        <v>812266.83183000004</v>
      </c>
      <c r="I51" s="75">
        <v>484597.41382000002</v>
      </c>
      <c r="M51" s="235"/>
      <c r="N51" s="235"/>
      <c r="O51" s="235"/>
    </row>
    <row r="52" spans="2:15" x14ac:dyDescent="0.2">
      <c r="C52" s="48" t="s">
        <v>45</v>
      </c>
      <c r="D52" s="75">
        <v>8181696.8922499996</v>
      </c>
      <c r="E52" s="75">
        <v>4946279.0498400005</v>
      </c>
      <c r="F52" s="75">
        <v>8739960.2872899994</v>
      </c>
      <c r="G52" s="75">
        <v>2972323.2335700002</v>
      </c>
      <c r="H52" s="75">
        <v>4594998.8040300002</v>
      </c>
      <c r="I52" s="75">
        <v>2694320.95413</v>
      </c>
      <c r="M52" s="235"/>
      <c r="N52" s="235"/>
      <c r="O52" s="235"/>
    </row>
    <row r="53" spans="2:15" x14ac:dyDescent="0.2">
      <c r="C53" s="48" t="s">
        <v>46</v>
      </c>
      <c r="D53" s="75">
        <v>2382214.6556799999</v>
      </c>
      <c r="E53" s="75">
        <v>1214958.3347799999</v>
      </c>
      <c r="F53" s="75">
        <v>1567149.3432100001</v>
      </c>
      <c r="G53" s="75">
        <v>806161.74234</v>
      </c>
      <c r="H53" s="75">
        <v>1240780.01737</v>
      </c>
      <c r="I53" s="75">
        <v>682549.23115000001</v>
      </c>
      <c r="M53" s="235"/>
      <c r="N53" s="235"/>
      <c r="O53" s="235"/>
    </row>
    <row r="54" spans="2:15" x14ac:dyDescent="0.2">
      <c r="C54" s="48" t="s">
        <v>3</v>
      </c>
      <c r="D54" s="76">
        <v>0.40061000000000002</v>
      </c>
      <c r="E54" s="76">
        <v>0.67476999999999998</v>
      </c>
      <c r="F54" s="76">
        <v>1.99952</v>
      </c>
      <c r="G54" s="76">
        <v>0.33038000000000001</v>
      </c>
      <c r="H54" s="76">
        <v>2.0291100000000002</v>
      </c>
      <c r="I54" s="76">
        <v>1.22438</v>
      </c>
      <c r="M54" s="230"/>
      <c r="N54" s="230"/>
      <c r="O54" s="235"/>
    </row>
    <row r="55" spans="2:15" x14ac:dyDescent="0.2">
      <c r="C55" s="48" t="s">
        <v>4</v>
      </c>
      <c r="D55" s="83">
        <v>1.7473799999999999</v>
      </c>
      <c r="E55" s="83">
        <v>1.30027</v>
      </c>
      <c r="F55" s="21">
        <v>0.91473000000000004</v>
      </c>
      <c r="G55" s="21">
        <v>1.5281800000000001</v>
      </c>
      <c r="H55" s="21">
        <v>1.5192099999999999</v>
      </c>
      <c r="I55" s="21">
        <v>1.35934</v>
      </c>
      <c r="M55" s="236"/>
      <c r="N55" s="236"/>
      <c r="O55" s="230"/>
    </row>
    <row r="56" spans="2:15" x14ac:dyDescent="0.2">
      <c r="C56" s="151" t="s">
        <v>40</v>
      </c>
      <c r="D56" s="83">
        <v>0.34884999999999999</v>
      </c>
      <c r="E56" s="83">
        <v>0.22692999999999999</v>
      </c>
      <c r="F56" s="83">
        <v>0.15326000000000001</v>
      </c>
      <c r="G56" s="83">
        <v>0.28445999999999999</v>
      </c>
      <c r="H56" s="83">
        <v>0.28326000000000001</v>
      </c>
      <c r="I56" s="83">
        <v>0.23968999999999999</v>
      </c>
      <c r="M56" s="230"/>
      <c r="N56" s="236"/>
      <c r="O56" s="230"/>
    </row>
    <row r="57" spans="2:15" x14ac:dyDescent="0.2">
      <c r="C57" s="48" t="s">
        <v>5</v>
      </c>
      <c r="D57" s="76">
        <v>-6.6102499999999997</v>
      </c>
      <c r="E57" s="76">
        <v>-3.30653</v>
      </c>
      <c r="F57" s="76">
        <v>-0.99538000000000004</v>
      </c>
      <c r="G57" s="76">
        <v>-4.4592000000000001</v>
      </c>
      <c r="H57" s="76">
        <v>-4.6894</v>
      </c>
      <c r="I57" s="76">
        <v>-3.3356599999999998</v>
      </c>
      <c r="M57" s="230"/>
      <c r="N57" s="230"/>
      <c r="O57" s="230"/>
    </row>
    <row r="58" spans="2:15" ht="21" x14ac:dyDescent="0.25">
      <c r="B58" s="1"/>
      <c r="M58" s="49"/>
      <c r="N58" s="49"/>
      <c r="O58" s="49"/>
    </row>
    <row r="59" spans="2:15" x14ac:dyDescent="0.2">
      <c r="C59" s="35"/>
      <c r="D59" s="159" t="s">
        <v>17</v>
      </c>
      <c r="E59" s="159" t="s">
        <v>18</v>
      </c>
      <c r="F59" s="159" t="s">
        <v>19</v>
      </c>
      <c r="G59" s="159" t="s">
        <v>27</v>
      </c>
      <c r="H59" s="159" t="s">
        <v>28</v>
      </c>
      <c r="I59" s="159" t="s">
        <v>29</v>
      </c>
      <c r="M59" s="217"/>
      <c r="N59" s="217"/>
      <c r="O59" s="217"/>
    </row>
    <row r="60" spans="2:15" ht="21" x14ac:dyDescent="0.25">
      <c r="C60" s="173" t="s">
        <v>16</v>
      </c>
      <c r="D60" s="70">
        <v>3.60684</v>
      </c>
      <c r="E60" s="70">
        <v>3.3635700000000002</v>
      </c>
      <c r="F60" s="70">
        <v>4.2703100000000003</v>
      </c>
      <c r="G60" s="70">
        <v>3.7385199999999998</v>
      </c>
      <c r="H60" s="70">
        <v>3.7379099999999998</v>
      </c>
      <c r="I60" s="70">
        <v>4.7459499999999997</v>
      </c>
      <c r="M60" s="237"/>
      <c r="N60" s="237"/>
      <c r="O60" s="237"/>
    </row>
    <row r="61" spans="2:15" x14ac:dyDescent="0.2">
      <c r="C61" s="151" t="s">
        <v>39</v>
      </c>
      <c r="D61" s="21">
        <v>0.22733999999999999</v>
      </c>
      <c r="E61" s="21">
        <v>0.19345000000000001</v>
      </c>
      <c r="F61" s="21">
        <v>0.23865</v>
      </c>
      <c r="G61" s="21">
        <v>0.16975000000000001</v>
      </c>
      <c r="H61" s="21">
        <v>0.21461</v>
      </c>
      <c r="I61" s="21">
        <v>0.26588000000000001</v>
      </c>
      <c r="M61" s="236"/>
      <c r="N61" s="236"/>
      <c r="O61" s="236"/>
    </row>
    <row r="62" spans="2:15" x14ac:dyDescent="0.2">
      <c r="C62" s="243" t="s">
        <v>45</v>
      </c>
      <c r="D62" s="21">
        <v>3.9839500000000001</v>
      </c>
      <c r="E62" s="21">
        <v>3.6813600000000002</v>
      </c>
      <c r="F62" s="21">
        <v>4.7080500000000001</v>
      </c>
      <c r="G62" s="21">
        <v>4.0468200000000003</v>
      </c>
      <c r="H62" s="21">
        <v>4.1074999999999999</v>
      </c>
      <c r="I62" s="21">
        <v>5.2755799999999997</v>
      </c>
      <c r="M62" s="236"/>
      <c r="N62" s="236"/>
      <c r="O62" s="236"/>
    </row>
    <row r="63" spans="2:15" x14ac:dyDescent="0.2">
      <c r="C63" s="243" t="s">
        <v>46</v>
      </c>
      <c r="D63" s="21">
        <v>3.1122999999999998</v>
      </c>
      <c r="E63" s="21">
        <v>2.9386399999999999</v>
      </c>
      <c r="F63" s="21">
        <v>3.7822200000000001</v>
      </c>
      <c r="G63" s="21">
        <v>3.3871799999999999</v>
      </c>
      <c r="H63" s="21">
        <v>3.28009</v>
      </c>
      <c r="I63" s="21">
        <v>4.2359</v>
      </c>
      <c r="M63" s="236"/>
      <c r="N63" s="236"/>
      <c r="O63" s="236"/>
    </row>
    <row r="64" spans="2:15" x14ac:dyDescent="0.2">
      <c r="C64" s="48" t="s">
        <v>3</v>
      </c>
      <c r="D64" s="21">
        <v>3.14378</v>
      </c>
      <c r="E64" s="21">
        <v>4.7372199999999998</v>
      </c>
      <c r="F64" s="21">
        <v>2.62026</v>
      </c>
      <c r="G64" s="21">
        <v>1.0178400000000001</v>
      </c>
      <c r="H64" s="21">
        <v>6.3307500000000001</v>
      </c>
      <c r="I64" s="21">
        <v>4.83188</v>
      </c>
      <c r="M64" s="236"/>
      <c r="N64" s="236"/>
      <c r="O64" s="236"/>
    </row>
    <row r="65" spans="3:15" x14ac:dyDescent="0.2">
      <c r="C65" s="48" t="s">
        <v>4</v>
      </c>
      <c r="D65" s="21">
        <v>7.5916600000000001</v>
      </c>
      <c r="E65" s="21">
        <v>9.4091199999999997</v>
      </c>
      <c r="F65" s="21">
        <v>6.7232799999999999</v>
      </c>
      <c r="G65" s="21">
        <v>10.328670000000001</v>
      </c>
      <c r="H65" s="21">
        <v>7.7267999999999999</v>
      </c>
      <c r="I65" s="21">
        <v>6.24648</v>
      </c>
      <c r="M65" s="236"/>
      <c r="N65" s="236"/>
      <c r="O65" s="236"/>
    </row>
    <row r="66" spans="3:15" x14ac:dyDescent="0.2">
      <c r="C66" s="151" t="s">
        <v>40</v>
      </c>
      <c r="D66" s="21">
        <v>1.6149800000000001</v>
      </c>
      <c r="E66" s="21">
        <v>1.9323699999999999</v>
      </c>
      <c r="F66" s="21">
        <v>1.2260800000000001</v>
      </c>
      <c r="G66" s="21">
        <v>1.84151</v>
      </c>
      <c r="H66" s="21">
        <v>1.4108700000000001</v>
      </c>
      <c r="I66" s="21">
        <v>1.1944999999999999</v>
      </c>
      <c r="M66" s="236"/>
      <c r="N66" s="236"/>
      <c r="O66" s="236"/>
    </row>
    <row r="67" spans="3:15" x14ac:dyDescent="0.2">
      <c r="C67" s="48" t="s">
        <v>5</v>
      </c>
      <c r="D67" s="21">
        <v>0.77048000000000005</v>
      </c>
      <c r="E67" s="21">
        <v>4.3270000000000003E-2</v>
      </c>
      <c r="F67" s="21">
        <v>0.76124000000000003</v>
      </c>
      <c r="G67" s="21">
        <v>-0.91522000000000003</v>
      </c>
      <c r="H67" s="21">
        <v>0.57540999999999998</v>
      </c>
      <c r="I67" s="21">
        <v>0.77536000000000005</v>
      </c>
      <c r="M67" s="236"/>
      <c r="N67" s="236"/>
      <c r="O67" s="236"/>
    </row>
  </sheetData>
  <mergeCells count="5">
    <mergeCell ref="D29:F29"/>
    <mergeCell ref="D39:F39"/>
    <mergeCell ref="AJ16:AL16"/>
    <mergeCell ref="AM16:AO16"/>
    <mergeCell ref="M39:O39"/>
  </mergeCells>
  <phoneticPr fontId="1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EA66B-C710-314F-94AF-6B1DAF706FD4}">
  <dimension ref="B2:W75"/>
  <sheetViews>
    <sheetView topLeftCell="A43" zoomScale="130" zoomScaleNormal="130" workbookViewId="0">
      <selection activeCell="J56" sqref="J56"/>
    </sheetView>
  </sheetViews>
  <sheetFormatPr baseColWidth="10" defaultColWidth="10.83203125" defaultRowHeight="15" x14ac:dyDescent="0.2"/>
  <cols>
    <col min="2" max="2" width="10.83203125" style="32"/>
    <col min="3" max="3" width="17.33203125" customWidth="1"/>
    <col min="6" max="11" width="11" bestFit="1" customWidth="1"/>
    <col min="12" max="12" width="11.6640625" bestFit="1" customWidth="1"/>
    <col min="13" max="14" width="10.6640625" customWidth="1"/>
  </cols>
  <sheetData>
    <row r="2" spans="2:23" ht="16" x14ac:dyDescent="0.2">
      <c r="C2" s="183"/>
    </row>
    <row r="4" spans="2:23" ht="16" x14ac:dyDescent="0.2">
      <c r="B4" s="224" t="s">
        <v>34</v>
      </c>
      <c r="C4" s="49"/>
      <c r="D4" s="191"/>
      <c r="E4" s="192"/>
      <c r="F4" s="193"/>
      <c r="G4" s="139"/>
      <c r="H4" s="194"/>
      <c r="I4" s="139"/>
      <c r="J4" s="263"/>
      <c r="K4" s="263"/>
      <c r="L4" s="263"/>
      <c r="R4" s="97"/>
      <c r="S4" s="61"/>
      <c r="T4" s="61"/>
      <c r="U4" s="61"/>
      <c r="V4" s="61"/>
      <c r="W4" s="61"/>
    </row>
    <row r="5" spans="2:23" ht="16" x14ac:dyDescent="0.2">
      <c r="B5" s="224" t="s">
        <v>11</v>
      </c>
      <c r="C5" s="166" t="s">
        <v>12</v>
      </c>
      <c r="D5" s="54" t="s">
        <v>17</v>
      </c>
      <c r="E5" s="54" t="s">
        <v>18</v>
      </c>
      <c r="F5" s="54" t="s">
        <v>19</v>
      </c>
      <c r="G5" s="54" t="s">
        <v>27</v>
      </c>
      <c r="H5" s="54" t="s">
        <v>28</v>
      </c>
      <c r="I5" s="54" t="s">
        <v>29</v>
      </c>
      <c r="J5" s="54" t="s">
        <v>44</v>
      </c>
      <c r="K5" s="49"/>
      <c r="L5" s="49"/>
      <c r="R5" s="61"/>
      <c r="S5" s="99"/>
      <c r="T5" s="61"/>
      <c r="U5" s="61"/>
      <c r="V5" s="99"/>
      <c r="W5" s="61"/>
    </row>
    <row r="6" spans="2:23" ht="16" x14ac:dyDescent="0.2">
      <c r="C6" s="165" t="s">
        <v>2</v>
      </c>
      <c r="D6" s="88">
        <v>2445164.1905299998</v>
      </c>
      <c r="E6" s="88">
        <v>3933573.6246500001</v>
      </c>
      <c r="F6" s="88">
        <v>2729064.31813</v>
      </c>
      <c r="G6" s="88">
        <v>2172773.2896199999</v>
      </c>
      <c r="H6" s="88">
        <v>4238381.51033</v>
      </c>
      <c r="I6" s="88">
        <v>3769099.2839100002</v>
      </c>
      <c r="J6" s="88">
        <f t="shared" ref="J6:J13" si="0">AVERAGE(D6:I6)</f>
        <v>3214676.0361949992</v>
      </c>
      <c r="K6" s="49"/>
      <c r="L6" s="49"/>
      <c r="N6" s="100"/>
      <c r="Q6" s="68"/>
      <c r="R6" s="117"/>
      <c r="S6" s="118"/>
      <c r="T6" s="61"/>
      <c r="U6" s="61"/>
      <c r="V6" s="119"/>
      <c r="W6" s="61"/>
    </row>
    <row r="7" spans="2:23" ht="16" x14ac:dyDescent="0.2">
      <c r="C7" s="151" t="s">
        <v>39</v>
      </c>
      <c r="D7" s="72">
        <v>894563.22785999998</v>
      </c>
      <c r="E7" s="72">
        <v>1709149.41921</v>
      </c>
      <c r="F7" s="72">
        <v>1132544.8216500001</v>
      </c>
      <c r="G7" s="72">
        <v>863108.76844999997</v>
      </c>
      <c r="H7" s="72">
        <v>1655100.17343</v>
      </c>
      <c r="I7" s="72">
        <v>1396568.5961</v>
      </c>
      <c r="J7" s="22">
        <f t="shared" si="0"/>
        <v>1275172.5011166667</v>
      </c>
      <c r="K7" s="49"/>
      <c r="L7" s="49"/>
      <c r="R7" s="117"/>
      <c r="S7" s="118"/>
      <c r="T7" s="61"/>
      <c r="U7" s="61"/>
      <c r="V7" s="119"/>
      <c r="W7" s="61"/>
    </row>
    <row r="8" spans="2:23" ht="16" x14ac:dyDescent="0.2">
      <c r="C8" s="163" t="s">
        <v>13</v>
      </c>
      <c r="D8" s="72">
        <v>4946279.0498400005</v>
      </c>
      <c r="E8" s="72">
        <v>9244577.3457600009</v>
      </c>
      <c r="F8" s="72">
        <v>6108176.9715700001</v>
      </c>
      <c r="G8" s="72">
        <v>4675235.6773699997</v>
      </c>
      <c r="H8" s="72">
        <v>9062796.5131599996</v>
      </c>
      <c r="I8" s="72">
        <v>7716718.4420100003</v>
      </c>
      <c r="J8" s="22">
        <f t="shared" si="0"/>
        <v>6958963.9999516672</v>
      </c>
      <c r="K8" s="49"/>
      <c r="L8" s="49"/>
      <c r="R8" s="117"/>
      <c r="S8" s="118"/>
      <c r="T8" s="61"/>
      <c r="U8" s="61"/>
      <c r="V8" s="119"/>
      <c r="W8" s="61"/>
    </row>
    <row r="9" spans="2:23" ht="16" x14ac:dyDescent="0.2">
      <c r="C9" s="163" t="s">
        <v>14</v>
      </c>
      <c r="D9" s="72">
        <v>1214958.3347799999</v>
      </c>
      <c r="E9" s="72">
        <v>1768762.0339800001</v>
      </c>
      <c r="F9" s="72">
        <v>1253901.72596</v>
      </c>
      <c r="G9" s="72">
        <v>1023673.32919</v>
      </c>
      <c r="H9" s="72">
        <v>2033709.8148099999</v>
      </c>
      <c r="I9" s="72">
        <v>1863103.0031600001</v>
      </c>
      <c r="J9" s="22">
        <f t="shared" si="0"/>
        <v>1526351.3736466665</v>
      </c>
      <c r="K9" s="49"/>
      <c r="L9" s="49"/>
      <c r="R9" s="117"/>
      <c r="S9" s="118"/>
      <c r="T9" s="61"/>
      <c r="U9" s="61"/>
      <c r="V9" s="119"/>
      <c r="W9" s="61"/>
    </row>
    <row r="10" spans="2:23" ht="16" x14ac:dyDescent="0.2">
      <c r="C10" s="163" t="s">
        <v>3</v>
      </c>
      <c r="D10" s="67">
        <v>0.67476999999999998</v>
      </c>
      <c r="E10" s="67">
        <v>1.3555600000000001</v>
      </c>
      <c r="F10" s="67">
        <v>3.00631</v>
      </c>
      <c r="G10" s="67">
        <v>1.5907100000000001</v>
      </c>
      <c r="H10" s="67">
        <v>2.7847900000000001</v>
      </c>
      <c r="I10" s="73">
        <v>1.8614900000000001</v>
      </c>
      <c r="J10" s="73">
        <f t="shared" si="0"/>
        <v>1.8789383333333334</v>
      </c>
      <c r="K10" s="49"/>
      <c r="L10" s="49"/>
      <c r="R10" s="117"/>
      <c r="S10" s="118"/>
      <c r="T10" s="61"/>
      <c r="U10" s="61"/>
      <c r="V10" s="91"/>
      <c r="W10" s="61"/>
    </row>
    <row r="11" spans="2:23" ht="16" x14ac:dyDescent="0.2">
      <c r="C11" s="151" t="s">
        <v>4</v>
      </c>
      <c r="D11" s="38">
        <v>1.37496</v>
      </c>
      <c r="E11" s="38">
        <v>0.93025999999999998</v>
      </c>
      <c r="F11" s="38">
        <v>1.34615</v>
      </c>
      <c r="G11" s="38">
        <v>1.0801099999999999</v>
      </c>
      <c r="H11" s="38">
        <v>1.16492</v>
      </c>
      <c r="I11" s="38">
        <v>1.27817</v>
      </c>
      <c r="J11" s="197">
        <f t="shared" si="0"/>
        <v>1.1957616666666666</v>
      </c>
      <c r="K11" s="49"/>
      <c r="L11" s="49"/>
      <c r="R11" s="117"/>
      <c r="S11" s="118"/>
      <c r="T11" s="61"/>
      <c r="U11" s="61"/>
      <c r="V11" s="91"/>
      <c r="W11" s="61"/>
    </row>
    <row r="12" spans="2:23" ht="16" x14ac:dyDescent="0.2">
      <c r="C12" s="151" t="s">
        <v>40</v>
      </c>
      <c r="D12" s="21">
        <v>0.24626999999999999</v>
      </c>
      <c r="E12" s="21">
        <v>0.16564999999999999</v>
      </c>
      <c r="F12" s="21">
        <v>0.24085999999999999</v>
      </c>
      <c r="G12" s="21">
        <v>0.19527</v>
      </c>
      <c r="H12" s="21">
        <v>0.20157</v>
      </c>
      <c r="I12" s="21">
        <v>0.22486</v>
      </c>
      <c r="J12" s="197">
        <f t="shared" si="0"/>
        <v>0.21241333333333334</v>
      </c>
      <c r="K12" s="49"/>
      <c r="L12" s="49"/>
      <c r="R12" s="117"/>
      <c r="S12" s="118"/>
      <c r="T12" s="61"/>
      <c r="U12" s="61"/>
      <c r="V12" s="91"/>
      <c r="W12" s="61"/>
    </row>
    <row r="13" spans="2:23" x14ac:dyDescent="0.2">
      <c r="C13" s="163" t="s">
        <v>5</v>
      </c>
      <c r="D13" s="21">
        <v>-3.30653</v>
      </c>
      <c r="E13" s="21">
        <v>-1.39666</v>
      </c>
      <c r="F13" s="21">
        <v>-1.6398900000000001</v>
      </c>
      <c r="G13" s="21">
        <v>-2.01172</v>
      </c>
      <c r="H13" s="21">
        <v>-2.7201900000000001</v>
      </c>
      <c r="I13" s="21">
        <v>-3.40557</v>
      </c>
      <c r="J13" s="197">
        <f t="shared" si="0"/>
        <v>-2.4134266666666666</v>
      </c>
      <c r="K13" s="49"/>
      <c r="L13" s="49"/>
      <c r="R13" s="61"/>
      <c r="S13" s="61"/>
      <c r="T13" s="61"/>
      <c r="U13" s="61"/>
      <c r="V13" s="61"/>
      <c r="W13" s="61"/>
    </row>
    <row r="14" spans="2:23" ht="16" x14ac:dyDescent="0.2">
      <c r="C14" s="196"/>
      <c r="D14" s="61"/>
      <c r="E14" s="61"/>
      <c r="F14" s="61"/>
      <c r="G14" s="287"/>
      <c r="H14" s="287"/>
      <c r="I14" s="287"/>
      <c r="J14" s="287"/>
      <c r="K14" s="287"/>
      <c r="L14" s="287"/>
      <c r="R14" s="61"/>
      <c r="S14" s="61"/>
      <c r="T14" s="61"/>
      <c r="U14" s="61"/>
      <c r="V14" s="61"/>
      <c r="W14" s="61"/>
    </row>
    <row r="15" spans="2:23" ht="16" x14ac:dyDescent="0.2">
      <c r="B15" s="224" t="s">
        <v>6</v>
      </c>
      <c r="C15" s="132" t="s">
        <v>12</v>
      </c>
      <c r="D15" s="54" t="s">
        <v>17</v>
      </c>
      <c r="E15" s="54" t="s">
        <v>18</v>
      </c>
      <c r="F15" s="54" t="s">
        <v>19</v>
      </c>
      <c r="G15" s="54" t="s">
        <v>27</v>
      </c>
      <c r="H15" s="54" t="s">
        <v>28</v>
      </c>
      <c r="I15" s="54" t="s">
        <v>29</v>
      </c>
      <c r="J15" s="54" t="s">
        <v>44</v>
      </c>
      <c r="R15" s="61"/>
      <c r="S15" s="61"/>
      <c r="T15" s="61"/>
      <c r="U15" s="61"/>
      <c r="V15" s="61"/>
      <c r="W15" s="61"/>
    </row>
    <row r="16" spans="2:23" ht="16" x14ac:dyDescent="0.2">
      <c r="B16" s="224"/>
      <c r="C16" s="165" t="s">
        <v>2</v>
      </c>
      <c r="D16" s="84">
        <v>1516877.1854900001</v>
      </c>
      <c r="E16" s="84">
        <v>5186069.1929599997</v>
      </c>
      <c r="F16" s="84">
        <v>2419317.56746</v>
      </c>
      <c r="G16" s="84">
        <v>1873239.22401</v>
      </c>
      <c r="H16" s="84">
        <v>1399680.1272400001</v>
      </c>
      <c r="I16" s="84">
        <v>1504597.5175000001</v>
      </c>
      <c r="J16" s="257">
        <f>AVERAGE(D16:I16)</f>
        <v>2316630.1357766665</v>
      </c>
      <c r="N16" s="100"/>
      <c r="R16" s="61"/>
      <c r="S16" s="61"/>
      <c r="T16" s="61"/>
      <c r="U16" s="91"/>
      <c r="V16" s="98"/>
      <c r="W16" s="61"/>
    </row>
    <row r="17" spans="2:23" ht="16" x14ac:dyDescent="0.2">
      <c r="B17" s="224"/>
      <c r="C17" s="161" t="s">
        <v>39</v>
      </c>
      <c r="D17" s="75">
        <v>630039.72793000005</v>
      </c>
      <c r="E17" s="75">
        <v>2456739.2785800002</v>
      </c>
      <c r="F17" s="75">
        <v>1228931.5156400001</v>
      </c>
      <c r="G17" s="75">
        <v>741131.15644000005</v>
      </c>
      <c r="H17" s="75">
        <v>569538.00257000001</v>
      </c>
      <c r="I17" s="37">
        <v>529485.82432000001</v>
      </c>
      <c r="J17" s="2">
        <f t="shared" ref="J17:J23" si="1">AVERAGE(D17:I17)</f>
        <v>1025977.5842466668</v>
      </c>
      <c r="R17" s="61"/>
      <c r="S17" s="61"/>
      <c r="T17" s="61"/>
      <c r="U17" s="91"/>
      <c r="V17" s="98"/>
      <c r="W17" s="61"/>
    </row>
    <row r="18" spans="2:23" ht="16" x14ac:dyDescent="0.2">
      <c r="B18" s="224"/>
      <c r="C18" s="151" t="s">
        <v>13</v>
      </c>
      <c r="D18" s="75">
        <v>3368633.6250200002</v>
      </c>
      <c r="E18" s="75">
        <v>13399596.787529999</v>
      </c>
      <c r="F18" s="75">
        <v>6543127.1299599996</v>
      </c>
      <c r="G18" s="75">
        <v>4012589.21808</v>
      </c>
      <c r="H18" s="75">
        <v>3055399.5189100001</v>
      </c>
      <c r="I18" s="37">
        <v>2959866.9914299999</v>
      </c>
      <c r="J18" s="2">
        <f t="shared" si="1"/>
        <v>5556535.5451549999</v>
      </c>
      <c r="R18" s="61"/>
      <c r="S18" s="61"/>
      <c r="T18" s="61"/>
      <c r="U18" s="91"/>
      <c r="V18" s="98"/>
      <c r="W18" s="61"/>
    </row>
    <row r="19" spans="2:23" ht="16" x14ac:dyDescent="0.2">
      <c r="B19" s="224"/>
      <c r="C19" s="151" t="s">
        <v>14</v>
      </c>
      <c r="D19" s="75">
        <v>690622.42501999997</v>
      </c>
      <c r="E19" s="75">
        <v>2228882.8026899998</v>
      </c>
      <c r="F19" s="75">
        <v>964812.75575000001</v>
      </c>
      <c r="G19" s="75">
        <v>883709.86722999997</v>
      </c>
      <c r="H19" s="75">
        <v>645885.70375999995</v>
      </c>
      <c r="I19" s="37">
        <v>765400.48699</v>
      </c>
      <c r="J19" s="2">
        <f t="shared" si="1"/>
        <v>1029885.6735733333</v>
      </c>
      <c r="R19" s="61"/>
      <c r="S19" s="61"/>
      <c r="T19" s="61"/>
      <c r="U19" s="91"/>
      <c r="V19" s="98"/>
      <c r="W19" s="61"/>
    </row>
    <row r="20" spans="2:23" ht="16" x14ac:dyDescent="0.2">
      <c r="B20" s="224"/>
      <c r="C20" s="151" t="s">
        <v>3</v>
      </c>
      <c r="D20" s="76">
        <v>3.8624299999999998</v>
      </c>
      <c r="E20" s="76">
        <v>0.93413000000000002</v>
      </c>
      <c r="F20" s="76">
        <v>2.1073900000000001</v>
      </c>
      <c r="G20" s="76">
        <v>1.13947</v>
      </c>
      <c r="H20" s="76">
        <v>1.6059300000000001</v>
      </c>
      <c r="I20" s="38">
        <v>4.0625999999999998</v>
      </c>
      <c r="J20" s="142">
        <f t="shared" si="1"/>
        <v>2.2853249999999998</v>
      </c>
      <c r="R20" s="61"/>
      <c r="S20" s="61"/>
      <c r="T20" s="61"/>
      <c r="U20" s="91"/>
      <c r="V20" s="98"/>
      <c r="W20" s="61"/>
    </row>
    <row r="21" spans="2:23" ht="16" x14ac:dyDescent="0.2">
      <c r="B21" s="224"/>
      <c r="C21" s="151" t="s">
        <v>4</v>
      </c>
      <c r="D21" s="21">
        <v>1.01617</v>
      </c>
      <c r="E21" s="21">
        <v>0.88234999999999997</v>
      </c>
      <c r="F21" s="21">
        <v>0.76741000000000004</v>
      </c>
      <c r="G21" s="76">
        <v>1.11178</v>
      </c>
      <c r="H21">
        <v>1.0523499999999999</v>
      </c>
      <c r="I21" s="76">
        <v>1.4062600000000001</v>
      </c>
      <c r="J21" s="142">
        <f t="shared" si="1"/>
        <v>1.0393866666666665</v>
      </c>
      <c r="R21" s="61"/>
      <c r="S21" s="61"/>
      <c r="T21" s="61"/>
      <c r="U21" s="61"/>
      <c r="V21" s="61"/>
      <c r="W21" s="61"/>
    </row>
    <row r="22" spans="2:23" ht="16" x14ac:dyDescent="0.2">
      <c r="B22" s="224"/>
      <c r="C22" s="151" t="s">
        <v>40</v>
      </c>
      <c r="D22" s="21">
        <v>0.16469</v>
      </c>
      <c r="E22" s="76">
        <v>0.15215000000000001</v>
      </c>
      <c r="F22" s="21">
        <v>0.12942999999999999</v>
      </c>
      <c r="G22" s="76">
        <v>0.18384</v>
      </c>
      <c r="H22">
        <v>0.1711</v>
      </c>
      <c r="I22" s="76">
        <v>0.25175999999999998</v>
      </c>
      <c r="J22" s="142">
        <f t="shared" si="1"/>
        <v>0.17549499999999998</v>
      </c>
      <c r="R22" s="61"/>
      <c r="S22" s="61"/>
      <c r="T22" s="61"/>
      <c r="U22" s="91"/>
      <c r="V22" s="98"/>
      <c r="W22" s="61"/>
    </row>
    <row r="23" spans="2:23" ht="16" x14ac:dyDescent="0.2">
      <c r="B23" s="224"/>
      <c r="C23" s="151" t="s">
        <v>5</v>
      </c>
      <c r="D23" s="76">
        <v>-1.28087</v>
      </c>
      <c r="E23" s="76">
        <v>-0.92483000000000004</v>
      </c>
      <c r="F23" s="76">
        <v>0.10106</v>
      </c>
      <c r="G23" s="76">
        <v>-1.9737499999999999</v>
      </c>
      <c r="H23" s="76">
        <v>-1.4677500000000001</v>
      </c>
      <c r="I23" s="38">
        <v>-3.6870599999999998</v>
      </c>
      <c r="J23" s="142">
        <f t="shared" si="1"/>
        <v>-1.5388666666666666</v>
      </c>
      <c r="R23" s="61"/>
      <c r="S23" s="61"/>
      <c r="T23" s="61"/>
      <c r="U23" s="91"/>
      <c r="V23" s="98"/>
      <c r="W23" s="61"/>
    </row>
    <row r="24" spans="2:23" ht="16" x14ac:dyDescent="0.2">
      <c r="B24" s="224"/>
      <c r="C24" s="123"/>
      <c r="R24" s="61"/>
      <c r="S24" s="61"/>
      <c r="T24" s="61"/>
      <c r="U24" s="61"/>
      <c r="V24" s="61"/>
      <c r="W24" s="61"/>
    </row>
    <row r="25" spans="2:23" ht="16" x14ac:dyDescent="0.2">
      <c r="B25" s="224" t="s">
        <v>7</v>
      </c>
      <c r="C25" s="166" t="s">
        <v>12</v>
      </c>
      <c r="D25" s="54" t="s">
        <v>17</v>
      </c>
      <c r="E25" s="54" t="s">
        <v>18</v>
      </c>
      <c r="F25" s="54" t="s">
        <v>19</v>
      </c>
      <c r="G25" s="54" t="s">
        <v>27</v>
      </c>
      <c r="H25" s="54" t="s">
        <v>28</v>
      </c>
      <c r="I25" s="54" t="s">
        <v>29</v>
      </c>
      <c r="J25" s="54" t="s">
        <v>44</v>
      </c>
      <c r="K25" s="219"/>
      <c r="L25" s="219"/>
      <c r="R25" s="61"/>
      <c r="S25" s="61"/>
      <c r="T25" s="61"/>
      <c r="U25" s="61"/>
      <c r="V25" s="61"/>
      <c r="W25" s="61"/>
    </row>
    <row r="26" spans="2:23" ht="16" x14ac:dyDescent="0.2">
      <c r="B26" s="224"/>
      <c r="C26" s="165" t="s">
        <v>2</v>
      </c>
      <c r="D26" s="85">
        <v>6769303.7754899999</v>
      </c>
      <c r="E26" s="85">
        <v>15550731.576640001</v>
      </c>
      <c r="F26" s="85">
        <v>16246997.10881</v>
      </c>
      <c r="G26" s="85">
        <v>8495136.6695799995</v>
      </c>
      <c r="H26" s="85">
        <v>9232156.9294300005</v>
      </c>
      <c r="I26" s="85">
        <v>19500141.008090001</v>
      </c>
      <c r="J26" s="88">
        <f t="shared" ref="J26:J33" si="2">AVERAGE(D26:I26)</f>
        <v>12632411.178006666</v>
      </c>
      <c r="K26" s="220"/>
      <c r="L26" s="220"/>
      <c r="Q26" s="100"/>
      <c r="R26" s="61"/>
      <c r="S26" s="61"/>
      <c r="T26" s="61"/>
      <c r="U26" s="61"/>
      <c r="V26" s="61"/>
      <c r="W26" s="61"/>
    </row>
    <row r="27" spans="2:23" ht="16" x14ac:dyDescent="0.2">
      <c r="B27" s="224"/>
      <c r="C27" s="151" t="s">
        <v>39</v>
      </c>
      <c r="D27" s="79">
        <v>3216676.6491899998</v>
      </c>
      <c r="E27" s="79">
        <v>9263993.4811000004</v>
      </c>
      <c r="F27" s="79">
        <v>6149553.26351</v>
      </c>
      <c r="G27" s="79">
        <v>4751611.4303700002</v>
      </c>
      <c r="H27" s="79">
        <v>5060120.0640500002</v>
      </c>
      <c r="I27" s="79">
        <v>15018182.588880001</v>
      </c>
      <c r="J27" s="22">
        <f t="shared" si="2"/>
        <v>7243356.246183333</v>
      </c>
      <c r="K27" s="218"/>
      <c r="L27" s="218"/>
      <c r="R27" s="61"/>
      <c r="S27" s="61"/>
      <c r="T27" s="61"/>
      <c r="U27" s="61"/>
      <c r="V27" s="61"/>
      <c r="W27" s="61"/>
    </row>
    <row r="28" spans="2:23" ht="16" x14ac:dyDescent="0.2">
      <c r="B28" s="224"/>
      <c r="C28" s="163" t="s">
        <v>13</v>
      </c>
      <c r="D28" s="79">
        <v>17710191.423119999</v>
      </c>
      <c r="E28" s="79">
        <v>55876541.847259998</v>
      </c>
      <c r="F28" s="79">
        <v>34791973.476899996</v>
      </c>
      <c r="G28" s="79">
        <v>27186187.404320002</v>
      </c>
      <c r="H28" s="79">
        <v>28916577.748229999</v>
      </c>
      <c r="I28" s="79">
        <v>105040705.34891</v>
      </c>
      <c r="J28" s="22">
        <f t="shared" si="2"/>
        <v>44920362.874790005</v>
      </c>
      <c r="K28" s="218"/>
      <c r="L28" s="218"/>
      <c r="R28" s="61"/>
      <c r="S28" s="61"/>
      <c r="T28" s="61"/>
      <c r="U28" s="61"/>
      <c r="V28" s="61"/>
      <c r="W28" s="61"/>
    </row>
    <row r="29" spans="2:23" ht="16" x14ac:dyDescent="0.2">
      <c r="B29" s="224"/>
      <c r="C29" s="163" t="s">
        <v>14</v>
      </c>
      <c r="D29" s="79">
        <v>2930641.5011100001</v>
      </c>
      <c r="E29" s="79">
        <v>6096574.8327400004</v>
      </c>
      <c r="F29" s="79">
        <v>8157784.2840799997</v>
      </c>
      <c r="G29" s="79">
        <v>3356275.2686299998</v>
      </c>
      <c r="H29" s="79">
        <v>3710140.4617900001</v>
      </c>
      <c r="I29" s="79">
        <v>6516270.5736499997</v>
      </c>
      <c r="J29" s="22">
        <f t="shared" si="2"/>
        <v>5127947.8203333328</v>
      </c>
      <c r="K29" s="218"/>
      <c r="L29" s="218"/>
      <c r="R29" s="61"/>
      <c r="S29" s="61"/>
      <c r="T29" s="61"/>
      <c r="U29" s="61"/>
      <c r="V29" s="61"/>
      <c r="W29" s="61"/>
    </row>
    <row r="30" spans="2:23" ht="16" x14ac:dyDescent="0.2">
      <c r="B30" s="224"/>
      <c r="C30" s="163" t="s">
        <v>3</v>
      </c>
      <c r="D30" s="81">
        <v>0.17854</v>
      </c>
      <c r="E30" s="81">
        <v>0.38333</v>
      </c>
      <c r="F30" s="81">
        <v>4.8230000000000002E-2</v>
      </c>
      <c r="G30" s="81">
        <v>1.0890200000000001</v>
      </c>
      <c r="H30" s="81">
        <v>1.2206999999999999</v>
      </c>
      <c r="I30" s="81">
        <v>1.7505500000000001</v>
      </c>
      <c r="J30" s="164">
        <f t="shared" si="2"/>
        <v>0.77839500000000006</v>
      </c>
      <c r="K30" s="221"/>
      <c r="L30" s="221"/>
      <c r="T30" s="4"/>
    </row>
    <row r="31" spans="2:23" ht="16" x14ac:dyDescent="0.2">
      <c r="B31" s="224"/>
      <c r="C31" s="163" t="s">
        <v>4</v>
      </c>
      <c r="D31" s="81">
        <v>0.90002000000000004</v>
      </c>
      <c r="E31" s="81">
        <v>0.78337000000000001</v>
      </c>
      <c r="F31" s="21">
        <v>1.3491599999999999</v>
      </c>
      <c r="G31" s="21">
        <v>0.76505000000000001</v>
      </c>
      <c r="H31" s="21">
        <v>0.79003999999999996</v>
      </c>
      <c r="I31" s="21">
        <v>0.64390999999999998</v>
      </c>
      <c r="J31" s="164">
        <f t="shared" si="2"/>
        <v>0.87192500000000006</v>
      </c>
      <c r="K31" s="221"/>
      <c r="L31" s="221"/>
    </row>
    <row r="32" spans="2:23" ht="16" x14ac:dyDescent="0.2">
      <c r="B32" s="224"/>
      <c r="C32" s="151" t="s">
        <v>40</v>
      </c>
      <c r="D32" s="81">
        <v>0.15867999999999999</v>
      </c>
      <c r="E32" s="81">
        <v>0.15231</v>
      </c>
      <c r="F32" s="81">
        <v>0.26978999999999997</v>
      </c>
      <c r="G32" s="81">
        <v>0.14008999999999999</v>
      </c>
      <c r="H32" s="81">
        <v>0.14509</v>
      </c>
      <c r="I32" s="81">
        <v>0.13214000000000001</v>
      </c>
      <c r="J32" s="164">
        <f t="shared" si="2"/>
        <v>0.16634999999999997</v>
      </c>
      <c r="K32" s="221"/>
      <c r="L32" s="221"/>
      <c r="U32" s="20"/>
    </row>
    <row r="33" spans="2:14" ht="16" x14ac:dyDescent="0.2">
      <c r="B33" s="224"/>
      <c r="C33" s="163" t="s">
        <v>5</v>
      </c>
      <c r="D33" s="81">
        <v>-1.1476500000000001</v>
      </c>
      <c r="E33" s="81">
        <v>-0.63380000000000003</v>
      </c>
      <c r="F33" s="81">
        <v>-4.72851</v>
      </c>
      <c r="G33" s="81">
        <v>-0.30119000000000001</v>
      </c>
      <c r="H33" s="81">
        <v>-0.50283999999999995</v>
      </c>
      <c r="I33" s="81">
        <v>0.30584</v>
      </c>
      <c r="J33" s="164">
        <f t="shared" si="2"/>
        <v>-1.1680249999999999</v>
      </c>
      <c r="K33" s="221"/>
      <c r="L33" s="221"/>
    </row>
    <row r="34" spans="2:14" ht="16" x14ac:dyDescent="0.2">
      <c r="B34" s="224"/>
      <c r="C34" s="123"/>
    </row>
    <row r="35" spans="2:14" ht="16" x14ac:dyDescent="0.2">
      <c r="B35" s="224" t="s">
        <v>8</v>
      </c>
      <c r="C35" s="166" t="s">
        <v>12</v>
      </c>
      <c r="D35" s="54" t="s">
        <v>17</v>
      </c>
      <c r="E35" s="54" t="s">
        <v>18</v>
      </c>
      <c r="F35" s="54" t="s">
        <v>19</v>
      </c>
      <c r="G35" s="54" t="s">
        <v>27</v>
      </c>
      <c r="H35" s="54" t="s">
        <v>28</v>
      </c>
      <c r="I35" s="54" t="s">
        <v>29</v>
      </c>
      <c r="J35" s="54" t="s">
        <v>44</v>
      </c>
    </row>
    <row r="36" spans="2:14" ht="16" x14ac:dyDescent="0.2">
      <c r="B36" s="224"/>
      <c r="C36" s="165" t="s">
        <v>2</v>
      </c>
      <c r="D36" s="86">
        <v>1397647.8481000001</v>
      </c>
      <c r="E36" s="86">
        <v>2008574.30241</v>
      </c>
      <c r="F36" s="86">
        <v>3748455.5038399999</v>
      </c>
      <c r="G36" s="86">
        <v>471742.91297</v>
      </c>
      <c r="H36" s="86">
        <v>938546.79379999998</v>
      </c>
      <c r="I36" s="86">
        <v>3226240.4517899998</v>
      </c>
      <c r="J36" s="88">
        <f>AVERAGE(D36:I36)</f>
        <v>1965201.3021516663</v>
      </c>
      <c r="N36" s="182"/>
    </row>
    <row r="37" spans="2:14" ht="16" x14ac:dyDescent="0.2">
      <c r="B37" s="224"/>
      <c r="C37" s="151" t="s">
        <v>39</v>
      </c>
      <c r="D37" s="82">
        <v>603035.25913000002</v>
      </c>
      <c r="E37" s="82">
        <v>772936.71537999995</v>
      </c>
      <c r="F37" s="82">
        <v>1340558.1948200001</v>
      </c>
      <c r="G37" s="82">
        <v>224048.24361</v>
      </c>
      <c r="H37" s="82">
        <v>402148.00530000002</v>
      </c>
      <c r="I37" s="82">
        <v>1472276.6062100001</v>
      </c>
      <c r="J37" s="22">
        <f t="shared" ref="J37:J43" si="3">AVERAGE(D37:I37)</f>
        <v>802500.50407500006</v>
      </c>
    </row>
    <row r="38" spans="2:14" ht="16" x14ac:dyDescent="0.2">
      <c r="B38" s="224"/>
      <c r="C38" s="163" t="s">
        <v>13</v>
      </c>
      <c r="D38" s="82">
        <v>3197132.80932</v>
      </c>
      <c r="E38" s="82">
        <v>4213714.5506199999</v>
      </c>
      <c r="F38" s="82">
        <v>7474868.9746700004</v>
      </c>
      <c r="G38" s="82">
        <v>1131528.55002</v>
      </c>
      <c r="H38" s="82">
        <v>2120253.6680399999</v>
      </c>
      <c r="I38" s="82">
        <v>7910193.8749500001</v>
      </c>
      <c r="J38" s="22">
        <f t="shared" si="3"/>
        <v>4341282.0712700002</v>
      </c>
    </row>
    <row r="39" spans="2:14" ht="16" x14ac:dyDescent="0.2">
      <c r="B39" s="224"/>
      <c r="C39" s="163" t="s">
        <v>14</v>
      </c>
      <c r="D39" s="82">
        <v>618429.42688000004</v>
      </c>
      <c r="E39" s="82">
        <v>965416.54605</v>
      </c>
      <c r="F39" s="82">
        <v>1892546.6010400001</v>
      </c>
      <c r="G39" s="82">
        <v>187407.59961</v>
      </c>
      <c r="H39" s="82">
        <v>414558.38446999999</v>
      </c>
      <c r="I39" s="82">
        <v>1399598.2297400001</v>
      </c>
      <c r="J39" s="22">
        <f t="shared" si="3"/>
        <v>912992.79796500003</v>
      </c>
    </row>
    <row r="40" spans="2:14" ht="16" x14ac:dyDescent="0.2">
      <c r="B40" s="224"/>
      <c r="C40" s="163" t="s">
        <v>3</v>
      </c>
      <c r="D40" s="83">
        <v>2.9075799999999998</v>
      </c>
      <c r="E40" s="83">
        <v>2.3424800000000001</v>
      </c>
      <c r="F40" s="83">
        <v>2.6440899999999998</v>
      </c>
      <c r="G40" s="83">
        <v>0.96250000000000002</v>
      </c>
      <c r="H40" s="83">
        <v>1.92601</v>
      </c>
      <c r="I40" s="83">
        <v>2.52277</v>
      </c>
      <c r="J40" s="96">
        <f t="shared" si="3"/>
        <v>2.2175716666666667</v>
      </c>
    </row>
    <row r="41" spans="2:14" ht="16" x14ac:dyDescent="0.2">
      <c r="B41" s="224"/>
      <c r="C41" s="163" t="s">
        <v>4</v>
      </c>
      <c r="D41" s="21">
        <v>0.95216000000000001</v>
      </c>
      <c r="E41" s="83">
        <v>1.1719900000000001</v>
      </c>
      <c r="F41" s="21">
        <v>1.37131</v>
      </c>
      <c r="G41" s="21">
        <v>0.83365</v>
      </c>
      <c r="H41" s="21">
        <v>0.96130000000000004</v>
      </c>
      <c r="I41" s="21">
        <v>0.89881</v>
      </c>
      <c r="J41" s="96">
        <f t="shared" si="3"/>
        <v>1.0315366666666665</v>
      </c>
    </row>
    <row r="42" spans="2:14" ht="16" x14ac:dyDescent="0.2">
      <c r="B42" s="224"/>
      <c r="C42" s="151" t="s">
        <v>40</v>
      </c>
      <c r="D42" s="83">
        <v>0.15340000000000001</v>
      </c>
      <c r="E42" s="83">
        <v>0.19663</v>
      </c>
      <c r="F42" s="83">
        <v>0.24679000000000001</v>
      </c>
      <c r="G42" s="83">
        <v>0.13735</v>
      </c>
      <c r="H42" s="21">
        <v>0.15453</v>
      </c>
      <c r="I42" s="21">
        <v>0.14974999999999999</v>
      </c>
      <c r="J42" s="96">
        <f t="shared" si="3"/>
        <v>0.17307500000000001</v>
      </c>
    </row>
    <row r="43" spans="2:14" ht="16" x14ac:dyDescent="0.2">
      <c r="B43" s="224"/>
      <c r="C43" s="163" t="s">
        <v>5</v>
      </c>
      <c r="D43" s="83">
        <v>-0.85136999999999996</v>
      </c>
      <c r="E43" s="83">
        <v>-2.3869199999999999</v>
      </c>
      <c r="F43" s="83">
        <v>-4.0148099999999998</v>
      </c>
      <c r="G43" s="83">
        <v>0.27009</v>
      </c>
      <c r="H43" s="83">
        <v>-0.74134</v>
      </c>
      <c r="I43" s="83">
        <v>-0.85009000000000001</v>
      </c>
      <c r="J43" s="96">
        <f t="shared" si="3"/>
        <v>-1.4290733333333334</v>
      </c>
    </row>
    <row r="44" spans="2:14" ht="16" x14ac:dyDescent="0.2">
      <c r="B44" s="224"/>
      <c r="C44" s="123"/>
    </row>
    <row r="45" spans="2:14" ht="16" x14ac:dyDescent="0.2">
      <c r="B45" s="224" t="s">
        <v>15</v>
      </c>
      <c r="C45" s="132" t="s">
        <v>12</v>
      </c>
      <c r="D45" s="54" t="s">
        <v>17</v>
      </c>
      <c r="E45" s="54" t="s">
        <v>18</v>
      </c>
      <c r="F45" s="54" t="s">
        <v>19</v>
      </c>
      <c r="G45" s="54" t="s">
        <v>27</v>
      </c>
      <c r="H45" s="54" t="s">
        <v>28</v>
      </c>
      <c r="I45" s="54" t="s">
        <v>29</v>
      </c>
      <c r="J45" s="54" t="s">
        <v>44</v>
      </c>
      <c r="K45" s="49"/>
      <c r="L45" s="49"/>
      <c r="M45" s="49"/>
      <c r="N45" s="49"/>
    </row>
    <row r="46" spans="2:14" x14ac:dyDescent="0.2">
      <c r="C46" s="165" t="s">
        <v>2</v>
      </c>
      <c r="D46" s="86">
        <v>29372186.765769999</v>
      </c>
      <c r="E46" s="86">
        <v>127137342.11775</v>
      </c>
      <c r="F46" s="86">
        <v>65454355.865400001</v>
      </c>
      <c r="G46" s="86">
        <v>17713626.546659999</v>
      </c>
      <c r="H46" s="86">
        <v>54829331.177900001</v>
      </c>
      <c r="I46" s="86">
        <v>21532208.23384</v>
      </c>
      <c r="J46" s="88">
        <f>AVERAGE(D46:I46)</f>
        <v>52673175.11788667</v>
      </c>
      <c r="K46" s="49"/>
      <c r="L46" s="49"/>
      <c r="M46" s="49"/>
      <c r="N46" s="226"/>
    </row>
    <row r="47" spans="2:14" x14ac:dyDescent="0.2">
      <c r="C47" s="151" t="s">
        <v>39</v>
      </c>
      <c r="D47" s="82">
        <v>30459674.1039</v>
      </c>
      <c r="E47" s="82">
        <v>208221523.90158999</v>
      </c>
      <c r="F47" s="82">
        <v>56024196.24041</v>
      </c>
      <c r="G47" s="82">
        <v>14085404.94259</v>
      </c>
      <c r="H47" s="82">
        <v>48353793.2663</v>
      </c>
      <c r="I47" s="82">
        <v>11929763.726530001</v>
      </c>
      <c r="J47" s="82">
        <f t="shared" ref="J47:J53" si="4">AVERAGE(D47:I47)</f>
        <v>61512392.696886681</v>
      </c>
      <c r="K47" s="49"/>
      <c r="L47" s="49"/>
      <c r="M47" s="49"/>
      <c r="N47" s="49"/>
    </row>
    <row r="48" spans="2:14" x14ac:dyDescent="0.2">
      <c r="C48" s="151" t="s">
        <v>13</v>
      </c>
      <c r="D48" s="82">
        <v>284917012.66746998</v>
      </c>
      <c r="E48" s="82">
        <v>4129116361.5869699</v>
      </c>
      <c r="F48" s="82">
        <v>480975196.73176998</v>
      </c>
      <c r="G48" s="82">
        <v>100086120.70754001</v>
      </c>
      <c r="H48" s="82">
        <v>412659584.73176998</v>
      </c>
      <c r="I48" s="82">
        <v>71700500.552760005</v>
      </c>
      <c r="J48" s="82">
        <f t="shared" si="4"/>
        <v>913242462.82971323</v>
      </c>
      <c r="K48" s="49"/>
      <c r="L48" s="49"/>
      <c r="M48" s="49"/>
      <c r="N48" s="49"/>
    </row>
    <row r="49" spans="2:14" x14ac:dyDescent="0.2">
      <c r="C49" s="151" t="s">
        <v>14</v>
      </c>
      <c r="D49" s="82">
        <v>8129757.5112699997</v>
      </c>
      <c r="E49" s="82">
        <v>28559696.22662</v>
      </c>
      <c r="F49" s="82">
        <v>22986014.76464</v>
      </c>
      <c r="G49" s="82">
        <v>5747488.9571900005</v>
      </c>
      <c r="H49" s="82">
        <v>18262523.744690001</v>
      </c>
      <c r="I49" s="82">
        <v>9013652.3337500002</v>
      </c>
      <c r="J49" s="82">
        <f t="shared" si="4"/>
        <v>15449855.58969333</v>
      </c>
    </row>
    <row r="50" spans="2:14" x14ac:dyDescent="0.2">
      <c r="C50" s="151" t="s">
        <v>3</v>
      </c>
      <c r="D50" s="83">
        <v>3.6611600000000002</v>
      </c>
      <c r="E50" s="83">
        <v>0.50902999999999998</v>
      </c>
      <c r="F50" s="83">
        <v>0.50568999999999997</v>
      </c>
      <c r="G50" s="83">
        <v>0.72184999999999999</v>
      </c>
      <c r="H50" s="83">
        <v>1.1011200000000001</v>
      </c>
      <c r="I50" s="83">
        <v>0.70984999999999998</v>
      </c>
      <c r="J50" s="96">
        <f t="shared" si="4"/>
        <v>1.2014499999999999</v>
      </c>
    </row>
    <row r="51" spans="2:14" x14ac:dyDescent="0.2">
      <c r="C51" s="151" t="s">
        <v>4</v>
      </c>
      <c r="D51" s="83">
        <v>0.54991000000000001</v>
      </c>
      <c r="E51" s="83">
        <v>0.57487999999999995</v>
      </c>
      <c r="F51" s="21">
        <v>0.80547999999999997</v>
      </c>
      <c r="G51" s="21">
        <v>0.61617999999999995</v>
      </c>
      <c r="H51" s="21">
        <v>0.73323000000000005</v>
      </c>
      <c r="I51" s="21">
        <v>0.89539999999999997</v>
      </c>
      <c r="J51" s="96">
        <f t="shared" si="4"/>
        <v>0.69584666666666661</v>
      </c>
    </row>
    <row r="52" spans="2:14" x14ac:dyDescent="0.2">
      <c r="C52" s="151" t="s">
        <v>40</v>
      </c>
      <c r="D52" s="83">
        <v>0.12256</v>
      </c>
      <c r="E52" s="83">
        <v>0.14766000000000001</v>
      </c>
      <c r="F52" s="83">
        <v>0.19411</v>
      </c>
      <c r="G52" s="83">
        <v>0.12686</v>
      </c>
      <c r="H52" s="21">
        <v>0.16933999999999999</v>
      </c>
      <c r="I52" s="21">
        <v>0.18174999999999999</v>
      </c>
      <c r="J52" s="96">
        <f t="shared" si="4"/>
        <v>0.15704666666666664</v>
      </c>
    </row>
    <row r="53" spans="2:14" x14ac:dyDescent="0.2">
      <c r="C53" s="151" t="s">
        <v>5</v>
      </c>
      <c r="D53" s="83">
        <v>0.89332999999999996</v>
      </c>
      <c r="E53" s="83">
        <v>0.34100999999999998</v>
      </c>
      <c r="F53" s="83">
        <v>-1.29558</v>
      </c>
      <c r="G53" s="83">
        <v>0.53373000000000004</v>
      </c>
      <c r="H53" s="83">
        <v>-0.67451000000000005</v>
      </c>
      <c r="I53" s="83">
        <v>-1.5660400000000001</v>
      </c>
      <c r="J53" s="96">
        <f t="shared" si="4"/>
        <v>-0.2946766666666667</v>
      </c>
    </row>
    <row r="54" spans="2:14" x14ac:dyDescent="0.2">
      <c r="C54" s="123"/>
    </row>
    <row r="55" spans="2:14" ht="16" x14ac:dyDescent="0.2">
      <c r="B55" s="224" t="s">
        <v>9</v>
      </c>
      <c r="C55" s="132" t="s">
        <v>12</v>
      </c>
      <c r="D55" s="54" t="s">
        <v>17</v>
      </c>
      <c r="E55" s="54" t="s">
        <v>18</v>
      </c>
      <c r="F55" s="54" t="s">
        <v>19</v>
      </c>
      <c r="G55" s="54" t="s">
        <v>27</v>
      </c>
      <c r="H55" s="54" t="s">
        <v>28</v>
      </c>
      <c r="I55" s="54" t="s">
        <v>29</v>
      </c>
      <c r="J55" s="54" t="s">
        <v>44</v>
      </c>
    </row>
    <row r="56" spans="2:14" ht="16" x14ac:dyDescent="0.2">
      <c r="B56" s="224"/>
      <c r="C56" s="165" t="s">
        <v>2</v>
      </c>
      <c r="D56" s="86">
        <v>492471.11446999997</v>
      </c>
      <c r="E56" s="86">
        <v>2192649.8820799999</v>
      </c>
      <c r="F56" s="86">
        <v>3760445.7313199998</v>
      </c>
      <c r="G56" s="86">
        <v>870306.12785000005</v>
      </c>
      <c r="H56" s="86">
        <v>1173462.07122</v>
      </c>
      <c r="I56" s="84">
        <v>1879666.7386</v>
      </c>
      <c r="J56" s="257">
        <f>AVERAGE(D56:I56)</f>
        <v>1728166.9442566668</v>
      </c>
      <c r="N56" s="182"/>
    </row>
    <row r="57" spans="2:14" ht="16" x14ac:dyDescent="0.2">
      <c r="B57" s="224"/>
      <c r="C57" s="161" t="s">
        <v>39</v>
      </c>
      <c r="D57" s="82">
        <v>218702.43812999999</v>
      </c>
      <c r="E57" s="82">
        <v>956166.73048000003</v>
      </c>
      <c r="F57" s="82">
        <v>1563898.39078</v>
      </c>
      <c r="G57" s="82">
        <v>334387.25844000001</v>
      </c>
      <c r="H57" s="82">
        <v>530273.42095000006</v>
      </c>
      <c r="I57" s="75">
        <v>685687.12326999998</v>
      </c>
      <c r="J57" s="82">
        <f t="shared" ref="J57:J63" si="5">AVERAGE(D57:I57)</f>
        <v>714852.5603416668</v>
      </c>
    </row>
    <row r="58" spans="2:14" ht="16" x14ac:dyDescent="0.2">
      <c r="B58" s="224"/>
      <c r="C58" s="151" t="s">
        <v>13</v>
      </c>
      <c r="D58" s="82">
        <v>1127529.3896999999</v>
      </c>
      <c r="E58" s="82">
        <v>5105712.3348599998</v>
      </c>
      <c r="F58" s="82">
        <v>8478653.8384499997</v>
      </c>
      <c r="G58" s="82">
        <v>1814851.14802</v>
      </c>
      <c r="H58" s="82">
        <v>2778551.7436700002</v>
      </c>
      <c r="I58" s="75">
        <v>3790901.7032900001</v>
      </c>
      <c r="J58" s="82">
        <f t="shared" si="5"/>
        <v>3849366.6929983334</v>
      </c>
    </row>
    <row r="59" spans="2:14" ht="16" x14ac:dyDescent="0.2">
      <c r="B59" s="224"/>
      <c r="C59" s="151" t="s">
        <v>14</v>
      </c>
      <c r="D59" s="82">
        <v>208431.9418</v>
      </c>
      <c r="E59" s="82">
        <v>971359.23650999996</v>
      </c>
      <c r="F59" s="82">
        <v>1734937.39047</v>
      </c>
      <c r="G59" s="82">
        <v>416720.63621999999</v>
      </c>
      <c r="H59" s="82">
        <v>499508.05677000002</v>
      </c>
      <c r="I59" s="75">
        <v>934796.92749000003</v>
      </c>
      <c r="J59" s="82">
        <f t="shared" si="5"/>
        <v>794292.36487666669</v>
      </c>
    </row>
    <row r="60" spans="2:14" ht="16" x14ac:dyDescent="0.2">
      <c r="B60" s="224"/>
      <c r="C60" s="151" t="s">
        <v>3</v>
      </c>
      <c r="D60" s="83">
        <v>0.77903</v>
      </c>
      <c r="E60" s="83">
        <v>3.88727</v>
      </c>
      <c r="F60" s="83">
        <v>3.9706999999999999</v>
      </c>
      <c r="G60" s="83">
        <v>1.5999000000000001</v>
      </c>
      <c r="H60" s="83">
        <v>1.5119899999999999</v>
      </c>
      <c r="I60" s="76">
        <v>2.5661200000000002</v>
      </c>
      <c r="J60" s="76">
        <f t="shared" si="5"/>
        <v>2.3858349999999997</v>
      </c>
    </row>
    <row r="61" spans="2:14" ht="16" x14ac:dyDescent="0.2">
      <c r="B61" s="224"/>
      <c r="C61" s="151" t="s">
        <v>4</v>
      </c>
      <c r="D61" s="83">
        <v>0.91754999999999998</v>
      </c>
      <c r="E61">
        <v>0.94593000000000005</v>
      </c>
      <c r="F61">
        <v>1.04243</v>
      </c>
      <c r="G61">
        <v>1.1703399999999999</v>
      </c>
      <c r="H61">
        <v>0.88426000000000005</v>
      </c>
      <c r="I61" s="32">
        <v>1.3044800000000001</v>
      </c>
      <c r="J61" s="76">
        <f t="shared" si="5"/>
        <v>1.044165</v>
      </c>
    </row>
    <row r="62" spans="2:14" ht="16" x14ac:dyDescent="0.2">
      <c r="B62" s="224"/>
      <c r="C62" s="151" t="s">
        <v>40</v>
      </c>
      <c r="D62" s="83">
        <v>0.14942</v>
      </c>
      <c r="E62" s="83">
        <v>0.15439</v>
      </c>
      <c r="F62" s="83">
        <v>0.17602999999999999</v>
      </c>
      <c r="G62" s="83">
        <v>0.19472999999999999</v>
      </c>
      <c r="H62">
        <v>0.14262</v>
      </c>
      <c r="I62" s="32">
        <v>0.22684000000000001</v>
      </c>
      <c r="J62" s="76">
        <f t="shared" si="5"/>
        <v>0.17400499999999999</v>
      </c>
    </row>
    <row r="63" spans="2:14" ht="16" x14ac:dyDescent="0.2">
      <c r="B63" s="224"/>
      <c r="C63" s="151" t="s">
        <v>5</v>
      </c>
      <c r="D63" s="83">
        <v>-0.22303999999999999</v>
      </c>
      <c r="E63" s="83">
        <v>-0.99812999999999996</v>
      </c>
      <c r="F63" s="83">
        <v>-1.8542099999999999</v>
      </c>
      <c r="G63" s="83">
        <v>-1.9514100000000001</v>
      </c>
      <c r="H63" s="83">
        <v>-0.36697000000000002</v>
      </c>
      <c r="I63" s="76">
        <v>-3.1844399999999999</v>
      </c>
      <c r="J63" s="76">
        <f t="shared" si="5"/>
        <v>-1.4297000000000002</v>
      </c>
    </row>
    <row r="64" spans="2:14" ht="16" x14ac:dyDescent="0.2">
      <c r="B64" s="224"/>
      <c r="C64" s="123"/>
    </row>
    <row r="65" spans="2:17" ht="16" x14ac:dyDescent="0.2">
      <c r="B65" s="224" t="s">
        <v>10</v>
      </c>
      <c r="C65" s="167" t="s">
        <v>12</v>
      </c>
      <c r="D65" s="54" t="s">
        <v>17</v>
      </c>
      <c r="E65" s="54" t="s">
        <v>18</v>
      </c>
      <c r="F65" s="54" t="s">
        <v>19</v>
      </c>
      <c r="G65" s="54" t="s">
        <v>27</v>
      </c>
      <c r="H65" s="54" t="s">
        <v>28</v>
      </c>
      <c r="I65" s="54" t="s">
        <v>29</v>
      </c>
      <c r="J65" s="54" t="s">
        <v>44</v>
      </c>
      <c r="K65" s="245"/>
      <c r="L65" s="245"/>
      <c r="M65" s="245"/>
      <c r="N65" s="245"/>
      <c r="O65" s="245"/>
      <c r="P65" s="244"/>
    </row>
    <row r="66" spans="2:17" x14ac:dyDescent="0.2">
      <c r="C66" s="168" t="s">
        <v>2</v>
      </c>
      <c r="D66" s="86">
        <v>4409548.1533899996</v>
      </c>
      <c r="E66" s="86">
        <v>2445164.1905299998</v>
      </c>
      <c r="F66" s="86">
        <v>3583264.5865099998</v>
      </c>
      <c r="G66" s="87">
        <v>1548299.7491299999</v>
      </c>
      <c r="H66" s="87">
        <v>2387399.8872000002</v>
      </c>
      <c r="I66" s="87">
        <v>1355597.88396</v>
      </c>
      <c r="J66" s="88">
        <f t="shared" ref="J66:J73" si="6">AVERAGE(D66:I66)</f>
        <v>2621545.7417866662</v>
      </c>
      <c r="K66" s="61"/>
      <c r="L66" s="61"/>
      <c r="M66" s="235"/>
      <c r="N66" s="235"/>
      <c r="O66" s="235"/>
      <c r="P66" s="4"/>
      <c r="Q66" s="182"/>
    </row>
    <row r="67" spans="2:17" x14ac:dyDescent="0.2">
      <c r="C67" s="161" t="s">
        <v>39</v>
      </c>
      <c r="D67" s="82">
        <v>1410992.9880299999</v>
      </c>
      <c r="E67" s="82">
        <v>894563.22785999998</v>
      </c>
      <c r="F67" s="82">
        <v>1621828.5981300001</v>
      </c>
      <c r="G67" s="82">
        <v>524938.15018</v>
      </c>
      <c r="H67" s="82">
        <v>812266.83183000004</v>
      </c>
      <c r="I67" s="82">
        <v>484597.41382000002</v>
      </c>
      <c r="J67" s="82">
        <f t="shared" si="6"/>
        <v>958197.86830833333</v>
      </c>
      <c r="K67" s="61"/>
      <c r="L67" s="61"/>
      <c r="M67" s="235"/>
      <c r="N67" s="235"/>
      <c r="O67" s="235"/>
      <c r="P67" s="4"/>
    </row>
    <row r="68" spans="2:17" x14ac:dyDescent="0.2">
      <c r="C68" s="169" t="s">
        <v>13</v>
      </c>
      <c r="D68" s="82">
        <v>8181696.8922499996</v>
      </c>
      <c r="E68" s="82">
        <v>4946279.0498400005</v>
      </c>
      <c r="F68" s="82">
        <v>8739960.2872899994</v>
      </c>
      <c r="G68" s="82">
        <v>2972323.2335700002</v>
      </c>
      <c r="H68" s="82">
        <v>4594998.8040300002</v>
      </c>
      <c r="I68" s="82">
        <v>2694320.95413</v>
      </c>
      <c r="J68" s="82">
        <f t="shared" si="6"/>
        <v>5354929.8701849999</v>
      </c>
      <c r="K68" s="61"/>
      <c r="L68" s="61"/>
      <c r="M68" s="235"/>
      <c r="N68" s="235"/>
      <c r="O68" s="235"/>
      <c r="P68" s="4"/>
    </row>
    <row r="69" spans="2:17" x14ac:dyDescent="0.2">
      <c r="C69" s="169" t="s">
        <v>14</v>
      </c>
      <c r="D69" s="82">
        <v>2382214.6556799999</v>
      </c>
      <c r="E69" s="82">
        <v>1214958.3347799999</v>
      </c>
      <c r="F69" s="82">
        <v>1567149.3432100001</v>
      </c>
      <c r="G69" s="82">
        <v>806161.74234</v>
      </c>
      <c r="H69" s="82">
        <v>1240780.01737</v>
      </c>
      <c r="I69" s="82">
        <v>682549.23115000001</v>
      </c>
      <c r="J69" s="82">
        <f t="shared" si="6"/>
        <v>1315635.5540883334</v>
      </c>
      <c r="K69" s="61"/>
      <c r="L69" s="61"/>
      <c r="M69" s="235"/>
      <c r="N69" s="235"/>
      <c r="O69" s="235"/>
      <c r="P69" s="4"/>
    </row>
    <row r="70" spans="2:17" x14ac:dyDescent="0.2">
      <c r="C70" s="169" t="s">
        <v>3</v>
      </c>
      <c r="D70" s="83">
        <v>0.40061000000000002</v>
      </c>
      <c r="E70" s="83">
        <v>0.67476999999999998</v>
      </c>
      <c r="F70" s="83">
        <v>1.99952</v>
      </c>
      <c r="G70" s="83">
        <v>0.33038000000000001</v>
      </c>
      <c r="H70" s="83">
        <v>2.0291100000000002</v>
      </c>
      <c r="I70" s="83">
        <v>1.22438</v>
      </c>
      <c r="J70" s="96">
        <f t="shared" si="6"/>
        <v>1.1097950000000001</v>
      </c>
      <c r="K70" s="61"/>
      <c r="L70" s="61"/>
      <c r="M70" s="230"/>
      <c r="N70" s="230"/>
      <c r="O70" s="230"/>
      <c r="P70" s="4"/>
    </row>
    <row r="71" spans="2:17" x14ac:dyDescent="0.2">
      <c r="C71" s="169" t="s">
        <v>4</v>
      </c>
      <c r="D71" s="83">
        <v>1.7473799999999999</v>
      </c>
      <c r="E71" s="83">
        <v>1.30027</v>
      </c>
      <c r="F71">
        <v>0.91473000000000004</v>
      </c>
      <c r="G71">
        <v>1.5281800000000001</v>
      </c>
      <c r="H71">
        <v>1.5192099999999999</v>
      </c>
      <c r="I71">
        <v>1.35934</v>
      </c>
      <c r="J71" s="96">
        <f t="shared" si="6"/>
        <v>1.3948516666666668</v>
      </c>
      <c r="K71" s="61"/>
      <c r="L71" s="61"/>
      <c r="M71" s="230"/>
      <c r="N71" s="230"/>
      <c r="O71" s="230"/>
      <c r="P71" s="4"/>
    </row>
    <row r="72" spans="2:17" x14ac:dyDescent="0.2">
      <c r="C72" s="151" t="s">
        <v>40</v>
      </c>
      <c r="D72" s="83">
        <v>0.34884999999999999</v>
      </c>
      <c r="E72" s="83">
        <v>0.22692999999999999</v>
      </c>
      <c r="F72" s="83">
        <v>0.15326000000000001</v>
      </c>
      <c r="G72" s="83">
        <v>0.28445999999999999</v>
      </c>
      <c r="H72" s="83">
        <v>0.28326000000000001</v>
      </c>
      <c r="I72" s="83">
        <v>0.23968999999999999</v>
      </c>
      <c r="J72" s="96">
        <f t="shared" si="6"/>
        <v>0.256075</v>
      </c>
      <c r="K72" s="61"/>
      <c r="L72" s="61"/>
      <c r="M72" s="230"/>
      <c r="N72" s="230"/>
      <c r="O72" s="230"/>
      <c r="P72" s="4"/>
    </row>
    <row r="73" spans="2:17" x14ac:dyDescent="0.2">
      <c r="C73" s="169" t="s">
        <v>5</v>
      </c>
      <c r="D73" s="83">
        <v>-6.6102499999999997</v>
      </c>
      <c r="E73" s="83">
        <v>-3.30653</v>
      </c>
      <c r="F73" s="83">
        <v>-0.99538000000000004</v>
      </c>
      <c r="G73" s="83">
        <v>-4.4592000000000001</v>
      </c>
      <c r="H73" s="83">
        <v>-4.6894</v>
      </c>
      <c r="I73" s="83">
        <v>-3.3356599999999998</v>
      </c>
      <c r="J73" s="96">
        <f t="shared" si="6"/>
        <v>-3.8994033333333333</v>
      </c>
      <c r="K73" s="61"/>
      <c r="L73" s="61"/>
      <c r="M73" s="230"/>
      <c r="N73" s="230"/>
      <c r="O73" s="230"/>
      <c r="P73" s="4"/>
    </row>
    <row r="74" spans="2:17" x14ac:dyDescent="0.2">
      <c r="K74" s="61"/>
      <c r="L74" s="61"/>
      <c r="M74" s="61"/>
      <c r="N74" s="61"/>
      <c r="O74" s="61"/>
      <c r="P74" s="4"/>
    </row>
    <row r="75" spans="2:17" x14ac:dyDescent="0.2">
      <c r="K75" s="61"/>
      <c r="L75" s="61"/>
      <c r="M75" s="61"/>
      <c r="N75" s="61"/>
      <c r="O75" s="61"/>
      <c r="P75" s="4"/>
    </row>
  </sheetData>
  <mergeCells count="3">
    <mergeCell ref="J4:L4"/>
    <mergeCell ref="G14:I14"/>
    <mergeCell ref="J14:L14"/>
  </mergeCells>
  <phoneticPr fontId="1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CD3DB-E087-9143-97F3-567C3FD0B28A}">
  <dimension ref="B2:V74"/>
  <sheetViews>
    <sheetView tabSelected="1" topLeftCell="A27" zoomScale="130" zoomScaleNormal="130" workbookViewId="0">
      <selection activeCell="K55" sqref="K55"/>
    </sheetView>
  </sheetViews>
  <sheetFormatPr baseColWidth="10" defaultColWidth="10.83203125" defaultRowHeight="15" x14ac:dyDescent="0.2"/>
  <cols>
    <col min="2" max="2" width="10.83203125" style="32"/>
    <col min="3" max="3" width="16.6640625" customWidth="1"/>
    <col min="12" max="12" width="10" bestFit="1" customWidth="1"/>
    <col min="13" max="13" width="11.5" customWidth="1"/>
    <col min="14" max="14" width="20.1640625" customWidth="1"/>
    <col min="16" max="16" width="10.83203125" customWidth="1"/>
  </cols>
  <sheetData>
    <row r="2" spans="2:22" x14ac:dyDescent="0.2">
      <c r="B2" s="249" t="s">
        <v>34</v>
      </c>
      <c r="D2" s="94"/>
      <c r="E2" s="94"/>
      <c r="F2" s="94"/>
      <c r="G2" s="94"/>
      <c r="H2" s="94"/>
      <c r="I2" s="263"/>
      <c r="J2" s="263"/>
      <c r="K2" s="263"/>
    </row>
    <row r="3" spans="2:22" x14ac:dyDescent="0.2">
      <c r="B3" s="249" t="s">
        <v>11</v>
      </c>
      <c r="C3" s="166" t="s">
        <v>12</v>
      </c>
      <c r="D3" s="170" t="s">
        <v>17</v>
      </c>
      <c r="E3" s="170" t="s">
        <v>18</v>
      </c>
      <c r="F3" s="170" t="s">
        <v>19</v>
      </c>
      <c r="G3" s="170" t="s">
        <v>27</v>
      </c>
      <c r="H3" s="170" t="s">
        <v>28</v>
      </c>
      <c r="I3" s="170" t="s">
        <v>29</v>
      </c>
      <c r="J3" s="170" t="s">
        <v>44</v>
      </c>
      <c r="M3" s="13"/>
      <c r="N3" s="120"/>
      <c r="O3" s="61"/>
      <c r="P3" s="61"/>
      <c r="Q3" s="61"/>
      <c r="R3" s="61"/>
      <c r="S3" s="61"/>
      <c r="T3" s="61"/>
      <c r="U3" s="61"/>
      <c r="V3" s="61"/>
    </row>
    <row r="4" spans="2:22" x14ac:dyDescent="0.2">
      <c r="B4" s="250"/>
      <c r="C4" s="199" t="s">
        <v>16</v>
      </c>
      <c r="D4" s="200">
        <v>3.5653899999999998</v>
      </c>
      <c r="E4" s="200">
        <v>3.8208500000000001</v>
      </c>
      <c r="F4" s="200">
        <v>4.0146600000000001</v>
      </c>
      <c r="G4" s="200">
        <v>3.9334799999999999</v>
      </c>
      <c r="H4" s="200">
        <v>4.07287</v>
      </c>
      <c r="I4" s="200">
        <v>4.1524599999999996</v>
      </c>
      <c r="J4" s="246">
        <f>AVERAGE(D4:I4)</f>
        <v>3.9266183333333324</v>
      </c>
      <c r="M4" s="20"/>
      <c r="N4" s="98"/>
      <c r="O4" s="61"/>
      <c r="P4" s="61"/>
      <c r="Q4" s="61"/>
      <c r="R4" s="61"/>
      <c r="S4" s="61"/>
      <c r="T4" s="61"/>
      <c r="U4" s="61"/>
      <c r="V4" s="61"/>
    </row>
    <row r="5" spans="2:22" x14ac:dyDescent="0.2">
      <c r="B5" s="250"/>
      <c r="C5" s="151" t="s">
        <v>39</v>
      </c>
      <c r="D5" s="21">
        <v>0.16853000000000001</v>
      </c>
      <c r="E5" s="21">
        <v>0.32532</v>
      </c>
      <c r="F5" s="21">
        <v>0.17737</v>
      </c>
      <c r="G5" s="21">
        <v>0.16743</v>
      </c>
      <c r="H5" s="21">
        <v>0.23191000000000001</v>
      </c>
      <c r="I5" s="21">
        <v>0.17466999999999999</v>
      </c>
      <c r="J5" s="201">
        <f t="shared" ref="J5:J11" si="0">AVERAGE(D5:I5)</f>
        <v>0.2075383333333333</v>
      </c>
      <c r="N5" s="61"/>
      <c r="O5" s="61"/>
      <c r="P5" s="61"/>
      <c r="Q5" s="61"/>
      <c r="R5" s="61"/>
      <c r="S5" s="61"/>
      <c r="T5" s="61"/>
      <c r="U5" s="121"/>
      <c r="V5" s="121"/>
    </row>
    <row r="6" spans="2:22" x14ac:dyDescent="0.2">
      <c r="B6" s="250"/>
      <c r="C6" s="163" t="s">
        <v>13</v>
      </c>
      <c r="D6" s="21">
        <v>3.8647200000000002</v>
      </c>
      <c r="E6" s="21">
        <v>4.3361200000000002</v>
      </c>
      <c r="F6" s="21">
        <v>4.3428199999999997</v>
      </c>
      <c r="G6" s="21">
        <v>4.2442799999999998</v>
      </c>
      <c r="H6" s="21">
        <v>4.4865700000000004</v>
      </c>
      <c r="I6" s="21">
        <v>4.4796100000000001</v>
      </c>
      <c r="J6" s="201">
        <f t="shared" si="0"/>
        <v>4.2923533333333337</v>
      </c>
      <c r="N6" s="61"/>
      <c r="O6" s="61"/>
      <c r="P6" s="98"/>
      <c r="Q6" s="61"/>
      <c r="R6" s="61"/>
      <c r="S6" s="61"/>
      <c r="T6" s="61"/>
      <c r="U6" s="122"/>
      <c r="V6" s="122"/>
    </row>
    <row r="7" spans="2:22" x14ac:dyDescent="0.2">
      <c r="B7" s="250"/>
      <c r="C7" s="163" t="s">
        <v>14</v>
      </c>
      <c r="D7" s="135">
        <v>3.2112799999999999</v>
      </c>
      <c r="E7" s="21">
        <v>3.1069</v>
      </c>
      <c r="F7" s="21">
        <v>3.6524399999999999</v>
      </c>
      <c r="G7" s="21">
        <v>3.5922200000000002</v>
      </c>
      <c r="H7" s="21">
        <v>3.58948</v>
      </c>
      <c r="I7" s="21">
        <v>3.7988200000000001</v>
      </c>
      <c r="J7" s="201">
        <f t="shared" si="0"/>
        <v>3.4918566666666671</v>
      </c>
      <c r="M7" s="153"/>
      <c r="N7" s="61"/>
      <c r="O7" s="61"/>
      <c r="P7" s="98"/>
      <c r="Q7" s="61"/>
      <c r="R7" s="61"/>
      <c r="S7" s="61"/>
      <c r="T7" s="61"/>
      <c r="U7" s="122"/>
      <c r="V7" s="122"/>
    </row>
    <row r="8" spans="2:22" x14ac:dyDescent="0.2">
      <c r="B8" s="250"/>
      <c r="C8" s="163" t="s">
        <v>3</v>
      </c>
      <c r="D8" s="21">
        <v>0.99151</v>
      </c>
      <c r="E8" s="21">
        <v>1.359</v>
      </c>
      <c r="F8" s="21">
        <v>2.39324</v>
      </c>
      <c r="G8" s="21">
        <v>1.5908100000000001</v>
      </c>
      <c r="H8" s="21">
        <v>5.0010899999999996</v>
      </c>
      <c r="I8" s="21">
        <v>4.6154900000000003</v>
      </c>
      <c r="J8" s="201">
        <f t="shared" si="0"/>
        <v>2.6585233333333336</v>
      </c>
      <c r="N8" s="61"/>
      <c r="O8" s="61"/>
      <c r="P8" s="98"/>
      <c r="Q8" s="61"/>
      <c r="R8" s="61"/>
      <c r="S8" s="61"/>
      <c r="T8" s="61"/>
      <c r="U8" s="122"/>
      <c r="V8" s="122"/>
    </row>
    <row r="9" spans="2:22" x14ac:dyDescent="0.2">
      <c r="B9" s="250"/>
      <c r="C9" s="163" t="s">
        <v>4</v>
      </c>
      <c r="D9" s="21">
        <v>10.552099999999999</v>
      </c>
      <c r="E9" s="21">
        <v>5.0759499999999997</v>
      </c>
      <c r="F9" s="21">
        <v>9.7885899999999992</v>
      </c>
      <c r="G9" s="21">
        <v>10.628780000000001</v>
      </c>
      <c r="H9" s="21">
        <v>6.9324500000000002</v>
      </c>
      <c r="I9" s="21">
        <v>10.18228</v>
      </c>
      <c r="J9" s="201">
        <f t="shared" si="0"/>
        <v>8.8600250000000003</v>
      </c>
      <c r="N9" s="61"/>
      <c r="O9" s="61"/>
      <c r="P9" s="98"/>
      <c r="Q9" s="61"/>
      <c r="R9" s="61"/>
      <c r="S9" s="61"/>
      <c r="T9" s="61"/>
      <c r="U9" s="61"/>
      <c r="V9" s="97"/>
    </row>
    <row r="10" spans="2:22" x14ac:dyDescent="0.2">
      <c r="B10" s="250"/>
      <c r="C10" s="151" t="s">
        <v>40</v>
      </c>
      <c r="D10" s="21">
        <v>2.0021200000000001</v>
      </c>
      <c r="E10" s="21">
        <v>1.12662</v>
      </c>
      <c r="F10" s="21">
        <v>1.6391199999999999</v>
      </c>
      <c r="G10" s="21">
        <v>1.81108</v>
      </c>
      <c r="H10" s="21">
        <v>1.2575099999999999</v>
      </c>
      <c r="I10" s="21">
        <v>1.67608</v>
      </c>
      <c r="J10" s="201">
        <f t="shared" si="0"/>
        <v>1.5854216666666667</v>
      </c>
      <c r="K10" s="4"/>
      <c r="L10" s="4"/>
      <c r="N10" s="61"/>
      <c r="O10" s="61"/>
      <c r="P10" s="98"/>
      <c r="Q10" s="61"/>
      <c r="R10" s="61"/>
      <c r="S10" s="61"/>
      <c r="T10" s="61"/>
      <c r="U10" s="122"/>
      <c r="V10" s="122"/>
    </row>
    <row r="11" spans="2:22" x14ac:dyDescent="0.2">
      <c r="B11" s="250"/>
      <c r="C11" s="163" t="s">
        <v>5</v>
      </c>
      <c r="D11" s="21">
        <v>-0.82589000000000001</v>
      </c>
      <c r="E11" s="21">
        <v>2.0449799999999998</v>
      </c>
      <c r="F11" s="21">
        <v>-0.90886999999999996</v>
      </c>
      <c r="G11" s="21">
        <v>-1.32175</v>
      </c>
      <c r="H11" s="21">
        <v>0.77190000000000003</v>
      </c>
      <c r="I11" s="21">
        <v>-1.2957700000000001</v>
      </c>
      <c r="J11" s="201">
        <f t="shared" si="0"/>
        <v>-0.25590000000000002</v>
      </c>
      <c r="K11" s="4"/>
      <c r="L11" s="4"/>
      <c r="N11" s="61"/>
      <c r="O11" s="61"/>
      <c r="P11" s="98"/>
      <c r="Q11" s="61"/>
      <c r="R11" s="61"/>
      <c r="S11" s="61"/>
      <c r="T11" s="61"/>
      <c r="U11" s="122"/>
      <c r="V11" s="122"/>
    </row>
    <row r="12" spans="2:22" x14ac:dyDescent="0.2">
      <c r="B12" s="250"/>
      <c r="C12" s="123"/>
      <c r="K12" s="4"/>
      <c r="L12" s="4"/>
      <c r="N12" s="61"/>
      <c r="O12" s="61"/>
      <c r="P12" s="98"/>
      <c r="Q12" s="61"/>
      <c r="R12" s="61"/>
      <c r="S12" s="61"/>
      <c r="T12" s="61"/>
      <c r="U12" s="122"/>
      <c r="V12" s="122"/>
    </row>
    <row r="13" spans="2:22" x14ac:dyDescent="0.2">
      <c r="B13" s="249" t="s">
        <v>6</v>
      </c>
      <c r="C13" s="166" t="s">
        <v>12</v>
      </c>
      <c r="D13" s="170" t="s">
        <v>17</v>
      </c>
      <c r="E13" s="170" t="s">
        <v>18</v>
      </c>
      <c r="F13" s="170" t="s">
        <v>19</v>
      </c>
      <c r="G13" s="170" t="s">
        <v>27</v>
      </c>
      <c r="H13" s="170" t="s">
        <v>28</v>
      </c>
      <c r="I13" s="170" t="s">
        <v>29</v>
      </c>
      <c r="J13" s="170" t="s">
        <v>44</v>
      </c>
      <c r="K13" s="103"/>
      <c r="L13" s="4"/>
      <c r="N13" s="61"/>
      <c r="O13" s="61"/>
      <c r="P13" s="61"/>
      <c r="Q13" s="61"/>
      <c r="R13" s="61"/>
      <c r="S13" s="61"/>
      <c r="T13" s="61"/>
      <c r="U13" s="61"/>
      <c r="V13" s="61"/>
    </row>
    <row r="14" spans="2:22" x14ac:dyDescent="0.2">
      <c r="B14" s="249"/>
      <c r="C14" s="199" t="s">
        <v>16</v>
      </c>
      <c r="D14" s="200">
        <v>2.9073199999999999</v>
      </c>
      <c r="E14" s="200">
        <v>3.4395099999999998</v>
      </c>
      <c r="F14" s="200">
        <v>4.3512700000000004</v>
      </c>
      <c r="G14" s="200">
        <v>4.6983600000000001</v>
      </c>
      <c r="H14" s="200">
        <v>3.5274200000000002</v>
      </c>
      <c r="I14" s="200">
        <v>4.7115900000000002</v>
      </c>
      <c r="J14" s="246">
        <f>AVERAGE(D14:I14)</f>
        <v>3.9392450000000001</v>
      </c>
      <c r="K14" s="4"/>
      <c r="L14" s="4"/>
      <c r="M14" s="13"/>
      <c r="N14" s="120"/>
      <c r="O14" s="61"/>
      <c r="P14" s="61"/>
      <c r="Q14" s="61"/>
      <c r="R14" s="61"/>
      <c r="S14" s="61"/>
      <c r="T14" s="61"/>
      <c r="U14" s="61"/>
      <c r="V14" s="61"/>
    </row>
    <row r="15" spans="2:22" x14ac:dyDescent="0.2">
      <c r="B15" s="249"/>
      <c r="C15" s="151" t="s">
        <v>39</v>
      </c>
      <c r="D15" s="21">
        <v>0.32523000000000002</v>
      </c>
      <c r="E15" s="21">
        <v>0.20766000000000001</v>
      </c>
      <c r="F15" s="21">
        <v>0.23114999999999999</v>
      </c>
      <c r="G15" s="21">
        <v>0.23097000000000001</v>
      </c>
      <c r="H15" s="21">
        <v>0.26565</v>
      </c>
      <c r="I15" s="21">
        <v>0.16746</v>
      </c>
      <c r="J15" s="201">
        <f t="shared" ref="J15:J21" si="1">AVERAGE(D15:I15)</f>
        <v>0.23802000000000001</v>
      </c>
      <c r="K15" s="4"/>
      <c r="L15" s="4"/>
      <c r="N15" s="61"/>
      <c r="O15" s="61"/>
      <c r="P15" s="61"/>
      <c r="Q15" s="61"/>
      <c r="R15" s="61"/>
      <c r="S15" s="61"/>
      <c r="T15" s="61"/>
      <c r="U15" s="61"/>
      <c r="V15" s="61"/>
    </row>
    <row r="16" spans="2:22" x14ac:dyDescent="0.2">
      <c r="B16" s="249"/>
      <c r="C16" s="163" t="s">
        <v>13</v>
      </c>
      <c r="D16" s="21">
        <v>3.3026399999999998</v>
      </c>
      <c r="E16" s="21">
        <v>3.78138</v>
      </c>
      <c r="F16" s="21">
        <v>4.7819399999999996</v>
      </c>
      <c r="G16" s="21">
        <v>5.1505000000000001</v>
      </c>
      <c r="H16" s="21">
        <v>3.9481299999999999</v>
      </c>
      <c r="I16" s="21">
        <v>5.0302800000000003</v>
      </c>
      <c r="J16" s="201">
        <f t="shared" si="1"/>
        <v>4.3324783333333334</v>
      </c>
      <c r="K16" s="4"/>
      <c r="L16" s="4"/>
      <c r="N16" s="61"/>
      <c r="O16" s="61"/>
      <c r="P16" s="61"/>
      <c r="Q16" s="61"/>
      <c r="R16" s="61"/>
      <c r="S16" s="91"/>
      <c r="T16" s="61"/>
      <c r="U16" s="98"/>
      <c r="V16" s="61"/>
    </row>
    <row r="17" spans="2:22" x14ac:dyDescent="0.2">
      <c r="B17" s="249"/>
      <c r="C17" s="163" t="s">
        <v>14</v>
      </c>
      <c r="D17" s="21">
        <v>2.13212</v>
      </c>
      <c r="E17" s="21">
        <v>2.98489</v>
      </c>
      <c r="F17" s="21">
        <v>3.8833799999999998</v>
      </c>
      <c r="G17" s="21">
        <v>4.2480900000000004</v>
      </c>
      <c r="H17" s="21">
        <v>2.9396900000000001</v>
      </c>
      <c r="I17" s="21">
        <v>4.3762100000000004</v>
      </c>
      <c r="J17" s="201">
        <f t="shared" si="1"/>
        <v>3.4273966666666666</v>
      </c>
      <c r="N17" s="61"/>
      <c r="O17" s="61"/>
      <c r="P17" s="61"/>
      <c r="Q17" s="61"/>
      <c r="R17" s="61"/>
      <c r="S17" s="91"/>
      <c r="T17" s="61"/>
      <c r="U17" s="98"/>
      <c r="V17" s="61"/>
    </row>
    <row r="18" spans="2:22" x14ac:dyDescent="0.2">
      <c r="B18" s="249"/>
      <c r="C18" s="163" t="s">
        <v>3</v>
      </c>
      <c r="D18" s="21">
        <v>3.0005000000000002</v>
      </c>
      <c r="E18" s="21">
        <v>1.0993299999999999</v>
      </c>
      <c r="F18" s="21">
        <v>1.0944199999999999</v>
      </c>
      <c r="G18" s="21">
        <v>1.5117799999999999</v>
      </c>
      <c r="H18" s="21">
        <v>1.80796</v>
      </c>
      <c r="I18" s="21">
        <v>1.4567000000000001</v>
      </c>
      <c r="J18" s="201">
        <f t="shared" si="1"/>
        <v>1.6617816666666665</v>
      </c>
      <c r="N18" s="61"/>
      <c r="O18" s="61"/>
      <c r="P18" s="61"/>
      <c r="Q18" s="61"/>
      <c r="R18" s="61"/>
      <c r="S18" s="91"/>
      <c r="T18" s="61"/>
      <c r="U18" s="98"/>
      <c r="V18" s="61"/>
    </row>
    <row r="19" spans="2:22" x14ac:dyDescent="0.2">
      <c r="B19" s="249"/>
      <c r="C19" s="163" t="s">
        <v>4</v>
      </c>
      <c r="D19" s="21">
        <v>7.6770199999999997</v>
      </c>
      <c r="E19" s="21">
        <v>8.4839800000000007</v>
      </c>
      <c r="F19" s="21">
        <v>7.0149900000000001</v>
      </c>
      <c r="G19" s="21">
        <v>7.3445600000000004</v>
      </c>
      <c r="H19" s="21">
        <v>6.4448600000000003</v>
      </c>
      <c r="I19" s="21">
        <v>12.378539999999999</v>
      </c>
      <c r="J19" s="201">
        <f t="shared" si="1"/>
        <v>8.2239916666666684</v>
      </c>
      <c r="N19" s="61"/>
      <c r="O19" s="61"/>
      <c r="P19" s="61"/>
      <c r="Q19" s="61"/>
      <c r="R19" s="61"/>
      <c r="S19" s="91"/>
      <c r="T19" s="61"/>
      <c r="U19" s="98"/>
      <c r="V19" s="61"/>
    </row>
    <row r="20" spans="2:22" x14ac:dyDescent="0.2">
      <c r="B20" s="249"/>
      <c r="C20" s="151" t="s">
        <v>40</v>
      </c>
      <c r="D20" s="21">
        <v>2.0975199999999998</v>
      </c>
      <c r="E20" s="21">
        <v>1.67272</v>
      </c>
      <c r="F20" s="21">
        <v>1.2503599999999999</v>
      </c>
      <c r="G20" s="21">
        <v>1.29159</v>
      </c>
      <c r="H20" s="21">
        <v>1.3056099999999999</v>
      </c>
      <c r="I20" s="21">
        <v>2.0835499999999998</v>
      </c>
      <c r="J20" s="201">
        <f t="shared" si="1"/>
        <v>1.6168916666666666</v>
      </c>
      <c r="N20" s="61"/>
      <c r="O20" s="61"/>
      <c r="P20" s="61"/>
      <c r="Q20" s="61"/>
      <c r="R20" s="61"/>
      <c r="S20" s="91"/>
      <c r="T20" s="61"/>
      <c r="U20" s="98"/>
      <c r="V20" s="61"/>
    </row>
    <row r="21" spans="2:22" x14ac:dyDescent="0.2">
      <c r="B21" s="250"/>
      <c r="C21" s="163" t="s">
        <v>5</v>
      </c>
      <c r="D21" s="21">
        <v>1.4417500000000001</v>
      </c>
      <c r="E21" s="21">
        <v>0.44836999999999999</v>
      </c>
      <c r="F21" s="21">
        <v>0.52010999999999996</v>
      </c>
      <c r="G21" s="21">
        <v>6.4850000000000005E-2</v>
      </c>
      <c r="H21" s="21">
        <v>1.4717199999999999</v>
      </c>
      <c r="I21" s="21">
        <v>-3.33283</v>
      </c>
      <c r="J21" s="201">
        <f t="shared" si="1"/>
        <v>0.10232833333333329</v>
      </c>
      <c r="N21" s="61"/>
      <c r="O21" s="61"/>
      <c r="P21" s="61"/>
      <c r="Q21" s="61"/>
      <c r="R21" s="61"/>
      <c r="S21" s="91"/>
      <c r="T21" s="61"/>
      <c r="U21" s="98"/>
      <c r="V21" s="61"/>
    </row>
    <row r="22" spans="2:22" x14ac:dyDescent="0.2">
      <c r="B22" s="249"/>
      <c r="C22" s="123"/>
      <c r="D22" s="97"/>
      <c r="E22" s="97"/>
      <c r="F22" s="97"/>
      <c r="G22" s="97"/>
      <c r="H22" s="97"/>
      <c r="I22" s="97"/>
      <c r="K22" s="49"/>
      <c r="L22" s="49"/>
      <c r="N22" s="61"/>
      <c r="O22" s="61"/>
      <c r="P22" s="61"/>
      <c r="Q22" s="61"/>
      <c r="R22" s="61"/>
      <c r="S22" s="91"/>
      <c r="T22" s="61"/>
      <c r="U22" s="98"/>
      <c r="V22" s="61"/>
    </row>
    <row r="23" spans="2:22" x14ac:dyDescent="0.2">
      <c r="B23" s="249" t="s">
        <v>7</v>
      </c>
      <c r="C23" s="166" t="s">
        <v>12</v>
      </c>
      <c r="D23" s="170" t="s">
        <v>17</v>
      </c>
      <c r="E23" s="170" t="s">
        <v>18</v>
      </c>
      <c r="F23" s="170" t="s">
        <v>19</v>
      </c>
      <c r="G23" s="170" t="s">
        <v>27</v>
      </c>
      <c r="H23" s="170" t="s">
        <v>28</v>
      </c>
      <c r="I23" s="170" t="s">
        <v>29</v>
      </c>
      <c r="J23" s="170" t="s">
        <v>44</v>
      </c>
      <c r="K23" s="99"/>
      <c r="L23" s="99"/>
      <c r="M23" s="103"/>
      <c r="N23" s="61"/>
      <c r="O23" s="61"/>
      <c r="P23" s="61"/>
      <c r="Q23" s="61"/>
      <c r="R23" s="61"/>
      <c r="S23" s="61"/>
      <c r="T23" s="61"/>
      <c r="U23" s="61"/>
      <c r="V23" s="61"/>
    </row>
    <row r="24" spans="2:22" x14ac:dyDescent="0.2">
      <c r="B24" s="249"/>
      <c r="C24" s="199" t="s">
        <v>16</v>
      </c>
      <c r="D24" s="200">
        <v>4.0162199999999997</v>
      </c>
      <c r="E24" s="200">
        <v>4.3710199999999997</v>
      </c>
      <c r="F24" s="200">
        <v>4.7556099999999999</v>
      </c>
      <c r="G24" s="200">
        <v>5.5154300000000003</v>
      </c>
      <c r="H24" s="200">
        <v>4.35426</v>
      </c>
      <c r="I24" s="200">
        <v>5.2778900000000002</v>
      </c>
      <c r="J24" s="246">
        <f>AVERAGE(D24:I24)</f>
        <v>4.7150716666666659</v>
      </c>
      <c r="K24" s="61"/>
      <c r="L24" s="61"/>
      <c r="M24" s="198"/>
    </row>
    <row r="25" spans="2:22" x14ac:dyDescent="0.2">
      <c r="B25" s="249"/>
      <c r="C25" s="151" t="s">
        <v>39</v>
      </c>
      <c r="D25" s="21">
        <v>0.36438999999999999</v>
      </c>
      <c r="E25" s="21">
        <v>0.33217000000000002</v>
      </c>
      <c r="F25" s="21">
        <v>0.22708999999999999</v>
      </c>
      <c r="G25" s="21">
        <v>0.36520999999999998</v>
      </c>
      <c r="H25" s="21">
        <v>0.28671999999999997</v>
      </c>
      <c r="I25" s="21">
        <v>0.63422000000000001</v>
      </c>
      <c r="J25" s="201">
        <f t="shared" ref="J25:J31" si="2">AVERAGE(D25:I25)</f>
        <v>0.36830000000000002</v>
      </c>
      <c r="K25" s="61"/>
      <c r="L25" s="61"/>
      <c r="M25" s="198"/>
    </row>
    <row r="26" spans="2:22" x14ac:dyDescent="0.2">
      <c r="B26" s="249"/>
      <c r="C26" s="163" t="s">
        <v>13</v>
      </c>
      <c r="D26" s="21">
        <v>4.6026800000000003</v>
      </c>
      <c r="E26" s="21">
        <v>4.9736000000000002</v>
      </c>
      <c r="F26" s="21">
        <v>5.2027099999999997</v>
      </c>
      <c r="G26" s="21">
        <v>6.38802</v>
      </c>
      <c r="H26" s="21">
        <v>4.8794500000000003</v>
      </c>
      <c r="I26" s="21">
        <v>6.9933300000000003</v>
      </c>
      <c r="J26" s="201">
        <f t="shared" si="2"/>
        <v>5.5066316666666673</v>
      </c>
      <c r="K26" s="61"/>
      <c r="L26" s="61"/>
      <c r="M26" s="198"/>
    </row>
    <row r="27" spans="2:22" x14ac:dyDescent="0.2">
      <c r="B27" s="249"/>
      <c r="C27" s="163" t="s">
        <v>14</v>
      </c>
      <c r="D27" s="21">
        <v>3.2267100000000002</v>
      </c>
      <c r="E27" s="21">
        <v>3.6933500000000001</v>
      </c>
      <c r="F27" s="21">
        <v>4.3148600000000004</v>
      </c>
      <c r="G27" s="21">
        <v>4.9285500000000004</v>
      </c>
      <c r="H27" s="21">
        <v>3.7700800000000001</v>
      </c>
      <c r="I27" s="21">
        <v>4.3712</v>
      </c>
      <c r="J27" s="201">
        <f t="shared" si="2"/>
        <v>4.0507916666666661</v>
      </c>
      <c r="K27" s="61"/>
      <c r="L27" s="61"/>
      <c r="M27" s="198"/>
    </row>
    <row r="28" spans="2:22" ht="16" x14ac:dyDescent="0.2">
      <c r="B28" s="249"/>
      <c r="C28" s="163" t="s">
        <v>3</v>
      </c>
      <c r="D28" s="21">
        <v>2.7512799999999999</v>
      </c>
      <c r="E28" s="21">
        <v>3.3064900000000002</v>
      </c>
      <c r="F28" s="21">
        <v>1.2326900000000001</v>
      </c>
      <c r="G28" s="21">
        <v>5.2442700000000002</v>
      </c>
      <c r="H28" s="21">
        <v>2.4358300000000002</v>
      </c>
      <c r="I28" s="21">
        <v>2.3029099999999998</v>
      </c>
      <c r="J28" s="201">
        <f t="shared" si="2"/>
        <v>2.8789116666666668</v>
      </c>
      <c r="K28" s="61"/>
      <c r="L28" s="61"/>
      <c r="M28" s="198"/>
      <c r="O28" s="41"/>
    </row>
    <row r="29" spans="2:22" ht="16" x14ac:dyDescent="0.2">
      <c r="B29" s="249"/>
      <c r="C29" s="163" t="s">
        <v>4</v>
      </c>
      <c r="D29" s="21">
        <v>4.4957900000000004</v>
      </c>
      <c r="E29" s="21">
        <v>4.7881200000000002</v>
      </c>
      <c r="F29" s="21">
        <v>7.5927600000000002</v>
      </c>
      <c r="G29" s="21">
        <v>5.6141199999999998</v>
      </c>
      <c r="H29" s="21">
        <v>5.5231399999999997</v>
      </c>
      <c r="I29" s="21">
        <v>3.3302999999999998</v>
      </c>
      <c r="J29" s="201">
        <f t="shared" si="2"/>
        <v>5.2240383333333336</v>
      </c>
      <c r="K29" s="61"/>
      <c r="L29" s="61"/>
      <c r="M29" s="198"/>
      <c r="O29" s="41"/>
    </row>
    <row r="30" spans="2:22" ht="16" x14ac:dyDescent="0.2">
      <c r="B30" s="249"/>
      <c r="C30" s="151" t="s">
        <v>40</v>
      </c>
      <c r="D30" s="21">
        <v>1.07901</v>
      </c>
      <c r="E30" s="21">
        <v>1.08785</v>
      </c>
      <c r="F30" s="21">
        <v>1.3221000000000001</v>
      </c>
      <c r="G30" s="21">
        <v>1.21241</v>
      </c>
      <c r="H30" s="21">
        <v>1.13246</v>
      </c>
      <c r="I30" s="21">
        <v>1.0366899999999999</v>
      </c>
      <c r="J30" s="201">
        <f t="shared" si="2"/>
        <v>1.1450866666666666</v>
      </c>
      <c r="K30" s="61"/>
      <c r="L30" s="61"/>
      <c r="M30" s="198"/>
      <c r="O30" s="41"/>
    </row>
    <row r="31" spans="2:22" ht="16" x14ac:dyDescent="0.2">
      <c r="B31" s="249"/>
      <c r="C31" s="163" t="s">
        <v>5</v>
      </c>
      <c r="D31" s="21">
        <v>2.2853599999999998</v>
      </c>
      <c r="E31" s="21">
        <v>1.9328099999999999</v>
      </c>
      <c r="F31" s="21">
        <v>-0.14186000000000001</v>
      </c>
      <c r="G31" s="21">
        <v>0.83669000000000004</v>
      </c>
      <c r="H31" s="21">
        <v>1.47119</v>
      </c>
      <c r="I31" s="21">
        <v>2.5939899999999998</v>
      </c>
      <c r="J31" s="201">
        <f t="shared" si="2"/>
        <v>1.496363333333333</v>
      </c>
      <c r="K31" s="61"/>
      <c r="L31" s="61"/>
      <c r="M31" s="198"/>
      <c r="O31" s="41"/>
    </row>
    <row r="32" spans="2:22" ht="16" x14ac:dyDescent="0.2">
      <c r="B32" s="249"/>
      <c r="C32" s="123"/>
      <c r="D32" s="97"/>
      <c r="E32" s="97"/>
      <c r="F32" s="97"/>
      <c r="G32" s="97"/>
      <c r="H32" s="97"/>
      <c r="I32" s="97"/>
      <c r="J32" s="248"/>
      <c r="K32" s="97"/>
      <c r="L32" s="49"/>
      <c r="O32" s="41"/>
    </row>
    <row r="33" spans="2:11" x14ac:dyDescent="0.2">
      <c r="B33" s="249" t="s">
        <v>8</v>
      </c>
      <c r="C33" s="166" t="s">
        <v>12</v>
      </c>
      <c r="D33" s="170" t="s">
        <v>17</v>
      </c>
      <c r="E33" s="170" t="s">
        <v>18</v>
      </c>
      <c r="F33" s="170" t="s">
        <v>19</v>
      </c>
      <c r="G33" s="170" t="s">
        <v>27</v>
      </c>
      <c r="H33" s="170" t="s">
        <v>28</v>
      </c>
      <c r="I33" s="170" t="s">
        <v>29</v>
      </c>
      <c r="J33" s="170" t="s">
        <v>44</v>
      </c>
    </row>
    <row r="34" spans="2:11" x14ac:dyDescent="0.2">
      <c r="B34" s="250"/>
      <c r="C34" s="199" t="s">
        <v>16</v>
      </c>
      <c r="D34" s="200">
        <v>3.0970599999999999</v>
      </c>
      <c r="E34" s="200">
        <v>3.29108</v>
      </c>
      <c r="F34" s="200">
        <v>3.72166</v>
      </c>
      <c r="G34" s="200">
        <v>4.08324</v>
      </c>
      <c r="H34" s="200">
        <v>3.70024</v>
      </c>
      <c r="I34" s="200">
        <v>4.1985299999999999</v>
      </c>
      <c r="J34" s="246">
        <f t="shared" ref="J34:J41" si="3">AVERAGE(D34:I34)</f>
        <v>3.6819683333333337</v>
      </c>
    </row>
    <row r="35" spans="2:11" x14ac:dyDescent="0.2">
      <c r="B35" s="250"/>
      <c r="C35" s="151" t="s">
        <v>39</v>
      </c>
      <c r="D35" s="21">
        <v>0.23133999999999999</v>
      </c>
      <c r="E35" s="21">
        <v>0.21099999999999999</v>
      </c>
      <c r="F35" s="21">
        <v>0.17113</v>
      </c>
      <c r="G35" s="21">
        <v>0.18323</v>
      </c>
      <c r="H35" s="21">
        <v>0.15285000000000001</v>
      </c>
      <c r="I35" s="21">
        <v>0.19641</v>
      </c>
      <c r="J35" s="201">
        <f t="shared" si="3"/>
        <v>0.19099333333333335</v>
      </c>
    </row>
    <row r="36" spans="2:11" x14ac:dyDescent="0.2">
      <c r="B36" s="249"/>
      <c r="C36" s="163" t="s">
        <v>13</v>
      </c>
      <c r="D36" s="21">
        <v>3.43052</v>
      </c>
      <c r="E36" s="21">
        <v>3.6245500000000002</v>
      </c>
      <c r="F36" s="21">
        <v>4.0312099999999997</v>
      </c>
      <c r="G36" s="21">
        <v>4.4225599999999998</v>
      </c>
      <c r="H36" s="21">
        <v>3.98414</v>
      </c>
      <c r="I36" s="21">
        <v>4.5629600000000003</v>
      </c>
      <c r="J36" s="201">
        <f t="shared" si="3"/>
        <v>4.0093233333333336</v>
      </c>
    </row>
    <row r="37" spans="2:11" x14ac:dyDescent="0.2">
      <c r="B37" s="250"/>
      <c r="C37" s="163" t="s">
        <v>14</v>
      </c>
      <c r="D37" s="21">
        <v>2.5604200000000001</v>
      </c>
      <c r="E37" s="21">
        <v>2.8195600000000001</v>
      </c>
      <c r="F37" s="21">
        <v>3.36652</v>
      </c>
      <c r="G37" s="21">
        <v>3.7094200000000002</v>
      </c>
      <c r="H37" s="21">
        <v>3.3886699999999998</v>
      </c>
      <c r="I37" s="21">
        <v>3.7986900000000001</v>
      </c>
      <c r="J37" s="201">
        <f t="shared" si="3"/>
        <v>3.2738799999999997</v>
      </c>
    </row>
    <row r="38" spans="2:11" x14ac:dyDescent="0.2">
      <c r="B38" s="250"/>
      <c r="C38" s="163" t="s">
        <v>3</v>
      </c>
      <c r="D38" s="21">
        <v>2.19964</v>
      </c>
      <c r="E38" s="21">
        <v>5.4688699999999999</v>
      </c>
      <c r="F38" s="21">
        <v>4.4228199999999998</v>
      </c>
      <c r="G38" s="21">
        <v>5.9471299999999996</v>
      </c>
      <c r="H38" s="21">
        <v>4.27691</v>
      </c>
      <c r="I38" s="21">
        <v>5.9706000000000001</v>
      </c>
      <c r="J38" s="201">
        <f t="shared" si="3"/>
        <v>4.7143283333333335</v>
      </c>
    </row>
    <row r="39" spans="2:11" x14ac:dyDescent="0.2">
      <c r="B39" s="250"/>
      <c r="C39" s="163" t="s">
        <v>4</v>
      </c>
      <c r="D39" s="21">
        <v>9.0186100000000007</v>
      </c>
      <c r="E39" s="21">
        <v>8.8102400000000003</v>
      </c>
      <c r="F39" s="21">
        <v>10.216900000000001</v>
      </c>
      <c r="G39" s="21">
        <v>9.3760300000000001</v>
      </c>
      <c r="H39" s="21">
        <v>12.081020000000001</v>
      </c>
      <c r="I39" s="21">
        <v>8.5690799999999996</v>
      </c>
      <c r="J39" s="201">
        <f t="shared" si="3"/>
        <v>9.6786466666666673</v>
      </c>
    </row>
    <row r="40" spans="2:11" x14ac:dyDescent="0.2">
      <c r="B40" s="250"/>
      <c r="C40" s="151" t="s">
        <v>40</v>
      </c>
      <c r="D40" s="21">
        <v>2.1464300000000001</v>
      </c>
      <c r="E40" s="21">
        <v>1.8625499999999999</v>
      </c>
      <c r="F40" s="21">
        <v>1.82935</v>
      </c>
      <c r="G40" s="21">
        <v>1.5584199999999999</v>
      </c>
      <c r="H40" s="21">
        <v>2.22255</v>
      </c>
      <c r="I40" s="21">
        <v>1.4292</v>
      </c>
      <c r="J40" s="201">
        <f t="shared" si="3"/>
        <v>1.8414166666666665</v>
      </c>
    </row>
    <row r="41" spans="2:11" x14ac:dyDescent="0.2">
      <c r="B41" s="250"/>
      <c r="C41" s="163" t="s">
        <v>5</v>
      </c>
      <c r="D41" s="21">
        <v>0.57232000000000005</v>
      </c>
      <c r="E41" s="21">
        <v>0.44213000000000002</v>
      </c>
      <c r="F41" s="21">
        <v>-0.83116000000000001</v>
      </c>
      <c r="G41" s="21">
        <v>-0.7288</v>
      </c>
      <c r="H41" s="21">
        <v>-1.8647899999999999</v>
      </c>
      <c r="I41" s="21">
        <v>-0.33937</v>
      </c>
      <c r="J41" s="201">
        <f t="shared" si="3"/>
        <v>-0.45827833333333334</v>
      </c>
    </row>
    <row r="42" spans="2:11" x14ac:dyDescent="0.2">
      <c r="B42" s="250"/>
      <c r="C42" s="123"/>
      <c r="D42" s="195"/>
      <c r="E42" s="195"/>
      <c r="F42" s="195"/>
      <c r="G42" s="195"/>
      <c r="H42" s="195"/>
      <c r="I42" s="195"/>
    </row>
    <row r="43" spans="2:11" x14ac:dyDescent="0.2">
      <c r="B43" s="249" t="s">
        <v>15</v>
      </c>
      <c r="C43" s="166" t="s">
        <v>12</v>
      </c>
      <c r="D43" s="170" t="s">
        <v>17</v>
      </c>
      <c r="E43" s="170" t="s">
        <v>18</v>
      </c>
      <c r="F43" s="170" t="s">
        <v>19</v>
      </c>
      <c r="G43" s="170" t="s">
        <v>27</v>
      </c>
      <c r="H43" s="170" t="s">
        <v>28</v>
      </c>
      <c r="I43" s="170" t="s">
        <v>29</v>
      </c>
      <c r="J43" s="170" t="s">
        <v>44</v>
      </c>
    </row>
    <row r="44" spans="2:11" x14ac:dyDescent="0.2">
      <c r="B44" s="250"/>
      <c r="C44" s="199" t="s">
        <v>16</v>
      </c>
      <c r="D44" s="251">
        <v>5.9245299999999999</v>
      </c>
      <c r="E44" s="251">
        <v>6.4934599999999998</v>
      </c>
      <c r="F44" s="251">
        <v>6.03287</v>
      </c>
      <c r="G44" s="251">
        <v>5.4967499999999996</v>
      </c>
      <c r="H44" s="251">
        <v>6.6399900000000001</v>
      </c>
      <c r="I44" s="251">
        <v>6.0643200000000004</v>
      </c>
      <c r="J44" s="246">
        <f>AVERAGE(D44:I44)</f>
        <v>6.1086533333333328</v>
      </c>
      <c r="K44" s="198"/>
    </row>
    <row r="45" spans="2:11" x14ac:dyDescent="0.2">
      <c r="B45" s="250"/>
      <c r="C45" s="151" t="s">
        <v>39</v>
      </c>
      <c r="D45" s="124">
        <v>0.44811000000000001</v>
      </c>
      <c r="E45" s="124">
        <v>0.52683000000000002</v>
      </c>
      <c r="F45" s="124">
        <v>0.43339</v>
      </c>
      <c r="G45" s="124">
        <v>0.32754</v>
      </c>
      <c r="H45" s="124">
        <v>0.42376000000000003</v>
      </c>
      <c r="I45" s="124">
        <v>0.32824999999999999</v>
      </c>
      <c r="J45" s="197">
        <f t="shared" ref="J45:J50" si="4">AVERAGE(D45:I45)</f>
        <v>0.41464666666666666</v>
      </c>
      <c r="K45" s="198"/>
    </row>
    <row r="46" spans="2:11" x14ac:dyDescent="0.2">
      <c r="B46" s="250"/>
      <c r="C46" s="163" t="s">
        <v>13</v>
      </c>
      <c r="D46" s="124">
        <v>7.09802</v>
      </c>
      <c r="E46" s="124">
        <v>7.98203</v>
      </c>
      <c r="F46" s="124">
        <v>7.1656300000000002</v>
      </c>
      <c r="G46" s="124">
        <v>6.2562600000000002</v>
      </c>
      <c r="H46" s="124">
        <v>7.8117999999999999</v>
      </c>
      <c r="I46" s="124">
        <v>6.8689600000000004</v>
      </c>
      <c r="J46" s="197">
        <f t="shared" si="4"/>
        <v>7.1971166666666671</v>
      </c>
      <c r="K46" s="198"/>
    </row>
    <row r="47" spans="2:11" x14ac:dyDescent="0.2">
      <c r="B47" s="250"/>
      <c r="C47" s="163" t="s">
        <v>14</v>
      </c>
      <c r="D47" s="124">
        <v>5.2782799999999996</v>
      </c>
      <c r="E47" s="124">
        <v>5.8095299999999996</v>
      </c>
      <c r="F47" s="124">
        <v>5.40829</v>
      </c>
      <c r="G47" s="124">
        <v>4.9537199999999997</v>
      </c>
      <c r="H47" s="124">
        <v>6.0838299999999998</v>
      </c>
      <c r="I47" s="124">
        <v>5.5562899999999997</v>
      </c>
      <c r="J47" s="197">
        <f t="shared" si="4"/>
        <v>5.5149900000000001</v>
      </c>
      <c r="K47" s="198"/>
    </row>
    <row r="48" spans="2:11" x14ac:dyDescent="0.2">
      <c r="B48" s="250"/>
      <c r="C48" s="163" t="s">
        <v>3</v>
      </c>
      <c r="D48" s="24">
        <v>3.3087800000000001</v>
      </c>
      <c r="E48" s="24">
        <v>1.5327599999999999</v>
      </c>
      <c r="F48" s="24">
        <v>2.5575299999999999</v>
      </c>
      <c r="G48" s="124">
        <v>2.82891</v>
      </c>
      <c r="H48" s="124">
        <v>1.2612300000000001</v>
      </c>
      <c r="I48" s="124">
        <v>3.3005800000000001</v>
      </c>
      <c r="J48" s="197">
        <f t="shared" si="4"/>
        <v>2.4649649999999999</v>
      </c>
      <c r="K48" s="198"/>
    </row>
    <row r="49" spans="2:14" x14ac:dyDescent="0.2">
      <c r="B49" s="250"/>
      <c r="C49" s="163" t="s">
        <v>4</v>
      </c>
      <c r="D49" s="24">
        <v>5.5086500000000003</v>
      </c>
      <c r="E49" s="124">
        <v>6.3012800000000002</v>
      </c>
      <c r="F49" s="124">
        <v>5.9620899999999999</v>
      </c>
      <c r="G49" s="124">
        <v>6.1977799999999998</v>
      </c>
      <c r="H49" s="124">
        <v>8.8103400000000001</v>
      </c>
      <c r="I49" s="124">
        <v>7.9464899999999998</v>
      </c>
      <c r="J49" s="197">
        <f t="shared" si="4"/>
        <v>6.787771666666667</v>
      </c>
      <c r="K49" s="198"/>
    </row>
    <row r="50" spans="2:14" x14ac:dyDescent="0.2">
      <c r="B50" s="250"/>
      <c r="C50" s="151" t="s">
        <v>40</v>
      </c>
      <c r="D50" s="24">
        <v>1.2565599999999999</v>
      </c>
      <c r="E50" s="124">
        <v>1.4948600000000001</v>
      </c>
      <c r="F50" s="124">
        <v>1.33368</v>
      </c>
      <c r="G50" s="124">
        <v>1.2708299999999999</v>
      </c>
      <c r="H50" s="124">
        <v>2.1475300000000002</v>
      </c>
      <c r="I50" s="124">
        <v>1.67791</v>
      </c>
      <c r="J50" s="197">
        <f t="shared" si="4"/>
        <v>1.5302283333333335</v>
      </c>
      <c r="K50" s="198"/>
    </row>
    <row r="51" spans="2:14" x14ac:dyDescent="0.2">
      <c r="B51" s="250"/>
      <c r="C51" s="163" t="s">
        <v>5</v>
      </c>
      <c r="D51" s="124">
        <v>0.74372000000000005</v>
      </c>
      <c r="E51" s="124">
        <v>-0.11964</v>
      </c>
      <c r="F51" s="124">
        <v>0.34644999999999998</v>
      </c>
      <c r="G51" s="124">
        <v>0.41298000000000001</v>
      </c>
      <c r="H51" s="124">
        <v>-2.2435800000000001</v>
      </c>
      <c r="I51" s="124">
        <v>-1.22037</v>
      </c>
      <c r="J51" s="197">
        <f>AVERAGE(D51:I51)</f>
        <v>-0.34673999999999999</v>
      </c>
      <c r="K51" s="198"/>
    </row>
    <row r="52" spans="2:14" x14ac:dyDescent="0.2">
      <c r="B52" s="250"/>
      <c r="C52" s="123"/>
      <c r="E52" s="97"/>
      <c r="F52" s="97"/>
      <c r="G52" s="97"/>
      <c r="H52" s="97"/>
      <c r="I52" s="97"/>
      <c r="J52" s="97"/>
    </row>
    <row r="53" spans="2:14" x14ac:dyDescent="0.2">
      <c r="B53" s="249" t="s">
        <v>1</v>
      </c>
      <c r="C53" s="166" t="s">
        <v>12</v>
      </c>
      <c r="D53" s="170" t="s">
        <v>17</v>
      </c>
      <c r="E53" s="170" t="s">
        <v>18</v>
      </c>
      <c r="F53" s="170" t="s">
        <v>19</v>
      </c>
      <c r="G53" s="170" t="s">
        <v>27</v>
      </c>
      <c r="H53" s="170" t="s">
        <v>28</v>
      </c>
      <c r="I53" s="170" t="s">
        <v>29</v>
      </c>
      <c r="J53" s="170" t="s">
        <v>44</v>
      </c>
    </row>
    <row r="54" spans="2:14" x14ac:dyDescent="0.2">
      <c r="B54" s="250"/>
      <c r="C54" s="199" t="s">
        <v>16</v>
      </c>
      <c r="D54" s="200">
        <v>2.9542099999999998</v>
      </c>
      <c r="E54" s="200">
        <v>3.6816800000000001</v>
      </c>
      <c r="F54" s="200">
        <v>3.6400700000000001</v>
      </c>
      <c r="G54" s="200">
        <v>3.70669</v>
      </c>
      <c r="H54" s="200">
        <v>4.3157199999999998</v>
      </c>
      <c r="I54" s="200">
        <v>3.8880699999999999</v>
      </c>
      <c r="J54" s="246">
        <f>AVERAGE(D54:I54)</f>
        <v>3.6977399999999996</v>
      </c>
      <c r="M54" s="198"/>
    </row>
    <row r="55" spans="2:14" x14ac:dyDescent="0.2">
      <c r="B55" s="250"/>
      <c r="C55" s="151" t="s">
        <v>39</v>
      </c>
      <c r="D55" s="21">
        <v>0.25730999999999998</v>
      </c>
      <c r="E55" s="21">
        <v>0.20007</v>
      </c>
      <c r="F55" s="21">
        <v>0.16086</v>
      </c>
      <c r="G55" s="21">
        <v>0.18753</v>
      </c>
      <c r="H55" s="21">
        <v>0.23216000000000001</v>
      </c>
      <c r="I55" s="21">
        <v>0.18382000000000001</v>
      </c>
      <c r="J55" s="197">
        <f t="shared" ref="J55:J61" si="5">AVERAGE(D55:I55)</f>
        <v>0.20362500000000003</v>
      </c>
      <c r="M55" s="198"/>
    </row>
    <row r="56" spans="2:14" x14ac:dyDescent="0.2">
      <c r="B56" s="250"/>
      <c r="C56" s="163" t="s">
        <v>13</v>
      </c>
      <c r="D56" s="21">
        <v>3.2844899999999999</v>
      </c>
      <c r="E56" s="21">
        <v>4.0286400000000002</v>
      </c>
      <c r="F56" s="21">
        <v>3.9327200000000002</v>
      </c>
      <c r="G56" s="21">
        <v>4.03796</v>
      </c>
      <c r="H56" s="21">
        <v>4.7457700000000003</v>
      </c>
      <c r="I56" s="21">
        <v>4.2217900000000004</v>
      </c>
      <c r="J56" s="197">
        <f t="shared" si="5"/>
        <v>4.0418950000000002</v>
      </c>
      <c r="M56" s="198"/>
    </row>
    <row r="57" spans="2:14" x14ac:dyDescent="0.2">
      <c r="B57" s="250"/>
      <c r="C57" s="163" t="s">
        <v>14</v>
      </c>
      <c r="D57" s="21">
        <v>2.3354599999999999</v>
      </c>
      <c r="E57" s="38">
        <v>3.25604</v>
      </c>
      <c r="F57" s="21">
        <v>3.3073700000000001</v>
      </c>
      <c r="G57" s="21">
        <v>3.3118300000000001</v>
      </c>
      <c r="H57" s="21">
        <v>3.84388</v>
      </c>
      <c r="I57" s="21">
        <v>3.5078200000000002</v>
      </c>
      <c r="J57" s="197">
        <f t="shared" si="5"/>
        <v>3.2604000000000002</v>
      </c>
      <c r="M57" s="198"/>
    </row>
    <row r="58" spans="2:14" x14ac:dyDescent="0.2">
      <c r="B58" s="250"/>
      <c r="C58" s="163" t="s">
        <v>3</v>
      </c>
      <c r="D58" s="21">
        <v>0.80205000000000004</v>
      </c>
      <c r="E58" s="21">
        <v>4.4833600000000002</v>
      </c>
      <c r="F58" s="21">
        <v>5.1274899999999999</v>
      </c>
      <c r="G58" s="21">
        <v>1.5741400000000001</v>
      </c>
      <c r="H58" s="21">
        <v>7.5984699999999998</v>
      </c>
      <c r="I58" s="21">
        <v>5.7332400000000003</v>
      </c>
      <c r="J58" s="197">
        <f t="shared" si="5"/>
        <v>4.2197916666666666</v>
      </c>
      <c r="M58" s="198"/>
    </row>
    <row r="59" spans="2:14" x14ac:dyDescent="0.2">
      <c r="B59" s="250"/>
      <c r="C59" s="163" t="s">
        <v>4</v>
      </c>
      <c r="D59" s="21">
        <v>9.4774700000000003</v>
      </c>
      <c r="E59" s="21">
        <v>8.4247599999999991</v>
      </c>
      <c r="F59" s="21">
        <v>11.171939999999999</v>
      </c>
      <c r="G59" s="21">
        <v>9.0779300000000003</v>
      </c>
      <c r="H59" s="21">
        <v>6.9613199999999997</v>
      </c>
      <c r="I59" s="21">
        <v>9.2488200000000003</v>
      </c>
      <c r="J59" s="197">
        <f t="shared" si="5"/>
        <v>9.0603733333333327</v>
      </c>
      <c r="M59" s="198"/>
    </row>
    <row r="60" spans="2:14" x14ac:dyDescent="0.2">
      <c r="B60" s="250"/>
      <c r="C60" s="151" t="s">
        <v>40</v>
      </c>
      <c r="D60" s="21">
        <v>2.5589300000000001</v>
      </c>
      <c r="E60" s="21">
        <v>1.534</v>
      </c>
      <c r="F60" s="21">
        <v>2.0732200000000001</v>
      </c>
      <c r="G60" s="21">
        <v>1.63059</v>
      </c>
      <c r="H60" s="21">
        <v>1.2460800000000001</v>
      </c>
      <c r="I60" s="21">
        <v>1.5881000000000001</v>
      </c>
      <c r="J60" s="197">
        <f t="shared" si="5"/>
        <v>1.77182</v>
      </c>
      <c r="M60" s="198"/>
    </row>
    <row r="61" spans="2:14" x14ac:dyDescent="0.2">
      <c r="B61" s="250"/>
      <c r="C61" s="163" t="s">
        <v>5</v>
      </c>
      <c r="D61" s="21">
        <v>0.54140999999999995</v>
      </c>
      <c r="E61" s="21">
        <v>0.23119999999999999</v>
      </c>
      <c r="F61" s="38">
        <v>-1.2686900000000001</v>
      </c>
      <c r="G61" s="38">
        <v>-0.16522000000000001</v>
      </c>
      <c r="H61" s="38">
        <v>0.57918999999999998</v>
      </c>
      <c r="I61" s="21">
        <v>-0.45434999999999998</v>
      </c>
      <c r="J61" s="197">
        <f t="shared" si="5"/>
        <v>-8.9410000000000031E-2</v>
      </c>
      <c r="M61" s="198"/>
    </row>
    <row r="62" spans="2:14" x14ac:dyDescent="0.2">
      <c r="B62" s="250"/>
      <c r="C62" s="123"/>
      <c r="D62" s="27"/>
    </row>
    <row r="63" spans="2:14" ht="16" x14ac:dyDescent="0.2">
      <c r="B63" s="249" t="s">
        <v>10</v>
      </c>
      <c r="C63" s="166" t="s">
        <v>12</v>
      </c>
      <c r="D63" s="170" t="s">
        <v>17</v>
      </c>
      <c r="E63" s="170" t="s">
        <v>18</v>
      </c>
      <c r="F63" s="170" t="s">
        <v>19</v>
      </c>
      <c r="G63" s="170" t="s">
        <v>27</v>
      </c>
      <c r="H63" s="170" t="s">
        <v>28</v>
      </c>
      <c r="I63" s="170" t="s">
        <v>29</v>
      </c>
      <c r="J63" s="170" t="s">
        <v>44</v>
      </c>
      <c r="L63" s="247"/>
      <c r="M63" s="247"/>
      <c r="N63" s="103"/>
    </row>
    <row r="64" spans="2:14" x14ac:dyDescent="0.2">
      <c r="B64" s="250"/>
      <c r="C64" s="199" t="s">
        <v>16</v>
      </c>
      <c r="D64" s="200">
        <v>3.60684</v>
      </c>
      <c r="E64" s="200">
        <v>3.3635700000000002</v>
      </c>
      <c r="F64" s="200">
        <v>4.2703100000000003</v>
      </c>
      <c r="G64" s="200">
        <v>3.7385199999999998</v>
      </c>
      <c r="H64" s="200">
        <v>3.7379099999999998</v>
      </c>
      <c r="I64" s="200">
        <v>4.7459499999999997</v>
      </c>
      <c r="J64" s="246">
        <f>AVERAGE(D64:I64)</f>
        <v>3.9105166666666666</v>
      </c>
      <c r="L64" s="4"/>
      <c r="M64" s="4"/>
      <c r="N64" s="198"/>
    </row>
    <row r="65" spans="2:14" x14ac:dyDescent="0.2">
      <c r="B65" s="250"/>
      <c r="C65" s="163" t="s">
        <v>39</v>
      </c>
      <c r="D65" s="21">
        <v>0.22733999999999999</v>
      </c>
      <c r="E65" s="21">
        <v>0.19345000000000001</v>
      </c>
      <c r="F65" s="21">
        <v>0.23865</v>
      </c>
      <c r="G65" s="21">
        <v>0.16975000000000001</v>
      </c>
      <c r="H65" s="21">
        <v>0.21461</v>
      </c>
      <c r="I65" s="21">
        <v>0.26588000000000001</v>
      </c>
      <c r="J65" s="201">
        <f t="shared" ref="J65:J71" si="6">AVERAGE(D65:I65)</f>
        <v>0.21828000000000003</v>
      </c>
      <c r="L65" s="4"/>
      <c r="M65" s="4"/>
      <c r="N65" s="198"/>
    </row>
    <row r="66" spans="2:14" x14ac:dyDescent="0.2">
      <c r="B66" s="250"/>
      <c r="C66" s="163" t="s">
        <v>13</v>
      </c>
      <c r="D66" s="21">
        <v>3.9839500000000001</v>
      </c>
      <c r="E66" s="21">
        <v>3.6813600000000002</v>
      </c>
      <c r="F66" s="21">
        <v>4.7080500000000001</v>
      </c>
      <c r="G66" s="21">
        <v>4.0468200000000003</v>
      </c>
      <c r="H66" s="21">
        <v>4.1074999999999999</v>
      </c>
      <c r="I66" s="21">
        <v>5.2755799999999997</v>
      </c>
      <c r="J66" s="201">
        <f t="shared" si="6"/>
        <v>4.3005433333333336</v>
      </c>
      <c r="L66" s="4"/>
      <c r="M66" s="4"/>
      <c r="N66" s="198"/>
    </row>
    <row r="67" spans="2:14" x14ac:dyDescent="0.2">
      <c r="B67" s="250"/>
      <c r="C67" s="163" t="s">
        <v>14</v>
      </c>
      <c r="D67" s="21">
        <v>3.1122999999999998</v>
      </c>
      <c r="E67" s="21">
        <v>2.9386399999999999</v>
      </c>
      <c r="F67" s="21">
        <v>3.7822200000000001</v>
      </c>
      <c r="G67" s="21">
        <v>3.3871799999999999</v>
      </c>
      <c r="H67" s="21">
        <v>3.28009</v>
      </c>
      <c r="I67" s="21">
        <v>4.2359</v>
      </c>
      <c r="J67" s="201">
        <f t="shared" si="6"/>
        <v>3.4560550000000005</v>
      </c>
      <c r="L67" s="4"/>
      <c r="M67" s="4"/>
      <c r="N67" s="198"/>
    </row>
    <row r="68" spans="2:14" x14ac:dyDescent="0.2">
      <c r="B68" s="250"/>
      <c r="C68" s="163" t="s">
        <v>3</v>
      </c>
      <c r="D68" s="21">
        <v>3.14378</v>
      </c>
      <c r="E68" s="21">
        <v>4.7372199999999998</v>
      </c>
      <c r="F68" s="21">
        <v>2.62026</v>
      </c>
      <c r="G68" s="21">
        <v>1.0178400000000001</v>
      </c>
      <c r="H68" s="21">
        <v>6.3307500000000001</v>
      </c>
      <c r="I68" s="21">
        <v>4.83188</v>
      </c>
      <c r="J68" s="201">
        <f t="shared" si="6"/>
        <v>3.7802883333333335</v>
      </c>
      <c r="L68" s="4"/>
      <c r="M68" s="4"/>
      <c r="N68" s="198"/>
    </row>
    <row r="69" spans="2:14" x14ac:dyDescent="0.2">
      <c r="B69" s="250"/>
      <c r="C69" s="163" t="s">
        <v>4</v>
      </c>
      <c r="D69" s="21">
        <v>7.5916600000000001</v>
      </c>
      <c r="E69" s="21">
        <v>9.4091199999999997</v>
      </c>
      <c r="F69" s="21">
        <v>6.7232799999999999</v>
      </c>
      <c r="G69" s="21">
        <v>10.328670000000001</v>
      </c>
      <c r="H69" s="21">
        <v>7.7267999999999999</v>
      </c>
      <c r="I69" s="21">
        <v>6.24648</v>
      </c>
      <c r="J69" s="201">
        <f t="shared" si="6"/>
        <v>8.0043349999999993</v>
      </c>
      <c r="L69" s="4"/>
      <c r="M69" s="4"/>
      <c r="N69" s="198"/>
    </row>
    <row r="70" spans="2:14" x14ac:dyDescent="0.2">
      <c r="B70" s="250"/>
      <c r="C70" s="151" t="s">
        <v>40</v>
      </c>
      <c r="D70" s="21">
        <v>1.6149800000000001</v>
      </c>
      <c r="E70" s="21">
        <v>1.9323699999999999</v>
      </c>
      <c r="F70" s="21">
        <v>1.2260800000000001</v>
      </c>
      <c r="G70" s="21">
        <v>1.84151</v>
      </c>
      <c r="H70" s="21">
        <v>1.4108700000000001</v>
      </c>
      <c r="I70" s="21">
        <v>1.1944999999999999</v>
      </c>
      <c r="J70" s="201">
        <f t="shared" si="6"/>
        <v>1.5367183333333332</v>
      </c>
      <c r="L70" s="4"/>
      <c r="M70" s="4"/>
      <c r="N70" s="198"/>
    </row>
    <row r="71" spans="2:14" x14ac:dyDescent="0.2">
      <c r="B71" s="250"/>
      <c r="C71" s="163" t="s">
        <v>5</v>
      </c>
      <c r="D71" s="21">
        <v>0.77048000000000005</v>
      </c>
      <c r="E71" s="21">
        <v>4.3270000000000003E-2</v>
      </c>
      <c r="F71" s="21">
        <v>0.76124000000000003</v>
      </c>
      <c r="G71" s="21">
        <v>-0.91522000000000003</v>
      </c>
      <c r="H71" s="21">
        <v>0.57540999999999998</v>
      </c>
      <c r="I71" s="21">
        <v>0.77536000000000005</v>
      </c>
      <c r="J71" s="201">
        <f t="shared" si="6"/>
        <v>0.33509000000000005</v>
      </c>
      <c r="L71" s="4"/>
      <c r="M71" s="4"/>
      <c r="N71" s="198"/>
    </row>
    <row r="72" spans="2:14" x14ac:dyDescent="0.2">
      <c r="L72" s="4"/>
      <c r="M72" s="4"/>
      <c r="N72" s="4"/>
    </row>
    <row r="73" spans="2:14" x14ac:dyDescent="0.2">
      <c r="L73" s="4"/>
      <c r="M73" s="4"/>
      <c r="N73" s="4"/>
    </row>
    <row r="74" spans="2:14" x14ac:dyDescent="0.2">
      <c r="D74" s="97"/>
      <c r="E74" s="97"/>
      <c r="F74" s="97"/>
      <c r="G74" s="97"/>
      <c r="H74" s="97"/>
      <c r="I74" s="97"/>
      <c r="J74" s="49"/>
      <c r="K74" s="49"/>
    </row>
  </sheetData>
  <mergeCells count="1">
    <mergeCell ref="I2:K2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Ma02</vt:lpstr>
      <vt:lpstr>Ma003</vt:lpstr>
      <vt:lpstr>Ma04</vt:lpstr>
      <vt:lpstr>Ma05</vt:lpstr>
      <vt:lpstr>Ma14</vt:lpstr>
      <vt:lpstr>Ma34</vt:lpstr>
      <vt:lpstr>Bb16</vt:lpstr>
      <vt:lpstr>AVERAGE LC50</vt:lpstr>
      <vt:lpstr>AVERAGE LT50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Microsoft Office User</cp:lastModifiedBy>
  <dcterms:created xsi:type="dcterms:W3CDTF">2020-05-29T00:17:05Z</dcterms:created>
  <dcterms:modified xsi:type="dcterms:W3CDTF">2022-02-28T01:13:10Z</dcterms:modified>
</cp:coreProperties>
</file>