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joellara/Documents/ENVIO Peer J/ARCHIVOS A SUBIR RECOMENDACIONES REVISIONES MAYORES/"/>
    </mc:Choice>
  </mc:AlternateContent>
  <xr:revisionPtr revIDLastSave="0" documentId="13_ncr:1_{FD4C086E-CA32-A54C-9056-58C248E0BA0C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METARHIZIUM" sheetId="7" r:id="rId1"/>
    <sheet name="BEAUVERIA" sheetId="1" r:id="rId2"/>
    <sheet name="LECANICILIUM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9" l="1"/>
  <c r="F43" i="9"/>
  <c r="G43" i="9"/>
  <c r="H43" i="9"/>
  <c r="E44" i="9"/>
  <c r="F44" i="9"/>
  <c r="G44" i="9"/>
  <c r="H44" i="9"/>
  <c r="E45" i="9"/>
  <c r="F45" i="9"/>
  <c r="G45" i="9"/>
  <c r="H45" i="9"/>
  <c r="E46" i="9"/>
  <c r="F46" i="9"/>
  <c r="G46" i="9"/>
  <c r="H46" i="9"/>
  <c r="E47" i="9"/>
  <c r="F47" i="9"/>
  <c r="G47" i="9"/>
  <c r="H47" i="9"/>
  <c r="E48" i="9"/>
  <c r="F48" i="9"/>
  <c r="G48" i="9"/>
  <c r="H48" i="9"/>
  <c r="E49" i="9"/>
  <c r="F49" i="9"/>
  <c r="G49" i="9"/>
  <c r="H49" i="9"/>
  <c r="E50" i="9"/>
  <c r="F50" i="9"/>
  <c r="G50" i="9"/>
  <c r="H50" i="9"/>
  <c r="E51" i="9"/>
  <c r="F51" i="9"/>
  <c r="G51" i="9"/>
  <c r="H51" i="9"/>
  <c r="E52" i="9"/>
  <c r="F52" i="9"/>
  <c r="G52" i="9"/>
  <c r="H52" i="9"/>
  <c r="E53" i="9"/>
  <c r="F53" i="9"/>
  <c r="G53" i="9"/>
  <c r="H53" i="9"/>
  <c r="E54" i="9"/>
  <c r="F54" i="9"/>
  <c r="G54" i="9"/>
  <c r="H54" i="9"/>
  <c r="E55" i="9"/>
  <c r="F55" i="9"/>
  <c r="G55" i="9"/>
  <c r="H55" i="9"/>
  <c r="E56" i="9"/>
  <c r="F56" i="9"/>
  <c r="G56" i="9"/>
  <c r="H56" i="9"/>
  <c r="E57" i="9"/>
  <c r="F57" i="9"/>
  <c r="G57" i="9"/>
  <c r="H57" i="9"/>
  <c r="E58" i="9"/>
  <c r="F58" i="9"/>
  <c r="G58" i="9"/>
  <c r="H58" i="9"/>
  <c r="E59" i="9"/>
  <c r="F59" i="9"/>
  <c r="G59" i="9"/>
  <c r="H59" i="9"/>
  <c r="E60" i="9"/>
  <c r="F60" i="9"/>
  <c r="G60" i="9"/>
  <c r="H60" i="9"/>
  <c r="E61" i="9"/>
  <c r="F61" i="9"/>
  <c r="G61" i="9"/>
  <c r="H61" i="9"/>
  <c r="E62" i="9"/>
  <c r="F62" i="9"/>
  <c r="G62" i="9"/>
  <c r="H62" i="9"/>
  <c r="E63" i="9"/>
  <c r="F63" i="9"/>
  <c r="G63" i="9"/>
  <c r="H63" i="9"/>
  <c r="E64" i="9"/>
  <c r="F64" i="9"/>
  <c r="G64" i="9"/>
  <c r="H64" i="9"/>
  <c r="E65" i="9"/>
  <c r="F65" i="9"/>
  <c r="G65" i="9"/>
  <c r="H65" i="9"/>
  <c r="E66" i="9"/>
  <c r="F66" i="9"/>
  <c r="G66" i="9"/>
  <c r="H66" i="9"/>
  <c r="E67" i="9"/>
  <c r="F67" i="9"/>
  <c r="G67" i="9"/>
  <c r="H67" i="9"/>
  <c r="E68" i="9"/>
  <c r="F68" i="9"/>
  <c r="G68" i="9"/>
  <c r="H68" i="9"/>
  <c r="E69" i="9"/>
  <c r="F69" i="9"/>
  <c r="G69" i="9"/>
  <c r="H69" i="9"/>
  <c r="E70" i="9"/>
  <c r="F70" i="9"/>
  <c r="G70" i="9"/>
  <c r="H70" i="9"/>
  <c r="E71" i="9"/>
  <c r="F71" i="9"/>
  <c r="G71" i="9"/>
  <c r="H71" i="9"/>
  <c r="E72" i="9"/>
  <c r="F72" i="9"/>
  <c r="G72" i="9"/>
  <c r="H72" i="9"/>
  <c r="AJ7" i="7"/>
  <c r="AK7" i="7"/>
  <c r="AL7" i="7"/>
  <c r="AM7" i="7"/>
  <c r="AJ8" i="7"/>
  <c r="AK8" i="7"/>
  <c r="AL8" i="7"/>
  <c r="AM8" i="7"/>
  <c r="AJ9" i="7"/>
  <c r="AK9" i="7"/>
  <c r="AL9" i="7"/>
  <c r="AM9" i="7"/>
  <c r="AJ10" i="7"/>
  <c r="AK10" i="7"/>
  <c r="AL10" i="7"/>
  <c r="AM10" i="7"/>
  <c r="AJ11" i="7"/>
  <c r="AK11" i="7"/>
  <c r="AL11" i="7"/>
  <c r="AM11" i="7"/>
  <c r="AJ12" i="7"/>
  <c r="AK12" i="7"/>
  <c r="AL12" i="7"/>
  <c r="AM12" i="7"/>
  <c r="AJ13" i="7"/>
  <c r="AK13" i="7"/>
  <c r="AL13" i="7"/>
  <c r="AM13" i="7"/>
  <c r="AJ14" i="7"/>
  <c r="AK14" i="7"/>
  <c r="AL14" i="7"/>
  <c r="AM14" i="7"/>
  <c r="AJ15" i="7"/>
  <c r="AK15" i="7"/>
  <c r="AL15" i="7"/>
  <c r="AM15" i="7"/>
  <c r="AJ16" i="7"/>
  <c r="AK16" i="7"/>
  <c r="AL16" i="7"/>
  <c r="AM16" i="7"/>
  <c r="AJ17" i="7"/>
  <c r="AK17" i="7"/>
  <c r="AL17" i="7"/>
  <c r="AM17" i="7"/>
  <c r="AJ18" i="7"/>
  <c r="AK18" i="7"/>
  <c r="AL18" i="7"/>
  <c r="AM18" i="7"/>
  <c r="AJ19" i="7"/>
  <c r="AK19" i="7"/>
  <c r="AL19" i="7"/>
  <c r="AM19" i="7"/>
  <c r="AJ20" i="7"/>
  <c r="AK20" i="7"/>
  <c r="AL20" i="7"/>
  <c r="AM20" i="7"/>
  <c r="AJ21" i="7"/>
  <c r="AK21" i="7"/>
  <c r="AL21" i="7"/>
  <c r="AM21" i="7"/>
  <c r="AJ22" i="7"/>
  <c r="AK22" i="7"/>
  <c r="AL22" i="7"/>
  <c r="AM22" i="7"/>
  <c r="AJ23" i="7"/>
  <c r="AK23" i="7"/>
  <c r="AL23" i="7"/>
  <c r="AM23" i="7"/>
  <c r="AJ24" i="7"/>
  <c r="AK24" i="7"/>
  <c r="AL24" i="7"/>
  <c r="AM24" i="7"/>
  <c r="AJ25" i="7"/>
  <c r="AK25" i="7"/>
  <c r="AL25" i="7"/>
  <c r="AM25" i="7"/>
  <c r="AJ26" i="7"/>
  <c r="AK26" i="7"/>
  <c r="AL26" i="7"/>
  <c r="AM26" i="7"/>
  <c r="AJ27" i="7"/>
  <c r="AK27" i="7"/>
  <c r="AL27" i="7"/>
  <c r="AM27" i="7"/>
  <c r="AJ28" i="7"/>
  <c r="AK28" i="7"/>
  <c r="AL28" i="7"/>
  <c r="AM28" i="7"/>
  <c r="AJ29" i="7"/>
  <c r="AK29" i="7"/>
  <c r="AL29" i="7"/>
  <c r="AM29" i="7"/>
  <c r="AJ30" i="7"/>
  <c r="AK30" i="7"/>
  <c r="AL30" i="7"/>
  <c r="AM30" i="7"/>
  <c r="AJ31" i="7"/>
  <c r="AK31" i="7"/>
  <c r="AL31" i="7"/>
  <c r="AM31" i="7"/>
  <c r="AJ32" i="7"/>
  <c r="AK32" i="7"/>
  <c r="AL32" i="7"/>
  <c r="AM32" i="7"/>
  <c r="AJ33" i="7"/>
  <c r="AK33" i="7"/>
  <c r="AL33" i="7"/>
  <c r="AM33" i="7"/>
  <c r="AJ34" i="7"/>
  <c r="AK34" i="7"/>
  <c r="AL34" i="7"/>
  <c r="AM34" i="7"/>
  <c r="AJ35" i="7"/>
  <c r="AK35" i="7"/>
  <c r="AL35" i="7"/>
  <c r="AM35" i="7"/>
  <c r="AJ36" i="7"/>
  <c r="AK36" i="7"/>
  <c r="AL36" i="7"/>
  <c r="AM36" i="7"/>
  <c r="AJ37" i="7"/>
  <c r="AK37" i="7"/>
  <c r="AL37" i="7"/>
  <c r="AM37" i="7"/>
  <c r="AJ38" i="7"/>
  <c r="AK38" i="7"/>
  <c r="AL38" i="7"/>
  <c r="AM38" i="7"/>
  <c r="AJ39" i="7"/>
  <c r="AK39" i="7"/>
  <c r="AL39" i="7"/>
  <c r="AM39" i="7"/>
  <c r="AI7" i="1"/>
  <c r="AJ7" i="1"/>
  <c r="AK7" i="1"/>
  <c r="AL7" i="1"/>
  <c r="AI8" i="1"/>
  <c r="AJ8" i="1"/>
  <c r="AK8" i="1"/>
  <c r="AL8" i="1"/>
  <c r="AI9" i="1"/>
  <c r="AJ9" i="1"/>
  <c r="AK9" i="1"/>
  <c r="AL9" i="1"/>
  <c r="AI10" i="1"/>
  <c r="AJ10" i="1"/>
  <c r="AK10" i="1"/>
  <c r="AL10" i="1"/>
  <c r="AI11" i="1"/>
  <c r="AJ11" i="1"/>
  <c r="AK11" i="1"/>
  <c r="AL11" i="1"/>
  <c r="AI12" i="1"/>
  <c r="AJ12" i="1"/>
  <c r="AK12" i="1"/>
  <c r="AL12" i="1"/>
  <c r="AI13" i="1"/>
  <c r="AJ13" i="1"/>
  <c r="AK13" i="1"/>
  <c r="AL13" i="1"/>
  <c r="AI14" i="1"/>
  <c r="AJ14" i="1"/>
  <c r="AK14" i="1"/>
  <c r="AL14" i="1"/>
  <c r="AI15" i="1"/>
  <c r="AJ15" i="1"/>
  <c r="AK15" i="1"/>
  <c r="AL15" i="1"/>
  <c r="AI16" i="1"/>
  <c r="AJ16" i="1"/>
  <c r="AK16" i="1"/>
  <c r="AL16" i="1"/>
  <c r="AI17" i="1"/>
  <c r="AJ17" i="1"/>
  <c r="AK17" i="1"/>
  <c r="AL17" i="1"/>
  <c r="AI18" i="1"/>
  <c r="AJ18" i="1"/>
  <c r="AK18" i="1"/>
  <c r="AL18" i="1"/>
  <c r="AI19" i="1"/>
  <c r="AJ19" i="1"/>
  <c r="AK19" i="1"/>
  <c r="AL19" i="1"/>
  <c r="AI20" i="1"/>
  <c r="AJ20" i="1"/>
  <c r="AK20" i="1"/>
  <c r="AL20" i="1"/>
  <c r="AI21" i="1"/>
  <c r="AJ21" i="1"/>
  <c r="AK21" i="1"/>
  <c r="AL21" i="1"/>
  <c r="AI22" i="1"/>
  <c r="AJ22" i="1"/>
  <c r="AK22" i="1"/>
  <c r="AL22" i="1"/>
  <c r="AI23" i="1"/>
  <c r="AJ23" i="1"/>
  <c r="AK23" i="1"/>
  <c r="AL23" i="1"/>
  <c r="AI24" i="1"/>
  <c r="AJ24" i="1"/>
  <c r="AK24" i="1"/>
  <c r="AL24" i="1"/>
  <c r="AI25" i="1"/>
  <c r="AJ25" i="1"/>
  <c r="AK25" i="1"/>
  <c r="AL25" i="1"/>
  <c r="AI26" i="1"/>
  <c r="AJ26" i="1"/>
  <c r="AK26" i="1"/>
  <c r="AL26" i="1"/>
  <c r="AI27" i="1"/>
  <c r="AJ27" i="1"/>
  <c r="AK27" i="1"/>
  <c r="AL27" i="1"/>
  <c r="AI28" i="1"/>
  <c r="AJ28" i="1"/>
  <c r="AK28" i="1"/>
  <c r="AL28" i="1"/>
  <c r="AI29" i="1"/>
  <c r="AJ29" i="1"/>
  <c r="AK29" i="1"/>
  <c r="AL29" i="1"/>
  <c r="AI30" i="1"/>
  <c r="AJ30" i="1"/>
  <c r="AK30" i="1"/>
  <c r="AL30" i="1"/>
  <c r="AI31" i="1"/>
  <c r="AJ31" i="1"/>
  <c r="AK31" i="1"/>
  <c r="AL31" i="1"/>
  <c r="AI32" i="1"/>
  <c r="AJ32" i="1"/>
  <c r="AK32" i="1"/>
  <c r="AL32" i="1"/>
  <c r="AI33" i="1"/>
  <c r="AJ33" i="1"/>
  <c r="AK33" i="1"/>
  <c r="AL33" i="1"/>
  <c r="AI34" i="1"/>
  <c r="AJ34" i="1"/>
  <c r="AK34" i="1"/>
  <c r="AL34" i="1"/>
  <c r="AI35" i="1"/>
  <c r="AJ35" i="1"/>
  <c r="AK35" i="1"/>
  <c r="AL35" i="1"/>
  <c r="AI36" i="1"/>
  <c r="AJ36" i="1"/>
  <c r="AK36" i="1"/>
  <c r="AL36" i="1"/>
  <c r="AI37" i="1"/>
  <c r="AJ37" i="1"/>
  <c r="AK37" i="1"/>
  <c r="AL37" i="1"/>
  <c r="AI38" i="1"/>
  <c r="AJ38" i="1"/>
  <c r="AK38" i="1"/>
  <c r="AL38" i="1"/>
  <c r="AI39" i="1"/>
  <c r="AJ39" i="1"/>
  <c r="AK39" i="1"/>
  <c r="AL39" i="1"/>
  <c r="AI40" i="1"/>
  <c r="AJ40" i="1"/>
  <c r="AK40" i="1"/>
  <c r="AL40" i="1"/>
  <c r="AI41" i="1"/>
  <c r="AJ41" i="1"/>
  <c r="AK41" i="1"/>
  <c r="AL41" i="1"/>
  <c r="AI42" i="1"/>
  <c r="AJ42" i="1"/>
  <c r="AK42" i="1"/>
  <c r="AL42" i="1"/>
  <c r="D27" i="9"/>
  <c r="D33" i="9"/>
  <c r="D20" i="9"/>
  <c r="D32" i="9"/>
  <c r="D12" i="9"/>
  <c r="D31" i="9"/>
  <c r="G68" i="7"/>
  <c r="G67" i="7"/>
  <c r="G66" i="7"/>
  <c r="G65" i="7"/>
  <c r="G64" i="7"/>
  <c r="G63" i="7"/>
  <c r="G62" i="7"/>
  <c r="G61" i="7"/>
  <c r="D25" i="7"/>
  <c r="D32" i="7"/>
  <c r="D18" i="7"/>
  <c r="D31" i="7"/>
  <c r="D11" i="7"/>
  <c r="D30" i="7"/>
  <c r="D22" i="1"/>
  <c r="D30" i="1"/>
  <c r="D16" i="1"/>
  <c r="D29" i="1"/>
  <c r="D10" i="1"/>
  <c r="D28" i="1"/>
  <c r="D35" i="9"/>
  <c r="D34" i="9"/>
  <c r="D34" i="7"/>
  <c r="D33" i="7"/>
  <c r="D32" i="1"/>
  <c r="D31" i="1"/>
  <c r="M27" i="9"/>
  <c r="M33" i="9"/>
  <c r="L27" i="9"/>
  <c r="L33" i="9"/>
  <c r="K27" i="9"/>
  <c r="K33" i="9"/>
  <c r="J27" i="9"/>
  <c r="J33" i="9"/>
  <c r="I27" i="9"/>
  <c r="I33" i="9"/>
  <c r="H27" i="9"/>
  <c r="H33" i="9"/>
  <c r="G27" i="9"/>
  <c r="G33" i="9"/>
  <c r="F27" i="9"/>
  <c r="F33" i="9"/>
  <c r="E27" i="9"/>
  <c r="E33" i="9"/>
  <c r="M20" i="9"/>
  <c r="M32" i="9"/>
  <c r="L20" i="9"/>
  <c r="L32" i="9"/>
  <c r="K20" i="9"/>
  <c r="K32" i="9"/>
  <c r="J20" i="9"/>
  <c r="J32" i="9"/>
  <c r="I20" i="9"/>
  <c r="I32" i="9"/>
  <c r="H20" i="9"/>
  <c r="H32" i="9"/>
  <c r="G20" i="9"/>
  <c r="G32" i="9"/>
  <c r="F20" i="9"/>
  <c r="F32" i="9"/>
  <c r="E20" i="9"/>
  <c r="E32" i="9"/>
  <c r="M12" i="9"/>
  <c r="M31" i="9"/>
  <c r="L12" i="9"/>
  <c r="L31" i="9"/>
  <c r="K12" i="9"/>
  <c r="K31" i="9"/>
  <c r="J12" i="9"/>
  <c r="J31" i="9"/>
  <c r="I12" i="9"/>
  <c r="I31" i="9"/>
  <c r="H12" i="9"/>
  <c r="H31" i="9"/>
  <c r="G12" i="9"/>
  <c r="G31" i="9"/>
  <c r="G35" i="9"/>
  <c r="F12" i="9"/>
  <c r="F31" i="9"/>
  <c r="F35" i="9"/>
  <c r="E12" i="9"/>
  <c r="E31" i="9"/>
  <c r="AB54" i="1"/>
  <c r="X54" i="1"/>
  <c r="T54" i="1"/>
  <c r="P54" i="1"/>
  <c r="L54" i="1"/>
  <c r="H54" i="1"/>
  <c r="E35" i="9"/>
  <c r="J34" i="9"/>
  <c r="K35" i="9"/>
  <c r="L35" i="9"/>
  <c r="M35" i="9"/>
  <c r="H34" i="9"/>
  <c r="H35" i="9"/>
  <c r="F34" i="9"/>
  <c r="K34" i="9"/>
  <c r="G34" i="9"/>
  <c r="I34" i="9"/>
  <c r="J35" i="9"/>
  <c r="E34" i="9"/>
  <c r="I35" i="9"/>
  <c r="L34" i="9"/>
  <c r="M34" i="9"/>
  <c r="AQ62" i="7"/>
  <c r="AQ63" i="7"/>
  <c r="AQ64" i="7"/>
  <c r="AQ65" i="7"/>
  <c r="AQ68" i="7"/>
  <c r="AQ61" i="7"/>
  <c r="AM62" i="7"/>
  <c r="AM63" i="7"/>
  <c r="AM64" i="7"/>
  <c r="AM65" i="7"/>
  <c r="AM68" i="7"/>
  <c r="AM61" i="7"/>
  <c r="S62" i="7"/>
  <c r="S63" i="7"/>
  <c r="S64" i="7"/>
  <c r="S65" i="7"/>
  <c r="S68" i="7"/>
  <c r="S61" i="7"/>
  <c r="O62" i="7"/>
  <c r="O63" i="7"/>
  <c r="O64" i="7"/>
  <c r="O65" i="7"/>
  <c r="O68" i="7"/>
  <c r="O61" i="7"/>
  <c r="K68" i="7"/>
  <c r="K62" i="7"/>
  <c r="K63" i="7"/>
  <c r="K64" i="7"/>
  <c r="K65" i="7"/>
  <c r="K61" i="7"/>
  <c r="AI62" i="7"/>
  <c r="AI63" i="7"/>
  <c r="AI64" i="7"/>
  <c r="AI65" i="7"/>
  <c r="AI68" i="7"/>
  <c r="AI61" i="7"/>
  <c r="AE62" i="7"/>
  <c r="AE63" i="7"/>
  <c r="AE64" i="7"/>
  <c r="AE65" i="7"/>
  <c r="AE68" i="7"/>
  <c r="AE61" i="7"/>
  <c r="AA62" i="7"/>
  <c r="AA63" i="7"/>
  <c r="AA64" i="7"/>
  <c r="AA65" i="7"/>
  <c r="AA68" i="7"/>
  <c r="AA61" i="7"/>
  <c r="W62" i="7"/>
  <c r="W63" i="7"/>
  <c r="W64" i="7"/>
  <c r="W65" i="7"/>
  <c r="W68" i="7"/>
  <c r="W61" i="7"/>
  <c r="AK54" i="7"/>
  <c r="AI55" i="7"/>
  <c r="AK55" i="7"/>
  <c r="AI56" i="7"/>
  <c r="AJ56" i="7"/>
  <c r="AK56" i="7"/>
  <c r="AF53" i="7"/>
  <c r="AG53" i="7"/>
  <c r="AH53" i="7"/>
  <c r="AF54" i="7"/>
  <c r="AG54" i="7"/>
  <c r="AH54" i="7"/>
  <c r="AF55" i="7"/>
  <c r="AG55" i="7"/>
  <c r="AH55" i="7"/>
  <c r="AF56" i="7"/>
  <c r="AG56" i="7"/>
  <c r="AH56" i="7"/>
  <c r="AC53" i="7"/>
  <c r="AD53" i="7"/>
  <c r="AE53" i="7"/>
  <c r="AC54" i="7"/>
  <c r="AD54" i="7"/>
  <c r="AE54" i="7"/>
  <c r="AC55" i="7"/>
  <c r="AD55" i="7"/>
  <c r="AE55" i="7"/>
  <c r="AC56" i="7"/>
  <c r="AD56" i="7"/>
  <c r="AE56" i="7"/>
  <c r="AA53" i="7"/>
  <c r="AB53" i="7"/>
  <c r="AA54" i="7"/>
  <c r="AB54" i="7"/>
  <c r="Z55" i="7"/>
  <c r="AA55" i="7"/>
  <c r="AB55" i="7"/>
  <c r="Z56" i="7"/>
  <c r="AA56" i="7"/>
  <c r="AB56" i="7"/>
  <c r="X53" i="7"/>
  <c r="Y53" i="7"/>
  <c r="W54" i="7"/>
  <c r="X54" i="7"/>
  <c r="Y54" i="7"/>
  <c r="W55" i="7"/>
  <c r="X55" i="7"/>
  <c r="Y55" i="7"/>
  <c r="W56" i="7"/>
  <c r="X56" i="7"/>
  <c r="Y56" i="7"/>
  <c r="T53" i="7"/>
  <c r="U53" i="7"/>
  <c r="V53" i="7"/>
  <c r="T54" i="7"/>
  <c r="U54" i="7"/>
  <c r="V54" i="7"/>
  <c r="T55" i="7"/>
  <c r="U55" i="7"/>
  <c r="V55" i="7"/>
  <c r="T56" i="7"/>
  <c r="U56" i="7"/>
  <c r="V56" i="7"/>
  <c r="Q53" i="7"/>
  <c r="R53" i="7"/>
  <c r="S53" i="7"/>
  <c r="Q54" i="7"/>
  <c r="R54" i="7"/>
  <c r="S54" i="7"/>
  <c r="Q55" i="7"/>
  <c r="R55" i="7"/>
  <c r="S55" i="7"/>
  <c r="Q56" i="7"/>
  <c r="R56" i="7"/>
  <c r="S56" i="7"/>
  <c r="N53" i="7"/>
  <c r="O53" i="7"/>
  <c r="P53" i="7"/>
  <c r="N54" i="7"/>
  <c r="O54" i="7"/>
  <c r="P54" i="7"/>
  <c r="N55" i="7"/>
  <c r="O55" i="7"/>
  <c r="P55" i="7"/>
  <c r="N56" i="7"/>
  <c r="O56" i="7"/>
  <c r="P56" i="7"/>
  <c r="K53" i="7"/>
  <c r="L53" i="7"/>
  <c r="M53" i="7"/>
  <c r="K54" i="7"/>
  <c r="L54" i="7"/>
  <c r="M54" i="7"/>
  <c r="K55" i="7"/>
  <c r="L55" i="7"/>
  <c r="M55" i="7"/>
  <c r="K56" i="7"/>
  <c r="L56" i="7"/>
  <c r="H53" i="7"/>
  <c r="I53" i="7"/>
  <c r="J53" i="7"/>
  <c r="H54" i="7"/>
  <c r="I54" i="7"/>
  <c r="J54" i="7"/>
  <c r="H55" i="7"/>
  <c r="I55" i="7"/>
  <c r="J55" i="7"/>
  <c r="H56" i="7"/>
  <c r="I56" i="7"/>
  <c r="J56" i="7"/>
  <c r="F53" i="7"/>
  <c r="G53" i="7"/>
  <c r="F54" i="7"/>
  <c r="G54" i="7"/>
  <c r="F55" i="7"/>
  <c r="G55" i="7"/>
  <c r="F56" i="7"/>
  <c r="G56" i="7"/>
  <c r="E54" i="7"/>
  <c r="E55" i="7"/>
  <c r="E56" i="7"/>
  <c r="E53" i="7"/>
  <c r="N25" i="7"/>
  <c r="N32" i="7"/>
  <c r="M25" i="7"/>
  <c r="M32" i="7"/>
  <c r="L25" i="7"/>
  <c r="L32" i="7"/>
  <c r="K25" i="7"/>
  <c r="K32" i="7"/>
  <c r="J25" i="7"/>
  <c r="J32" i="7"/>
  <c r="I25" i="7"/>
  <c r="I32" i="7"/>
  <c r="H25" i="7"/>
  <c r="H32" i="7"/>
  <c r="G25" i="7"/>
  <c r="G32" i="7"/>
  <c r="F25" i="7"/>
  <c r="F32" i="7"/>
  <c r="E25" i="7"/>
  <c r="E32" i="7"/>
  <c r="N18" i="7"/>
  <c r="N31" i="7"/>
  <c r="M18" i="7"/>
  <c r="M31" i="7"/>
  <c r="L18" i="7"/>
  <c r="L31" i="7"/>
  <c r="K18" i="7"/>
  <c r="K31" i="7"/>
  <c r="J18" i="7"/>
  <c r="J31" i="7"/>
  <c r="I18" i="7"/>
  <c r="I31" i="7"/>
  <c r="H18" i="7"/>
  <c r="H31" i="7"/>
  <c r="G18" i="7"/>
  <c r="G31" i="7"/>
  <c r="F18" i="7"/>
  <c r="F31" i="7"/>
  <c r="E18" i="7"/>
  <c r="E31" i="7"/>
  <c r="N11" i="7"/>
  <c r="N30" i="7"/>
  <c r="M11" i="7"/>
  <c r="M30" i="7"/>
  <c r="L11" i="7"/>
  <c r="L30" i="7"/>
  <c r="K11" i="7"/>
  <c r="K30" i="7"/>
  <c r="J11" i="7"/>
  <c r="J30" i="7"/>
  <c r="I11" i="7"/>
  <c r="I30" i="7"/>
  <c r="H11" i="7"/>
  <c r="H30" i="7"/>
  <c r="G11" i="7"/>
  <c r="G30" i="7"/>
  <c r="F11" i="7"/>
  <c r="F30" i="7"/>
  <c r="E11" i="7"/>
  <c r="E30" i="7"/>
  <c r="AB51" i="1"/>
  <c r="AB52" i="1"/>
  <c r="AB53" i="1"/>
  <c r="AB57" i="1"/>
  <c r="AB50" i="1"/>
  <c r="X51" i="1"/>
  <c r="X52" i="1"/>
  <c r="X53" i="1"/>
  <c r="X57" i="1"/>
  <c r="X50" i="1"/>
  <c r="H33" i="7"/>
  <c r="G34" i="7"/>
  <c r="I33" i="7"/>
  <c r="N33" i="7"/>
  <c r="N34" i="7"/>
  <c r="I34" i="7"/>
  <c r="J33" i="7"/>
  <c r="J34" i="7"/>
  <c r="F33" i="7"/>
  <c r="F34" i="7"/>
  <c r="H34" i="7"/>
  <c r="K33" i="7"/>
  <c r="K34" i="7"/>
  <c r="L33" i="7"/>
  <c r="L34" i="7"/>
  <c r="E34" i="7"/>
  <c r="M33" i="7"/>
  <c r="M34" i="7"/>
  <c r="E33" i="7"/>
  <c r="G33" i="7"/>
  <c r="T57" i="1"/>
  <c r="T51" i="1"/>
  <c r="T52" i="1"/>
  <c r="T53" i="1"/>
  <c r="T50" i="1"/>
  <c r="P51" i="1"/>
  <c r="P52" i="1"/>
  <c r="P53" i="1"/>
  <c r="P57" i="1"/>
  <c r="P50" i="1"/>
  <c r="L51" i="1"/>
  <c r="L52" i="1"/>
  <c r="L53" i="1"/>
  <c r="L57" i="1"/>
  <c r="L50" i="1"/>
  <c r="H51" i="1"/>
  <c r="H52" i="1"/>
  <c r="H53" i="1"/>
  <c r="H57" i="1"/>
  <c r="H50" i="1"/>
  <c r="R44" i="1"/>
  <c r="U44" i="1"/>
  <c r="R43" i="1"/>
  <c r="S44" i="1"/>
  <c r="U43" i="1"/>
  <c r="V44" i="1"/>
  <c r="V43" i="1"/>
  <c r="S43" i="1"/>
  <c r="R42" i="1"/>
  <c r="U42" i="1"/>
  <c r="P44" i="1"/>
  <c r="O43" i="1"/>
  <c r="P42" i="1"/>
  <c r="O42" i="1"/>
  <c r="M43" i="1"/>
  <c r="P41" i="1"/>
  <c r="O41" i="1"/>
  <c r="L43" i="1"/>
  <c r="J44" i="1"/>
  <c r="M44" i="1"/>
  <c r="J43" i="1"/>
  <c r="J42" i="1"/>
  <c r="I44" i="1"/>
  <c r="P43" i="1"/>
  <c r="I43" i="1"/>
  <c r="E10" i="1"/>
  <c r="E28" i="1"/>
  <c r="F10" i="1"/>
  <c r="F28" i="1"/>
  <c r="G10" i="1"/>
  <c r="G28" i="1"/>
  <c r="H10" i="1"/>
  <c r="H28" i="1"/>
  <c r="I10" i="1"/>
  <c r="I28" i="1"/>
  <c r="J10" i="1"/>
  <c r="J28" i="1"/>
  <c r="K10" i="1"/>
  <c r="K28" i="1"/>
  <c r="L10" i="1"/>
  <c r="L28" i="1"/>
  <c r="M10" i="1"/>
  <c r="M28" i="1"/>
  <c r="N10" i="1"/>
  <c r="N28" i="1"/>
  <c r="O10" i="1"/>
  <c r="O28" i="1"/>
  <c r="E16" i="1"/>
  <c r="E29" i="1"/>
  <c r="F16" i="1"/>
  <c r="F29" i="1"/>
  <c r="G16" i="1"/>
  <c r="G29" i="1"/>
  <c r="H16" i="1"/>
  <c r="H29" i="1"/>
  <c r="I16" i="1"/>
  <c r="I29" i="1"/>
  <c r="J16" i="1"/>
  <c r="J29" i="1"/>
  <c r="K16" i="1"/>
  <c r="K29" i="1"/>
  <c r="L16" i="1"/>
  <c r="L29" i="1"/>
  <c r="M16" i="1"/>
  <c r="M29" i="1"/>
  <c r="N16" i="1"/>
  <c r="N29" i="1"/>
  <c r="O16" i="1"/>
  <c r="O29" i="1"/>
  <c r="E22" i="1"/>
  <c r="E30" i="1"/>
  <c r="F22" i="1"/>
  <c r="F30" i="1"/>
  <c r="G22" i="1"/>
  <c r="G30" i="1"/>
  <c r="H22" i="1"/>
  <c r="H30" i="1"/>
  <c r="I22" i="1"/>
  <c r="I30" i="1"/>
  <c r="J22" i="1"/>
  <c r="J30" i="1"/>
  <c r="K22" i="1"/>
  <c r="K30" i="1"/>
  <c r="L22" i="1"/>
  <c r="L30" i="1"/>
  <c r="M22" i="1"/>
  <c r="M30" i="1"/>
  <c r="N22" i="1"/>
  <c r="N30" i="1"/>
  <c r="O22" i="1"/>
  <c r="O30" i="1"/>
  <c r="E31" i="1"/>
  <c r="L31" i="1"/>
  <c r="J31" i="1"/>
  <c r="H31" i="1"/>
  <c r="K31" i="1"/>
  <c r="O32" i="1"/>
  <c r="G32" i="1"/>
  <c r="N31" i="1"/>
  <c r="I31" i="1"/>
  <c r="M32" i="1"/>
  <c r="E32" i="1"/>
  <c r="L32" i="1"/>
  <c r="K32" i="1"/>
  <c r="F32" i="1"/>
  <c r="J32" i="1"/>
  <c r="O31" i="1"/>
  <c r="G31" i="1"/>
  <c r="I32" i="1"/>
  <c r="F31" i="1"/>
  <c r="N32" i="1"/>
  <c r="H32" i="1"/>
  <c r="M31" i="1"/>
</calcChain>
</file>

<file path=xl/sharedStrings.xml><?xml version="1.0" encoding="utf-8"?>
<sst xmlns="http://schemas.openxmlformats.org/spreadsheetml/2006/main" count="542" uniqueCount="109">
  <si>
    <t>Ma02</t>
  </si>
  <si>
    <t>Ma03</t>
  </si>
  <si>
    <t>Ma04</t>
  </si>
  <si>
    <t>Ma05</t>
  </si>
  <si>
    <t>Ma06</t>
  </si>
  <si>
    <t>Ma07</t>
  </si>
  <si>
    <t>Ma08</t>
  </si>
  <si>
    <t>Ma09</t>
  </si>
  <si>
    <t>Ma14</t>
  </si>
  <si>
    <t>Ma34</t>
  </si>
  <si>
    <t>día</t>
  </si>
  <si>
    <t>Bb005</t>
  </si>
  <si>
    <t>Bb014</t>
  </si>
  <si>
    <t>Bb015</t>
  </si>
  <si>
    <t>Bb016</t>
  </si>
  <si>
    <t>Bb017</t>
  </si>
  <si>
    <t>Bb018</t>
  </si>
  <si>
    <t>Bb019</t>
  </si>
  <si>
    <t>Bb020</t>
  </si>
  <si>
    <t>Bb021</t>
  </si>
  <si>
    <t>Bb022</t>
  </si>
  <si>
    <t>Bb023</t>
  </si>
  <si>
    <t>Ma002</t>
  </si>
  <si>
    <t>Ma003</t>
  </si>
  <si>
    <t>Ma004</t>
  </si>
  <si>
    <t>Ma005</t>
  </si>
  <si>
    <t>Ma006</t>
  </si>
  <si>
    <t>Ma007</t>
  </si>
  <si>
    <t>Ma008</t>
  </si>
  <si>
    <t>Ma009</t>
  </si>
  <si>
    <t>Ma014</t>
  </si>
  <si>
    <t>Ma034</t>
  </si>
  <si>
    <t>PROMEDIO</t>
  </si>
  <si>
    <t>R1</t>
  </si>
  <si>
    <t>R2</t>
  </si>
  <si>
    <t>R3</t>
  </si>
  <si>
    <t>PROBIT</t>
  </si>
  <si>
    <t>UPPER</t>
  </si>
  <si>
    <t>LOWER</t>
  </si>
  <si>
    <t>x2</t>
  </si>
  <si>
    <t>m</t>
  </si>
  <si>
    <t>b</t>
  </si>
  <si>
    <t>TL50</t>
  </si>
  <si>
    <t>Lsp.001</t>
  </si>
  <si>
    <t>Lsp.002</t>
  </si>
  <si>
    <t>Lsp.003</t>
  </si>
  <si>
    <t>Lsp.004</t>
  </si>
  <si>
    <t>Lsp.005</t>
  </si>
  <si>
    <t>Lsp.006</t>
  </si>
  <si>
    <t>Lsp.007</t>
  </si>
  <si>
    <t>Lsp.008</t>
  </si>
  <si>
    <t>Lsp.009</t>
  </si>
  <si>
    <t>control</t>
  </si>
  <si>
    <t>Lsp.01</t>
  </si>
  <si>
    <t>Lsp.02</t>
  </si>
  <si>
    <t>Lsp.03</t>
  </si>
  <si>
    <t>Lsp.04</t>
  </si>
  <si>
    <t>Lsp.05</t>
  </si>
  <si>
    <t>Lsp.06</t>
  </si>
  <si>
    <t>Lsp.07</t>
  </si>
  <si>
    <t>Lsp.08</t>
  </si>
  <si>
    <t>Lsp.09</t>
  </si>
  <si>
    <t>Mortality(%)</t>
  </si>
  <si>
    <t>Average</t>
  </si>
  <si>
    <t>standard deviation</t>
  </si>
  <si>
    <t>Day</t>
  </si>
  <si>
    <t>Control</t>
  </si>
  <si>
    <t>MORTALITY (%)</t>
  </si>
  <si>
    <t>S.E.</t>
  </si>
  <si>
    <t>S.E. (m)</t>
  </si>
  <si>
    <t>S.E.(m)</t>
  </si>
  <si>
    <t>R: Independent experiments</t>
  </si>
  <si>
    <t>conidia/mL:</t>
  </si>
  <si>
    <t xml:space="preserve">cumulative mortality </t>
  </si>
  <si>
    <t>(number of dead adut females)</t>
  </si>
  <si>
    <t>AVERAGE</t>
  </si>
  <si>
    <t>ANOVA &amp; Tukey analysis</t>
  </si>
  <si>
    <t>ARC SIN transformation</t>
  </si>
  <si>
    <t>arcsen</t>
  </si>
  <si>
    <t>Bb23</t>
  </si>
  <si>
    <t>Bb22</t>
  </si>
  <si>
    <t>Bb21</t>
  </si>
  <si>
    <t>Bb20</t>
  </si>
  <si>
    <t>Bb19</t>
  </si>
  <si>
    <t>Bb18</t>
  </si>
  <si>
    <t>Bb17</t>
  </si>
  <si>
    <t>Bb16</t>
  </si>
  <si>
    <t>Bb15</t>
  </si>
  <si>
    <t>Bb14</t>
  </si>
  <si>
    <t>Bb05</t>
  </si>
  <si>
    <t>square root</t>
  </si>
  <si>
    <t>proportion</t>
  </si>
  <si>
    <t>% mortality</t>
  </si>
  <si>
    <t>Repetition</t>
  </si>
  <si>
    <t>Treatment</t>
  </si>
  <si>
    <t>% mortality (reordered)</t>
  </si>
  <si>
    <t>Rearranged raw data</t>
  </si>
  <si>
    <t>corrected mortality</t>
  </si>
  <si>
    <t>dead mites</t>
  </si>
  <si>
    <t>Corrected mortality</t>
  </si>
  <si>
    <t>F = 17.55      p &lt; 0.0001</t>
  </si>
  <si>
    <t>F = 74.85      p &lt; 0.0001</t>
  </si>
  <si>
    <t>F = 2.90      p &lt; 0.023</t>
  </si>
  <si>
    <r>
      <rPr>
        <b/>
        <sz val="18"/>
        <color theme="1"/>
        <rFont val="Calibri"/>
        <family val="2"/>
        <scheme val="minor"/>
      </rPr>
      <t xml:space="preserve">Values of mortality in screening assay </t>
    </r>
    <r>
      <rPr>
        <b/>
        <i/>
        <sz val="18"/>
        <color theme="1"/>
        <rFont val="Calibri"/>
        <family val="2"/>
        <scheme val="minor"/>
      </rPr>
      <t xml:space="preserve">(Metarhzium) </t>
    </r>
    <r>
      <rPr>
        <b/>
        <sz val="18"/>
        <color theme="1"/>
        <rFont val="Calibri"/>
        <family val="2"/>
        <scheme val="minor"/>
      </rPr>
      <t>(Figure 2)</t>
    </r>
  </si>
  <si>
    <r>
      <t xml:space="preserve"> </t>
    </r>
    <r>
      <rPr>
        <b/>
        <sz val="18"/>
        <color theme="1"/>
        <rFont val="Calibri"/>
        <family val="2"/>
        <scheme val="minor"/>
      </rPr>
      <t>LT50  from screening assay data</t>
    </r>
    <r>
      <rPr>
        <b/>
        <i/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(Table 2)</t>
    </r>
  </si>
  <si>
    <r>
      <t xml:space="preserve"> </t>
    </r>
    <r>
      <rPr>
        <b/>
        <sz val="18"/>
        <color theme="1"/>
        <rFont val="Calibri"/>
        <family val="2"/>
        <scheme val="minor"/>
      </rPr>
      <t>Values of mortality in screening assay</t>
    </r>
    <r>
      <rPr>
        <b/>
        <i/>
        <sz val="18"/>
        <color theme="1"/>
        <rFont val="Calibri"/>
        <family val="2"/>
        <scheme val="minor"/>
      </rPr>
      <t xml:space="preserve"> (Beauveria)</t>
    </r>
    <r>
      <rPr>
        <b/>
        <sz val="18"/>
        <color theme="1"/>
        <rFont val="Calibri"/>
        <family val="2"/>
        <scheme val="minor"/>
      </rPr>
      <t xml:space="preserve"> (Figure 2)</t>
    </r>
  </si>
  <si>
    <t>Bold data (AVERAGES) where included in Table 2.</t>
  </si>
  <si>
    <r>
      <rPr>
        <b/>
        <sz val="18"/>
        <color theme="1"/>
        <rFont val="Calibri"/>
        <family val="2"/>
        <scheme val="minor"/>
      </rPr>
      <t>Values of mortality in screening assay</t>
    </r>
    <r>
      <rPr>
        <b/>
        <i/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(</t>
    </r>
    <r>
      <rPr>
        <b/>
        <i/>
        <sz val="18"/>
        <color theme="1"/>
        <rFont val="Calibri"/>
        <family val="2"/>
        <scheme val="minor"/>
      </rPr>
      <t xml:space="preserve">Lecanicillium) </t>
    </r>
    <r>
      <rPr>
        <b/>
        <sz val="18"/>
        <color theme="1"/>
        <rFont val="Calibri"/>
        <family val="2"/>
        <scheme val="minor"/>
      </rPr>
      <t>(Figure 2)</t>
    </r>
  </si>
  <si>
    <t>Results of LT50.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</si>
</sst>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E+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1" fillId="0" borderId="0" xfId="0" applyFont="1" applyFill="1"/>
    <xf numFmtId="0" fontId="0" fillId="2" borderId="2" xfId="0" applyFill="1" applyBorder="1"/>
    <xf numFmtId="0" fontId="0" fillId="0" borderId="3" xfId="0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4" fontId="0" fillId="0" borderId="0" xfId="0" applyNumberForma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64" fontId="0" fillId="0" borderId="0" xfId="0" applyNumberFormat="1" applyFill="1" applyBorder="1"/>
    <xf numFmtId="164" fontId="0" fillId="0" borderId="0" xfId="0" applyNumberFormat="1" applyBorder="1" applyAlignment="1">
      <alignment horizontal="right" vertical="center"/>
    </xf>
    <xf numFmtId="164" fontId="0" fillId="0" borderId="0" xfId="0" applyNumberFormat="1" applyFill="1" applyBorder="1" applyAlignment="1">
      <alignment horizontal="right" vertical="center"/>
    </xf>
    <xf numFmtId="164" fontId="0" fillId="0" borderId="1" xfId="0" applyNumberFormat="1" applyFill="1" applyBorder="1"/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3" borderId="0" xfId="0" applyFont="1" applyFill="1"/>
    <xf numFmtId="0" fontId="9" fillId="0" borderId="0" xfId="0" applyFont="1"/>
    <xf numFmtId="16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5" fillId="0" borderId="0" xfId="0" applyNumberFormat="1" applyFont="1" applyAlignment="1">
      <alignment horizontal="right" vertical="center"/>
    </xf>
    <xf numFmtId="2" fontId="0" fillId="0" borderId="0" xfId="0" applyNumberFormat="1"/>
    <xf numFmtId="164" fontId="0" fillId="0" borderId="0" xfId="0" applyNumberFormat="1"/>
    <xf numFmtId="11" fontId="1" fillId="0" borderId="0" xfId="0" applyNumberFormat="1" applyFont="1" applyFill="1"/>
    <xf numFmtId="0" fontId="0" fillId="0" borderId="0" xfId="0" applyFont="1" applyFill="1"/>
    <xf numFmtId="14" fontId="0" fillId="0" borderId="0" xfId="0" applyNumberFormat="1" applyFill="1" applyBorder="1" applyAlignment="1">
      <alignment horizontal="right" vertical="center"/>
    </xf>
    <xf numFmtId="0" fontId="9" fillId="0" borderId="0" xfId="0" applyFont="1" applyFill="1"/>
    <xf numFmtId="0" fontId="1" fillId="0" borderId="0" xfId="0" applyFont="1" applyFill="1" applyBorder="1"/>
    <xf numFmtId="0" fontId="6" fillId="0" borderId="0" xfId="0" applyFont="1" applyFill="1" applyBorder="1"/>
    <xf numFmtId="0" fontId="0" fillId="0" borderId="0" xfId="0" applyFont="1" applyFill="1" applyBorder="1"/>
    <xf numFmtId="165" fontId="0" fillId="2" borderId="1" xfId="0" applyNumberFormat="1" applyFon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165" fontId="1" fillId="2" borderId="1" xfId="0" applyNumberFormat="1" applyFont="1" applyFill="1" applyBorder="1"/>
    <xf numFmtId="165" fontId="0" fillId="2" borderId="1" xfId="0" applyNumberFormat="1" applyFill="1" applyBorder="1"/>
    <xf numFmtId="165" fontId="0" fillId="0" borderId="1" xfId="0" applyNumberFormat="1" applyFont="1" applyFill="1" applyBorder="1" applyAlignment="1">
      <alignment horizontal="right" vertical="center"/>
    </xf>
    <xf numFmtId="165" fontId="0" fillId="0" borderId="1" xfId="0" applyNumberFormat="1" applyFill="1" applyBorder="1" applyAlignment="1">
      <alignment horizontal="right" vertical="center"/>
    </xf>
    <xf numFmtId="165" fontId="0" fillId="0" borderId="1" xfId="0" applyNumberFormat="1" applyFill="1" applyBorder="1"/>
    <xf numFmtId="165" fontId="1" fillId="0" borderId="1" xfId="0" applyNumberFormat="1" applyFont="1" applyFill="1" applyBorder="1"/>
    <xf numFmtId="165" fontId="0" fillId="0" borderId="1" xfId="0" applyNumberFormat="1" applyFont="1" applyFill="1" applyBorder="1"/>
    <xf numFmtId="165" fontId="0" fillId="0" borderId="0" xfId="0" applyNumberFormat="1" applyFill="1" applyBorder="1"/>
    <xf numFmtId="165" fontId="0" fillId="0" borderId="0" xfId="0" applyNumberFormat="1" applyFont="1" applyFill="1" applyBorder="1" applyAlignment="1">
      <alignment horizontal="right" vertical="center"/>
    </xf>
    <xf numFmtId="165" fontId="0" fillId="0" borderId="0" xfId="0" applyNumberForma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Border="1"/>
    <xf numFmtId="164" fontId="1" fillId="0" borderId="0" xfId="0" applyNumberFormat="1" applyFont="1"/>
    <xf numFmtId="167" fontId="1" fillId="0" borderId="0" xfId="0" applyNumberFormat="1" applyFont="1"/>
    <xf numFmtId="0" fontId="1" fillId="4" borderId="0" xfId="0" applyFont="1" applyFill="1" applyBorder="1"/>
    <xf numFmtId="0" fontId="0" fillId="4" borderId="0" xfId="0" applyFont="1" applyFill="1" applyBorder="1"/>
    <xf numFmtId="0" fontId="0" fillId="0" borderId="1" xfId="0" applyFont="1" applyBorder="1" applyAlignment="1">
      <alignment horizontal="right" vertical="center"/>
    </xf>
    <xf numFmtId="164" fontId="0" fillId="0" borderId="1" xfId="0" applyNumberFormat="1" applyFont="1" applyFill="1" applyBorder="1"/>
    <xf numFmtId="0" fontId="0" fillId="4" borderId="0" xfId="0" applyFill="1" applyBorder="1"/>
    <xf numFmtId="0" fontId="0" fillId="2" borderId="2" xfId="0" applyFill="1" applyBorder="1" applyAlignment="1">
      <alignment horizontal="center" vertical="center"/>
    </xf>
    <xf numFmtId="2" fontId="1" fillId="2" borderId="1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/>
    <xf numFmtId="0" fontId="12" fillId="0" borderId="0" xfId="0" applyFont="1"/>
    <xf numFmtId="165" fontId="0" fillId="0" borderId="0" xfId="0" applyNumberFormat="1"/>
    <xf numFmtId="15" fontId="0" fillId="0" borderId="0" xfId="0" applyNumberFormat="1" applyFill="1" applyBorder="1"/>
    <xf numFmtId="14" fontId="1" fillId="0" borderId="0" xfId="0" applyNumberFormat="1" applyFont="1" applyFill="1" applyAlignment="1">
      <alignment horizontal="center" vertical="center"/>
    </xf>
    <xf numFmtId="0" fontId="5" fillId="4" borderId="0" xfId="0" applyFont="1" applyFill="1" applyBorder="1"/>
    <xf numFmtId="0" fontId="6" fillId="4" borderId="0" xfId="0" applyFont="1" applyFill="1" applyBorder="1"/>
    <xf numFmtId="0" fontId="0" fillId="0" borderId="0" xfId="0" applyFill="1" applyBorder="1" applyAlignment="1">
      <alignment vertical="center"/>
    </xf>
    <xf numFmtId="0" fontId="15" fillId="0" borderId="0" xfId="0" applyFont="1"/>
    <xf numFmtId="166" fontId="16" fillId="0" borderId="0" xfId="0" applyNumberFormat="1" applyFont="1" applyFill="1" applyBorder="1"/>
    <xf numFmtId="166" fontId="15" fillId="0" borderId="0" xfId="0" applyNumberFormat="1" applyFont="1" applyFill="1" applyBorder="1"/>
    <xf numFmtId="0" fontId="15" fillId="0" borderId="0" xfId="0" applyFont="1" applyFill="1"/>
    <xf numFmtId="0" fontId="5" fillId="0" borderId="0" xfId="0" applyFont="1" applyFill="1"/>
    <xf numFmtId="0" fontId="14" fillId="0" borderId="0" xfId="0" applyFont="1" applyFill="1" applyBorder="1" applyAlignment="1">
      <alignment horizontal="right" vertical="center"/>
    </xf>
    <xf numFmtId="2" fontId="0" fillId="0" borderId="0" xfId="0" applyNumberForma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0" applyFont="1" applyFill="1" applyBorder="1"/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5" fillId="0" borderId="0" xfId="0" applyFo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/>
    <xf numFmtId="0" fontId="0" fillId="3" borderId="1" xfId="0" applyFill="1" applyBorder="1" applyAlignment="1">
      <alignment horizontal="right" vertical="center"/>
    </xf>
    <xf numFmtId="0" fontId="11" fillId="0" borderId="0" xfId="0" applyFont="1" applyFill="1" applyBorder="1"/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1" fillId="0" borderId="0" xfId="0" applyFont="1" applyFill="1"/>
    <xf numFmtId="0" fontId="0" fillId="2" borderId="2" xfId="0" applyFill="1" applyBorder="1"/>
    <xf numFmtId="0" fontId="0" fillId="0" borderId="3" xfId="0" applyBorder="1"/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Border="1"/>
    <xf numFmtId="0" fontId="0" fillId="0" borderId="0" xfId="0" applyBorder="1" applyAlignment="1">
      <alignment horizontal="right" vertical="center"/>
    </xf>
    <xf numFmtId="164" fontId="0" fillId="0" borderId="0" xfId="0" applyNumberFormat="1" applyFill="1" applyBorder="1"/>
    <xf numFmtId="2" fontId="0" fillId="0" borderId="0" xfId="0" applyNumberFormat="1"/>
    <xf numFmtId="0" fontId="1" fillId="0" borderId="0" xfId="0" applyFont="1" applyFill="1" applyBorder="1"/>
    <xf numFmtId="0" fontId="0" fillId="0" borderId="0" xfId="0" applyFont="1" applyFill="1" applyBorder="1"/>
    <xf numFmtId="164" fontId="1" fillId="0" borderId="0" xfId="0" applyNumberFormat="1" applyFont="1"/>
    <xf numFmtId="167" fontId="1" fillId="0" borderId="0" xfId="0" applyNumberFormat="1" applyFont="1"/>
    <xf numFmtId="0" fontId="1" fillId="4" borderId="0" xfId="0" applyFont="1" applyFill="1" applyBorder="1"/>
    <xf numFmtId="0" fontId="0" fillId="4" borderId="0" xfId="0" applyFont="1" applyFill="1" applyBorder="1"/>
    <xf numFmtId="0" fontId="0" fillId="4" borderId="0" xfId="0" applyFill="1" applyBorder="1"/>
    <xf numFmtId="2" fontId="1" fillId="0" borderId="0" xfId="0" applyNumberFormat="1" applyFont="1" applyFill="1" applyBorder="1"/>
    <xf numFmtId="0" fontId="0" fillId="2" borderId="1" xfId="0" applyFill="1" applyBorder="1" applyAlignment="1">
      <alignment horizontal="center" vertical="center"/>
    </xf>
    <xf numFmtId="16" fontId="8" fillId="0" borderId="3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9" fillId="3" borderId="8" xfId="0" applyFont="1" applyFill="1" applyBorder="1"/>
    <xf numFmtId="0" fontId="9" fillId="0" borderId="8" xfId="0" applyFont="1" applyBorder="1"/>
    <xf numFmtId="0" fontId="9" fillId="0" borderId="8" xfId="0" applyFont="1" applyFill="1" applyBorder="1"/>
    <xf numFmtId="0" fontId="9" fillId="0" borderId="9" xfId="0" applyFont="1" applyBorder="1"/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4" xfId="0" applyFill="1" applyBorder="1"/>
    <xf numFmtId="0" fontId="0" fillId="0" borderId="6" xfId="0" applyFill="1" applyBorder="1"/>
    <xf numFmtId="0" fontId="0" fillId="0" borderId="11" xfId="0" applyBorder="1"/>
    <xf numFmtId="0" fontId="8" fillId="0" borderId="1" xfId="0" applyFont="1" applyFill="1" applyBorder="1"/>
    <xf numFmtId="2" fontId="8" fillId="2" borderId="1" xfId="0" applyNumberFormat="1" applyFont="1" applyFill="1" applyBorder="1"/>
    <xf numFmtId="14" fontId="1" fillId="0" borderId="0" xfId="0" applyNumberFormat="1" applyFont="1" applyFill="1" applyBorder="1" applyAlignment="1">
      <alignment horizontal="right" vertical="center"/>
    </xf>
    <xf numFmtId="2" fontId="1" fillId="0" borderId="0" xfId="0" applyNumberFormat="1" applyFont="1"/>
    <xf numFmtId="0" fontId="1" fillId="2" borderId="2" xfId="0" applyFont="1" applyFill="1" applyBorder="1"/>
    <xf numFmtId="0" fontId="6" fillId="0" borderId="0" xfId="0" applyFont="1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Alignment="1">
      <alignment horizontal="right" vertical="center"/>
    </xf>
    <xf numFmtId="0" fontId="21" fillId="0" borderId="0" xfId="0" applyFont="1"/>
    <xf numFmtId="0" fontId="22" fillId="0" borderId="0" xfId="0" applyFont="1" applyAlignment="1">
      <alignment horizontal="right" vertical="center"/>
    </xf>
    <xf numFmtId="0" fontId="24" fillId="0" borderId="0" xfId="0" applyFont="1"/>
    <xf numFmtId="0" fontId="22" fillId="0" borderId="0" xfId="0" applyFont="1" applyFill="1" applyBorder="1" applyAlignment="1">
      <alignment horizontal="right"/>
    </xf>
    <xf numFmtId="0" fontId="22" fillId="0" borderId="0" xfId="0" applyFont="1" applyFill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6" fontId="1" fillId="0" borderId="1" xfId="0" applyNumberFormat="1" applyFont="1" applyFill="1" applyBorder="1" applyAlignment="1">
      <alignment horizontal="center" vertical="center"/>
    </xf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10" xfId="0" applyNumberFormat="1" applyBorder="1"/>
    <xf numFmtId="164" fontId="0" fillId="0" borderId="4" xfId="0" applyNumberFormat="1" applyBorder="1"/>
    <xf numFmtId="164" fontId="0" fillId="0" borderId="11" xfId="0" applyNumberFormat="1" applyBorder="1"/>
    <xf numFmtId="165" fontId="25" fillId="0" borderId="1" xfId="0" applyNumberFormat="1" applyFont="1" applyFill="1" applyBorder="1" applyAlignment="1">
      <alignment horizontal="right" vertical="center"/>
    </xf>
    <xf numFmtId="0" fontId="23" fillId="0" borderId="0" xfId="0" applyFont="1" applyFill="1"/>
    <xf numFmtId="0" fontId="1" fillId="0" borderId="0" xfId="0" applyFont="1" applyAlignment="1">
      <alignment horizontal="center" wrapText="1"/>
    </xf>
    <xf numFmtId="0" fontId="18" fillId="3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0" fillId="0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80382315207787"/>
          <c:y val="0.13170945366724443"/>
          <c:w val="0.84383661488052342"/>
          <c:h val="0.803281372567407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METARHIZIUM!$D$34:$N$34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7.6376261582597342</c:v>
                  </c:pt>
                  <c:pt idx="3">
                    <c:v>0</c:v>
                  </c:pt>
                  <c:pt idx="4">
                    <c:v>0</c:v>
                  </c:pt>
                  <c:pt idx="5">
                    <c:v>2.8867513459481287</c:v>
                  </c:pt>
                  <c:pt idx="6">
                    <c:v>2.8867513459481287</c:v>
                  </c:pt>
                  <c:pt idx="7">
                    <c:v>5</c:v>
                  </c:pt>
                  <c:pt idx="8">
                    <c:v>10</c:v>
                  </c:pt>
                  <c:pt idx="9">
                    <c:v>0</c:v>
                  </c:pt>
                  <c:pt idx="10">
                    <c:v>0</c:v>
                  </c:pt>
                </c:numCache>
              </c:numRef>
            </c:plus>
            <c:minus>
              <c:numRef>
                <c:f>METARHIZIUM!$D$34:$N$34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7.6376261582597342</c:v>
                  </c:pt>
                  <c:pt idx="3">
                    <c:v>0</c:v>
                  </c:pt>
                  <c:pt idx="4">
                    <c:v>0</c:v>
                  </c:pt>
                  <c:pt idx="5">
                    <c:v>2.8867513459481287</c:v>
                  </c:pt>
                  <c:pt idx="6">
                    <c:v>2.8867513459481287</c:v>
                  </c:pt>
                  <c:pt idx="7">
                    <c:v>5</c:v>
                  </c:pt>
                  <c:pt idx="8">
                    <c:v>10</c:v>
                  </c:pt>
                  <c:pt idx="9">
                    <c:v>0</c:v>
                  </c:pt>
                  <c:pt idx="10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METARHIZIUM!$D$29:$N$29</c:f>
              <c:strCache>
                <c:ptCount val="11"/>
                <c:pt idx="0">
                  <c:v>Control</c:v>
                </c:pt>
                <c:pt idx="1">
                  <c:v>Ma002</c:v>
                </c:pt>
                <c:pt idx="2">
                  <c:v>Ma003</c:v>
                </c:pt>
                <c:pt idx="3">
                  <c:v>Ma004</c:v>
                </c:pt>
                <c:pt idx="4">
                  <c:v>Ma005</c:v>
                </c:pt>
                <c:pt idx="5">
                  <c:v>Ma006</c:v>
                </c:pt>
                <c:pt idx="6">
                  <c:v>Ma007</c:v>
                </c:pt>
                <c:pt idx="7">
                  <c:v>Ma008</c:v>
                </c:pt>
                <c:pt idx="8">
                  <c:v>Ma009</c:v>
                </c:pt>
                <c:pt idx="9">
                  <c:v>Ma014</c:v>
                </c:pt>
                <c:pt idx="10">
                  <c:v>Ma034</c:v>
                </c:pt>
              </c:strCache>
            </c:strRef>
          </c:cat>
          <c:val>
            <c:numRef>
              <c:f>METARHIZIUM!$D$33:$N$33</c:f>
              <c:numCache>
                <c:formatCode>0.0</c:formatCode>
                <c:ptCount val="11"/>
                <c:pt idx="0">
                  <c:v>10</c:v>
                </c:pt>
                <c:pt idx="1">
                  <c:v>100</c:v>
                </c:pt>
                <c:pt idx="2">
                  <c:v>91.666666666666671</c:v>
                </c:pt>
                <c:pt idx="3">
                  <c:v>100</c:v>
                </c:pt>
                <c:pt idx="4">
                  <c:v>100</c:v>
                </c:pt>
                <c:pt idx="5">
                  <c:v>78.333333333333329</c:v>
                </c:pt>
                <c:pt idx="6">
                  <c:v>83.333333333333329</c:v>
                </c:pt>
                <c:pt idx="7">
                  <c:v>80</c:v>
                </c:pt>
                <c:pt idx="8">
                  <c:v>75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5-446F-8789-AF74DCAAE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0031567"/>
        <c:axId val="1110038223"/>
      </c:barChart>
      <c:catAx>
        <c:axId val="111003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0038223"/>
        <c:crosses val="autoZero"/>
        <c:auto val="1"/>
        <c:lblAlgn val="ctr"/>
        <c:lblOffset val="100"/>
        <c:noMultiLvlLbl val="0"/>
      </c:catAx>
      <c:valAx>
        <c:axId val="1110038223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baseline="0">
                    <a:solidFill>
                      <a:schemeClr val="tx1"/>
                    </a:solidFill>
                  </a:rPr>
                  <a:t>Mortality of female adult mites (%)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003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6458961026496"/>
          <c:y val="0.15367108525935322"/>
          <c:w val="0.8442350368542082"/>
          <c:h val="0.7671088486042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BEAUVERIA!$D$32:$O$32</c:f>
                <c:numCache>
                  <c:formatCode>General</c:formatCode>
                  <c:ptCount val="12"/>
                  <c:pt idx="0">
                    <c:v>5.7735026918962573</c:v>
                  </c:pt>
                  <c:pt idx="1">
                    <c:v>2.8867513459481287</c:v>
                  </c:pt>
                  <c:pt idx="2">
                    <c:v>13.228756555322953</c:v>
                  </c:pt>
                  <c:pt idx="3">
                    <c:v>5</c:v>
                  </c:pt>
                  <c:pt idx="4">
                    <c:v>5</c:v>
                  </c:pt>
                  <c:pt idx="5">
                    <c:v>5</c:v>
                  </c:pt>
                  <c:pt idx="6">
                    <c:v>7.637626158259736</c:v>
                  </c:pt>
                  <c:pt idx="7">
                    <c:v>7.6376261582597431</c:v>
                  </c:pt>
                  <c:pt idx="8">
                    <c:v>18.929694486000912</c:v>
                  </c:pt>
                  <c:pt idx="9">
                    <c:v>11.547005383792522</c:v>
                  </c:pt>
                  <c:pt idx="10">
                    <c:v>15.275252316519465</c:v>
                  </c:pt>
                  <c:pt idx="11">
                    <c:v>10.408329997330666</c:v>
                  </c:pt>
                </c:numCache>
              </c:numRef>
            </c:plus>
            <c:minus>
              <c:numRef>
                <c:f>BEAUVERIA!$D$32:$O$32</c:f>
                <c:numCache>
                  <c:formatCode>General</c:formatCode>
                  <c:ptCount val="12"/>
                  <c:pt idx="0">
                    <c:v>5.7735026918962573</c:v>
                  </c:pt>
                  <c:pt idx="1">
                    <c:v>2.8867513459481287</c:v>
                  </c:pt>
                  <c:pt idx="2">
                    <c:v>13.228756555322953</c:v>
                  </c:pt>
                  <c:pt idx="3">
                    <c:v>5</c:v>
                  </c:pt>
                  <c:pt idx="4">
                    <c:v>5</c:v>
                  </c:pt>
                  <c:pt idx="5">
                    <c:v>5</c:v>
                  </c:pt>
                  <c:pt idx="6">
                    <c:v>7.637626158259736</c:v>
                  </c:pt>
                  <c:pt idx="7">
                    <c:v>7.6376261582597431</c:v>
                  </c:pt>
                  <c:pt idx="8">
                    <c:v>18.929694486000912</c:v>
                  </c:pt>
                  <c:pt idx="9">
                    <c:v>11.547005383792522</c:v>
                  </c:pt>
                  <c:pt idx="10">
                    <c:v>15.275252316519465</c:v>
                  </c:pt>
                  <c:pt idx="11">
                    <c:v>10.408329997330666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BEAUVERIA!$D$27:$O$27</c:f>
              <c:strCache>
                <c:ptCount val="12"/>
                <c:pt idx="0">
                  <c:v>Control</c:v>
                </c:pt>
                <c:pt idx="1">
                  <c:v>Bb005</c:v>
                </c:pt>
                <c:pt idx="2">
                  <c:v>Bb014</c:v>
                </c:pt>
                <c:pt idx="3">
                  <c:v>Bb015</c:v>
                </c:pt>
                <c:pt idx="4">
                  <c:v>Bb016</c:v>
                </c:pt>
                <c:pt idx="5">
                  <c:v>Bb017</c:v>
                </c:pt>
                <c:pt idx="6">
                  <c:v>Bb018</c:v>
                </c:pt>
                <c:pt idx="7">
                  <c:v>Bb019</c:v>
                </c:pt>
                <c:pt idx="8">
                  <c:v>Bb020</c:v>
                </c:pt>
                <c:pt idx="9">
                  <c:v>Bb021</c:v>
                </c:pt>
                <c:pt idx="10">
                  <c:v>Bb022</c:v>
                </c:pt>
                <c:pt idx="11">
                  <c:v>Bb023</c:v>
                </c:pt>
              </c:strCache>
            </c:strRef>
          </c:cat>
          <c:val>
            <c:numRef>
              <c:f>BEAUVERIA!$D$31:$O$31</c:f>
              <c:numCache>
                <c:formatCode>0.0</c:formatCode>
                <c:ptCount val="12"/>
                <c:pt idx="0">
                  <c:v>6.666666666666667</c:v>
                </c:pt>
                <c:pt idx="1">
                  <c:v>78.333333333333329</c:v>
                </c:pt>
                <c:pt idx="2">
                  <c:v>70</c:v>
                </c:pt>
                <c:pt idx="3">
                  <c:v>40</c:v>
                </c:pt>
                <c:pt idx="4">
                  <c:v>95</c:v>
                </c:pt>
                <c:pt idx="5">
                  <c:v>25</c:v>
                </c:pt>
                <c:pt idx="6">
                  <c:v>23.333333333333332</c:v>
                </c:pt>
                <c:pt idx="7">
                  <c:v>41.666666666666664</c:v>
                </c:pt>
                <c:pt idx="8">
                  <c:v>23.333333333333332</c:v>
                </c:pt>
                <c:pt idx="9">
                  <c:v>43.333333333333336</c:v>
                </c:pt>
                <c:pt idx="10">
                  <c:v>33.333333333333336</c:v>
                </c:pt>
                <c:pt idx="11">
                  <c:v>23.333333333333332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8D-4D52-BCE4-5E524E4B6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4527600"/>
        <c:axId val="1824521776"/>
      </c:barChart>
      <c:catAx>
        <c:axId val="182452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4521776"/>
        <c:crosses val="autoZero"/>
        <c:auto val="1"/>
        <c:lblAlgn val="ctr"/>
        <c:lblOffset val="100"/>
        <c:noMultiLvlLbl val="0"/>
      </c:catAx>
      <c:valAx>
        <c:axId val="18245217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baseline="0">
                    <a:solidFill>
                      <a:schemeClr val="tx1"/>
                    </a:solidFill>
                  </a:rPr>
                  <a:t>Mortality of female adult mites (%)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452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LECANICILIUM!$D$35:$M$35</c:f>
                <c:numCache>
                  <c:formatCode>General</c:formatCode>
                  <c:ptCount val="10"/>
                  <c:pt idx="0">
                    <c:v>7.6376261582597342</c:v>
                  </c:pt>
                  <c:pt idx="1">
                    <c:v>13.228756555322953</c:v>
                  </c:pt>
                  <c:pt idx="2">
                    <c:v>12.583057392117913</c:v>
                  </c:pt>
                  <c:pt idx="3">
                    <c:v>13.228756555322953</c:v>
                  </c:pt>
                  <c:pt idx="4">
                    <c:v>20.207259421636902</c:v>
                  </c:pt>
                  <c:pt idx="5">
                    <c:v>5</c:v>
                  </c:pt>
                  <c:pt idx="6">
                    <c:v>13.228756555322953</c:v>
                  </c:pt>
                  <c:pt idx="7">
                    <c:v>2.8867513459481287</c:v>
                  </c:pt>
                  <c:pt idx="8">
                    <c:v>2.8867513459481282</c:v>
                  </c:pt>
                  <c:pt idx="9">
                    <c:v>21.794494717703369</c:v>
                  </c:pt>
                </c:numCache>
              </c:numRef>
            </c:plus>
            <c:minus>
              <c:numRef>
                <c:f>LECANICILIUM!$D$35:$M$35</c:f>
                <c:numCache>
                  <c:formatCode>General</c:formatCode>
                  <c:ptCount val="10"/>
                  <c:pt idx="0">
                    <c:v>7.6376261582597342</c:v>
                  </c:pt>
                  <c:pt idx="1">
                    <c:v>13.228756555322953</c:v>
                  </c:pt>
                  <c:pt idx="2">
                    <c:v>12.583057392117913</c:v>
                  </c:pt>
                  <c:pt idx="3">
                    <c:v>13.228756555322953</c:v>
                  </c:pt>
                  <c:pt idx="4">
                    <c:v>20.207259421636902</c:v>
                  </c:pt>
                  <c:pt idx="5">
                    <c:v>5</c:v>
                  </c:pt>
                  <c:pt idx="6">
                    <c:v>13.228756555322953</c:v>
                  </c:pt>
                  <c:pt idx="7">
                    <c:v>2.8867513459481287</c:v>
                  </c:pt>
                  <c:pt idx="8">
                    <c:v>2.8867513459481282</c:v>
                  </c:pt>
                  <c:pt idx="9">
                    <c:v>21.794494717703369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LECANICILIUM!$D$30:$M$30</c:f>
              <c:strCache>
                <c:ptCount val="10"/>
                <c:pt idx="0">
                  <c:v>Control</c:v>
                </c:pt>
                <c:pt idx="1">
                  <c:v>Lsp.001</c:v>
                </c:pt>
                <c:pt idx="2">
                  <c:v>Lsp.002</c:v>
                </c:pt>
                <c:pt idx="3">
                  <c:v>Lsp.003</c:v>
                </c:pt>
                <c:pt idx="4">
                  <c:v>Lsp.004</c:v>
                </c:pt>
                <c:pt idx="5">
                  <c:v>Lsp.005</c:v>
                </c:pt>
                <c:pt idx="6">
                  <c:v>Lsp.006</c:v>
                </c:pt>
                <c:pt idx="7">
                  <c:v>Lsp.007</c:v>
                </c:pt>
                <c:pt idx="8">
                  <c:v>Lsp.008</c:v>
                </c:pt>
                <c:pt idx="9">
                  <c:v>Lsp.009</c:v>
                </c:pt>
              </c:strCache>
            </c:strRef>
          </c:cat>
          <c:val>
            <c:numRef>
              <c:f>LECANICILIUM!$D$34:$M$34</c:f>
              <c:numCache>
                <c:formatCode>0.0</c:formatCode>
                <c:ptCount val="10"/>
                <c:pt idx="0">
                  <c:v>11.666666666666666</c:v>
                </c:pt>
                <c:pt idx="1">
                  <c:v>30</c:v>
                </c:pt>
                <c:pt idx="2">
                  <c:v>33.333333333333336</c:v>
                </c:pt>
                <c:pt idx="3">
                  <c:v>20</c:v>
                </c:pt>
                <c:pt idx="4">
                  <c:v>16.666666666666668</c:v>
                </c:pt>
                <c:pt idx="5">
                  <c:v>15</c:v>
                </c:pt>
                <c:pt idx="6">
                  <c:v>30</c:v>
                </c:pt>
                <c:pt idx="7">
                  <c:v>3.3333333333333335</c:v>
                </c:pt>
                <c:pt idx="8">
                  <c:v>8.3333333333333339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7-4AB8-87E0-C2F956212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4624479"/>
        <c:axId val="704623231"/>
      </c:barChart>
      <c:catAx>
        <c:axId val="70462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4623231"/>
        <c:crosses val="autoZero"/>
        <c:auto val="1"/>
        <c:lblAlgn val="ctr"/>
        <c:lblOffset val="100"/>
        <c:noMultiLvlLbl val="0"/>
      </c:catAx>
      <c:valAx>
        <c:axId val="70462323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Mortality of adult female mites (%)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4624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chart" Target="../charts/chart2.xml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21771</xdr:colOff>
      <xdr:row>4</xdr:row>
      <xdr:rowOff>117021</xdr:rowOff>
    </xdr:from>
    <xdr:to>
      <xdr:col>30</xdr:col>
      <xdr:colOff>163285</xdr:colOff>
      <xdr:row>26</xdr:row>
      <xdr:rowOff>178566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36</xdr:col>
      <xdr:colOff>404090</xdr:colOff>
      <xdr:row>2</xdr:row>
      <xdr:rowOff>32989</xdr:rowOff>
    </xdr:from>
    <xdr:to>
      <xdr:col>38</xdr:col>
      <xdr:colOff>632030</xdr:colOff>
      <xdr:row>4</xdr:row>
      <xdr:rowOff>175848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77545" y="529444"/>
          <a:ext cx="1590303" cy="581586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4</xdr:row>
      <xdr:rowOff>0</xdr:rowOff>
    </xdr:from>
    <xdr:to>
      <xdr:col>44</xdr:col>
      <xdr:colOff>657380</xdr:colOff>
      <xdr:row>25</xdr:row>
      <xdr:rowOff>8630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00571" y="870857"/>
          <a:ext cx="3596523" cy="4145202"/>
        </a:xfrm>
        <a:prstGeom prst="rect">
          <a:avLst/>
        </a:prstGeom>
      </xdr:spPr>
    </xdr:pic>
    <xdr:clientData/>
  </xdr:twoCellAnchor>
  <xdr:twoCellAnchor editAs="oneCell">
    <xdr:from>
      <xdr:col>39</xdr:col>
      <xdr:colOff>444501</xdr:colOff>
      <xdr:row>24</xdr:row>
      <xdr:rowOff>101601</xdr:rowOff>
    </xdr:from>
    <xdr:to>
      <xdr:col>50</xdr:col>
      <xdr:colOff>484155</xdr:colOff>
      <xdr:row>40</xdr:row>
      <xdr:rowOff>134001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364701" y="5080001"/>
          <a:ext cx="8993154" cy="3182000"/>
        </a:xfrm>
        <a:prstGeom prst="rect">
          <a:avLst/>
        </a:prstGeom>
      </xdr:spPr>
    </xdr:pic>
    <xdr:clientData/>
  </xdr:twoCellAnchor>
  <xdr:twoCellAnchor>
    <xdr:from>
      <xdr:col>21</xdr:col>
      <xdr:colOff>313267</xdr:colOff>
      <xdr:row>5</xdr:row>
      <xdr:rowOff>84666</xdr:rowOff>
    </xdr:from>
    <xdr:to>
      <xdr:col>22</xdr:col>
      <xdr:colOff>8467</xdr:colOff>
      <xdr:row>7</xdr:row>
      <xdr:rowOff>103112</xdr:rowOff>
    </xdr:to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056534" y="1269999"/>
          <a:ext cx="228600" cy="42484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 sz="1100"/>
            <a:t>*</a:t>
          </a:r>
        </a:p>
        <a:p>
          <a:r>
            <a:rPr lang="es-MX" sz="1100"/>
            <a:t>d</a:t>
          </a:r>
        </a:p>
      </xdr:txBody>
    </xdr:sp>
    <xdr:clientData/>
  </xdr:twoCellAnchor>
  <xdr:twoCellAnchor>
    <xdr:from>
      <xdr:col>22</xdr:col>
      <xdr:colOff>381001</xdr:colOff>
      <xdr:row>5</xdr:row>
      <xdr:rowOff>93133</xdr:rowOff>
    </xdr:from>
    <xdr:to>
      <xdr:col>23</xdr:col>
      <xdr:colOff>76201</xdr:colOff>
      <xdr:row>7</xdr:row>
      <xdr:rowOff>111579</xdr:rowOff>
    </xdr:to>
    <xdr:sp macro="" textlink="">
      <xdr:nvSpPr>
        <xdr:cNvPr id="9" name="CuadroTexto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657668" y="1278466"/>
          <a:ext cx="228600" cy="42484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 sz="1100"/>
            <a:t>*</a:t>
          </a:r>
        </a:p>
        <a:p>
          <a:r>
            <a:rPr lang="es-MX" sz="1100"/>
            <a:t>d</a:t>
          </a:r>
        </a:p>
      </xdr:txBody>
    </xdr:sp>
    <xdr:clientData/>
  </xdr:twoCellAnchor>
  <xdr:twoCellAnchor>
    <xdr:from>
      <xdr:col>23</xdr:col>
      <xdr:colOff>431802</xdr:colOff>
      <xdr:row>9</xdr:row>
      <xdr:rowOff>101600</xdr:rowOff>
    </xdr:from>
    <xdr:to>
      <xdr:col>24</xdr:col>
      <xdr:colOff>127002</xdr:colOff>
      <xdr:row>10</xdr:row>
      <xdr:rowOff>152400</xdr:rowOff>
    </xdr:to>
    <xdr:sp macro="" textlink="">
      <xdr:nvSpPr>
        <xdr:cNvPr id="11" name="CuadroTexto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241869" y="2099733"/>
          <a:ext cx="228600" cy="2540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 sz="1100"/>
            <a:t>b</a:t>
          </a:r>
        </a:p>
      </xdr:txBody>
    </xdr:sp>
    <xdr:clientData/>
  </xdr:twoCellAnchor>
  <xdr:twoCellAnchor>
    <xdr:from>
      <xdr:col>24</xdr:col>
      <xdr:colOff>474132</xdr:colOff>
      <xdr:row>8</xdr:row>
      <xdr:rowOff>160867</xdr:rowOff>
    </xdr:from>
    <xdr:to>
      <xdr:col>25</xdr:col>
      <xdr:colOff>262465</xdr:colOff>
      <xdr:row>10</xdr:row>
      <xdr:rowOff>0</xdr:rowOff>
    </xdr:to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817599" y="1955800"/>
          <a:ext cx="321733" cy="24553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 sz="1100"/>
            <a:t>bc</a:t>
          </a:r>
        </a:p>
      </xdr:txBody>
    </xdr:sp>
    <xdr:clientData/>
  </xdr:twoCellAnchor>
  <xdr:twoCellAnchor>
    <xdr:from>
      <xdr:col>25</xdr:col>
      <xdr:colOff>533399</xdr:colOff>
      <xdr:row>8</xdr:row>
      <xdr:rowOff>25400</xdr:rowOff>
    </xdr:from>
    <xdr:to>
      <xdr:col>26</xdr:col>
      <xdr:colOff>321732</xdr:colOff>
      <xdr:row>10</xdr:row>
      <xdr:rowOff>33867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4410266" y="1820333"/>
          <a:ext cx="321733" cy="41486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 sz="1100"/>
            <a:t>*</a:t>
          </a:r>
        </a:p>
        <a:p>
          <a:r>
            <a:rPr lang="es-MX" sz="1100"/>
            <a:t>bc</a:t>
          </a:r>
        </a:p>
      </xdr:txBody>
    </xdr:sp>
    <xdr:clientData/>
  </xdr:twoCellAnchor>
  <xdr:twoCellAnchor>
    <xdr:from>
      <xdr:col>27</xdr:col>
      <xdr:colOff>42335</xdr:colOff>
      <xdr:row>8</xdr:row>
      <xdr:rowOff>186266</xdr:rowOff>
    </xdr:from>
    <xdr:to>
      <xdr:col>27</xdr:col>
      <xdr:colOff>270935</xdr:colOff>
      <xdr:row>10</xdr:row>
      <xdr:rowOff>33866</xdr:rowOff>
    </xdr:to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986002" y="1981199"/>
          <a:ext cx="228600" cy="2540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 sz="1100"/>
            <a:t>b</a:t>
          </a:r>
        </a:p>
      </xdr:txBody>
    </xdr:sp>
    <xdr:clientData/>
  </xdr:twoCellAnchor>
  <xdr:twoCellAnchor>
    <xdr:from>
      <xdr:col>28</xdr:col>
      <xdr:colOff>84667</xdr:colOff>
      <xdr:row>5</xdr:row>
      <xdr:rowOff>93134</xdr:rowOff>
    </xdr:from>
    <xdr:to>
      <xdr:col>28</xdr:col>
      <xdr:colOff>313267</xdr:colOff>
      <xdr:row>7</xdr:row>
      <xdr:rowOff>111580</xdr:rowOff>
    </xdr:to>
    <xdr:sp macro="" textlink="">
      <xdr:nvSpPr>
        <xdr:cNvPr id="15" name="CuadroTexto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5561734" y="1278467"/>
          <a:ext cx="228600" cy="42484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 sz="1100"/>
            <a:t>*</a:t>
          </a:r>
        </a:p>
        <a:p>
          <a:r>
            <a:rPr lang="es-MX" sz="1100"/>
            <a:t>d</a:t>
          </a:r>
        </a:p>
      </xdr:txBody>
    </xdr:sp>
    <xdr:clientData/>
  </xdr:twoCellAnchor>
  <xdr:twoCellAnchor>
    <xdr:from>
      <xdr:col>29</xdr:col>
      <xdr:colOff>135467</xdr:colOff>
      <xdr:row>5</xdr:row>
      <xdr:rowOff>101601</xdr:rowOff>
    </xdr:from>
    <xdr:to>
      <xdr:col>29</xdr:col>
      <xdr:colOff>364067</xdr:colOff>
      <xdr:row>7</xdr:row>
      <xdr:rowOff>120047</xdr:rowOff>
    </xdr:to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6145934" y="1286934"/>
          <a:ext cx="228600" cy="42484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 sz="1100"/>
            <a:t>*</a:t>
          </a:r>
        </a:p>
        <a:p>
          <a:r>
            <a:rPr lang="es-MX" sz="1100"/>
            <a:t>d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0.16071</cdr:x>
      <cdr:y>0.8074</cdr:y>
    </cdr:from>
    <cdr:to>
      <cdr:x>0.19075</cdr:x>
      <cdr:y>0.87092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8E3BCB0-E819-114B-B195-6A3A1F6D4F31}"/>
            </a:ext>
          </a:extLst>
        </cdr:cNvPr>
        <cdr:cNvSpPr txBox="1"/>
      </cdr:nvSpPr>
      <cdr:spPr>
        <a:xfrm xmlns:a="http://schemas.openxmlformats.org/drawingml/2006/main">
          <a:off x="1222829" y="3659112"/>
          <a:ext cx="2286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1100"/>
            <a:t>a</a:t>
          </a:r>
        </a:p>
      </cdr:txBody>
    </cdr:sp>
  </cdr:relSizeAnchor>
  <cdr:relSizeAnchor xmlns:cdr="http://schemas.openxmlformats.org/drawingml/2006/chartDrawing">
    <cdr:from>
      <cdr:x>0.23812</cdr:x>
      <cdr:y>0.04857</cdr:y>
    </cdr:from>
    <cdr:to>
      <cdr:x>0.26816</cdr:x>
      <cdr:y>0.14232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EEFF3924-95F2-E54C-BA17-7F9B9421493D}"/>
            </a:ext>
          </a:extLst>
        </cdr:cNvPr>
        <cdr:cNvSpPr txBox="1"/>
      </cdr:nvSpPr>
      <cdr:spPr>
        <a:xfrm xmlns:a="http://schemas.openxmlformats.org/drawingml/2006/main">
          <a:off x="1811867" y="220133"/>
          <a:ext cx="228600" cy="424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*</a:t>
          </a:r>
        </a:p>
        <a:p xmlns:a="http://schemas.openxmlformats.org/drawingml/2006/main">
          <a:r>
            <a:rPr lang="es-MX" sz="1100"/>
            <a:t>d</a:t>
          </a:r>
        </a:p>
      </cdr:txBody>
    </cdr:sp>
  </cdr:relSizeAnchor>
  <cdr:relSizeAnchor xmlns:cdr="http://schemas.openxmlformats.org/drawingml/2006/chartDrawing">
    <cdr:from>
      <cdr:x>0.31156</cdr:x>
      <cdr:y>0.05231</cdr:y>
    </cdr:from>
    <cdr:to>
      <cdr:x>0.3416</cdr:x>
      <cdr:y>0.14605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023AC34D-09FE-B646-92C0-5F269972ACB9}"/>
            </a:ext>
          </a:extLst>
        </cdr:cNvPr>
        <cdr:cNvSpPr txBox="1"/>
      </cdr:nvSpPr>
      <cdr:spPr>
        <a:xfrm xmlns:a="http://schemas.openxmlformats.org/drawingml/2006/main">
          <a:off x="2370666" y="237067"/>
          <a:ext cx="228600" cy="424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*</a:t>
          </a:r>
        </a:p>
        <a:p xmlns:a="http://schemas.openxmlformats.org/drawingml/2006/main">
          <a:r>
            <a:rPr lang="es-MX" sz="1100"/>
            <a:t>c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26004</xdr:colOff>
      <xdr:row>2</xdr:row>
      <xdr:rowOff>145142</xdr:rowOff>
    </xdr:from>
    <xdr:to>
      <xdr:col>29</xdr:col>
      <xdr:colOff>397328</xdr:colOff>
      <xdr:row>23</xdr:row>
      <xdr:rowOff>75897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35</xdr:col>
      <xdr:colOff>290897</xdr:colOff>
      <xdr:row>2</xdr:row>
      <xdr:rowOff>0</xdr:rowOff>
    </xdr:from>
    <xdr:to>
      <xdr:col>38</xdr:col>
      <xdr:colOff>258412</xdr:colOff>
      <xdr:row>4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220497" y="495300"/>
          <a:ext cx="1567715" cy="571500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5</xdr:row>
      <xdr:rowOff>0</xdr:rowOff>
    </xdr:from>
    <xdr:to>
      <xdr:col>48</xdr:col>
      <xdr:colOff>668388</xdr:colOff>
      <xdr:row>32</xdr:row>
      <xdr:rowOff>160389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696"/>
        <a:stretch/>
      </xdr:blipFill>
      <xdr:spPr>
        <a:xfrm>
          <a:off x="22642286" y="1106714"/>
          <a:ext cx="4052031" cy="5176889"/>
        </a:xfrm>
        <a:prstGeom prst="rect">
          <a:avLst/>
        </a:prstGeom>
      </xdr:spPr>
    </xdr:pic>
    <xdr:clientData/>
  </xdr:twoCellAnchor>
  <xdr:twoCellAnchor editAs="oneCell">
    <xdr:from>
      <xdr:col>41</xdr:col>
      <xdr:colOff>468086</xdr:colOff>
      <xdr:row>34</xdr:row>
      <xdr:rowOff>165097</xdr:rowOff>
    </xdr:from>
    <xdr:to>
      <xdr:col>56</xdr:col>
      <xdr:colOff>10842</xdr:colOff>
      <xdr:row>52</xdr:row>
      <xdr:rowOff>146954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607157" y="6887026"/>
          <a:ext cx="10854828" cy="3583214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0.1572</cdr:x>
      <cdr:y>0.77534</cdr:y>
    </cdr:from>
    <cdr:to>
      <cdr:x>0.18822</cdr:x>
      <cdr:y>0.83385</cdr:y>
    </cdr:to>
    <cdr:sp macro="" textlink="">
      <cdr:nvSpPr>
        <cdr:cNvPr id="2" name="CuadroTexto 13">
          <a:extLst xmlns:a="http://schemas.openxmlformats.org/drawingml/2006/main">
            <a:ext uri="{FF2B5EF4-FFF2-40B4-BE49-F238E27FC236}">
              <a16:creationId xmlns:a16="http://schemas.microsoft.com/office/drawing/2014/main" id="{2CC207C6-DC2D-624A-B9DF-F3E36E89F232}"/>
            </a:ext>
          </a:extLst>
        </cdr:cNvPr>
        <cdr:cNvSpPr txBox="1"/>
      </cdr:nvSpPr>
      <cdr:spPr>
        <a:xfrm xmlns:a="http://schemas.openxmlformats.org/drawingml/2006/main">
          <a:off x="1212028" y="3090264"/>
          <a:ext cx="239168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</a:t>
          </a:r>
        </a:p>
      </cdr:txBody>
    </cdr:sp>
  </cdr:relSizeAnchor>
  <cdr:relSizeAnchor xmlns:cdr="http://schemas.openxmlformats.org/drawingml/2006/chartDrawing">
    <cdr:from>
      <cdr:x>0.72043</cdr:x>
      <cdr:y>0.55002</cdr:y>
    </cdr:from>
    <cdr:to>
      <cdr:x>0.76039</cdr:x>
      <cdr:y>0.60853</cdr:y>
    </cdr:to>
    <cdr:sp macro="" textlink="">
      <cdr:nvSpPr>
        <cdr:cNvPr id="3" name="CuadroTexto 15">
          <a:extLst xmlns:a="http://schemas.openxmlformats.org/drawingml/2006/main">
            <a:ext uri="{FF2B5EF4-FFF2-40B4-BE49-F238E27FC236}">
              <a16:creationId xmlns:a16="http://schemas.microsoft.com/office/drawing/2014/main" id="{B2333460-CD5C-A74E-8182-F10B8762DBA2}"/>
            </a:ext>
          </a:extLst>
        </cdr:cNvPr>
        <cdr:cNvSpPr txBox="1"/>
      </cdr:nvSpPr>
      <cdr:spPr>
        <a:xfrm xmlns:a="http://schemas.openxmlformats.org/drawingml/2006/main">
          <a:off x="5554559" y="2192192"/>
          <a:ext cx="30810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0.93215</cdr:x>
      <cdr:y>0.61374</cdr:y>
    </cdr:from>
    <cdr:to>
      <cdr:x>0.97211</cdr:x>
      <cdr:y>0.67226</cdr:y>
    </cdr:to>
    <cdr:sp macro="" textlink="">
      <cdr:nvSpPr>
        <cdr:cNvPr id="4" name="CuadroTexto 16">
          <a:extLst xmlns:a="http://schemas.openxmlformats.org/drawingml/2006/main">
            <a:ext uri="{FF2B5EF4-FFF2-40B4-BE49-F238E27FC236}">
              <a16:creationId xmlns:a16="http://schemas.microsoft.com/office/drawing/2014/main" id="{6AED4604-A853-B042-9198-5DF0881F7040}"/>
            </a:ext>
          </a:extLst>
        </cdr:cNvPr>
        <cdr:cNvSpPr txBox="1"/>
      </cdr:nvSpPr>
      <cdr:spPr>
        <a:xfrm xmlns:a="http://schemas.openxmlformats.org/drawingml/2006/main">
          <a:off x="7186956" y="2446192"/>
          <a:ext cx="30810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0.57841</cdr:x>
      <cdr:y>0.63878</cdr:y>
    </cdr:from>
    <cdr:to>
      <cdr:x>0.61837</cdr:x>
      <cdr:y>0.69729</cdr:y>
    </cdr:to>
    <cdr:sp macro="" textlink="">
      <cdr:nvSpPr>
        <cdr:cNvPr id="5" name="CuadroTexto 17">
          <a:extLst xmlns:a="http://schemas.openxmlformats.org/drawingml/2006/main">
            <a:ext uri="{FF2B5EF4-FFF2-40B4-BE49-F238E27FC236}">
              <a16:creationId xmlns:a16="http://schemas.microsoft.com/office/drawing/2014/main" id="{611BCFC3-C8D7-5A4A-9FAE-DFDB142D80AB}"/>
            </a:ext>
          </a:extLst>
        </cdr:cNvPr>
        <cdr:cNvSpPr txBox="1"/>
      </cdr:nvSpPr>
      <cdr:spPr>
        <a:xfrm xmlns:a="http://schemas.openxmlformats.org/drawingml/2006/main">
          <a:off x="4459577" y="2545978"/>
          <a:ext cx="30810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0.50978</cdr:x>
      <cdr:y>0.64333</cdr:y>
    </cdr:from>
    <cdr:to>
      <cdr:x>0.54975</cdr:x>
      <cdr:y>0.70184</cdr:y>
    </cdr:to>
    <cdr:sp macro="" textlink="">
      <cdr:nvSpPr>
        <cdr:cNvPr id="6" name="CuadroTexto 18">
          <a:extLst xmlns:a="http://schemas.openxmlformats.org/drawingml/2006/main">
            <a:ext uri="{FF2B5EF4-FFF2-40B4-BE49-F238E27FC236}">
              <a16:creationId xmlns:a16="http://schemas.microsoft.com/office/drawing/2014/main" id="{EA6AA1E1-DE71-3C4F-9C13-8B27D8C8FEED}"/>
            </a:ext>
          </a:extLst>
        </cdr:cNvPr>
        <cdr:cNvSpPr txBox="1"/>
      </cdr:nvSpPr>
      <cdr:spPr>
        <a:xfrm xmlns:a="http://schemas.openxmlformats.org/drawingml/2006/main">
          <a:off x="3930496" y="2564121"/>
          <a:ext cx="30810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0.85934</cdr:x>
      <cdr:y>0.50222</cdr:y>
    </cdr:from>
    <cdr:to>
      <cdr:x>0.8993</cdr:x>
      <cdr:y>0.56073</cdr:y>
    </cdr:to>
    <cdr:sp macro="" textlink="">
      <cdr:nvSpPr>
        <cdr:cNvPr id="7" name="CuadroTexto 19">
          <a:extLst xmlns:a="http://schemas.openxmlformats.org/drawingml/2006/main">
            <a:ext uri="{FF2B5EF4-FFF2-40B4-BE49-F238E27FC236}">
              <a16:creationId xmlns:a16="http://schemas.microsoft.com/office/drawing/2014/main" id="{5177979A-67B6-7B4B-BBD7-BBCED1F1EBDF}"/>
            </a:ext>
          </a:extLst>
        </cdr:cNvPr>
        <cdr:cNvSpPr txBox="1"/>
      </cdr:nvSpPr>
      <cdr:spPr>
        <a:xfrm xmlns:a="http://schemas.openxmlformats.org/drawingml/2006/main">
          <a:off x="6625616" y="2001692"/>
          <a:ext cx="30810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bc</a:t>
          </a:r>
        </a:p>
      </cdr:txBody>
    </cdr:sp>
  </cdr:relSizeAnchor>
  <cdr:relSizeAnchor xmlns:cdr="http://schemas.openxmlformats.org/drawingml/2006/chartDrawing">
    <cdr:from>
      <cdr:x>0.36708</cdr:x>
      <cdr:y>0.52953</cdr:y>
    </cdr:from>
    <cdr:to>
      <cdr:x>0.40704</cdr:x>
      <cdr:y>0.58804</cdr:y>
    </cdr:to>
    <cdr:sp macro="" textlink="">
      <cdr:nvSpPr>
        <cdr:cNvPr id="8" name="CuadroTexto 20">
          <a:extLst xmlns:a="http://schemas.openxmlformats.org/drawingml/2006/main">
            <a:ext uri="{FF2B5EF4-FFF2-40B4-BE49-F238E27FC236}">
              <a16:creationId xmlns:a16="http://schemas.microsoft.com/office/drawing/2014/main" id="{93E2B502-EFEC-764C-8416-C145CB556403}"/>
            </a:ext>
          </a:extLst>
        </cdr:cNvPr>
        <cdr:cNvSpPr txBox="1"/>
      </cdr:nvSpPr>
      <cdr:spPr>
        <a:xfrm xmlns:a="http://schemas.openxmlformats.org/drawingml/2006/main">
          <a:off x="2830200" y="2110549"/>
          <a:ext cx="30810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bc</a:t>
          </a:r>
        </a:p>
      </cdr:txBody>
    </cdr:sp>
  </cdr:relSizeAnchor>
  <cdr:relSizeAnchor xmlns:cdr="http://schemas.openxmlformats.org/drawingml/2006/chartDrawing">
    <cdr:from>
      <cdr:x>0.65064</cdr:x>
      <cdr:y>0.49874</cdr:y>
    </cdr:from>
    <cdr:to>
      <cdr:x>0.70374</cdr:x>
      <cdr:y>0.55725</cdr:y>
    </cdr:to>
    <cdr:sp macro="" textlink="">
      <cdr:nvSpPr>
        <cdr:cNvPr id="9" name="CuadroTexto 21">
          <a:extLst xmlns:a="http://schemas.openxmlformats.org/drawingml/2006/main">
            <a:ext uri="{FF2B5EF4-FFF2-40B4-BE49-F238E27FC236}">
              <a16:creationId xmlns:a16="http://schemas.microsoft.com/office/drawing/2014/main" id="{6FB49E06-BE1B-EE4B-BF26-38227B5EE091}"/>
            </a:ext>
          </a:extLst>
        </cdr:cNvPr>
        <cdr:cNvSpPr txBox="1"/>
      </cdr:nvSpPr>
      <cdr:spPr>
        <a:xfrm xmlns:a="http://schemas.openxmlformats.org/drawingml/2006/main">
          <a:off x="5016522" y="1987820"/>
          <a:ext cx="409401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bcd</a:t>
          </a:r>
        </a:p>
      </cdr:txBody>
    </cdr:sp>
  </cdr:relSizeAnchor>
  <cdr:relSizeAnchor xmlns:cdr="http://schemas.openxmlformats.org/drawingml/2006/chartDrawing">
    <cdr:from>
      <cdr:x>0.79073</cdr:x>
      <cdr:y>0.4555</cdr:y>
    </cdr:from>
    <cdr:to>
      <cdr:x>0.8414</cdr:x>
      <cdr:y>0.51401</cdr:y>
    </cdr:to>
    <cdr:sp macro="" textlink="">
      <cdr:nvSpPr>
        <cdr:cNvPr id="10" name="CuadroTexto 22">
          <a:extLst xmlns:a="http://schemas.openxmlformats.org/drawingml/2006/main">
            <a:ext uri="{FF2B5EF4-FFF2-40B4-BE49-F238E27FC236}">
              <a16:creationId xmlns:a16="http://schemas.microsoft.com/office/drawing/2014/main" id="{C9077B1A-F0D5-9C47-BD82-D4BC59A21DD4}"/>
            </a:ext>
          </a:extLst>
        </cdr:cNvPr>
        <cdr:cNvSpPr txBox="1"/>
      </cdr:nvSpPr>
      <cdr:spPr>
        <a:xfrm xmlns:a="http://schemas.openxmlformats.org/drawingml/2006/main">
          <a:off x="6096650" y="1815463"/>
          <a:ext cx="390631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bcd</a:t>
          </a:r>
        </a:p>
      </cdr:txBody>
    </cdr:sp>
  </cdr:relSizeAnchor>
  <cdr:relSizeAnchor xmlns:cdr="http://schemas.openxmlformats.org/drawingml/2006/chartDrawing">
    <cdr:from>
      <cdr:x>0.29821</cdr:x>
      <cdr:y>0.2382</cdr:y>
    </cdr:from>
    <cdr:to>
      <cdr:x>0.34235</cdr:x>
      <cdr:y>0.29672</cdr:y>
    </cdr:to>
    <cdr:sp macro="" textlink="">
      <cdr:nvSpPr>
        <cdr:cNvPr id="11" name="CuadroTexto 23">
          <a:extLst xmlns:a="http://schemas.openxmlformats.org/drawingml/2006/main">
            <a:ext uri="{FF2B5EF4-FFF2-40B4-BE49-F238E27FC236}">
              <a16:creationId xmlns:a16="http://schemas.microsoft.com/office/drawing/2014/main" id="{7532BBBD-7847-D346-BB5B-5C514D9318A7}"/>
            </a:ext>
          </a:extLst>
        </cdr:cNvPr>
        <cdr:cNvSpPr txBox="1"/>
      </cdr:nvSpPr>
      <cdr:spPr>
        <a:xfrm xmlns:a="http://schemas.openxmlformats.org/drawingml/2006/main">
          <a:off x="2299229" y="949407"/>
          <a:ext cx="340330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cd</a:t>
          </a:r>
        </a:p>
      </cdr:txBody>
    </cdr:sp>
  </cdr:relSizeAnchor>
  <cdr:relSizeAnchor xmlns:cdr="http://schemas.openxmlformats.org/drawingml/2006/chartDrawing">
    <cdr:from>
      <cdr:x>0.22819</cdr:x>
      <cdr:y>0.24958</cdr:y>
    </cdr:from>
    <cdr:to>
      <cdr:x>0.27233</cdr:x>
      <cdr:y>0.30809</cdr:y>
    </cdr:to>
    <cdr:sp macro="" textlink="">
      <cdr:nvSpPr>
        <cdr:cNvPr id="12" name="CuadroTexto 24">
          <a:extLst xmlns:a="http://schemas.openxmlformats.org/drawingml/2006/main">
            <a:ext uri="{FF2B5EF4-FFF2-40B4-BE49-F238E27FC236}">
              <a16:creationId xmlns:a16="http://schemas.microsoft.com/office/drawing/2014/main" id="{61D6DDBF-F94C-4442-B19C-0FF38F6E64FE}"/>
            </a:ext>
          </a:extLst>
        </cdr:cNvPr>
        <cdr:cNvSpPr txBox="1"/>
      </cdr:nvSpPr>
      <cdr:spPr>
        <a:xfrm xmlns:a="http://schemas.openxmlformats.org/drawingml/2006/main">
          <a:off x="1759345" y="994764"/>
          <a:ext cx="340330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de</a:t>
          </a:r>
        </a:p>
      </cdr:txBody>
    </cdr:sp>
  </cdr:relSizeAnchor>
  <cdr:relSizeAnchor xmlns:cdr="http://schemas.openxmlformats.org/drawingml/2006/chartDrawing">
    <cdr:from>
      <cdr:x>0.43854</cdr:x>
      <cdr:y>0.07299</cdr:y>
    </cdr:from>
    <cdr:to>
      <cdr:x>0.46998</cdr:x>
      <cdr:y>0.16685</cdr:y>
    </cdr:to>
    <cdr:sp macro="" textlink="">
      <cdr:nvSpPr>
        <cdr:cNvPr id="13" name="CuadroTexto 25">
          <a:extLst xmlns:a="http://schemas.openxmlformats.org/drawingml/2006/main">
            <a:ext uri="{FF2B5EF4-FFF2-40B4-BE49-F238E27FC236}">
              <a16:creationId xmlns:a16="http://schemas.microsoft.com/office/drawing/2014/main" id="{8D4388E5-70D1-F944-B9CB-BFC44B70978A}"/>
            </a:ext>
          </a:extLst>
        </cdr:cNvPr>
        <cdr:cNvSpPr txBox="1"/>
      </cdr:nvSpPr>
      <cdr:spPr>
        <a:xfrm xmlns:a="http://schemas.openxmlformats.org/drawingml/2006/main">
          <a:off x="3381224" y="290926"/>
          <a:ext cx="242341" cy="37407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*e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6047</xdr:colOff>
      <xdr:row>14</xdr:row>
      <xdr:rowOff>18142</xdr:rowOff>
    </xdr:from>
    <xdr:to>
      <xdr:col>21</xdr:col>
      <xdr:colOff>521607</xdr:colOff>
      <xdr:row>32</xdr:row>
      <xdr:rowOff>142421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8</xdr:col>
      <xdr:colOff>296386</xdr:colOff>
      <xdr:row>40</xdr:row>
      <xdr:rowOff>84364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18857" y="7012214"/>
          <a:ext cx="1330529" cy="501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16</xdr:col>
      <xdr:colOff>491744</xdr:colOff>
      <xdr:row>65</xdr:row>
      <xdr:rowOff>92302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87143" y="7692571"/>
          <a:ext cx="4084030" cy="4464731"/>
        </a:xfrm>
        <a:prstGeom prst="rect">
          <a:avLst/>
        </a:prstGeom>
      </xdr:spPr>
    </xdr:pic>
    <xdr:clientData/>
  </xdr:twoCellAnchor>
  <xdr:twoCellAnchor editAs="oneCell">
    <xdr:from>
      <xdr:col>16</xdr:col>
      <xdr:colOff>765258</xdr:colOff>
      <xdr:row>45</xdr:row>
      <xdr:rowOff>29688</xdr:rowOff>
    </xdr:from>
    <xdr:to>
      <xdr:col>30</xdr:col>
      <xdr:colOff>29090</xdr:colOff>
      <xdr:row>66</xdr:row>
      <xdr:rowOff>687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50" t="11398"/>
        <a:stretch/>
      </xdr:blipFill>
      <xdr:spPr>
        <a:xfrm>
          <a:off x="11098440" y="9092870"/>
          <a:ext cx="10693832" cy="4082719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0.83021</cdr:x>
      <cdr:y>0.77062</cdr:y>
    </cdr:from>
    <cdr:to>
      <cdr:x>0.89068</cdr:x>
      <cdr:y>0.83438</cdr:y>
    </cdr:to>
    <cdr:sp macro="" textlink="">
      <cdr:nvSpPr>
        <cdr:cNvPr id="2" name="CuadroTexto 28">
          <a:extLst xmlns:a="http://schemas.openxmlformats.org/drawingml/2006/main">
            <a:ext uri="{FF2B5EF4-FFF2-40B4-BE49-F238E27FC236}">
              <a16:creationId xmlns:a16="http://schemas.microsoft.com/office/drawing/2014/main" id="{8AED1907-B9DE-574A-8F45-9827FC48912C}"/>
            </a:ext>
          </a:extLst>
        </cdr:cNvPr>
        <cdr:cNvSpPr txBox="1"/>
      </cdr:nvSpPr>
      <cdr:spPr>
        <a:xfrm xmlns:a="http://schemas.openxmlformats.org/drawingml/2006/main">
          <a:off x="5086430" y="2818290"/>
          <a:ext cx="37047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0.13866</cdr:x>
      <cdr:y>0.69485</cdr:y>
    </cdr:from>
    <cdr:to>
      <cdr:x>0.19913</cdr:x>
      <cdr:y>0.75862</cdr:y>
    </cdr:to>
    <cdr:sp macro="" textlink="">
      <cdr:nvSpPr>
        <cdr:cNvPr id="3" name="CuadroTexto 29">
          <a:extLst xmlns:a="http://schemas.openxmlformats.org/drawingml/2006/main">
            <a:ext uri="{FF2B5EF4-FFF2-40B4-BE49-F238E27FC236}">
              <a16:creationId xmlns:a16="http://schemas.microsoft.com/office/drawing/2014/main" id="{08C8CFF0-873B-1541-9611-639300E78683}"/>
            </a:ext>
          </a:extLst>
        </cdr:cNvPr>
        <cdr:cNvSpPr txBox="1"/>
      </cdr:nvSpPr>
      <cdr:spPr>
        <a:xfrm xmlns:a="http://schemas.openxmlformats.org/drawingml/2006/main">
          <a:off x="849549" y="2541199"/>
          <a:ext cx="37047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0.91658</cdr:x>
      <cdr:y>0.36969</cdr:y>
    </cdr:from>
    <cdr:to>
      <cdr:x>0.97705</cdr:x>
      <cdr:y>0.43345</cdr:y>
    </cdr:to>
    <cdr:sp macro="" textlink="">
      <cdr:nvSpPr>
        <cdr:cNvPr id="4" name="CuadroTexto 30">
          <a:extLst xmlns:a="http://schemas.openxmlformats.org/drawingml/2006/main">
            <a:ext uri="{FF2B5EF4-FFF2-40B4-BE49-F238E27FC236}">
              <a16:creationId xmlns:a16="http://schemas.microsoft.com/office/drawing/2014/main" id="{90CF218E-2554-174F-A39B-21F456874586}"/>
            </a:ext>
          </a:extLst>
        </cdr:cNvPr>
        <cdr:cNvSpPr txBox="1"/>
      </cdr:nvSpPr>
      <cdr:spPr>
        <a:xfrm xmlns:a="http://schemas.openxmlformats.org/drawingml/2006/main">
          <a:off x="5615567" y="1352017"/>
          <a:ext cx="37047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b</a:t>
          </a:r>
        </a:p>
      </cdr:txBody>
    </cdr:sp>
  </cdr:relSizeAnchor>
  <cdr:relSizeAnchor xmlns:cdr="http://schemas.openxmlformats.org/drawingml/2006/chartDrawing">
    <cdr:from>
      <cdr:x>0.65633</cdr:x>
      <cdr:y>0.49281</cdr:y>
    </cdr:from>
    <cdr:to>
      <cdr:x>0.7168</cdr:x>
      <cdr:y>0.55657</cdr:y>
    </cdr:to>
    <cdr:sp macro="" textlink="">
      <cdr:nvSpPr>
        <cdr:cNvPr id="5" name="CuadroTexto 31">
          <a:extLst xmlns:a="http://schemas.openxmlformats.org/drawingml/2006/main">
            <a:ext uri="{FF2B5EF4-FFF2-40B4-BE49-F238E27FC236}">
              <a16:creationId xmlns:a16="http://schemas.microsoft.com/office/drawing/2014/main" id="{0D6F9F2E-4941-9140-984F-E6CF6B1416E5}"/>
            </a:ext>
          </a:extLst>
        </cdr:cNvPr>
        <cdr:cNvSpPr txBox="1"/>
      </cdr:nvSpPr>
      <cdr:spPr>
        <a:xfrm xmlns:a="http://schemas.openxmlformats.org/drawingml/2006/main">
          <a:off x="4021083" y="1802290"/>
          <a:ext cx="37047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0.56382</cdr:x>
      <cdr:y>0.69169</cdr:y>
    </cdr:from>
    <cdr:to>
      <cdr:x>0.62429</cdr:x>
      <cdr:y>0.75546</cdr:y>
    </cdr:to>
    <cdr:sp macro="" textlink="">
      <cdr:nvSpPr>
        <cdr:cNvPr id="6" name="CuadroTexto 32">
          <a:extLst xmlns:a="http://schemas.openxmlformats.org/drawingml/2006/main">
            <a:ext uri="{FF2B5EF4-FFF2-40B4-BE49-F238E27FC236}">
              <a16:creationId xmlns:a16="http://schemas.microsoft.com/office/drawing/2014/main" id="{A434931D-022F-9448-B4CC-FBE8EAF6CF0F}"/>
            </a:ext>
          </a:extLst>
        </cdr:cNvPr>
        <cdr:cNvSpPr txBox="1"/>
      </cdr:nvSpPr>
      <cdr:spPr>
        <a:xfrm xmlns:a="http://schemas.openxmlformats.org/drawingml/2006/main">
          <a:off x="3454340" y="2529654"/>
          <a:ext cx="37047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0.48417</cdr:x>
      <cdr:y>0.54332</cdr:y>
    </cdr:from>
    <cdr:to>
      <cdr:x>0.54464</cdr:x>
      <cdr:y>0.60708</cdr:y>
    </cdr:to>
    <cdr:sp macro="" textlink="">
      <cdr:nvSpPr>
        <cdr:cNvPr id="7" name="CuadroTexto 33">
          <a:extLst xmlns:a="http://schemas.openxmlformats.org/drawingml/2006/main">
            <a:ext uri="{FF2B5EF4-FFF2-40B4-BE49-F238E27FC236}">
              <a16:creationId xmlns:a16="http://schemas.microsoft.com/office/drawing/2014/main" id="{C46BAD6D-B5F9-314A-9516-9D5033C11C9B}"/>
            </a:ext>
          </a:extLst>
        </cdr:cNvPr>
        <cdr:cNvSpPr txBox="1"/>
      </cdr:nvSpPr>
      <cdr:spPr>
        <a:xfrm xmlns:a="http://schemas.openxmlformats.org/drawingml/2006/main">
          <a:off x="2966350" y="1987017"/>
          <a:ext cx="37047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0.39993</cdr:x>
      <cdr:y>0.57489</cdr:y>
    </cdr:from>
    <cdr:to>
      <cdr:x>0.4604</cdr:x>
      <cdr:y>0.63865</cdr:y>
    </cdr:to>
    <cdr:sp macro="" textlink="">
      <cdr:nvSpPr>
        <cdr:cNvPr id="8" name="CuadroTexto 34">
          <a:extLst xmlns:a="http://schemas.openxmlformats.org/drawingml/2006/main">
            <a:ext uri="{FF2B5EF4-FFF2-40B4-BE49-F238E27FC236}">
              <a16:creationId xmlns:a16="http://schemas.microsoft.com/office/drawing/2014/main" id="{51B78998-6195-9A43-84C0-6D77A1CFC13F}"/>
            </a:ext>
          </a:extLst>
        </cdr:cNvPr>
        <cdr:cNvSpPr txBox="1"/>
      </cdr:nvSpPr>
      <cdr:spPr>
        <a:xfrm xmlns:a="http://schemas.openxmlformats.org/drawingml/2006/main">
          <a:off x="2450205" y="2102471"/>
          <a:ext cx="37047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0.31387</cdr:x>
      <cdr:y>0.4644</cdr:y>
    </cdr:from>
    <cdr:to>
      <cdr:x>0.37434</cdr:x>
      <cdr:y>0.52816</cdr:y>
    </cdr:to>
    <cdr:sp macro="" textlink="">
      <cdr:nvSpPr>
        <cdr:cNvPr id="9" name="CuadroTexto 35">
          <a:extLst xmlns:a="http://schemas.openxmlformats.org/drawingml/2006/main">
            <a:ext uri="{FF2B5EF4-FFF2-40B4-BE49-F238E27FC236}">
              <a16:creationId xmlns:a16="http://schemas.microsoft.com/office/drawing/2014/main" id="{E338D7A2-45A7-2740-A1E1-6302150FE8D8}"/>
            </a:ext>
          </a:extLst>
        </cdr:cNvPr>
        <cdr:cNvSpPr txBox="1"/>
      </cdr:nvSpPr>
      <cdr:spPr>
        <a:xfrm xmlns:a="http://schemas.openxmlformats.org/drawingml/2006/main">
          <a:off x="1922960" y="1698381"/>
          <a:ext cx="37047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0.22755</cdr:x>
      <cdr:y>0.48965</cdr:y>
    </cdr:from>
    <cdr:to>
      <cdr:x>0.28802</cdr:x>
      <cdr:y>0.55342</cdr:y>
    </cdr:to>
    <cdr:sp macro="" textlink="">
      <cdr:nvSpPr>
        <cdr:cNvPr id="10" name="CuadroTexto 36">
          <a:extLst xmlns:a="http://schemas.openxmlformats.org/drawingml/2006/main">
            <a:ext uri="{FF2B5EF4-FFF2-40B4-BE49-F238E27FC236}">
              <a16:creationId xmlns:a16="http://schemas.microsoft.com/office/drawing/2014/main" id="{66FDD523-92BA-4F4B-A7BE-DBABC6B42BBE}"/>
            </a:ext>
          </a:extLst>
        </cdr:cNvPr>
        <cdr:cNvSpPr txBox="1"/>
      </cdr:nvSpPr>
      <cdr:spPr>
        <a:xfrm xmlns:a="http://schemas.openxmlformats.org/drawingml/2006/main">
          <a:off x="1394140" y="1790744"/>
          <a:ext cx="370477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ab</a:t>
          </a:r>
        </a:p>
      </cdr:txBody>
    </cdr:sp>
  </cdr:relSizeAnchor>
  <cdr:relSizeAnchor xmlns:cdr="http://schemas.openxmlformats.org/drawingml/2006/chartDrawing">
    <cdr:from>
      <cdr:x>0.74381</cdr:x>
      <cdr:y>0.81481</cdr:y>
    </cdr:from>
    <cdr:to>
      <cdr:x>0.78285</cdr:x>
      <cdr:y>0.87858</cdr:y>
    </cdr:to>
    <cdr:sp macro="" textlink="">
      <cdr:nvSpPr>
        <cdr:cNvPr id="11" name="CuadroTexto 27">
          <a:extLst xmlns:a="http://schemas.openxmlformats.org/drawingml/2006/main">
            <a:ext uri="{FF2B5EF4-FFF2-40B4-BE49-F238E27FC236}">
              <a16:creationId xmlns:a16="http://schemas.microsoft.com/office/drawing/2014/main" id="{48E778AA-1BA7-9248-AA4B-E120AF42EA6C}"/>
            </a:ext>
          </a:extLst>
        </cdr:cNvPr>
        <cdr:cNvSpPr txBox="1"/>
      </cdr:nvSpPr>
      <cdr:spPr>
        <a:xfrm xmlns:a="http://schemas.openxmlformats.org/drawingml/2006/main">
          <a:off x="4557079" y="2979926"/>
          <a:ext cx="239168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dirty="0"/>
            <a:t>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X90"/>
  <sheetViews>
    <sheetView topLeftCell="L1" zoomScale="113" zoomScaleNormal="110" workbookViewId="0">
      <selection activeCell="P12" sqref="P12"/>
    </sheetView>
  </sheetViews>
  <sheetFormatPr baseColWidth="10" defaultColWidth="10.83203125" defaultRowHeight="15" x14ac:dyDescent="0.2"/>
  <cols>
    <col min="2" max="2" width="8.1640625" customWidth="1"/>
    <col min="3" max="3" width="9.33203125" customWidth="1"/>
    <col min="4" max="7" width="7" customWidth="1"/>
    <col min="8" max="8" width="6.6640625" customWidth="1"/>
    <col min="9" max="37" width="7" customWidth="1"/>
    <col min="41" max="45" width="10.5" customWidth="1"/>
  </cols>
  <sheetData>
    <row r="2" spans="1:43" ht="24" x14ac:dyDescent="0.3">
      <c r="C2" s="173" t="s">
        <v>103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07"/>
    </row>
    <row r="3" spans="1:43" ht="19" x14ac:dyDescent="0.25"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AG3" s="177" t="s">
        <v>77</v>
      </c>
      <c r="AH3" s="177"/>
      <c r="AI3" s="177"/>
      <c r="AJ3" s="177"/>
      <c r="AO3" s="178" t="s">
        <v>76</v>
      </c>
      <c r="AP3" s="178"/>
      <c r="AQ3" s="178"/>
    </row>
    <row r="4" spans="1:43" x14ac:dyDescent="0.2">
      <c r="A4" s="2" t="s">
        <v>72</v>
      </c>
      <c r="B4" s="65">
        <v>100000000</v>
      </c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3" ht="19" x14ac:dyDescent="0.2">
      <c r="B5" s="1"/>
      <c r="C5" s="1"/>
      <c r="D5" s="1"/>
      <c r="E5" s="152" t="s">
        <v>73</v>
      </c>
      <c r="F5" s="1"/>
      <c r="G5" s="108" t="s">
        <v>74</v>
      </c>
      <c r="H5" s="1"/>
      <c r="I5" s="1"/>
      <c r="J5" s="1"/>
      <c r="K5" s="1"/>
      <c r="L5" s="1"/>
      <c r="M5" s="1"/>
      <c r="N5" s="1"/>
      <c r="O5" s="1"/>
      <c r="AG5" s="108"/>
      <c r="AH5" s="108"/>
      <c r="AI5" s="172" t="s">
        <v>98</v>
      </c>
      <c r="AJ5" s="108"/>
      <c r="AK5" s="108"/>
      <c r="AL5" s="108"/>
      <c r="AM5" s="108"/>
    </row>
    <row r="6" spans="1:43" ht="16" x14ac:dyDescent="0.2">
      <c r="A6" s="2" t="s">
        <v>71</v>
      </c>
      <c r="B6" s="156" t="s">
        <v>33</v>
      </c>
      <c r="C6" s="158" t="s">
        <v>65</v>
      </c>
      <c r="D6" s="6" t="s">
        <v>66</v>
      </c>
      <c r="E6" s="6" t="s">
        <v>22</v>
      </c>
      <c r="F6" s="6" t="s">
        <v>23</v>
      </c>
      <c r="G6" s="6" t="s">
        <v>24</v>
      </c>
      <c r="H6" s="6" t="s">
        <v>25</v>
      </c>
      <c r="I6" s="6" t="s">
        <v>26</v>
      </c>
      <c r="J6" s="6" t="s">
        <v>27</v>
      </c>
      <c r="K6" s="6" t="s">
        <v>28</v>
      </c>
      <c r="L6" s="6" t="s">
        <v>29</v>
      </c>
      <c r="M6" s="6" t="s">
        <v>30</v>
      </c>
      <c r="N6" s="6" t="s">
        <v>31</v>
      </c>
      <c r="O6" s="4"/>
      <c r="AG6" s="108" t="s">
        <v>94</v>
      </c>
      <c r="AH6" s="108" t="s">
        <v>93</v>
      </c>
      <c r="AI6" s="172"/>
      <c r="AJ6" s="108" t="s">
        <v>92</v>
      </c>
      <c r="AK6" s="108" t="s">
        <v>91</v>
      </c>
      <c r="AL6" s="108" t="s">
        <v>90</v>
      </c>
      <c r="AM6" s="108" t="s">
        <v>78</v>
      </c>
    </row>
    <row r="7" spans="1:43" ht="16" x14ac:dyDescent="0.2">
      <c r="B7" s="156"/>
      <c r="C7" s="159">
        <v>3</v>
      </c>
      <c r="D7">
        <v>1</v>
      </c>
      <c r="E7">
        <v>5</v>
      </c>
      <c r="F7" s="1">
        <v>3</v>
      </c>
      <c r="G7" s="1">
        <v>5</v>
      </c>
      <c r="H7" s="1">
        <v>8</v>
      </c>
      <c r="I7">
        <v>3</v>
      </c>
      <c r="J7">
        <v>8</v>
      </c>
      <c r="K7">
        <v>0</v>
      </c>
      <c r="L7">
        <v>0</v>
      </c>
      <c r="M7">
        <v>6</v>
      </c>
      <c r="N7">
        <v>10</v>
      </c>
      <c r="O7" s="4"/>
      <c r="AG7" s="106" t="s">
        <v>52</v>
      </c>
      <c r="AH7" s="106">
        <v>1</v>
      </c>
      <c r="AI7" s="106">
        <v>2</v>
      </c>
      <c r="AJ7" s="106">
        <f t="shared" ref="AJ7:AJ39" si="0">(AI7*100)/20</f>
        <v>10</v>
      </c>
      <c r="AK7" s="106">
        <f t="shared" ref="AK7:AK39" si="1">AJ7/100</f>
        <v>0.1</v>
      </c>
      <c r="AL7" s="106">
        <f t="shared" ref="AL7:AL39" si="2">SQRT(AK7)</f>
        <v>0.31622776601683794</v>
      </c>
      <c r="AM7" s="106">
        <f t="shared" ref="AM7:AM39" si="3">ASIN(AL7)</f>
        <v>0.32175055439664224</v>
      </c>
    </row>
    <row r="8" spans="1:43" ht="16" x14ac:dyDescent="0.2">
      <c r="B8" s="156"/>
      <c r="C8" s="159">
        <v>4</v>
      </c>
      <c r="D8">
        <v>1</v>
      </c>
      <c r="E8">
        <v>18</v>
      </c>
      <c r="F8" s="1">
        <v>5</v>
      </c>
      <c r="G8" s="1">
        <v>14</v>
      </c>
      <c r="H8" s="1">
        <v>15</v>
      </c>
      <c r="I8">
        <v>12</v>
      </c>
      <c r="J8">
        <v>10</v>
      </c>
      <c r="K8">
        <v>11</v>
      </c>
      <c r="L8">
        <v>0</v>
      </c>
      <c r="M8">
        <v>18</v>
      </c>
      <c r="N8">
        <v>16</v>
      </c>
      <c r="O8" s="4"/>
      <c r="AG8" s="106" t="s">
        <v>52</v>
      </c>
      <c r="AH8" s="106">
        <v>2</v>
      </c>
      <c r="AI8" s="106">
        <v>2</v>
      </c>
      <c r="AJ8" s="106">
        <f t="shared" si="0"/>
        <v>10</v>
      </c>
      <c r="AK8" s="106">
        <f t="shared" si="1"/>
        <v>0.1</v>
      </c>
      <c r="AL8" s="106">
        <f t="shared" si="2"/>
        <v>0.31622776601683794</v>
      </c>
      <c r="AM8" s="106">
        <f t="shared" si="3"/>
        <v>0.32175055439664224</v>
      </c>
    </row>
    <row r="9" spans="1:43" ht="16" x14ac:dyDescent="0.2">
      <c r="B9" s="156"/>
      <c r="C9" s="159">
        <v>5</v>
      </c>
      <c r="D9">
        <v>2</v>
      </c>
      <c r="E9">
        <v>20</v>
      </c>
      <c r="F9" s="1">
        <v>10</v>
      </c>
      <c r="G9" s="1">
        <v>20</v>
      </c>
      <c r="H9" s="1">
        <v>18</v>
      </c>
      <c r="I9">
        <v>14</v>
      </c>
      <c r="J9">
        <v>15</v>
      </c>
      <c r="K9">
        <v>15</v>
      </c>
      <c r="L9">
        <v>9</v>
      </c>
      <c r="M9">
        <v>20</v>
      </c>
      <c r="N9">
        <v>20</v>
      </c>
      <c r="O9" s="4"/>
      <c r="AG9" s="106" t="s">
        <v>52</v>
      </c>
      <c r="AH9" s="106">
        <v>3</v>
      </c>
      <c r="AI9" s="106">
        <v>2</v>
      </c>
      <c r="AJ9" s="106">
        <f t="shared" si="0"/>
        <v>10</v>
      </c>
      <c r="AK9" s="106">
        <f t="shared" si="1"/>
        <v>0.1</v>
      </c>
      <c r="AL9" s="106">
        <f t="shared" si="2"/>
        <v>0.31622776601683794</v>
      </c>
      <c r="AM9" s="106">
        <f t="shared" si="3"/>
        <v>0.32175055439664224</v>
      </c>
    </row>
    <row r="10" spans="1:43" ht="16" x14ac:dyDescent="0.2">
      <c r="B10" s="156"/>
      <c r="C10" s="159">
        <v>6</v>
      </c>
      <c r="D10">
        <v>2</v>
      </c>
      <c r="E10">
        <v>20</v>
      </c>
      <c r="F10" s="1">
        <v>17</v>
      </c>
      <c r="G10" s="1">
        <v>20</v>
      </c>
      <c r="H10" s="1">
        <v>20</v>
      </c>
      <c r="I10">
        <v>15</v>
      </c>
      <c r="J10">
        <v>17</v>
      </c>
      <c r="K10">
        <v>16</v>
      </c>
      <c r="L10">
        <v>15</v>
      </c>
      <c r="M10">
        <v>20</v>
      </c>
      <c r="N10">
        <v>20</v>
      </c>
      <c r="O10" s="4"/>
      <c r="AG10" s="106" t="s">
        <v>0</v>
      </c>
      <c r="AH10" s="106">
        <v>1</v>
      </c>
      <c r="AI10" s="106">
        <v>20</v>
      </c>
      <c r="AJ10" s="106">
        <f t="shared" si="0"/>
        <v>100</v>
      </c>
      <c r="AK10" s="106">
        <f t="shared" si="1"/>
        <v>1</v>
      </c>
      <c r="AL10" s="106">
        <f t="shared" si="2"/>
        <v>1</v>
      </c>
      <c r="AM10" s="106">
        <f t="shared" si="3"/>
        <v>1.5707963267948966</v>
      </c>
    </row>
    <row r="11" spans="1:43" ht="16" x14ac:dyDescent="0.2">
      <c r="B11" s="157"/>
      <c r="C11" s="12" t="s">
        <v>62</v>
      </c>
      <c r="D11" s="5">
        <f t="shared" ref="D11" si="4">(D10/20)*100</f>
        <v>10</v>
      </c>
      <c r="E11" s="5">
        <f>(E10/20)*100</f>
        <v>100</v>
      </c>
      <c r="F11" s="5">
        <f t="shared" ref="F11:N11" si="5">(F10/20)*100</f>
        <v>85</v>
      </c>
      <c r="G11" s="5">
        <f t="shared" si="5"/>
        <v>100</v>
      </c>
      <c r="H11" s="5">
        <f t="shared" si="5"/>
        <v>100</v>
      </c>
      <c r="I11" s="5">
        <f t="shared" si="5"/>
        <v>75</v>
      </c>
      <c r="J11" s="5">
        <f t="shared" si="5"/>
        <v>85</v>
      </c>
      <c r="K11" s="5">
        <f t="shared" si="5"/>
        <v>80</v>
      </c>
      <c r="L11" s="5">
        <f t="shared" si="5"/>
        <v>75</v>
      </c>
      <c r="M11" s="5">
        <f t="shared" si="5"/>
        <v>100</v>
      </c>
      <c r="N11" s="5">
        <f t="shared" si="5"/>
        <v>100</v>
      </c>
      <c r="O11" s="47"/>
      <c r="AG11" s="106" t="s">
        <v>0</v>
      </c>
      <c r="AH11" s="106">
        <v>2</v>
      </c>
      <c r="AI11" s="106">
        <v>20</v>
      </c>
      <c r="AJ11" s="106">
        <f t="shared" si="0"/>
        <v>100</v>
      </c>
      <c r="AK11" s="106">
        <f t="shared" si="1"/>
        <v>1</v>
      </c>
      <c r="AL11" s="106">
        <f t="shared" si="2"/>
        <v>1</v>
      </c>
      <c r="AM11" s="106">
        <f t="shared" si="3"/>
        <v>1.5707963267948966</v>
      </c>
    </row>
    <row r="12" spans="1:43" ht="16" x14ac:dyDescent="0.2">
      <c r="B12" s="15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"/>
      <c r="AG12" s="106" t="s">
        <v>0</v>
      </c>
      <c r="AH12" s="106">
        <v>3</v>
      </c>
      <c r="AI12" s="106">
        <v>20</v>
      </c>
      <c r="AJ12" s="106">
        <f t="shared" si="0"/>
        <v>100</v>
      </c>
      <c r="AK12" s="106">
        <f t="shared" si="1"/>
        <v>1</v>
      </c>
      <c r="AL12" s="106">
        <f t="shared" si="2"/>
        <v>1</v>
      </c>
      <c r="AM12" s="106">
        <f t="shared" si="3"/>
        <v>1.5707963267948966</v>
      </c>
    </row>
    <row r="13" spans="1:43" ht="16" x14ac:dyDescent="0.2">
      <c r="B13" s="156" t="s">
        <v>34</v>
      </c>
      <c r="C13" s="158" t="s">
        <v>65</v>
      </c>
      <c r="D13" s="6" t="s">
        <v>66</v>
      </c>
      <c r="E13" s="6" t="s">
        <v>22</v>
      </c>
      <c r="F13" s="6" t="s">
        <v>23</v>
      </c>
      <c r="G13" s="6" t="s">
        <v>24</v>
      </c>
      <c r="H13" s="6" t="s">
        <v>25</v>
      </c>
      <c r="I13" s="6" t="s">
        <v>26</v>
      </c>
      <c r="J13" s="6" t="s">
        <v>27</v>
      </c>
      <c r="K13" s="6" t="s">
        <v>28</v>
      </c>
      <c r="L13" s="6" t="s">
        <v>29</v>
      </c>
      <c r="M13" s="6" t="s">
        <v>30</v>
      </c>
      <c r="N13" s="6" t="s">
        <v>31</v>
      </c>
      <c r="O13" s="4"/>
      <c r="AG13" s="106" t="s">
        <v>1</v>
      </c>
      <c r="AH13" s="106">
        <v>1</v>
      </c>
      <c r="AI13" s="106">
        <v>17</v>
      </c>
      <c r="AJ13" s="106">
        <f t="shared" si="0"/>
        <v>85</v>
      </c>
      <c r="AK13" s="106">
        <f t="shared" si="1"/>
        <v>0.85</v>
      </c>
      <c r="AL13" s="106">
        <f t="shared" si="2"/>
        <v>0.92195444572928875</v>
      </c>
      <c r="AM13" s="106">
        <f t="shared" si="3"/>
        <v>1.1730969117028249</v>
      </c>
    </row>
    <row r="14" spans="1:43" ht="16" x14ac:dyDescent="0.2">
      <c r="B14" s="156"/>
      <c r="C14" s="159">
        <v>3</v>
      </c>
      <c r="D14">
        <v>0</v>
      </c>
      <c r="E14">
        <v>9</v>
      </c>
      <c r="F14" s="1">
        <v>4</v>
      </c>
      <c r="G14">
        <v>12</v>
      </c>
      <c r="H14">
        <v>7</v>
      </c>
      <c r="I14">
        <v>4</v>
      </c>
      <c r="J14">
        <v>5</v>
      </c>
      <c r="K14">
        <v>5</v>
      </c>
      <c r="L14">
        <v>2</v>
      </c>
      <c r="M14" s="1">
        <v>5</v>
      </c>
      <c r="N14">
        <v>9</v>
      </c>
      <c r="O14" s="4"/>
      <c r="AG14" s="106" t="s">
        <v>1</v>
      </c>
      <c r="AH14" s="106">
        <v>2</v>
      </c>
      <c r="AI14" s="106">
        <v>20</v>
      </c>
      <c r="AJ14" s="106">
        <f t="shared" si="0"/>
        <v>100</v>
      </c>
      <c r="AK14" s="106">
        <f t="shared" si="1"/>
        <v>1</v>
      </c>
      <c r="AL14" s="106">
        <f t="shared" si="2"/>
        <v>1</v>
      </c>
      <c r="AM14" s="106">
        <f t="shared" si="3"/>
        <v>1.5707963267948966</v>
      </c>
    </row>
    <row r="15" spans="1:43" ht="16" x14ac:dyDescent="0.2">
      <c r="B15" s="156"/>
      <c r="C15" s="159">
        <v>4</v>
      </c>
      <c r="D15">
        <v>1</v>
      </c>
      <c r="E15">
        <v>16</v>
      </c>
      <c r="F15" s="1">
        <v>14</v>
      </c>
      <c r="G15">
        <v>20</v>
      </c>
      <c r="H15">
        <v>18</v>
      </c>
      <c r="I15">
        <v>12</v>
      </c>
      <c r="J15">
        <v>10</v>
      </c>
      <c r="K15">
        <v>8</v>
      </c>
      <c r="L15">
        <v>9</v>
      </c>
      <c r="M15" s="1">
        <v>12</v>
      </c>
      <c r="N15">
        <v>19</v>
      </c>
      <c r="O15" s="4"/>
      <c r="AG15" s="106" t="s">
        <v>1</v>
      </c>
      <c r="AH15" s="106">
        <v>3</v>
      </c>
      <c r="AI15" s="106">
        <v>18</v>
      </c>
      <c r="AJ15" s="106">
        <f t="shared" si="0"/>
        <v>90</v>
      </c>
      <c r="AK15" s="106">
        <f t="shared" si="1"/>
        <v>0.9</v>
      </c>
      <c r="AL15" s="106">
        <f t="shared" si="2"/>
        <v>0.94868329805051377</v>
      </c>
      <c r="AM15" s="106">
        <f t="shared" si="3"/>
        <v>1.2490457723982542</v>
      </c>
    </row>
    <row r="16" spans="1:43" ht="16" x14ac:dyDescent="0.2">
      <c r="B16" s="156"/>
      <c r="C16" s="159">
        <v>5</v>
      </c>
      <c r="D16">
        <v>1</v>
      </c>
      <c r="E16">
        <v>20</v>
      </c>
      <c r="F16" s="1">
        <v>18</v>
      </c>
      <c r="G16">
        <v>20</v>
      </c>
      <c r="H16">
        <v>20</v>
      </c>
      <c r="I16">
        <v>14</v>
      </c>
      <c r="J16">
        <v>16</v>
      </c>
      <c r="K16">
        <v>12</v>
      </c>
      <c r="L16">
        <v>15</v>
      </c>
      <c r="M16" s="1">
        <v>16</v>
      </c>
      <c r="N16">
        <v>19</v>
      </c>
      <c r="O16" s="4"/>
      <c r="AG16" s="106" t="s">
        <v>2</v>
      </c>
      <c r="AH16" s="106">
        <v>1</v>
      </c>
      <c r="AI16" s="106">
        <v>20</v>
      </c>
      <c r="AJ16" s="106">
        <f t="shared" si="0"/>
        <v>100</v>
      </c>
      <c r="AK16" s="106">
        <f t="shared" si="1"/>
        <v>1</v>
      </c>
      <c r="AL16" s="106">
        <f t="shared" si="2"/>
        <v>1</v>
      </c>
      <c r="AM16" s="106">
        <f t="shared" si="3"/>
        <v>1.5707963267948966</v>
      </c>
    </row>
    <row r="17" spans="2:39" ht="16" x14ac:dyDescent="0.2">
      <c r="B17" s="156"/>
      <c r="C17" s="159">
        <v>6</v>
      </c>
      <c r="D17">
        <v>2</v>
      </c>
      <c r="E17">
        <v>20</v>
      </c>
      <c r="F17" s="1">
        <v>20</v>
      </c>
      <c r="G17">
        <v>20</v>
      </c>
      <c r="H17">
        <v>20</v>
      </c>
      <c r="I17">
        <v>16</v>
      </c>
      <c r="J17">
        <v>16</v>
      </c>
      <c r="K17">
        <v>15</v>
      </c>
      <c r="L17">
        <v>17</v>
      </c>
      <c r="M17" s="1">
        <v>20</v>
      </c>
      <c r="N17">
        <v>20</v>
      </c>
      <c r="O17" s="4"/>
      <c r="AG17" s="106" t="s">
        <v>2</v>
      </c>
      <c r="AH17" s="106">
        <v>2</v>
      </c>
      <c r="AI17" s="106">
        <v>20</v>
      </c>
      <c r="AJ17" s="106">
        <f t="shared" si="0"/>
        <v>100</v>
      </c>
      <c r="AK17" s="106">
        <f t="shared" si="1"/>
        <v>1</v>
      </c>
      <c r="AL17" s="106">
        <f t="shared" si="2"/>
        <v>1</v>
      </c>
      <c r="AM17" s="106">
        <f t="shared" si="3"/>
        <v>1.5707963267948966</v>
      </c>
    </row>
    <row r="18" spans="2:39" ht="16" x14ac:dyDescent="0.2">
      <c r="B18" s="156"/>
      <c r="C18" s="12" t="s">
        <v>62</v>
      </c>
      <c r="D18" s="5">
        <f t="shared" ref="D18" si="6">(D17/20)*100</f>
        <v>10</v>
      </c>
      <c r="E18" s="5">
        <f>(E17/20)*100</f>
        <v>100</v>
      </c>
      <c r="F18" s="5">
        <f t="shared" ref="F18:N18" si="7">(F17/20)*100</f>
        <v>100</v>
      </c>
      <c r="G18" s="5">
        <f t="shared" si="7"/>
        <v>100</v>
      </c>
      <c r="H18" s="5">
        <f t="shared" si="7"/>
        <v>100</v>
      </c>
      <c r="I18" s="5">
        <f t="shared" si="7"/>
        <v>80</v>
      </c>
      <c r="J18" s="5">
        <f t="shared" si="7"/>
        <v>80</v>
      </c>
      <c r="K18" s="5">
        <f t="shared" si="7"/>
        <v>75</v>
      </c>
      <c r="L18" s="5">
        <f t="shared" si="7"/>
        <v>85</v>
      </c>
      <c r="M18" s="5">
        <f t="shared" si="7"/>
        <v>100</v>
      </c>
      <c r="N18" s="5">
        <f t="shared" si="7"/>
        <v>100</v>
      </c>
      <c r="O18" s="47"/>
      <c r="AG18" s="106" t="s">
        <v>2</v>
      </c>
      <c r="AH18" s="106">
        <v>3</v>
      </c>
      <c r="AI18" s="106">
        <v>20</v>
      </c>
      <c r="AJ18" s="106">
        <f t="shared" si="0"/>
        <v>100</v>
      </c>
      <c r="AK18" s="106">
        <f t="shared" si="1"/>
        <v>1</v>
      </c>
      <c r="AL18" s="106">
        <f t="shared" si="2"/>
        <v>1</v>
      </c>
      <c r="AM18" s="106">
        <f t="shared" si="3"/>
        <v>1.5707963267948966</v>
      </c>
    </row>
    <row r="19" spans="2:39" ht="16" x14ac:dyDescent="0.2">
      <c r="B19" s="15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  <c r="AG19" s="106" t="s">
        <v>3</v>
      </c>
      <c r="AH19" s="106">
        <v>1</v>
      </c>
      <c r="AI19" s="106">
        <v>20</v>
      </c>
      <c r="AJ19" s="106">
        <f t="shared" si="0"/>
        <v>100</v>
      </c>
      <c r="AK19" s="106">
        <f t="shared" si="1"/>
        <v>1</v>
      </c>
      <c r="AL19" s="106">
        <f t="shared" si="2"/>
        <v>1</v>
      </c>
      <c r="AM19" s="106">
        <f t="shared" si="3"/>
        <v>1.5707963267948966</v>
      </c>
    </row>
    <row r="20" spans="2:39" ht="16" x14ac:dyDescent="0.2">
      <c r="B20" s="156" t="s">
        <v>35</v>
      </c>
      <c r="C20" s="158" t="s">
        <v>65</v>
      </c>
      <c r="D20" s="6" t="s">
        <v>66</v>
      </c>
      <c r="E20" s="6" t="s">
        <v>22</v>
      </c>
      <c r="F20" s="6" t="s">
        <v>23</v>
      </c>
      <c r="G20" s="6" t="s">
        <v>24</v>
      </c>
      <c r="H20" s="6" t="s">
        <v>25</v>
      </c>
      <c r="I20" s="6" t="s">
        <v>26</v>
      </c>
      <c r="J20" s="6" t="s">
        <v>27</v>
      </c>
      <c r="K20" s="6" t="s">
        <v>28</v>
      </c>
      <c r="L20" s="6" t="s">
        <v>29</v>
      </c>
      <c r="M20" s="6" t="s">
        <v>30</v>
      </c>
      <c r="N20" s="6" t="s">
        <v>31</v>
      </c>
      <c r="O20" s="4"/>
      <c r="AG20" s="106" t="s">
        <v>3</v>
      </c>
      <c r="AH20" s="106">
        <v>2</v>
      </c>
      <c r="AI20" s="106">
        <v>20</v>
      </c>
      <c r="AJ20" s="106">
        <f t="shared" si="0"/>
        <v>100</v>
      </c>
      <c r="AK20" s="106">
        <f t="shared" si="1"/>
        <v>1</v>
      </c>
      <c r="AL20" s="106">
        <f t="shared" si="2"/>
        <v>1</v>
      </c>
      <c r="AM20" s="106">
        <f t="shared" si="3"/>
        <v>1.5707963267948966</v>
      </c>
    </row>
    <row r="21" spans="2:39" x14ac:dyDescent="0.2">
      <c r="B21" s="121"/>
      <c r="C21" s="159">
        <v>3</v>
      </c>
      <c r="D21" s="1">
        <v>1</v>
      </c>
      <c r="E21">
        <v>10</v>
      </c>
      <c r="F21" s="1">
        <v>3</v>
      </c>
      <c r="G21" s="1">
        <v>4</v>
      </c>
      <c r="H21">
        <v>8</v>
      </c>
      <c r="I21" s="1">
        <v>4</v>
      </c>
      <c r="J21" s="1">
        <v>6</v>
      </c>
      <c r="K21" s="1">
        <v>3</v>
      </c>
      <c r="L21" s="1">
        <v>2</v>
      </c>
      <c r="M21">
        <v>7</v>
      </c>
      <c r="N21">
        <v>5</v>
      </c>
      <c r="O21" s="4"/>
      <c r="AG21" s="106" t="s">
        <v>3</v>
      </c>
      <c r="AH21" s="106">
        <v>3</v>
      </c>
      <c r="AI21" s="106">
        <v>20</v>
      </c>
      <c r="AJ21" s="106">
        <f t="shared" si="0"/>
        <v>100</v>
      </c>
      <c r="AK21" s="106">
        <f t="shared" si="1"/>
        <v>1</v>
      </c>
      <c r="AL21" s="106">
        <f t="shared" si="2"/>
        <v>1</v>
      </c>
      <c r="AM21" s="106">
        <f t="shared" si="3"/>
        <v>1.5707963267948966</v>
      </c>
    </row>
    <row r="22" spans="2:39" x14ac:dyDescent="0.2">
      <c r="B22" s="4"/>
      <c r="C22" s="159">
        <v>4</v>
      </c>
      <c r="D22" s="1">
        <v>2</v>
      </c>
      <c r="E22">
        <v>17</v>
      </c>
      <c r="F22" s="1">
        <v>10</v>
      </c>
      <c r="G22" s="1">
        <v>10</v>
      </c>
      <c r="H22">
        <v>18</v>
      </c>
      <c r="I22" s="1">
        <v>10</v>
      </c>
      <c r="J22" s="1">
        <v>12</v>
      </c>
      <c r="K22" s="1">
        <v>8</v>
      </c>
      <c r="L22" s="1">
        <v>6</v>
      </c>
      <c r="M22" s="1">
        <v>11</v>
      </c>
      <c r="N22" s="1">
        <v>11</v>
      </c>
      <c r="O22" s="4"/>
      <c r="AG22" s="106" t="s">
        <v>4</v>
      </c>
      <c r="AH22" s="106">
        <v>1</v>
      </c>
      <c r="AI22" s="106">
        <v>15</v>
      </c>
      <c r="AJ22" s="106">
        <f t="shared" si="0"/>
        <v>75</v>
      </c>
      <c r="AK22" s="106">
        <f t="shared" si="1"/>
        <v>0.75</v>
      </c>
      <c r="AL22" s="106">
        <f t="shared" si="2"/>
        <v>0.8660254037844386</v>
      </c>
      <c r="AM22" s="106">
        <f t="shared" si="3"/>
        <v>1.0471975511965976</v>
      </c>
    </row>
    <row r="23" spans="2:39" x14ac:dyDescent="0.2">
      <c r="B23" s="4"/>
      <c r="C23" s="159">
        <v>5</v>
      </c>
      <c r="D23">
        <v>2</v>
      </c>
      <c r="E23" s="1">
        <v>20</v>
      </c>
      <c r="F23" s="1">
        <v>12</v>
      </c>
      <c r="G23">
        <v>14</v>
      </c>
      <c r="H23">
        <v>18</v>
      </c>
      <c r="I23">
        <v>14</v>
      </c>
      <c r="J23">
        <v>16</v>
      </c>
      <c r="K23">
        <v>15</v>
      </c>
      <c r="L23">
        <v>12</v>
      </c>
      <c r="M23" s="1">
        <v>14</v>
      </c>
      <c r="N23" s="1">
        <v>19</v>
      </c>
      <c r="O23" s="4"/>
      <c r="AG23" s="106" t="s">
        <v>4</v>
      </c>
      <c r="AH23" s="106">
        <v>2</v>
      </c>
      <c r="AI23" s="106">
        <v>16</v>
      </c>
      <c r="AJ23" s="106">
        <f t="shared" si="0"/>
        <v>80</v>
      </c>
      <c r="AK23" s="106">
        <f t="shared" si="1"/>
        <v>0.8</v>
      </c>
      <c r="AL23" s="106">
        <f t="shared" si="2"/>
        <v>0.89442719099991586</v>
      </c>
      <c r="AM23" s="106">
        <f t="shared" si="3"/>
        <v>1.1071487177940904</v>
      </c>
    </row>
    <row r="24" spans="2:39" x14ac:dyDescent="0.2">
      <c r="B24" s="4"/>
      <c r="C24" s="159">
        <v>6</v>
      </c>
      <c r="D24">
        <v>2</v>
      </c>
      <c r="E24" s="4">
        <v>20</v>
      </c>
      <c r="F24" s="1">
        <v>18</v>
      </c>
      <c r="G24">
        <v>20</v>
      </c>
      <c r="H24">
        <v>20</v>
      </c>
      <c r="I24">
        <v>16</v>
      </c>
      <c r="J24">
        <v>17</v>
      </c>
      <c r="K24">
        <v>17</v>
      </c>
      <c r="L24">
        <v>13</v>
      </c>
      <c r="M24">
        <v>20</v>
      </c>
      <c r="N24">
        <v>20</v>
      </c>
      <c r="O24" s="4"/>
      <c r="AG24" s="106" t="s">
        <v>4</v>
      </c>
      <c r="AH24" s="106">
        <v>3</v>
      </c>
      <c r="AI24" s="106">
        <v>16</v>
      </c>
      <c r="AJ24" s="106">
        <f t="shared" si="0"/>
        <v>80</v>
      </c>
      <c r="AK24" s="106">
        <f t="shared" si="1"/>
        <v>0.8</v>
      </c>
      <c r="AL24" s="106">
        <f t="shared" si="2"/>
        <v>0.89442719099991586</v>
      </c>
      <c r="AM24" s="106">
        <f t="shared" si="3"/>
        <v>1.1071487177940904</v>
      </c>
    </row>
    <row r="25" spans="2:39" x14ac:dyDescent="0.2">
      <c r="B25" s="47"/>
      <c r="C25" s="12" t="s">
        <v>62</v>
      </c>
      <c r="D25" s="5">
        <f t="shared" ref="D25" si="8">(D24/20)*100</f>
        <v>10</v>
      </c>
      <c r="E25" s="5">
        <f>(E24/20)*100</f>
        <v>100</v>
      </c>
      <c r="F25" s="5">
        <f t="shared" ref="F25:N25" si="9">(F24/20)*100</f>
        <v>90</v>
      </c>
      <c r="G25" s="5">
        <f t="shared" si="9"/>
        <v>100</v>
      </c>
      <c r="H25" s="5">
        <f t="shared" si="9"/>
        <v>100</v>
      </c>
      <c r="I25" s="5">
        <f t="shared" si="9"/>
        <v>80</v>
      </c>
      <c r="J25" s="5">
        <f t="shared" si="9"/>
        <v>85</v>
      </c>
      <c r="K25" s="5">
        <f t="shared" si="9"/>
        <v>85</v>
      </c>
      <c r="L25" s="5">
        <f t="shared" si="9"/>
        <v>65</v>
      </c>
      <c r="M25" s="5">
        <f t="shared" si="9"/>
        <v>100</v>
      </c>
      <c r="N25" s="5">
        <f t="shared" si="9"/>
        <v>100</v>
      </c>
      <c r="O25" s="47"/>
      <c r="AG25" s="106" t="s">
        <v>5</v>
      </c>
      <c r="AH25" s="106">
        <v>1</v>
      </c>
      <c r="AI25" s="106">
        <v>17</v>
      </c>
      <c r="AJ25" s="106">
        <f t="shared" si="0"/>
        <v>85</v>
      </c>
      <c r="AK25" s="106">
        <f t="shared" si="1"/>
        <v>0.85</v>
      </c>
      <c r="AL25" s="106">
        <f t="shared" si="2"/>
        <v>0.92195444572928875</v>
      </c>
      <c r="AM25" s="106">
        <f t="shared" si="3"/>
        <v>1.1730969117028249</v>
      </c>
    </row>
    <row r="26" spans="2:39" ht="16" x14ac:dyDescent="0.2">
      <c r="B26" s="1"/>
      <c r="E26" s="75"/>
      <c r="AG26" s="106" t="s">
        <v>5</v>
      </c>
      <c r="AH26" s="106">
        <v>2</v>
      </c>
      <c r="AI26" s="106">
        <v>16</v>
      </c>
      <c r="AJ26" s="106">
        <f t="shared" si="0"/>
        <v>80</v>
      </c>
      <c r="AK26" s="106">
        <f t="shared" si="1"/>
        <v>0.8</v>
      </c>
      <c r="AL26" s="106">
        <f t="shared" si="2"/>
        <v>0.89442719099991586</v>
      </c>
      <c r="AM26" s="106">
        <f t="shared" si="3"/>
        <v>1.1071487177940904</v>
      </c>
    </row>
    <row r="27" spans="2:39" x14ac:dyDescent="0.2">
      <c r="B27" s="4"/>
      <c r="AG27" s="106" t="s">
        <v>5</v>
      </c>
      <c r="AH27" s="106">
        <v>3</v>
      </c>
      <c r="AI27" s="106">
        <v>17</v>
      </c>
      <c r="AJ27" s="106">
        <f t="shared" si="0"/>
        <v>85</v>
      </c>
      <c r="AK27" s="106">
        <f t="shared" si="1"/>
        <v>0.85</v>
      </c>
      <c r="AL27" s="106">
        <f t="shared" si="2"/>
        <v>0.92195444572928875</v>
      </c>
      <c r="AM27" s="106">
        <f t="shared" si="3"/>
        <v>1.1730969117028249</v>
      </c>
    </row>
    <row r="28" spans="2:39" ht="16" x14ac:dyDescent="0.2">
      <c r="B28" s="4"/>
      <c r="D28" s="154" t="s">
        <v>67</v>
      </c>
      <c r="E28" s="1"/>
      <c r="F28" s="1"/>
      <c r="G28" s="1"/>
      <c r="H28" s="1"/>
      <c r="I28" s="1"/>
      <c r="J28" s="1"/>
      <c r="K28" s="1"/>
      <c r="L28" s="1"/>
      <c r="N28" s="1"/>
      <c r="O28" s="1"/>
      <c r="AG28" s="106" t="s">
        <v>6</v>
      </c>
      <c r="AH28" s="106">
        <v>1</v>
      </c>
      <c r="AI28" s="106">
        <v>16</v>
      </c>
      <c r="AJ28" s="106">
        <f t="shared" si="0"/>
        <v>80</v>
      </c>
      <c r="AK28" s="106">
        <f t="shared" si="1"/>
        <v>0.8</v>
      </c>
      <c r="AL28" s="106">
        <f t="shared" si="2"/>
        <v>0.89442719099991586</v>
      </c>
      <c r="AM28" s="106">
        <f t="shared" si="3"/>
        <v>1.1071487177940904</v>
      </c>
    </row>
    <row r="29" spans="2:39" x14ac:dyDescent="0.2">
      <c r="B29" s="4"/>
      <c r="C29" s="1"/>
      <c r="D29" s="6" t="s">
        <v>66</v>
      </c>
      <c r="E29" s="6" t="s">
        <v>22</v>
      </c>
      <c r="F29" s="6" t="s">
        <v>23</v>
      </c>
      <c r="G29" s="6" t="s">
        <v>24</v>
      </c>
      <c r="H29" s="6" t="s">
        <v>25</v>
      </c>
      <c r="I29" s="6" t="s">
        <v>26</v>
      </c>
      <c r="J29" s="6" t="s">
        <v>27</v>
      </c>
      <c r="K29" s="6" t="s">
        <v>28</v>
      </c>
      <c r="L29" s="6" t="s">
        <v>29</v>
      </c>
      <c r="M29" s="6" t="s">
        <v>30</v>
      </c>
      <c r="N29" s="6" t="s">
        <v>31</v>
      </c>
      <c r="O29" s="4"/>
      <c r="AG29" s="106" t="s">
        <v>6</v>
      </c>
      <c r="AH29" s="106">
        <v>2</v>
      </c>
      <c r="AI29" s="106">
        <v>15</v>
      </c>
      <c r="AJ29" s="106">
        <f t="shared" si="0"/>
        <v>75</v>
      </c>
      <c r="AK29" s="106">
        <f t="shared" si="1"/>
        <v>0.75</v>
      </c>
      <c r="AL29" s="106">
        <f t="shared" si="2"/>
        <v>0.8660254037844386</v>
      </c>
      <c r="AM29" s="106">
        <f t="shared" si="3"/>
        <v>1.0471975511965976</v>
      </c>
    </row>
    <row r="30" spans="2:39" ht="21" x14ac:dyDescent="0.25">
      <c r="B30" s="4"/>
      <c r="C30" s="1" t="s">
        <v>33</v>
      </c>
      <c r="D30" s="44">
        <f t="shared" ref="D30" si="10">D11</f>
        <v>10</v>
      </c>
      <c r="E30" s="44">
        <f t="shared" ref="E30:N30" si="11">E11</f>
        <v>100</v>
      </c>
      <c r="F30" s="44">
        <f t="shared" si="11"/>
        <v>85</v>
      </c>
      <c r="G30" s="44">
        <f t="shared" si="11"/>
        <v>100</v>
      </c>
      <c r="H30" s="44">
        <f t="shared" si="11"/>
        <v>100</v>
      </c>
      <c r="I30" s="44">
        <f t="shared" si="11"/>
        <v>75</v>
      </c>
      <c r="J30" s="44">
        <f t="shared" si="11"/>
        <v>85</v>
      </c>
      <c r="K30" s="44">
        <f t="shared" si="11"/>
        <v>80</v>
      </c>
      <c r="L30" s="44">
        <f t="shared" si="11"/>
        <v>75</v>
      </c>
      <c r="M30" s="44">
        <f t="shared" si="11"/>
        <v>100</v>
      </c>
      <c r="N30" s="44">
        <f t="shared" si="11"/>
        <v>100</v>
      </c>
      <c r="O30" s="49"/>
      <c r="S30" s="155" t="s">
        <v>101</v>
      </c>
      <c r="T30" s="149"/>
      <c r="U30" s="149"/>
      <c r="AG30" s="106" t="s">
        <v>6</v>
      </c>
      <c r="AH30" s="106">
        <v>3</v>
      </c>
      <c r="AI30" s="106">
        <v>17</v>
      </c>
      <c r="AJ30" s="106">
        <f t="shared" si="0"/>
        <v>85</v>
      </c>
      <c r="AK30" s="106">
        <f t="shared" si="1"/>
        <v>0.85</v>
      </c>
      <c r="AL30" s="106">
        <f t="shared" si="2"/>
        <v>0.92195444572928875</v>
      </c>
      <c r="AM30" s="106">
        <f t="shared" si="3"/>
        <v>1.1730969117028249</v>
      </c>
    </row>
    <row r="31" spans="2:39" x14ac:dyDescent="0.2">
      <c r="C31" s="1" t="s">
        <v>34</v>
      </c>
      <c r="D31" s="44">
        <f t="shared" ref="D31" si="12">D18</f>
        <v>10</v>
      </c>
      <c r="E31" s="44">
        <f t="shared" ref="E31:N31" si="13">E18</f>
        <v>100</v>
      </c>
      <c r="F31" s="44">
        <f t="shared" si="13"/>
        <v>100</v>
      </c>
      <c r="G31" s="44">
        <f t="shared" si="13"/>
        <v>100</v>
      </c>
      <c r="H31" s="44">
        <f t="shared" si="13"/>
        <v>100</v>
      </c>
      <c r="I31" s="44">
        <f t="shared" si="13"/>
        <v>80</v>
      </c>
      <c r="J31" s="44">
        <f t="shared" si="13"/>
        <v>80</v>
      </c>
      <c r="K31" s="44">
        <f t="shared" si="13"/>
        <v>75</v>
      </c>
      <c r="L31" s="44">
        <f t="shared" si="13"/>
        <v>85</v>
      </c>
      <c r="M31" s="44">
        <f t="shared" si="13"/>
        <v>100</v>
      </c>
      <c r="N31" s="44">
        <f t="shared" si="13"/>
        <v>100</v>
      </c>
      <c r="O31" s="49"/>
      <c r="X31" s="149"/>
      <c r="Y31" s="149"/>
      <c r="AG31" s="106" t="s">
        <v>7</v>
      </c>
      <c r="AH31" s="106">
        <v>1</v>
      </c>
      <c r="AI31" s="106">
        <v>15</v>
      </c>
      <c r="AJ31" s="106">
        <f t="shared" si="0"/>
        <v>75</v>
      </c>
      <c r="AK31" s="106">
        <f t="shared" si="1"/>
        <v>0.75</v>
      </c>
      <c r="AL31" s="106">
        <f t="shared" si="2"/>
        <v>0.8660254037844386</v>
      </c>
      <c r="AM31" s="106">
        <f t="shared" si="3"/>
        <v>1.0471975511965976</v>
      </c>
    </row>
    <row r="32" spans="2:39" x14ac:dyDescent="0.2">
      <c r="C32" s="1" t="s">
        <v>35</v>
      </c>
      <c r="D32" s="44">
        <f t="shared" ref="D32" si="14">D25</f>
        <v>10</v>
      </c>
      <c r="E32" s="44">
        <f t="shared" ref="E32:N32" si="15">E25</f>
        <v>100</v>
      </c>
      <c r="F32" s="44">
        <f t="shared" si="15"/>
        <v>90</v>
      </c>
      <c r="G32" s="44">
        <f t="shared" si="15"/>
        <v>100</v>
      </c>
      <c r="H32" s="44">
        <f t="shared" si="15"/>
        <v>100</v>
      </c>
      <c r="I32" s="44">
        <f t="shared" si="15"/>
        <v>80</v>
      </c>
      <c r="J32" s="44">
        <f t="shared" si="15"/>
        <v>85</v>
      </c>
      <c r="K32" s="44">
        <f t="shared" si="15"/>
        <v>85</v>
      </c>
      <c r="L32" s="44">
        <f t="shared" si="15"/>
        <v>65</v>
      </c>
      <c r="M32" s="44">
        <f t="shared" si="15"/>
        <v>100</v>
      </c>
      <c r="N32" s="44">
        <f t="shared" si="15"/>
        <v>100</v>
      </c>
      <c r="O32" s="49"/>
      <c r="Q32" s="47"/>
      <c r="R32" s="20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G32" s="106" t="s">
        <v>7</v>
      </c>
      <c r="AH32" s="106">
        <v>2</v>
      </c>
      <c r="AI32" s="106">
        <v>17</v>
      </c>
      <c r="AJ32" s="106">
        <f t="shared" si="0"/>
        <v>85</v>
      </c>
      <c r="AK32" s="106">
        <f t="shared" si="1"/>
        <v>0.85</v>
      </c>
      <c r="AL32" s="106">
        <f t="shared" si="2"/>
        <v>0.92195444572928875</v>
      </c>
      <c r="AM32" s="106">
        <f t="shared" si="3"/>
        <v>1.1730969117028249</v>
      </c>
    </row>
    <row r="33" spans="2:45" x14ac:dyDescent="0.2">
      <c r="C33" s="146" t="s">
        <v>63</v>
      </c>
      <c r="D33" s="64">
        <f>AVERAGE(D30:D32)</f>
        <v>10</v>
      </c>
      <c r="E33" s="64">
        <f>AVERAGE(E30:E32)</f>
        <v>100</v>
      </c>
      <c r="F33" s="64">
        <f t="shared" ref="F33:N33" si="16">AVERAGE(F30:F32)</f>
        <v>91.666666666666671</v>
      </c>
      <c r="G33" s="64">
        <f t="shared" si="16"/>
        <v>100</v>
      </c>
      <c r="H33" s="64">
        <f t="shared" si="16"/>
        <v>100</v>
      </c>
      <c r="I33" s="64">
        <f t="shared" si="16"/>
        <v>78.333333333333329</v>
      </c>
      <c r="J33" s="64">
        <f t="shared" si="16"/>
        <v>83.333333333333329</v>
      </c>
      <c r="K33" s="64">
        <f t="shared" si="16"/>
        <v>80</v>
      </c>
      <c r="L33" s="64">
        <f t="shared" si="16"/>
        <v>75</v>
      </c>
      <c r="M33" s="64">
        <f t="shared" si="16"/>
        <v>100</v>
      </c>
      <c r="N33" s="64">
        <f t="shared" si="16"/>
        <v>100</v>
      </c>
      <c r="O33" s="103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G33" s="106" t="s">
        <v>7</v>
      </c>
      <c r="AH33" s="106">
        <v>3</v>
      </c>
      <c r="AI33" s="108">
        <v>13</v>
      </c>
      <c r="AJ33" s="106">
        <f t="shared" si="0"/>
        <v>65</v>
      </c>
      <c r="AK33" s="106">
        <f t="shared" si="1"/>
        <v>0.65</v>
      </c>
      <c r="AL33" s="106">
        <f t="shared" si="2"/>
        <v>0.80622577482985502</v>
      </c>
      <c r="AM33" s="106">
        <f t="shared" si="3"/>
        <v>0.93774449040514718</v>
      </c>
    </row>
    <row r="34" spans="2:45" x14ac:dyDescent="0.2">
      <c r="C34" s="115" t="s">
        <v>64</v>
      </c>
      <c r="D34" s="2">
        <f t="shared" ref="D34" si="17">STDEV(D30:D32)</f>
        <v>0</v>
      </c>
      <c r="E34" s="2">
        <f>STDEV(E30:E32)</f>
        <v>0</v>
      </c>
      <c r="F34" s="2">
        <f t="shared" ref="F34:N34" si="18">STDEV(F30:F32)</f>
        <v>7.6376261582597342</v>
      </c>
      <c r="G34" s="2">
        <f t="shared" si="18"/>
        <v>0</v>
      </c>
      <c r="H34" s="2">
        <f t="shared" si="18"/>
        <v>0</v>
      </c>
      <c r="I34" s="2">
        <f t="shared" si="18"/>
        <v>2.8867513459481287</v>
      </c>
      <c r="J34" s="2">
        <f t="shared" si="18"/>
        <v>2.8867513459481287</v>
      </c>
      <c r="K34" s="2">
        <f t="shared" si="18"/>
        <v>5</v>
      </c>
      <c r="L34" s="2">
        <f t="shared" si="18"/>
        <v>10</v>
      </c>
      <c r="M34" s="2">
        <f t="shared" si="18"/>
        <v>0</v>
      </c>
      <c r="N34" s="2">
        <f t="shared" si="18"/>
        <v>0</v>
      </c>
      <c r="O34" s="47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3"/>
      <c r="AE34" s="3"/>
      <c r="AG34" s="106" t="s">
        <v>8</v>
      </c>
      <c r="AH34" s="106">
        <v>1</v>
      </c>
      <c r="AI34" s="106">
        <v>20</v>
      </c>
      <c r="AJ34" s="106">
        <f t="shared" si="0"/>
        <v>100</v>
      </c>
      <c r="AK34" s="106">
        <f t="shared" si="1"/>
        <v>1</v>
      </c>
      <c r="AL34" s="106">
        <f t="shared" si="2"/>
        <v>1</v>
      </c>
      <c r="AM34" s="106">
        <f t="shared" si="3"/>
        <v>1.5707963267948966</v>
      </c>
      <c r="AS34" s="76"/>
    </row>
    <row r="35" spans="2:45" x14ac:dyDescent="0.2">
      <c r="B35" s="4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Q35" s="4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4"/>
      <c r="AD35" s="3"/>
      <c r="AE35" s="3"/>
      <c r="AG35" s="106" t="s">
        <v>8</v>
      </c>
      <c r="AH35" s="106">
        <v>2</v>
      </c>
      <c r="AI35" s="106">
        <v>20</v>
      </c>
      <c r="AJ35" s="106">
        <f t="shared" si="0"/>
        <v>100</v>
      </c>
      <c r="AK35" s="106">
        <f t="shared" si="1"/>
        <v>1</v>
      </c>
      <c r="AL35" s="106">
        <f t="shared" si="2"/>
        <v>1</v>
      </c>
      <c r="AM35" s="106">
        <f t="shared" si="3"/>
        <v>1.5707963267948966</v>
      </c>
    </row>
    <row r="36" spans="2:45" x14ac:dyDescent="0.2">
      <c r="B36" s="4"/>
      <c r="C36" s="4"/>
      <c r="D36" s="4"/>
      <c r="E36" s="105"/>
      <c r="F36" s="4"/>
      <c r="G36" s="4"/>
      <c r="H36" s="105"/>
      <c r="I36" s="4"/>
      <c r="J36" s="4"/>
      <c r="K36" s="4"/>
      <c r="L36" s="4"/>
      <c r="M36" s="105"/>
      <c r="N36" s="105"/>
      <c r="O36" s="4"/>
      <c r="Q36" s="4"/>
      <c r="R36" s="70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49"/>
      <c r="AD36" s="3"/>
      <c r="AE36" s="3"/>
      <c r="AG36" s="106" t="s">
        <v>8</v>
      </c>
      <c r="AH36" s="106">
        <v>3</v>
      </c>
      <c r="AI36" s="106">
        <v>20</v>
      </c>
      <c r="AJ36" s="106">
        <f t="shared" si="0"/>
        <v>100</v>
      </c>
      <c r="AK36" s="106">
        <f t="shared" si="1"/>
        <v>1</v>
      </c>
      <c r="AL36" s="106">
        <f t="shared" si="2"/>
        <v>1</v>
      </c>
      <c r="AM36" s="106">
        <f t="shared" si="3"/>
        <v>1.5707963267948966</v>
      </c>
    </row>
    <row r="37" spans="2:45" s="106" customFormat="1" x14ac:dyDescent="0.2">
      <c r="B37" s="110"/>
      <c r="C37" s="110"/>
      <c r="D37" s="110"/>
      <c r="E37" s="122"/>
      <c r="F37" s="122"/>
      <c r="G37" s="122"/>
      <c r="H37" s="122"/>
      <c r="I37" s="122"/>
      <c r="J37" s="122"/>
      <c r="K37" s="122"/>
      <c r="L37" s="122"/>
      <c r="M37" s="122"/>
      <c r="N37" s="110"/>
      <c r="O37" s="122"/>
      <c r="Q37" s="110"/>
      <c r="R37" s="127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2"/>
      <c r="AD37" s="109"/>
      <c r="AE37" s="109"/>
      <c r="AG37" s="106" t="s">
        <v>9</v>
      </c>
      <c r="AH37" s="106">
        <v>1</v>
      </c>
      <c r="AI37" s="106">
        <v>20</v>
      </c>
      <c r="AJ37" s="106">
        <f t="shared" si="0"/>
        <v>100</v>
      </c>
      <c r="AK37" s="106">
        <f t="shared" si="1"/>
        <v>1</v>
      </c>
      <c r="AL37" s="106">
        <f t="shared" si="2"/>
        <v>1</v>
      </c>
      <c r="AM37" s="106">
        <f t="shared" si="3"/>
        <v>1.5707963267948966</v>
      </c>
    </row>
    <row r="38" spans="2:45" s="106" customFormat="1" x14ac:dyDescent="0.2">
      <c r="B38" s="110"/>
      <c r="C38" s="110"/>
      <c r="D38" s="110"/>
      <c r="E38" s="122"/>
      <c r="F38" s="122"/>
      <c r="G38" s="122"/>
      <c r="H38" s="122"/>
      <c r="I38" s="122"/>
      <c r="J38" s="122"/>
      <c r="K38" s="122"/>
      <c r="L38" s="122"/>
      <c r="M38" s="122"/>
      <c r="N38" s="110"/>
      <c r="O38" s="122"/>
      <c r="Q38" s="110"/>
      <c r="R38" s="127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2"/>
      <c r="AD38" s="109"/>
      <c r="AE38" s="109"/>
      <c r="AG38" s="106" t="s">
        <v>9</v>
      </c>
      <c r="AH38" s="106">
        <v>2</v>
      </c>
      <c r="AI38" s="106">
        <v>20</v>
      </c>
      <c r="AJ38" s="106">
        <f t="shared" si="0"/>
        <v>100</v>
      </c>
      <c r="AK38" s="106">
        <f t="shared" si="1"/>
        <v>1</v>
      </c>
      <c r="AL38" s="106">
        <f t="shared" si="2"/>
        <v>1</v>
      </c>
      <c r="AM38" s="106">
        <f t="shared" si="3"/>
        <v>1.5707963267948966</v>
      </c>
    </row>
    <row r="39" spans="2:45" x14ac:dyDescent="0.2">
      <c r="B39" s="4"/>
      <c r="C39" s="4"/>
      <c r="D39" s="4"/>
      <c r="E39" s="49"/>
      <c r="F39" s="49"/>
      <c r="G39" s="49"/>
      <c r="H39" s="49"/>
      <c r="I39" s="49"/>
      <c r="J39" s="49"/>
      <c r="K39" s="49"/>
      <c r="L39" s="49"/>
      <c r="M39" s="49"/>
      <c r="N39" s="4"/>
      <c r="O39" s="49"/>
      <c r="Q39" s="4"/>
      <c r="R39" s="70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49"/>
      <c r="AD39" s="3"/>
      <c r="AE39" s="3"/>
      <c r="AG39" s="106" t="s">
        <v>9</v>
      </c>
      <c r="AH39" s="106">
        <v>3</v>
      </c>
      <c r="AI39" s="106">
        <v>20</v>
      </c>
      <c r="AJ39" s="106">
        <f t="shared" si="0"/>
        <v>100</v>
      </c>
      <c r="AK39" s="106">
        <f t="shared" si="1"/>
        <v>1</v>
      </c>
      <c r="AL39" s="106">
        <f t="shared" si="2"/>
        <v>1</v>
      </c>
      <c r="AM39" s="106">
        <f t="shared" si="3"/>
        <v>1.5707963267948966</v>
      </c>
    </row>
    <row r="40" spans="2:45" x14ac:dyDescent="0.2">
      <c r="B40" s="4"/>
      <c r="C40" s="45"/>
      <c r="D40" s="45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2:45" ht="24" x14ac:dyDescent="0.3">
      <c r="B41" s="173" t="s">
        <v>104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2:45" ht="19" x14ac:dyDescent="0.25">
      <c r="B42" s="153" t="s">
        <v>96</v>
      </c>
      <c r="E42" s="108" t="s">
        <v>74</v>
      </c>
    </row>
    <row r="43" spans="2:45" x14ac:dyDescent="0.2">
      <c r="E43" s="174" t="s">
        <v>22</v>
      </c>
      <c r="F43" s="175"/>
      <c r="G43" s="176"/>
      <c r="H43" s="174" t="s">
        <v>23</v>
      </c>
      <c r="I43" s="175"/>
      <c r="J43" s="176"/>
      <c r="K43" s="174" t="s">
        <v>24</v>
      </c>
      <c r="L43" s="175"/>
      <c r="M43" s="176"/>
      <c r="N43" s="174" t="s">
        <v>25</v>
      </c>
      <c r="O43" s="175"/>
      <c r="P43" s="176"/>
      <c r="Q43" s="174" t="s">
        <v>26</v>
      </c>
      <c r="R43" s="175"/>
      <c r="S43" s="176"/>
      <c r="T43" s="174" t="s">
        <v>27</v>
      </c>
      <c r="U43" s="175"/>
      <c r="V43" s="176"/>
      <c r="W43" s="174" t="s">
        <v>28</v>
      </c>
      <c r="X43" s="175"/>
      <c r="Y43" s="176"/>
      <c r="Z43" s="174" t="s">
        <v>29</v>
      </c>
      <c r="AA43" s="175"/>
      <c r="AB43" s="176"/>
      <c r="AC43" s="174" t="s">
        <v>30</v>
      </c>
      <c r="AD43" s="175"/>
      <c r="AE43" s="176"/>
      <c r="AF43" s="174" t="s">
        <v>31</v>
      </c>
      <c r="AG43" s="175"/>
      <c r="AH43" s="176"/>
      <c r="AI43" s="174" t="s">
        <v>66</v>
      </c>
      <c r="AJ43" s="175"/>
      <c r="AK43" s="176"/>
    </row>
    <row r="44" spans="2:45" x14ac:dyDescent="0.2">
      <c r="C44" s="118"/>
      <c r="D44" s="114" t="s">
        <v>65</v>
      </c>
      <c r="E44" s="71" t="s">
        <v>33</v>
      </c>
      <c r="F44" s="71" t="s">
        <v>34</v>
      </c>
      <c r="G44" s="71" t="s">
        <v>35</v>
      </c>
      <c r="H44" s="71" t="s">
        <v>33</v>
      </c>
      <c r="I44" s="71" t="s">
        <v>34</v>
      </c>
      <c r="J44" s="71" t="s">
        <v>35</v>
      </c>
      <c r="K44" s="71" t="s">
        <v>33</v>
      </c>
      <c r="L44" s="71" t="s">
        <v>34</v>
      </c>
      <c r="M44" s="71" t="s">
        <v>35</v>
      </c>
      <c r="N44" s="71" t="s">
        <v>33</v>
      </c>
      <c r="O44" s="71" t="s">
        <v>34</v>
      </c>
      <c r="P44" s="71" t="s">
        <v>35</v>
      </c>
      <c r="Q44" s="71" t="s">
        <v>33</v>
      </c>
      <c r="R44" s="71" t="s">
        <v>34</v>
      </c>
      <c r="S44" s="71" t="s">
        <v>35</v>
      </c>
      <c r="T44" s="71" t="s">
        <v>33</v>
      </c>
      <c r="U44" s="71" t="s">
        <v>34</v>
      </c>
      <c r="V44" s="71" t="s">
        <v>35</v>
      </c>
      <c r="W44" s="71" t="s">
        <v>33</v>
      </c>
      <c r="X44" s="71" t="s">
        <v>34</v>
      </c>
      <c r="Y44" s="71" t="s">
        <v>35</v>
      </c>
      <c r="Z44" s="71" t="s">
        <v>33</v>
      </c>
      <c r="AA44" s="71" t="s">
        <v>34</v>
      </c>
      <c r="AB44" s="71" t="s">
        <v>35</v>
      </c>
      <c r="AC44" s="71" t="s">
        <v>33</v>
      </c>
      <c r="AD44" s="71" t="s">
        <v>34</v>
      </c>
      <c r="AE44" s="71" t="s">
        <v>35</v>
      </c>
      <c r="AF44" s="71" t="s">
        <v>33</v>
      </c>
      <c r="AG44" s="71" t="s">
        <v>34</v>
      </c>
      <c r="AH44" s="71" t="s">
        <v>35</v>
      </c>
      <c r="AI44" s="71" t="s">
        <v>33</v>
      </c>
      <c r="AJ44" s="71" t="s">
        <v>34</v>
      </c>
      <c r="AK44" s="129" t="s">
        <v>35</v>
      </c>
    </row>
    <row r="45" spans="2:45" x14ac:dyDescent="0.2">
      <c r="C45" s="109"/>
      <c r="D45" s="117">
        <v>3</v>
      </c>
      <c r="E45">
        <v>5</v>
      </c>
      <c r="F45">
        <v>9</v>
      </c>
      <c r="G45">
        <v>10</v>
      </c>
      <c r="H45" s="1">
        <v>3</v>
      </c>
      <c r="I45" s="1">
        <v>4</v>
      </c>
      <c r="J45" s="1">
        <v>3</v>
      </c>
      <c r="K45" s="1">
        <v>5</v>
      </c>
      <c r="L45">
        <v>12</v>
      </c>
      <c r="M45" s="1">
        <v>4</v>
      </c>
      <c r="N45" s="1">
        <v>8</v>
      </c>
      <c r="O45">
        <v>7</v>
      </c>
      <c r="P45">
        <v>8</v>
      </c>
      <c r="Q45">
        <v>3</v>
      </c>
      <c r="R45">
        <v>4</v>
      </c>
      <c r="S45" s="1">
        <v>4</v>
      </c>
      <c r="T45">
        <v>8</v>
      </c>
      <c r="U45">
        <v>5</v>
      </c>
      <c r="V45" s="1">
        <v>6</v>
      </c>
      <c r="W45">
        <v>0</v>
      </c>
      <c r="X45">
        <v>5</v>
      </c>
      <c r="Y45" s="1">
        <v>3</v>
      </c>
      <c r="Z45">
        <v>0</v>
      </c>
      <c r="AA45">
        <v>2</v>
      </c>
      <c r="AB45" s="1">
        <v>2</v>
      </c>
      <c r="AC45">
        <v>6</v>
      </c>
      <c r="AD45" s="1">
        <v>5</v>
      </c>
      <c r="AE45">
        <v>7</v>
      </c>
      <c r="AF45">
        <v>10</v>
      </c>
      <c r="AG45">
        <v>9</v>
      </c>
      <c r="AH45">
        <v>5</v>
      </c>
      <c r="AI45">
        <v>1</v>
      </c>
      <c r="AJ45">
        <v>0</v>
      </c>
      <c r="AK45" s="142">
        <v>1</v>
      </c>
    </row>
    <row r="46" spans="2:45" x14ac:dyDescent="0.2">
      <c r="C46" s="109"/>
      <c r="D46" s="117">
        <v>4</v>
      </c>
      <c r="E46">
        <v>18</v>
      </c>
      <c r="F46">
        <v>16</v>
      </c>
      <c r="G46">
        <v>17</v>
      </c>
      <c r="H46" s="1">
        <v>5</v>
      </c>
      <c r="I46" s="1">
        <v>14</v>
      </c>
      <c r="J46" s="1">
        <v>10</v>
      </c>
      <c r="K46" s="1">
        <v>14</v>
      </c>
      <c r="L46">
        <v>20</v>
      </c>
      <c r="M46" s="1">
        <v>10</v>
      </c>
      <c r="N46" s="1">
        <v>15</v>
      </c>
      <c r="O46">
        <v>18</v>
      </c>
      <c r="P46">
        <v>18</v>
      </c>
      <c r="Q46">
        <v>12</v>
      </c>
      <c r="R46">
        <v>12</v>
      </c>
      <c r="S46" s="1">
        <v>10</v>
      </c>
      <c r="T46">
        <v>10</v>
      </c>
      <c r="U46">
        <v>10</v>
      </c>
      <c r="V46" s="1">
        <v>12</v>
      </c>
      <c r="W46">
        <v>11</v>
      </c>
      <c r="X46">
        <v>8</v>
      </c>
      <c r="Y46" s="1">
        <v>8</v>
      </c>
      <c r="Z46">
        <v>0</v>
      </c>
      <c r="AA46">
        <v>9</v>
      </c>
      <c r="AB46" s="1">
        <v>6</v>
      </c>
      <c r="AC46">
        <v>18</v>
      </c>
      <c r="AD46" s="1">
        <v>12</v>
      </c>
      <c r="AE46" s="1">
        <v>11</v>
      </c>
      <c r="AF46">
        <v>16</v>
      </c>
      <c r="AG46">
        <v>19</v>
      </c>
      <c r="AH46" s="1">
        <v>11</v>
      </c>
      <c r="AI46">
        <v>1</v>
      </c>
      <c r="AJ46">
        <v>1</v>
      </c>
      <c r="AK46" s="142">
        <v>2</v>
      </c>
    </row>
    <row r="47" spans="2:45" x14ac:dyDescent="0.2">
      <c r="C47" s="109"/>
      <c r="D47" s="117">
        <v>5</v>
      </c>
      <c r="E47">
        <v>20</v>
      </c>
      <c r="F47">
        <v>20</v>
      </c>
      <c r="G47" s="1">
        <v>20</v>
      </c>
      <c r="H47" s="1">
        <v>10</v>
      </c>
      <c r="I47" s="1">
        <v>18</v>
      </c>
      <c r="J47" s="1">
        <v>12</v>
      </c>
      <c r="K47" s="1">
        <v>20</v>
      </c>
      <c r="L47">
        <v>20</v>
      </c>
      <c r="M47">
        <v>14</v>
      </c>
      <c r="N47" s="1">
        <v>18</v>
      </c>
      <c r="O47">
        <v>20</v>
      </c>
      <c r="P47">
        <v>18</v>
      </c>
      <c r="Q47">
        <v>14</v>
      </c>
      <c r="R47">
        <v>14</v>
      </c>
      <c r="S47">
        <v>14</v>
      </c>
      <c r="T47">
        <v>15</v>
      </c>
      <c r="U47">
        <v>16</v>
      </c>
      <c r="V47">
        <v>16</v>
      </c>
      <c r="W47">
        <v>15</v>
      </c>
      <c r="X47">
        <v>12</v>
      </c>
      <c r="Y47">
        <v>15</v>
      </c>
      <c r="Z47">
        <v>9</v>
      </c>
      <c r="AA47">
        <v>15</v>
      </c>
      <c r="AB47">
        <v>12</v>
      </c>
      <c r="AC47">
        <v>20</v>
      </c>
      <c r="AD47" s="1">
        <v>16</v>
      </c>
      <c r="AE47" s="1">
        <v>14</v>
      </c>
      <c r="AF47">
        <v>20</v>
      </c>
      <c r="AG47">
        <v>19</v>
      </c>
      <c r="AH47" s="1">
        <v>19</v>
      </c>
      <c r="AI47">
        <v>2</v>
      </c>
      <c r="AJ47">
        <v>1</v>
      </c>
      <c r="AK47" s="138">
        <v>2</v>
      </c>
    </row>
    <row r="48" spans="2:45" x14ac:dyDescent="0.2">
      <c r="C48" s="109"/>
      <c r="D48" s="117">
        <v>6</v>
      </c>
      <c r="E48" s="139">
        <v>20</v>
      </c>
      <c r="F48" s="140">
        <v>20</v>
      </c>
      <c r="G48" s="141">
        <v>20</v>
      </c>
      <c r="H48" s="141">
        <v>12</v>
      </c>
      <c r="I48" s="141">
        <v>20</v>
      </c>
      <c r="J48" s="141">
        <v>18</v>
      </c>
      <c r="K48" s="141">
        <v>20</v>
      </c>
      <c r="L48" s="140">
        <v>20</v>
      </c>
      <c r="M48" s="140">
        <v>16</v>
      </c>
      <c r="N48" s="141">
        <v>20</v>
      </c>
      <c r="O48" s="140">
        <v>20</v>
      </c>
      <c r="P48" s="140">
        <v>20</v>
      </c>
      <c r="Q48" s="140">
        <v>15</v>
      </c>
      <c r="R48" s="140">
        <v>16</v>
      </c>
      <c r="S48" s="140">
        <v>16</v>
      </c>
      <c r="T48" s="140">
        <v>17</v>
      </c>
      <c r="U48" s="140">
        <v>16</v>
      </c>
      <c r="V48" s="140">
        <v>17</v>
      </c>
      <c r="W48" s="140">
        <v>16</v>
      </c>
      <c r="X48" s="140">
        <v>15</v>
      </c>
      <c r="Y48" s="140">
        <v>17</v>
      </c>
      <c r="Z48" s="140">
        <v>15</v>
      </c>
      <c r="AA48" s="140">
        <v>17</v>
      </c>
      <c r="AB48" s="140">
        <v>13</v>
      </c>
      <c r="AC48" s="140">
        <v>20</v>
      </c>
      <c r="AD48" s="141">
        <v>20</v>
      </c>
      <c r="AE48" s="140">
        <v>20</v>
      </c>
      <c r="AF48" s="140">
        <v>20</v>
      </c>
      <c r="AG48" s="140">
        <v>20</v>
      </c>
      <c r="AH48" s="140">
        <v>20</v>
      </c>
      <c r="AI48" s="140">
        <v>2</v>
      </c>
      <c r="AJ48" s="140">
        <v>2</v>
      </c>
      <c r="AK48" s="143">
        <v>2</v>
      </c>
    </row>
    <row r="49" spans="1:50" s="106" customFormat="1" x14ac:dyDescent="0.2">
      <c r="C49" s="109"/>
      <c r="D49" s="109"/>
      <c r="G49" s="110"/>
      <c r="H49" s="107"/>
      <c r="I49" s="107"/>
      <c r="J49" s="107"/>
      <c r="K49" s="107"/>
      <c r="N49" s="107"/>
      <c r="AD49" s="107"/>
    </row>
    <row r="50" spans="1:50" ht="19" x14ac:dyDescent="0.25">
      <c r="B50" s="153" t="s">
        <v>99</v>
      </c>
      <c r="C50" s="3"/>
      <c r="D50" s="3"/>
      <c r="G50" s="4"/>
      <c r="H50" s="1"/>
      <c r="I50" s="1"/>
      <c r="J50" s="1"/>
      <c r="K50" s="1"/>
      <c r="N50" s="1"/>
      <c r="AD50" s="1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</row>
    <row r="51" spans="1:50" x14ac:dyDescent="0.2">
      <c r="E51" s="174" t="s">
        <v>22</v>
      </c>
      <c r="F51" s="175"/>
      <c r="G51" s="176"/>
      <c r="H51" s="174" t="s">
        <v>23</v>
      </c>
      <c r="I51" s="175"/>
      <c r="J51" s="176"/>
      <c r="K51" s="174" t="s">
        <v>24</v>
      </c>
      <c r="L51" s="175"/>
      <c r="M51" s="176"/>
      <c r="N51" s="174" t="s">
        <v>25</v>
      </c>
      <c r="O51" s="175"/>
      <c r="P51" s="176"/>
      <c r="Q51" s="174" t="s">
        <v>26</v>
      </c>
      <c r="R51" s="175"/>
      <c r="S51" s="176"/>
      <c r="T51" s="174" t="s">
        <v>27</v>
      </c>
      <c r="U51" s="175"/>
      <c r="V51" s="176"/>
      <c r="W51" s="174" t="s">
        <v>28</v>
      </c>
      <c r="X51" s="175"/>
      <c r="Y51" s="176"/>
      <c r="Z51" s="174" t="s">
        <v>29</v>
      </c>
      <c r="AA51" s="175"/>
      <c r="AB51" s="176"/>
      <c r="AC51" s="174" t="s">
        <v>30</v>
      </c>
      <c r="AD51" s="175"/>
      <c r="AE51" s="176"/>
      <c r="AF51" s="174" t="s">
        <v>31</v>
      </c>
      <c r="AG51" s="175"/>
      <c r="AH51" s="176"/>
      <c r="AI51" s="174" t="s">
        <v>66</v>
      </c>
      <c r="AJ51" s="175"/>
      <c r="AK51" s="175"/>
      <c r="AL51" s="110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10"/>
    </row>
    <row r="52" spans="1:50" x14ac:dyDescent="0.2">
      <c r="C52" s="137"/>
      <c r="D52" s="136" t="s">
        <v>65</v>
      </c>
      <c r="E52" s="71" t="s">
        <v>33</v>
      </c>
      <c r="F52" s="71" t="s">
        <v>34</v>
      </c>
      <c r="G52" s="71" t="s">
        <v>35</v>
      </c>
      <c r="H52" s="71" t="s">
        <v>33</v>
      </c>
      <c r="I52" s="71" t="s">
        <v>34</v>
      </c>
      <c r="J52" s="71" t="s">
        <v>35</v>
      </c>
      <c r="K52" s="71" t="s">
        <v>33</v>
      </c>
      <c r="L52" s="71" t="s">
        <v>34</v>
      </c>
      <c r="M52" s="71" t="s">
        <v>35</v>
      </c>
      <c r="N52" s="71" t="s">
        <v>33</v>
      </c>
      <c r="O52" s="71" t="s">
        <v>34</v>
      </c>
      <c r="P52" s="71" t="s">
        <v>35</v>
      </c>
      <c r="Q52" s="71" t="s">
        <v>33</v>
      </c>
      <c r="R52" s="71" t="s">
        <v>34</v>
      </c>
      <c r="S52" s="71" t="s">
        <v>35</v>
      </c>
      <c r="T52" s="71" t="s">
        <v>33</v>
      </c>
      <c r="U52" s="71" t="s">
        <v>34</v>
      </c>
      <c r="V52" s="71" t="s">
        <v>35</v>
      </c>
      <c r="W52" s="71" t="s">
        <v>33</v>
      </c>
      <c r="X52" s="71" t="s">
        <v>34</v>
      </c>
      <c r="Y52" s="71" t="s">
        <v>35</v>
      </c>
      <c r="Z52" s="71" t="s">
        <v>33</v>
      </c>
      <c r="AA52" s="71" t="s">
        <v>34</v>
      </c>
      <c r="AB52" s="71" t="s">
        <v>35</v>
      </c>
      <c r="AC52" s="71" t="s">
        <v>33</v>
      </c>
      <c r="AD52" s="71" t="s">
        <v>34</v>
      </c>
      <c r="AE52" s="71" t="s">
        <v>35</v>
      </c>
      <c r="AF52" s="71" t="s">
        <v>33</v>
      </c>
      <c r="AG52" s="71" t="s">
        <v>34</v>
      </c>
      <c r="AH52" s="71" t="s">
        <v>35</v>
      </c>
      <c r="AI52" s="71" t="s">
        <v>33</v>
      </c>
      <c r="AJ52" s="71" t="s">
        <v>34</v>
      </c>
      <c r="AK52" s="71" t="s">
        <v>35</v>
      </c>
      <c r="AL52" s="110"/>
      <c r="AM52" s="127"/>
      <c r="AN52" s="125"/>
      <c r="AO52" s="126"/>
      <c r="AP52" s="126"/>
      <c r="AQ52" s="126"/>
      <c r="AR52" s="126"/>
      <c r="AS52" s="126"/>
      <c r="AT52" s="126"/>
      <c r="AU52" s="126"/>
      <c r="AV52" s="126"/>
      <c r="AW52" s="126"/>
      <c r="AX52" s="122"/>
    </row>
    <row r="53" spans="1:50" x14ac:dyDescent="0.2">
      <c r="C53" s="138"/>
      <c r="D53" s="113">
        <v>3</v>
      </c>
      <c r="E53" s="161">
        <f t="shared" ref="E53:V53" si="19">20*(E45-2)/(20-2)</f>
        <v>3.3333333333333335</v>
      </c>
      <c r="F53" s="162">
        <f t="shared" si="19"/>
        <v>7.7777777777777777</v>
      </c>
      <c r="G53" s="162">
        <f t="shared" si="19"/>
        <v>8.8888888888888893</v>
      </c>
      <c r="H53" s="162">
        <f t="shared" si="19"/>
        <v>1.1111111111111112</v>
      </c>
      <c r="I53" s="162">
        <f t="shared" si="19"/>
        <v>2.2222222222222223</v>
      </c>
      <c r="J53" s="162">
        <f t="shared" si="19"/>
        <v>1.1111111111111112</v>
      </c>
      <c r="K53" s="162">
        <f t="shared" si="19"/>
        <v>3.3333333333333335</v>
      </c>
      <c r="L53" s="162">
        <f t="shared" si="19"/>
        <v>11.111111111111111</v>
      </c>
      <c r="M53" s="162">
        <f t="shared" si="19"/>
        <v>2.2222222222222223</v>
      </c>
      <c r="N53" s="162">
        <f t="shared" si="19"/>
        <v>6.666666666666667</v>
      </c>
      <c r="O53" s="162">
        <f t="shared" si="19"/>
        <v>5.5555555555555554</v>
      </c>
      <c r="P53" s="162">
        <f t="shared" si="19"/>
        <v>6.666666666666667</v>
      </c>
      <c r="Q53" s="162">
        <f t="shared" si="19"/>
        <v>1.1111111111111112</v>
      </c>
      <c r="R53" s="162">
        <f t="shared" si="19"/>
        <v>2.2222222222222223</v>
      </c>
      <c r="S53" s="162">
        <f t="shared" si="19"/>
        <v>2.2222222222222223</v>
      </c>
      <c r="T53" s="162">
        <f t="shared" si="19"/>
        <v>6.666666666666667</v>
      </c>
      <c r="U53" s="162">
        <f t="shared" si="19"/>
        <v>3.3333333333333335</v>
      </c>
      <c r="V53" s="162">
        <f t="shared" si="19"/>
        <v>4.4444444444444446</v>
      </c>
      <c r="W53" s="162">
        <v>0</v>
      </c>
      <c r="X53" s="162">
        <f t="shared" ref="X53:Y56" si="20">20*(X45-2)/(20-2)</f>
        <v>3.3333333333333335</v>
      </c>
      <c r="Y53" s="162">
        <f t="shared" si="20"/>
        <v>1.1111111111111112</v>
      </c>
      <c r="Z53" s="162">
        <v>0</v>
      </c>
      <c r="AA53" s="162">
        <f t="shared" ref="AA53:AH56" si="21">20*(AA45-2)/(20-2)</f>
        <v>0</v>
      </c>
      <c r="AB53" s="162">
        <f t="shared" si="21"/>
        <v>0</v>
      </c>
      <c r="AC53" s="162">
        <f t="shared" si="21"/>
        <v>4.4444444444444446</v>
      </c>
      <c r="AD53" s="162">
        <f t="shared" si="21"/>
        <v>3.3333333333333335</v>
      </c>
      <c r="AE53" s="162">
        <f t="shared" si="21"/>
        <v>5.5555555555555554</v>
      </c>
      <c r="AF53" s="162">
        <f t="shared" si="21"/>
        <v>8.8888888888888893</v>
      </c>
      <c r="AG53" s="162">
        <f t="shared" si="21"/>
        <v>7.7777777777777777</v>
      </c>
      <c r="AH53" s="162">
        <f t="shared" si="21"/>
        <v>3.3333333333333335</v>
      </c>
      <c r="AI53" s="162">
        <v>0</v>
      </c>
      <c r="AJ53" s="162">
        <v>0</v>
      </c>
      <c r="AK53" s="163">
        <v>0</v>
      </c>
      <c r="AL53" s="110"/>
      <c r="AM53" s="127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2"/>
    </row>
    <row r="54" spans="1:50" x14ac:dyDescent="0.2">
      <c r="C54" s="138"/>
      <c r="D54" s="113">
        <v>4</v>
      </c>
      <c r="E54" s="164">
        <f t="shared" ref="E54:V54" si="22">20*(E46-2)/(20-2)</f>
        <v>17.777777777777779</v>
      </c>
      <c r="F54" s="165">
        <f t="shared" si="22"/>
        <v>15.555555555555555</v>
      </c>
      <c r="G54" s="165">
        <f t="shared" si="22"/>
        <v>16.666666666666668</v>
      </c>
      <c r="H54" s="165">
        <f t="shared" si="22"/>
        <v>3.3333333333333335</v>
      </c>
      <c r="I54" s="165">
        <f t="shared" si="22"/>
        <v>13.333333333333334</v>
      </c>
      <c r="J54" s="165">
        <f t="shared" si="22"/>
        <v>8.8888888888888893</v>
      </c>
      <c r="K54" s="165">
        <f t="shared" si="22"/>
        <v>13.333333333333334</v>
      </c>
      <c r="L54" s="165">
        <f t="shared" si="22"/>
        <v>20</v>
      </c>
      <c r="M54" s="165">
        <f t="shared" si="22"/>
        <v>8.8888888888888893</v>
      </c>
      <c r="N54" s="165">
        <f t="shared" si="22"/>
        <v>14.444444444444445</v>
      </c>
      <c r="O54" s="165">
        <f t="shared" si="22"/>
        <v>17.777777777777779</v>
      </c>
      <c r="P54" s="165">
        <f t="shared" si="22"/>
        <v>17.777777777777779</v>
      </c>
      <c r="Q54" s="165">
        <f t="shared" si="22"/>
        <v>11.111111111111111</v>
      </c>
      <c r="R54" s="165">
        <f t="shared" si="22"/>
        <v>11.111111111111111</v>
      </c>
      <c r="S54" s="165">
        <f t="shared" si="22"/>
        <v>8.8888888888888893</v>
      </c>
      <c r="T54" s="165">
        <f t="shared" si="22"/>
        <v>8.8888888888888893</v>
      </c>
      <c r="U54" s="165">
        <f t="shared" si="22"/>
        <v>8.8888888888888893</v>
      </c>
      <c r="V54" s="165">
        <f t="shared" si="22"/>
        <v>11.111111111111111</v>
      </c>
      <c r="W54" s="165">
        <f>20*(W46-2)/(20-2)</f>
        <v>10</v>
      </c>
      <c r="X54" s="165">
        <f t="shared" si="20"/>
        <v>6.666666666666667</v>
      </c>
      <c r="Y54" s="165">
        <f t="shared" si="20"/>
        <v>6.666666666666667</v>
      </c>
      <c r="Z54" s="165">
        <v>0</v>
      </c>
      <c r="AA54" s="165">
        <f t="shared" si="21"/>
        <v>7.7777777777777777</v>
      </c>
      <c r="AB54" s="165">
        <f t="shared" si="21"/>
        <v>4.4444444444444446</v>
      </c>
      <c r="AC54" s="165">
        <f t="shared" si="21"/>
        <v>17.777777777777779</v>
      </c>
      <c r="AD54" s="165">
        <f t="shared" si="21"/>
        <v>11.111111111111111</v>
      </c>
      <c r="AE54" s="165">
        <f t="shared" si="21"/>
        <v>10</v>
      </c>
      <c r="AF54" s="165">
        <f t="shared" si="21"/>
        <v>15.555555555555555</v>
      </c>
      <c r="AG54" s="165">
        <f t="shared" si="21"/>
        <v>18.888888888888889</v>
      </c>
      <c r="AH54" s="165">
        <f t="shared" si="21"/>
        <v>10</v>
      </c>
      <c r="AI54" s="165">
        <v>0</v>
      </c>
      <c r="AJ54" s="165">
        <v>0</v>
      </c>
      <c r="AK54" s="166">
        <f>20*(AK46-2)/(20-2)</f>
        <v>0</v>
      </c>
      <c r="AL54" s="110"/>
      <c r="AM54" s="127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2"/>
    </row>
    <row r="55" spans="1:50" x14ac:dyDescent="0.2">
      <c r="C55" s="138"/>
      <c r="D55" s="113">
        <v>5</v>
      </c>
      <c r="E55" s="164">
        <f t="shared" ref="E55:V55" si="23">20*(E47-2)/(20-2)</f>
        <v>20</v>
      </c>
      <c r="F55" s="165">
        <f t="shared" si="23"/>
        <v>20</v>
      </c>
      <c r="G55" s="165">
        <f t="shared" si="23"/>
        <v>20</v>
      </c>
      <c r="H55" s="165">
        <f t="shared" si="23"/>
        <v>8.8888888888888893</v>
      </c>
      <c r="I55" s="165">
        <f t="shared" si="23"/>
        <v>17.777777777777779</v>
      </c>
      <c r="J55" s="165">
        <f t="shared" si="23"/>
        <v>11.111111111111111</v>
      </c>
      <c r="K55" s="165">
        <f t="shared" si="23"/>
        <v>20</v>
      </c>
      <c r="L55" s="165">
        <f t="shared" si="23"/>
        <v>20</v>
      </c>
      <c r="M55" s="165">
        <f t="shared" si="23"/>
        <v>13.333333333333334</v>
      </c>
      <c r="N55" s="165">
        <f t="shared" si="23"/>
        <v>17.777777777777779</v>
      </c>
      <c r="O55" s="165">
        <f t="shared" si="23"/>
        <v>20</v>
      </c>
      <c r="P55" s="165">
        <f t="shared" si="23"/>
        <v>17.777777777777779</v>
      </c>
      <c r="Q55" s="165">
        <f t="shared" si="23"/>
        <v>13.333333333333334</v>
      </c>
      <c r="R55" s="165">
        <f t="shared" si="23"/>
        <v>13.333333333333334</v>
      </c>
      <c r="S55" s="165">
        <f t="shared" si="23"/>
        <v>13.333333333333334</v>
      </c>
      <c r="T55" s="165">
        <f t="shared" si="23"/>
        <v>14.444444444444445</v>
      </c>
      <c r="U55" s="165">
        <f t="shared" si="23"/>
        <v>15.555555555555555</v>
      </c>
      <c r="V55" s="165">
        <f t="shared" si="23"/>
        <v>15.555555555555555</v>
      </c>
      <c r="W55" s="165">
        <f>20*(W47-2)/(20-2)</f>
        <v>14.444444444444445</v>
      </c>
      <c r="X55" s="165">
        <f t="shared" si="20"/>
        <v>11.111111111111111</v>
      </c>
      <c r="Y55" s="165">
        <f t="shared" si="20"/>
        <v>14.444444444444445</v>
      </c>
      <c r="Z55" s="165">
        <f>20*(Z47-2)/(20-2)</f>
        <v>7.7777777777777777</v>
      </c>
      <c r="AA55" s="165">
        <f t="shared" si="21"/>
        <v>14.444444444444445</v>
      </c>
      <c r="AB55" s="165">
        <f t="shared" si="21"/>
        <v>11.111111111111111</v>
      </c>
      <c r="AC55" s="165">
        <f t="shared" si="21"/>
        <v>20</v>
      </c>
      <c r="AD55" s="165">
        <f t="shared" si="21"/>
        <v>15.555555555555555</v>
      </c>
      <c r="AE55" s="165">
        <f t="shared" si="21"/>
        <v>13.333333333333334</v>
      </c>
      <c r="AF55" s="165">
        <f t="shared" si="21"/>
        <v>20</v>
      </c>
      <c r="AG55" s="165">
        <f t="shared" si="21"/>
        <v>18.888888888888889</v>
      </c>
      <c r="AH55" s="165">
        <f t="shared" si="21"/>
        <v>18.888888888888889</v>
      </c>
      <c r="AI55" s="165">
        <f>20*(AI47-2)/(20-2)</f>
        <v>0</v>
      </c>
      <c r="AJ55" s="165">
        <v>0</v>
      </c>
      <c r="AK55" s="166">
        <f>20*(AK47-2)/(20-2)</f>
        <v>0</v>
      </c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</row>
    <row r="56" spans="1:50" x14ac:dyDescent="0.2">
      <c r="C56" s="138"/>
      <c r="D56" s="113">
        <v>6</v>
      </c>
      <c r="E56" s="167">
        <f t="shared" ref="E56:L56" si="24">20*(E48-2)/(20-2)</f>
        <v>20</v>
      </c>
      <c r="F56" s="168">
        <f t="shared" si="24"/>
        <v>20</v>
      </c>
      <c r="G56" s="168">
        <f t="shared" si="24"/>
        <v>20</v>
      </c>
      <c r="H56" s="168">
        <f t="shared" si="24"/>
        <v>11.111111111111111</v>
      </c>
      <c r="I56" s="168">
        <f t="shared" si="24"/>
        <v>20</v>
      </c>
      <c r="J56" s="168">
        <f t="shared" si="24"/>
        <v>17.777777777777779</v>
      </c>
      <c r="K56" s="168">
        <f t="shared" si="24"/>
        <v>20</v>
      </c>
      <c r="L56" s="168">
        <f t="shared" si="24"/>
        <v>20</v>
      </c>
      <c r="M56" s="168">
        <v>20</v>
      </c>
      <c r="N56" s="168">
        <f t="shared" ref="N56:V56" si="25">20*(N48-2)/(20-2)</f>
        <v>20</v>
      </c>
      <c r="O56" s="168">
        <f t="shared" si="25"/>
        <v>20</v>
      </c>
      <c r="P56" s="168">
        <f t="shared" si="25"/>
        <v>20</v>
      </c>
      <c r="Q56" s="168">
        <f t="shared" si="25"/>
        <v>14.444444444444445</v>
      </c>
      <c r="R56" s="168">
        <f t="shared" si="25"/>
        <v>15.555555555555555</v>
      </c>
      <c r="S56" s="168">
        <f t="shared" si="25"/>
        <v>15.555555555555555</v>
      </c>
      <c r="T56" s="168">
        <f t="shared" si="25"/>
        <v>16.666666666666668</v>
      </c>
      <c r="U56" s="168">
        <f t="shared" si="25"/>
        <v>15.555555555555555</v>
      </c>
      <c r="V56" s="168">
        <f t="shared" si="25"/>
        <v>16.666666666666668</v>
      </c>
      <c r="W56" s="168">
        <f>20*(W48-2)/(20-2)</f>
        <v>15.555555555555555</v>
      </c>
      <c r="X56" s="168">
        <f t="shared" si="20"/>
        <v>14.444444444444445</v>
      </c>
      <c r="Y56" s="168">
        <f t="shared" si="20"/>
        <v>16.666666666666668</v>
      </c>
      <c r="Z56" s="168">
        <f>20*(Z48-2)/(20-2)</f>
        <v>14.444444444444445</v>
      </c>
      <c r="AA56" s="168">
        <f t="shared" si="21"/>
        <v>16.666666666666668</v>
      </c>
      <c r="AB56" s="168">
        <f t="shared" si="21"/>
        <v>12.222222222222221</v>
      </c>
      <c r="AC56" s="168">
        <f t="shared" si="21"/>
        <v>20</v>
      </c>
      <c r="AD56" s="168">
        <f t="shared" si="21"/>
        <v>20</v>
      </c>
      <c r="AE56" s="168">
        <f t="shared" si="21"/>
        <v>20</v>
      </c>
      <c r="AF56" s="168">
        <f t="shared" si="21"/>
        <v>20</v>
      </c>
      <c r="AG56" s="168">
        <f t="shared" si="21"/>
        <v>20</v>
      </c>
      <c r="AH56" s="168">
        <f t="shared" si="21"/>
        <v>20</v>
      </c>
      <c r="AI56" s="168">
        <f>20*(AI48-2)/(20-2)</f>
        <v>0</v>
      </c>
      <c r="AJ56" s="168">
        <f>20*(AJ48-2)/(20-2)</f>
        <v>0</v>
      </c>
      <c r="AK56" s="169">
        <f>20*(AK48-2)/(20-2)</f>
        <v>0</v>
      </c>
    </row>
    <row r="58" spans="1:50" ht="19" x14ac:dyDescent="0.25">
      <c r="A58" s="153" t="s">
        <v>108</v>
      </c>
      <c r="B58" s="116"/>
      <c r="C58" s="116"/>
      <c r="D58" s="106"/>
      <c r="E58" s="116"/>
      <c r="J58" s="98" t="s">
        <v>106</v>
      </c>
    </row>
    <row r="59" spans="1:50" x14ac:dyDescent="0.2">
      <c r="C59" s="179" t="s">
        <v>22</v>
      </c>
      <c r="D59" s="179"/>
      <c r="E59" s="179"/>
      <c r="F59" s="179"/>
      <c r="G59" s="179"/>
      <c r="H59" s="179" t="s">
        <v>23</v>
      </c>
      <c r="I59" s="179"/>
      <c r="J59" s="179"/>
      <c r="K59" s="179"/>
      <c r="L59" s="179" t="s">
        <v>24</v>
      </c>
      <c r="M59" s="179"/>
      <c r="N59" s="179"/>
      <c r="O59" s="179"/>
      <c r="P59" s="179" t="s">
        <v>25</v>
      </c>
      <c r="Q59" s="179"/>
      <c r="R59" s="179"/>
      <c r="S59" s="179"/>
      <c r="T59" s="179" t="s">
        <v>26</v>
      </c>
      <c r="U59" s="179"/>
      <c r="V59" s="179"/>
      <c r="W59" s="179"/>
      <c r="X59" s="179" t="s">
        <v>27</v>
      </c>
      <c r="Y59" s="179"/>
      <c r="Z59" s="179"/>
      <c r="AA59" s="179"/>
      <c r="AB59" s="179" t="s">
        <v>28</v>
      </c>
      <c r="AC59" s="179"/>
      <c r="AD59" s="179"/>
      <c r="AE59" s="179"/>
      <c r="AF59" s="179" t="s">
        <v>29</v>
      </c>
      <c r="AG59" s="179"/>
      <c r="AH59" s="179"/>
      <c r="AI59" s="179"/>
      <c r="AJ59" s="179" t="s">
        <v>30</v>
      </c>
      <c r="AK59" s="179"/>
      <c r="AL59" s="179"/>
      <c r="AM59" s="179"/>
      <c r="AN59" s="179" t="s">
        <v>31</v>
      </c>
      <c r="AO59" s="179"/>
      <c r="AP59" s="179"/>
      <c r="AQ59" s="179"/>
    </row>
    <row r="60" spans="1:50" x14ac:dyDescent="0.2">
      <c r="C60" s="131" t="s">
        <v>36</v>
      </c>
      <c r="D60" s="130" t="s">
        <v>33</v>
      </c>
      <c r="E60" s="160" t="s">
        <v>34</v>
      </c>
      <c r="F60" s="160" t="s">
        <v>35</v>
      </c>
      <c r="G60" s="144" t="s">
        <v>32</v>
      </c>
      <c r="H60" s="37" t="s">
        <v>33</v>
      </c>
      <c r="I60" s="160" t="s">
        <v>34</v>
      </c>
      <c r="J60" s="160" t="s">
        <v>35</v>
      </c>
      <c r="K60" s="39" t="s">
        <v>32</v>
      </c>
      <c r="L60" s="160" t="s">
        <v>33</v>
      </c>
      <c r="M60" s="160" t="s">
        <v>34</v>
      </c>
      <c r="N60" s="160" t="s">
        <v>35</v>
      </c>
      <c r="O60" s="39" t="s">
        <v>32</v>
      </c>
      <c r="P60" s="160" t="s">
        <v>33</v>
      </c>
      <c r="Q60" s="160" t="s">
        <v>34</v>
      </c>
      <c r="R60" s="160" t="s">
        <v>35</v>
      </c>
      <c r="S60" s="39" t="s">
        <v>32</v>
      </c>
      <c r="T60" s="160" t="s">
        <v>33</v>
      </c>
      <c r="U60" s="160" t="s">
        <v>34</v>
      </c>
      <c r="V60" s="160" t="s">
        <v>35</v>
      </c>
      <c r="W60" s="39" t="s">
        <v>32</v>
      </c>
      <c r="X60" s="160" t="s">
        <v>33</v>
      </c>
      <c r="Y60" s="160" t="s">
        <v>34</v>
      </c>
      <c r="Z60" s="160" t="s">
        <v>35</v>
      </c>
      <c r="AA60" s="39" t="s">
        <v>32</v>
      </c>
      <c r="AB60" s="160" t="s">
        <v>33</v>
      </c>
      <c r="AC60" s="160" t="s">
        <v>34</v>
      </c>
      <c r="AD60" s="160" t="s">
        <v>35</v>
      </c>
      <c r="AE60" s="39" t="s">
        <v>32</v>
      </c>
      <c r="AF60" s="160" t="s">
        <v>33</v>
      </c>
      <c r="AG60" s="160" t="s">
        <v>34</v>
      </c>
      <c r="AH60" s="160" t="s">
        <v>35</v>
      </c>
      <c r="AI60" s="39" t="s">
        <v>32</v>
      </c>
      <c r="AJ60" s="160" t="s">
        <v>33</v>
      </c>
      <c r="AK60" s="160" t="s">
        <v>34</v>
      </c>
      <c r="AL60" s="160" t="s">
        <v>35</v>
      </c>
      <c r="AM60" s="39" t="s">
        <v>32</v>
      </c>
      <c r="AN60" s="37" t="s">
        <v>33</v>
      </c>
      <c r="AO60" s="160" t="s">
        <v>34</v>
      </c>
      <c r="AP60" s="160" t="s">
        <v>35</v>
      </c>
      <c r="AQ60" s="39" t="s">
        <v>32</v>
      </c>
    </row>
    <row r="61" spans="1:50" x14ac:dyDescent="0.2">
      <c r="C61" s="132" t="s">
        <v>42</v>
      </c>
      <c r="D61" s="120">
        <v>3.4100600000000001</v>
      </c>
      <c r="E61" s="41">
        <v>3.2110699999999999</v>
      </c>
      <c r="F61" s="41">
        <v>3.1105399999999999</v>
      </c>
      <c r="G61" s="145">
        <f>AVERAGE(D61:F61)</f>
        <v>3.2438899999999999</v>
      </c>
      <c r="H61" s="73">
        <v>5.5620099999999999</v>
      </c>
      <c r="I61" s="73">
        <v>3.786</v>
      </c>
      <c r="J61" s="41">
        <v>4.4525100000000002</v>
      </c>
      <c r="K61" s="72">
        <f>AVERAGE(H61:J61)</f>
        <v>4.6001733333333332</v>
      </c>
      <c r="L61" s="74">
        <v>3.6329899999999999</v>
      </c>
      <c r="M61" s="41">
        <v>2.9046699999999999</v>
      </c>
      <c r="N61" s="41">
        <v>4.3910799999999997</v>
      </c>
      <c r="O61" s="72">
        <f>AVERAGE(L61:N61)</f>
        <v>3.642913333333333</v>
      </c>
      <c r="P61" s="41">
        <v>3.3913600000000002</v>
      </c>
      <c r="Q61" s="41">
        <v>3.2588699999999999</v>
      </c>
      <c r="R61" s="41">
        <v>3.2185299999999999</v>
      </c>
      <c r="S61" s="72">
        <f>AVERAGE(P61:R61)</f>
        <v>3.2895866666666667</v>
      </c>
      <c r="T61" s="41">
        <v>4.4671099999999999</v>
      </c>
      <c r="U61" s="41">
        <v>4.2723100000000001</v>
      </c>
      <c r="V61" s="41">
        <v>4.3910799999999997</v>
      </c>
      <c r="W61" s="72">
        <f>AVERAGE(T61:V61)</f>
        <v>4.3768333333333329</v>
      </c>
      <c r="X61" s="41">
        <v>3.8542299999999998</v>
      </c>
      <c r="Y61" s="41">
        <v>4.1542899999999996</v>
      </c>
      <c r="Z61" s="41">
        <v>3.91412</v>
      </c>
      <c r="AA61" s="72">
        <f>AVERAGE(X61:Z61)</f>
        <v>3.9742133333333332</v>
      </c>
      <c r="AB61" s="41">
        <v>4.4288100000000004</v>
      </c>
      <c r="AC61" s="41">
        <v>4.7440100000000003</v>
      </c>
      <c r="AD61" s="41">
        <v>4.4617599999999999</v>
      </c>
      <c r="AE61" s="72">
        <f>AVERAGE(AB61:AD61)</f>
        <v>4.5448600000000008</v>
      </c>
      <c r="AF61" s="41">
        <v>5.4027399999999997</v>
      </c>
      <c r="AG61" s="41">
        <v>4.4850199999999996</v>
      </c>
      <c r="AH61" s="41">
        <v>5.21434</v>
      </c>
      <c r="AI61" s="72">
        <f>AVERAGE(AF61:AH61)</f>
        <v>5.0340333333333334</v>
      </c>
      <c r="AJ61" s="41">
        <v>3.3599899999999998</v>
      </c>
      <c r="AK61" s="41">
        <v>3.8874300000000002</v>
      </c>
      <c r="AL61" s="41">
        <v>3.8355600000000001</v>
      </c>
      <c r="AM61" s="72">
        <f>AVERAGE(AJ61:AL61)</f>
        <v>3.6943266666666665</v>
      </c>
      <c r="AN61" s="41">
        <v>3.1406399999999999</v>
      </c>
      <c r="AO61" s="41">
        <v>3.10528</v>
      </c>
      <c r="AP61" s="41">
        <v>3.80681</v>
      </c>
      <c r="AQ61" s="72">
        <f>AVERAGE(AN61:AP61)</f>
        <v>3.3509100000000003</v>
      </c>
    </row>
    <row r="62" spans="1:50" x14ac:dyDescent="0.2">
      <c r="C62" s="133" t="s">
        <v>68</v>
      </c>
      <c r="D62" s="120">
        <v>0.11719</v>
      </c>
      <c r="E62" s="41">
        <v>0.18229999999999999</v>
      </c>
      <c r="F62" s="41">
        <v>0.19531999999999999</v>
      </c>
      <c r="G62" s="145">
        <f t="shared" ref="G62:G68" si="26">AVERAGE(D62:F62)</f>
        <v>0.16493666666666665</v>
      </c>
      <c r="H62" s="73">
        <v>0.50319999999999998</v>
      </c>
      <c r="I62" s="73">
        <v>0.15340000000000001</v>
      </c>
      <c r="J62" s="41">
        <v>0.21429000000000001</v>
      </c>
      <c r="K62" s="72">
        <f>AVERAGE(H62:J62)</f>
        <v>0.29029666666666665</v>
      </c>
      <c r="L62" s="74">
        <v>0.13969999999999999</v>
      </c>
      <c r="M62" s="41">
        <v>0.20660000000000001</v>
      </c>
      <c r="N62" s="41">
        <v>0.25507000000000002</v>
      </c>
      <c r="O62" s="72">
        <f t="shared" ref="O62:O68" si="27">AVERAGE(L62:N62)</f>
        <v>0.20045666666666664</v>
      </c>
      <c r="P62" s="41">
        <v>0.21798000000000001</v>
      </c>
      <c r="Q62" s="41">
        <v>0.13558000000000001</v>
      </c>
      <c r="R62" s="41">
        <v>0.21854999999999999</v>
      </c>
      <c r="S62" s="72">
        <f t="shared" ref="S62:S68" si="28">AVERAGE(P62:R62)</f>
        <v>0.19070333333333334</v>
      </c>
      <c r="T62" s="41">
        <v>0.28619</v>
      </c>
      <c r="U62" s="41">
        <v>0.26107999999999998</v>
      </c>
      <c r="V62" s="41">
        <v>0.25507000000000002</v>
      </c>
      <c r="W62" s="72">
        <f t="shared" ref="W62:W68" si="29">AVERAGE(T62:V62)</f>
        <v>0.26744666666666667</v>
      </c>
      <c r="X62" s="41">
        <v>0.38024999999999998</v>
      </c>
      <c r="Y62" s="41">
        <v>0.24814</v>
      </c>
      <c r="Z62" s="41">
        <v>0.25546000000000002</v>
      </c>
      <c r="AA62" s="72">
        <f t="shared" ref="AA62:AA68" si="30">AVERAGE(X62:Z62)</f>
        <v>0.29461666666666669</v>
      </c>
      <c r="AB62" s="41">
        <v>0.21113000000000001</v>
      </c>
      <c r="AC62" s="41">
        <v>0.38618999999999998</v>
      </c>
      <c r="AD62" s="41">
        <v>0.20591999999999999</v>
      </c>
      <c r="AE62" s="72">
        <f t="shared" ref="AE62:AE68" si="31">AVERAGE(AB62:AD62)</f>
        <v>0.26774666666666663</v>
      </c>
      <c r="AF62" s="41">
        <v>0.19378999999999999</v>
      </c>
      <c r="AG62" s="41">
        <v>0.19178999999999999</v>
      </c>
      <c r="AH62" s="41">
        <v>0.30597000000000002</v>
      </c>
      <c r="AI62" s="72">
        <f t="shared" ref="AI62:AI68" si="32">AVERAGE(AF62:AH62)</f>
        <v>0.23051666666666668</v>
      </c>
      <c r="AJ62" s="41">
        <v>0.12161</v>
      </c>
      <c r="AK62" s="41">
        <v>0.17904</v>
      </c>
      <c r="AL62" s="41">
        <v>0.25336999999999998</v>
      </c>
      <c r="AM62" s="72">
        <f t="shared" ref="AM62:AM68" si="33">AVERAGE(AJ62:AL62)</f>
        <v>0.18467333333333333</v>
      </c>
      <c r="AN62" s="41">
        <v>0.2039</v>
      </c>
      <c r="AO62" s="41">
        <v>0.20522000000000001</v>
      </c>
      <c r="AP62" s="41">
        <v>0.15548999999999999</v>
      </c>
      <c r="AQ62" s="72">
        <f t="shared" ref="AQ62:AQ68" si="34">AVERAGE(AN62:AP62)</f>
        <v>0.18820333333333336</v>
      </c>
    </row>
    <row r="63" spans="1:50" x14ac:dyDescent="0.2">
      <c r="C63" s="133" t="s">
        <v>37</v>
      </c>
      <c r="D63" s="120">
        <v>3.6443099999999999</v>
      </c>
      <c r="E63" s="41">
        <v>3.4991300000000001</v>
      </c>
      <c r="F63" s="41">
        <v>3.39893</v>
      </c>
      <c r="G63" s="145">
        <f t="shared" si="26"/>
        <v>3.5141233333333335</v>
      </c>
      <c r="H63" s="41">
        <v>7.0458600000000002</v>
      </c>
      <c r="I63" s="41">
        <v>4.07369</v>
      </c>
      <c r="J63" s="41">
        <v>4.88687</v>
      </c>
      <c r="K63" s="72">
        <f>AVERAGE(H63:J63)</f>
        <v>5.3354733333333328</v>
      </c>
      <c r="L63" s="73">
        <v>3.8976000000000002</v>
      </c>
      <c r="M63" s="41">
        <v>3.1999399999999998</v>
      </c>
      <c r="N63" s="41">
        <v>4.9123099999999997</v>
      </c>
      <c r="O63" s="72">
        <f t="shared" si="27"/>
        <v>4.0032833333333331</v>
      </c>
      <c r="P63" s="41">
        <v>3.73868</v>
      </c>
      <c r="Q63" s="41">
        <v>3.5039799999999999</v>
      </c>
      <c r="R63" s="41">
        <v>3.5493700000000001</v>
      </c>
      <c r="S63" s="72">
        <f t="shared" si="28"/>
        <v>3.5973433333333333</v>
      </c>
      <c r="T63" s="41">
        <v>5.0739999999999998</v>
      </c>
      <c r="U63" s="41">
        <v>4.7879300000000002</v>
      </c>
      <c r="V63" s="41">
        <v>4.9123099999999997</v>
      </c>
      <c r="W63" s="72">
        <f t="shared" si="29"/>
        <v>4.9247466666666666</v>
      </c>
      <c r="X63" s="41">
        <v>4.45167</v>
      </c>
      <c r="Y63" s="41">
        <v>4.6263199999999998</v>
      </c>
      <c r="Z63" s="41">
        <v>4.3630300000000002</v>
      </c>
      <c r="AA63" s="72">
        <f t="shared" si="30"/>
        <v>4.48034</v>
      </c>
      <c r="AB63" s="41">
        <v>4.8541600000000003</v>
      </c>
      <c r="AC63" s="41">
        <v>5.69346</v>
      </c>
      <c r="AD63" s="41">
        <v>4.8772000000000002</v>
      </c>
      <c r="AE63" s="72">
        <f t="shared" si="31"/>
        <v>5.1416066666666671</v>
      </c>
      <c r="AF63" s="41">
        <v>5.8379399999999997</v>
      </c>
      <c r="AG63" s="41">
        <v>4.8684099999999999</v>
      </c>
      <c r="AH63" s="41">
        <v>5.9745499999999998</v>
      </c>
      <c r="AI63" s="72">
        <f t="shared" si="32"/>
        <v>5.5603000000000007</v>
      </c>
      <c r="AJ63" s="41">
        <v>3.5981800000000002</v>
      </c>
      <c r="AK63" s="41">
        <v>4.2182300000000001</v>
      </c>
      <c r="AL63" s="41">
        <v>4.27081</v>
      </c>
      <c r="AM63" s="72">
        <f t="shared" si="33"/>
        <v>4.0290733333333337</v>
      </c>
      <c r="AN63" s="41">
        <v>3.44407</v>
      </c>
      <c r="AO63" s="41">
        <v>3.4043700000000001</v>
      </c>
      <c r="AP63" s="41">
        <v>4.0981800000000002</v>
      </c>
      <c r="AQ63" s="72">
        <f t="shared" si="34"/>
        <v>3.648873333333333</v>
      </c>
    </row>
    <row r="64" spans="1:50" x14ac:dyDescent="0.2">
      <c r="C64" s="133" t="s">
        <v>38</v>
      </c>
      <c r="D64" s="120">
        <v>3.1850700000000001</v>
      </c>
      <c r="E64" s="41">
        <v>2.8012999999999999</v>
      </c>
      <c r="F64" s="41">
        <v>2.65774</v>
      </c>
      <c r="G64" s="145">
        <f t="shared" si="26"/>
        <v>2.88137</v>
      </c>
      <c r="H64" s="41">
        <v>4.9445199999999998</v>
      </c>
      <c r="I64" s="41">
        <v>3.4755799999999999</v>
      </c>
      <c r="J64" s="41">
        <v>4.0469600000000003</v>
      </c>
      <c r="K64" s="72">
        <f>AVERAGE(H64:J64)</f>
        <v>4.155686666666667</v>
      </c>
      <c r="L64" s="73">
        <v>3.3523399999999999</v>
      </c>
      <c r="M64" s="41">
        <v>2.4218799999999998</v>
      </c>
      <c r="N64" s="41">
        <v>3.9124699999999999</v>
      </c>
      <c r="O64" s="72">
        <f t="shared" si="27"/>
        <v>3.2288966666666661</v>
      </c>
      <c r="P64" s="41">
        <v>2.9064899999999998</v>
      </c>
      <c r="Q64" s="41">
        <v>2.9768500000000002</v>
      </c>
      <c r="R64" s="41">
        <v>2.7204299999999999</v>
      </c>
      <c r="S64" s="72">
        <f t="shared" si="28"/>
        <v>2.8679233333333336</v>
      </c>
      <c r="T64" s="41">
        <v>3.9478200000000001</v>
      </c>
      <c r="U64" s="41">
        <v>3.76858</v>
      </c>
      <c r="V64" s="41">
        <v>3.9124699999999999</v>
      </c>
      <c r="W64" s="72">
        <f t="shared" si="29"/>
        <v>3.8762899999999996</v>
      </c>
      <c r="X64" s="41">
        <v>3.0257700000000001</v>
      </c>
      <c r="Y64" s="41">
        <v>3.66106</v>
      </c>
      <c r="Z64" s="41">
        <v>3.3787600000000002</v>
      </c>
      <c r="AA64" s="72">
        <f t="shared" si="30"/>
        <v>3.3551966666666666</v>
      </c>
      <c r="AB64" s="41">
        <v>4.0270299999999999</v>
      </c>
      <c r="AC64" s="41">
        <v>4.1394399999999996</v>
      </c>
      <c r="AD64" s="41">
        <v>4.0703100000000001</v>
      </c>
      <c r="AE64" s="72">
        <f t="shared" si="31"/>
        <v>4.0789266666666668</v>
      </c>
      <c r="AF64" s="41">
        <v>5.07233</v>
      </c>
      <c r="AG64" s="41">
        <v>4.1172800000000001</v>
      </c>
      <c r="AH64" s="41">
        <v>4.7475100000000001</v>
      </c>
      <c r="AI64" s="72">
        <f t="shared" si="32"/>
        <v>4.6457066666666664</v>
      </c>
      <c r="AJ64" s="41">
        <v>3.1223399999999999</v>
      </c>
      <c r="AK64" s="41">
        <v>3.5216699999999999</v>
      </c>
      <c r="AL64" s="41">
        <v>3.2970999999999999</v>
      </c>
      <c r="AM64" s="72">
        <f t="shared" si="33"/>
        <v>3.3137033333333332</v>
      </c>
      <c r="AN64" s="41">
        <v>2.6706799999999999</v>
      </c>
      <c r="AO64" s="41">
        <v>2.6278800000000002</v>
      </c>
      <c r="AP64" s="41">
        <v>3.4920100000000001</v>
      </c>
      <c r="AQ64" s="72">
        <f t="shared" si="34"/>
        <v>2.9301900000000001</v>
      </c>
    </row>
    <row r="65" spans="2:43" x14ac:dyDescent="0.2">
      <c r="C65" s="134" t="s">
        <v>39</v>
      </c>
      <c r="D65" s="120">
        <v>2.07E-2</v>
      </c>
      <c r="E65" s="41">
        <v>0.86107</v>
      </c>
      <c r="F65" s="41">
        <v>0.51122999999999996</v>
      </c>
      <c r="G65" s="145">
        <f t="shared" si="26"/>
        <v>0.46433333333333332</v>
      </c>
      <c r="H65" s="74">
        <v>0.59574000000000005</v>
      </c>
      <c r="I65" s="74">
        <v>0.53681000000000001</v>
      </c>
      <c r="J65" s="41">
        <v>2.5110700000000001</v>
      </c>
      <c r="K65" s="72">
        <f>AVERAGE(H65:J65)</f>
        <v>1.2145400000000002</v>
      </c>
      <c r="L65" s="74">
        <v>1.20418</v>
      </c>
      <c r="M65" s="41">
        <v>1.28857</v>
      </c>
      <c r="N65" s="41">
        <v>0.51458999999999999</v>
      </c>
      <c r="O65" s="72">
        <f t="shared" si="27"/>
        <v>1.0024466666666667</v>
      </c>
      <c r="P65" s="74">
        <v>0.61326999999999998</v>
      </c>
      <c r="Q65" s="41">
        <v>7.2789999999999994E-2</v>
      </c>
      <c r="R65" s="41">
        <v>3.0929500000000001</v>
      </c>
      <c r="S65" s="72">
        <f t="shared" si="28"/>
        <v>1.2596700000000001</v>
      </c>
      <c r="T65" s="41">
        <v>4.7061200000000003</v>
      </c>
      <c r="U65" s="41">
        <v>1.95567</v>
      </c>
      <c r="V65" s="41">
        <v>0.51458999999999999</v>
      </c>
      <c r="W65" s="72">
        <f t="shared" si="29"/>
        <v>2.3921266666666665</v>
      </c>
      <c r="X65" s="41">
        <v>0.85992000000000002</v>
      </c>
      <c r="Y65" s="41">
        <v>1.4883</v>
      </c>
      <c r="Z65" s="41">
        <v>0.60895999999999995</v>
      </c>
      <c r="AA65" s="72">
        <f t="shared" si="30"/>
        <v>0.98572666666666675</v>
      </c>
      <c r="AB65" s="41">
        <v>4.4328399999999997</v>
      </c>
      <c r="AC65" s="41">
        <v>1.0399999999999999E-3</v>
      </c>
      <c r="AD65" s="41">
        <v>0.25433</v>
      </c>
      <c r="AE65" s="72">
        <f t="shared" si="31"/>
        <v>1.5627366666666667</v>
      </c>
      <c r="AF65" s="41">
        <v>1.55864</v>
      </c>
      <c r="AG65" s="41">
        <v>2.05498</v>
      </c>
      <c r="AH65" s="41">
        <v>2.2606099999999998</v>
      </c>
      <c r="AI65" s="72">
        <f t="shared" si="32"/>
        <v>1.9580766666666667</v>
      </c>
      <c r="AJ65" s="41">
        <v>3.3989999999999999E-2</v>
      </c>
      <c r="AK65" s="41">
        <v>1.2423900000000001</v>
      </c>
      <c r="AL65" s="41">
        <v>4.6488899999999997</v>
      </c>
      <c r="AM65" s="72">
        <f t="shared" si="33"/>
        <v>1.9750899999999998</v>
      </c>
      <c r="AN65" s="41">
        <v>1.0562800000000001</v>
      </c>
      <c r="AO65" s="41">
        <v>2.72323</v>
      </c>
      <c r="AP65" s="41">
        <v>1.6263000000000001</v>
      </c>
      <c r="AQ65" s="72">
        <f t="shared" si="34"/>
        <v>1.801936666666667</v>
      </c>
    </row>
    <row r="66" spans="2:43" x14ac:dyDescent="0.2">
      <c r="C66" s="134" t="s">
        <v>40</v>
      </c>
      <c r="D66" s="120">
        <v>1.2725544717701667</v>
      </c>
      <c r="E66" s="41">
        <v>1.0370518071672519</v>
      </c>
      <c r="F66" s="41">
        <v>1.0385569800231633</v>
      </c>
      <c r="G66" s="145">
        <f t="shared" si="26"/>
        <v>1.1160544196535274</v>
      </c>
      <c r="H66" s="74">
        <v>0.79776250676030613</v>
      </c>
      <c r="I66" s="74">
        <v>1.0855934438534192</v>
      </c>
      <c r="J66" s="41">
        <v>0.92654050971959478</v>
      </c>
      <c r="K66" s="72">
        <v>0.95262279136878913</v>
      </c>
      <c r="L66" s="74">
        <v>1.1468081044300809</v>
      </c>
      <c r="M66" s="41">
        <v>1.0676231416670205</v>
      </c>
      <c r="N66" s="41">
        <v>0.8335595276754989</v>
      </c>
      <c r="O66" s="72">
        <v>1.0350728163060459</v>
      </c>
      <c r="P66" s="41">
        <v>0.92161781512035101</v>
      </c>
      <c r="Q66" s="41">
        <v>1.1737694053004446</v>
      </c>
      <c r="R66" s="41">
        <v>0.95256821756160925</v>
      </c>
      <c r="S66" s="72">
        <v>1.0311938899780879</v>
      </c>
      <c r="T66" s="41">
        <v>0.7911374308198168</v>
      </c>
      <c r="U66" s="41">
        <v>0.81328001362344904</v>
      </c>
      <c r="V66" s="41">
        <v>0.8335595276754989</v>
      </c>
      <c r="W66" s="72">
        <v>0.81300421490653607</v>
      </c>
      <c r="X66" s="41">
        <v>0.67389230955855084</v>
      </c>
      <c r="Y66" s="41">
        <v>0.8297989078833099</v>
      </c>
      <c r="Z66" s="41">
        <v>0.81528479959494593</v>
      </c>
      <c r="AA66" s="72">
        <v>0.77845876674246783</v>
      </c>
      <c r="AB66" s="41">
        <v>0.93179591921817551</v>
      </c>
      <c r="AC66" s="41">
        <v>0.71561982594738127</v>
      </c>
      <c r="AD66" s="41">
        <v>0.94971243597393595</v>
      </c>
      <c r="AE66" s="72">
        <v>0.87792144926185178</v>
      </c>
      <c r="AF66" s="41">
        <v>1.166465341482908</v>
      </c>
      <c r="AG66" s="41">
        <v>0.99472617364559479</v>
      </c>
      <c r="AH66" s="41">
        <v>0.90062653529289938</v>
      </c>
      <c r="AI66" s="72">
        <v>1.0348321222483876</v>
      </c>
      <c r="AJ66" s="41">
        <v>1.2369031339441394</v>
      </c>
      <c r="AK66" s="41">
        <v>0.98932120117973521</v>
      </c>
      <c r="AL66" s="41">
        <v>0.82115179325126986</v>
      </c>
      <c r="AM66" s="72">
        <v>1.0496846384771432</v>
      </c>
      <c r="AN66" s="41">
        <v>1.0065520368784806</v>
      </c>
      <c r="AO66" s="41">
        <v>1.0170191409778597</v>
      </c>
      <c r="AP66" s="41">
        <v>1.0770541550436441</v>
      </c>
      <c r="AQ66" s="72">
        <v>1.0346690904653484</v>
      </c>
    </row>
    <row r="67" spans="2:43" x14ac:dyDescent="0.2">
      <c r="C67" s="133" t="s">
        <v>70</v>
      </c>
      <c r="D67" s="120">
        <v>0.59526027190665365</v>
      </c>
      <c r="E67" s="41">
        <v>0.40536343787697149</v>
      </c>
      <c r="F67" s="41">
        <v>0.43901830878668202</v>
      </c>
      <c r="G67" s="145">
        <f t="shared" si="26"/>
        <v>0.47988067285676905</v>
      </c>
      <c r="H67" s="74">
        <v>0.22358419267881022</v>
      </c>
      <c r="I67" s="74">
        <v>0.35036433163626501</v>
      </c>
      <c r="J67" s="41">
        <v>0.22138293621113816</v>
      </c>
      <c r="K67" s="72">
        <v>0.26942109445413204</v>
      </c>
      <c r="L67" s="74">
        <v>0.43339216147721504</v>
      </c>
      <c r="M67" s="41">
        <v>0.40109194421438393</v>
      </c>
      <c r="N67" s="41">
        <v>0.17576396725058321</v>
      </c>
      <c r="O67" s="72">
        <v>0.35087574041298852</v>
      </c>
      <c r="P67" s="41">
        <v>0.25728489209627448</v>
      </c>
      <c r="Q67" s="41">
        <v>0.54399482853782011</v>
      </c>
      <c r="R67" s="41">
        <v>0.31444870119710333</v>
      </c>
      <c r="S67" s="72">
        <v>0.39037746350566588</v>
      </c>
      <c r="T67" s="41">
        <v>0.16316137497701838</v>
      </c>
      <c r="U67" s="41">
        <v>0.16638866590267706</v>
      </c>
      <c r="V67" s="41">
        <v>0.17576396725058321</v>
      </c>
      <c r="W67" s="72">
        <v>0.16847096541129697</v>
      </c>
      <c r="X67" s="41">
        <v>0.13357722678106865</v>
      </c>
      <c r="Y67" s="41">
        <v>0.17088629797971405</v>
      </c>
      <c r="Z67" s="41">
        <v>0.16759791059758414</v>
      </c>
      <c r="AA67" s="72">
        <v>0.1576783418177933</v>
      </c>
      <c r="AB67" s="41">
        <v>0.22334794930985344</v>
      </c>
      <c r="AC67" s="41">
        <v>0.14960703229666092</v>
      </c>
      <c r="AD67" s="41">
        <v>0.23597009165735772</v>
      </c>
      <c r="AE67" s="72">
        <v>0.20461190436573692</v>
      </c>
      <c r="AF67" s="41">
        <v>0.53460097512392457</v>
      </c>
      <c r="AG67" s="41">
        <v>0.26900597153075761</v>
      </c>
      <c r="AH67" s="41">
        <v>0.26224219843883861</v>
      </c>
      <c r="AI67" s="72">
        <v>0.37483873826682224</v>
      </c>
      <c r="AJ67" s="41">
        <v>0.57470477026075129</v>
      </c>
      <c r="AK67" s="41">
        <v>0.25763538321501001</v>
      </c>
      <c r="AL67" s="41">
        <v>0.17141341487107337</v>
      </c>
      <c r="AM67" s="72">
        <v>0.37104137258059305</v>
      </c>
      <c r="AN67" s="41">
        <v>0.39134978387768887</v>
      </c>
      <c r="AO67" s="41">
        <v>0.41475447522274683</v>
      </c>
      <c r="AP67" s="41">
        <v>0.33988849722374703</v>
      </c>
      <c r="AQ67" s="72">
        <v>0.38311131032299345</v>
      </c>
    </row>
    <row r="68" spans="2:43" x14ac:dyDescent="0.2">
      <c r="C68" s="135" t="s">
        <v>41</v>
      </c>
      <c r="D68" s="120">
        <v>-4.9790099999999997</v>
      </c>
      <c r="E68" s="41">
        <v>-0.51771</v>
      </c>
      <c r="F68" s="41">
        <v>-0.38590999999999998</v>
      </c>
      <c r="G68" s="145">
        <f t="shared" si="26"/>
        <v>-1.9608766666666666</v>
      </c>
      <c r="H68" s="74">
        <v>0.32207000000000002</v>
      </c>
      <c r="I68" s="74">
        <v>-2.0413600000000001</v>
      </c>
      <c r="J68" s="41">
        <v>-0.47671999999999998</v>
      </c>
      <c r="K68" s="72">
        <f>AVERAGE(H68:J68)</f>
        <v>-0.73200333333333323</v>
      </c>
      <c r="L68" s="74">
        <v>-2.8559899999999998</v>
      </c>
      <c r="M68" s="41">
        <v>-0.41121000000000002</v>
      </c>
      <c r="N68" s="41">
        <v>0.61992999999999998</v>
      </c>
      <c r="O68" s="72">
        <f t="shared" si="27"/>
        <v>-0.88242333333333323</v>
      </c>
      <c r="P68" s="41">
        <v>0.57208000000000003</v>
      </c>
      <c r="Q68" s="41">
        <v>-2.6549800000000001</v>
      </c>
      <c r="R68" s="41">
        <v>0.44866</v>
      </c>
      <c r="S68" s="72">
        <f t="shared" si="28"/>
        <v>-0.5447466666666666</v>
      </c>
      <c r="T68" s="41">
        <v>0.98146</v>
      </c>
      <c r="U68" s="41">
        <v>0.89722999999999997</v>
      </c>
      <c r="V68" s="41">
        <v>0.61992999999999998</v>
      </c>
      <c r="W68" s="72">
        <f t="shared" si="29"/>
        <v>0.83287333333333324</v>
      </c>
      <c r="X68" s="41">
        <v>2.2346900000000001</v>
      </c>
      <c r="Y68" s="41">
        <v>0.82038</v>
      </c>
      <c r="Z68" s="41">
        <v>1.12679</v>
      </c>
      <c r="AA68" s="72">
        <f t="shared" si="30"/>
        <v>1.3939533333333334</v>
      </c>
      <c r="AB68" s="41">
        <v>-0.52359</v>
      </c>
      <c r="AC68" s="41">
        <v>1.4871399999999999</v>
      </c>
      <c r="AD68" s="41">
        <v>-0.78490000000000004</v>
      </c>
      <c r="AE68" s="72">
        <f t="shared" si="31"/>
        <v>5.9549999999999957E-2</v>
      </c>
      <c r="AF68" s="41">
        <v>-5.74831</v>
      </c>
      <c r="AG68" s="41">
        <v>-1.4389700000000001</v>
      </c>
      <c r="AH68" s="41">
        <v>-0.70513999999999999</v>
      </c>
      <c r="AI68" s="72">
        <f t="shared" si="32"/>
        <v>-2.630806666666667</v>
      </c>
      <c r="AJ68" s="41">
        <v>-4.0817199999999998</v>
      </c>
      <c r="AK68" s="41">
        <v>-0.75339999999999996</v>
      </c>
      <c r="AL68" s="41">
        <v>1.1324399999999999</v>
      </c>
      <c r="AM68" s="72">
        <f t="shared" si="33"/>
        <v>-1.2342266666666666</v>
      </c>
      <c r="AN68" s="41">
        <v>-4.573E-2</v>
      </c>
      <c r="AO68" s="41">
        <v>-0.11769</v>
      </c>
      <c r="AP68" s="41">
        <v>-1.9327000000000001</v>
      </c>
      <c r="AQ68" s="72">
        <f t="shared" si="34"/>
        <v>-0.6987066666666667</v>
      </c>
    </row>
    <row r="69" spans="2:43" x14ac:dyDescent="0.2">
      <c r="B69" s="4"/>
      <c r="C69" s="20"/>
      <c r="D69" s="20"/>
      <c r="E69" s="47"/>
      <c r="F69" s="47"/>
      <c r="G69" s="47"/>
      <c r="H69" s="47"/>
      <c r="I69" s="47"/>
      <c r="J69" s="47"/>
      <c r="K69" s="47"/>
      <c r="AA69" s="1"/>
      <c r="AB69" s="1"/>
      <c r="AC69" s="1"/>
    </row>
    <row r="71" spans="2:43" x14ac:dyDescent="0.2">
      <c r="B71" s="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43" x14ac:dyDescent="0.2">
      <c r="B72" s="4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43" x14ac:dyDescent="0.2">
      <c r="B73" s="46"/>
    </row>
    <row r="74" spans="2:43" x14ac:dyDescent="0.2">
      <c r="B74" s="46"/>
    </row>
    <row r="75" spans="2:43" x14ac:dyDescent="0.2">
      <c r="B75" s="46"/>
      <c r="AA75" s="5"/>
      <c r="AB75" s="5"/>
      <c r="AC75" s="5"/>
    </row>
    <row r="76" spans="2:43" x14ac:dyDescent="0.2">
      <c r="B76" s="46"/>
    </row>
    <row r="77" spans="2:43" x14ac:dyDescent="0.2">
      <c r="B77" s="46"/>
    </row>
    <row r="78" spans="2:43" x14ac:dyDescent="0.2">
      <c r="B78" s="46"/>
    </row>
    <row r="79" spans="2:43" x14ac:dyDescent="0.2">
      <c r="B79" s="46"/>
    </row>
    <row r="80" spans="2:43" x14ac:dyDescent="0.2">
      <c r="B80" s="1"/>
    </row>
    <row r="81" spans="2:2" x14ac:dyDescent="0.2">
      <c r="B81" s="1"/>
    </row>
    <row r="82" spans="2:2" x14ac:dyDescent="0.2">
      <c r="B82" s="5"/>
    </row>
    <row r="83" spans="2:2" x14ac:dyDescent="0.2">
      <c r="B83" s="46"/>
    </row>
    <row r="84" spans="2:2" x14ac:dyDescent="0.2">
      <c r="B84" s="46"/>
    </row>
    <row r="85" spans="2:2" x14ac:dyDescent="0.2">
      <c r="B85" s="46"/>
    </row>
    <row r="86" spans="2:2" x14ac:dyDescent="0.2">
      <c r="B86" s="36"/>
    </row>
    <row r="87" spans="2:2" x14ac:dyDescent="0.2">
      <c r="B87" s="46"/>
    </row>
    <row r="88" spans="2:2" x14ac:dyDescent="0.2">
      <c r="B88" s="46"/>
    </row>
    <row r="89" spans="2:2" x14ac:dyDescent="0.2">
      <c r="B89" s="36"/>
    </row>
    <row r="90" spans="2:2" x14ac:dyDescent="0.2">
      <c r="B90" s="36"/>
    </row>
  </sheetData>
  <mergeCells count="37">
    <mergeCell ref="C2:O2"/>
    <mergeCell ref="AG3:AJ3"/>
    <mergeCell ref="AO3:AQ3"/>
    <mergeCell ref="AJ59:AM59"/>
    <mergeCell ref="AN59:AQ59"/>
    <mergeCell ref="C59:G59"/>
    <mergeCell ref="H59:K59"/>
    <mergeCell ref="L59:O59"/>
    <mergeCell ref="P59:S59"/>
    <mergeCell ref="T59:W59"/>
    <mergeCell ref="X59:AA59"/>
    <mergeCell ref="AB59:AE59"/>
    <mergeCell ref="AF59:AI59"/>
    <mergeCell ref="AI51:AK51"/>
    <mergeCell ref="T51:V51"/>
    <mergeCell ref="W51:Y51"/>
    <mergeCell ref="Z51:AB51"/>
    <mergeCell ref="AC51:AE51"/>
    <mergeCell ref="AF51:AH51"/>
    <mergeCell ref="E51:G51"/>
    <mergeCell ref="H51:J51"/>
    <mergeCell ref="K51:M51"/>
    <mergeCell ref="N51:P51"/>
    <mergeCell ref="Q51:S51"/>
    <mergeCell ref="AI5:AI6"/>
    <mergeCell ref="B41:P41"/>
    <mergeCell ref="AI43:AK43"/>
    <mergeCell ref="AF43:AH43"/>
    <mergeCell ref="AC43:AE43"/>
    <mergeCell ref="Z43:AB43"/>
    <mergeCell ref="W43:Y43"/>
    <mergeCell ref="T43:V43"/>
    <mergeCell ref="E43:G43"/>
    <mergeCell ref="H43:J43"/>
    <mergeCell ref="K43:M43"/>
    <mergeCell ref="N43:P43"/>
    <mergeCell ref="Q43:S43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05"/>
  <sheetViews>
    <sheetView topLeftCell="M1" zoomScale="119" zoomScaleNormal="100" workbookViewId="0">
      <selection activeCell="S27" sqref="S27"/>
    </sheetView>
  </sheetViews>
  <sheetFormatPr baseColWidth="10" defaultColWidth="10.83203125" defaultRowHeight="15" x14ac:dyDescent="0.2"/>
  <cols>
    <col min="2" max="2" width="11.83203125" customWidth="1"/>
    <col min="3" max="3" width="15.83203125" customWidth="1"/>
    <col min="4" max="4" width="7.83203125" customWidth="1"/>
    <col min="5" max="7" width="7" customWidth="1"/>
    <col min="8" max="8" width="7.6640625" customWidth="1"/>
    <col min="9" max="11" width="7" customWidth="1"/>
    <col min="12" max="12" width="7.1640625" style="1" customWidth="1"/>
    <col min="13" max="15" width="7" style="1" customWidth="1"/>
    <col min="16" max="16" width="7.6640625" style="1" customWidth="1"/>
    <col min="17" max="18" width="7" style="1" customWidth="1"/>
    <col min="19" max="19" width="6.83203125" style="1" customWidth="1"/>
    <col min="20" max="20" width="7.6640625" style="1" customWidth="1"/>
    <col min="21" max="21" width="7.33203125" style="1" customWidth="1"/>
    <col min="22" max="23" width="6.83203125" style="1" customWidth="1"/>
    <col min="24" max="24" width="7.6640625" style="1" customWidth="1"/>
    <col min="25" max="26" width="6.83203125" style="1" customWidth="1"/>
    <col min="27" max="27" width="8.1640625" style="1" customWidth="1"/>
    <col min="28" max="28" width="9" style="1" customWidth="1"/>
    <col min="29" max="29" width="8.5" style="1" customWidth="1"/>
    <col min="30" max="30" width="6.83203125" style="1" customWidth="1"/>
    <col min="31" max="31" width="11.5" style="1"/>
    <col min="32" max="42" width="7" style="1" customWidth="1"/>
    <col min="43" max="47" width="7.5" style="1" customWidth="1"/>
    <col min="48" max="57" width="11.5" style="1"/>
  </cols>
  <sheetData>
    <row r="2" spans="1:43" ht="24" x14ac:dyDescent="0.3">
      <c r="C2" s="173" t="s">
        <v>105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AF2" s="150" t="s">
        <v>77</v>
      </c>
      <c r="AQ2" s="151" t="s">
        <v>76</v>
      </c>
    </row>
    <row r="3" spans="1:43" x14ac:dyDescent="0.2">
      <c r="A3" s="2" t="s">
        <v>72</v>
      </c>
      <c r="B3" s="65">
        <v>100000000</v>
      </c>
    </row>
    <row r="4" spans="1:43" x14ac:dyDescent="0.2">
      <c r="G4" s="12" t="s">
        <v>73</v>
      </c>
      <c r="I4" s="2" t="s">
        <v>74</v>
      </c>
      <c r="R4" s="4"/>
      <c r="S4" s="47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F4" s="47"/>
      <c r="AG4" s="4"/>
      <c r="AH4" s="4"/>
      <c r="AI4" s="4"/>
      <c r="AJ4" s="4"/>
      <c r="AK4" s="47"/>
      <c r="AL4" s="4"/>
      <c r="AM4" s="4"/>
      <c r="AN4" s="4"/>
      <c r="AO4" s="4"/>
      <c r="AP4" s="47"/>
    </row>
    <row r="5" spans="1:43" ht="19" x14ac:dyDescent="0.25">
      <c r="A5" s="2" t="s">
        <v>71</v>
      </c>
      <c r="B5" s="78" t="s">
        <v>33</v>
      </c>
      <c r="C5" s="9" t="s">
        <v>65</v>
      </c>
      <c r="D5" s="10" t="s">
        <v>66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" t="s">
        <v>20</v>
      </c>
      <c r="O5" s="90" t="s">
        <v>21</v>
      </c>
      <c r="P5" s="20"/>
      <c r="Q5" s="97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F5" s="106"/>
      <c r="AG5" s="106"/>
      <c r="AH5" s="180" t="s">
        <v>98</v>
      </c>
      <c r="AI5" s="106"/>
      <c r="AJ5" s="106"/>
      <c r="AK5" s="106"/>
      <c r="AL5" s="106"/>
      <c r="AM5" s="4"/>
      <c r="AN5" s="4"/>
      <c r="AO5" s="4"/>
      <c r="AP5" s="4"/>
    </row>
    <row r="6" spans="1:43" ht="15" customHeight="1" x14ac:dyDescent="0.2">
      <c r="B6" s="2"/>
      <c r="C6" s="9">
        <v>3</v>
      </c>
      <c r="D6" s="11">
        <v>0</v>
      </c>
      <c r="E6" s="9">
        <v>1</v>
      </c>
      <c r="F6" s="9">
        <v>2</v>
      </c>
      <c r="G6" s="11">
        <v>0</v>
      </c>
      <c r="H6" s="11">
        <v>5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99">
        <v>0</v>
      </c>
      <c r="P6" s="20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F6" s="106" t="s">
        <v>94</v>
      </c>
      <c r="AG6" s="106" t="s">
        <v>93</v>
      </c>
      <c r="AH6" s="180"/>
      <c r="AI6" s="106" t="s">
        <v>95</v>
      </c>
      <c r="AJ6" s="106" t="s">
        <v>91</v>
      </c>
      <c r="AK6" s="106" t="s">
        <v>90</v>
      </c>
      <c r="AL6" s="108" t="s">
        <v>78</v>
      </c>
      <c r="AM6" s="4"/>
      <c r="AN6" s="4"/>
      <c r="AO6" s="4"/>
      <c r="AP6" s="4"/>
    </row>
    <row r="7" spans="1:43" x14ac:dyDescent="0.2">
      <c r="B7" s="2"/>
      <c r="C7" s="9">
        <v>4</v>
      </c>
      <c r="D7" s="11">
        <v>0</v>
      </c>
      <c r="E7" s="9">
        <v>6</v>
      </c>
      <c r="F7" s="9">
        <v>7</v>
      </c>
      <c r="G7" s="11">
        <v>2</v>
      </c>
      <c r="H7" s="11">
        <v>12</v>
      </c>
      <c r="I7" s="11">
        <v>1</v>
      </c>
      <c r="J7" s="11">
        <v>0</v>
      </c>
      <c r="K7" s="11">
        <v>2</v>
      </c>
      <c r="L7" s="11">
        <v>2</v>
      </c>
      <c r="M7" s="11">
        <v>3</v>
      </c>
      <c r="N7" s="11">
        <v>3</v>
      </c>
      <c r="O7" s="99">
        <v>4</v>
      </c>
      <c r="P7" s="20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F7" s="106" t="s">
        <v>52</v>
      </c>
      <c r="AG7" s="106">
        <v>1</v>
      </c>
      <c r="AH7" s="106">
        <v>0</v>
      </c>
      <c r="AI7" s="106">
        <f t="shared" ref="AI7:AI42" si="0">(AH7*100)/20</f>
        <v>0</v>
      </c>
      <c r="AJ7" s="106">
        <f t="shared" ref="AJ7:AJ42" si="1">AI7/100</f>
        <v>0</v>
      </c>
      <c r="AK7" s="106">
        <f t="shared" ref="AK7:AK42" si="2">SQRT(AJ7)</f>
        <v>0</v>
      </c>
      <c r="AL7" s="106">
        <f t="shared" ref="AL7:AL42" si="3">ASIN(AK7)</f>
        <v>0</v>
      </c>
      <c r="AM7" s="4"/>
      <c r="AN7" s="4"/>
      <c r="AO7" s="4"/>
      <c r="AP7" s="4"/>
    </row>
    <row r="8" spans="1:43" x14ac:dyDescent="0.2">
      <c r="B8" s="2"/>
      <c r="C8" s="9">
        <v>5</v>
      </c>
      <c r="D8" s="11">
        <v>0</v>
      </c>
      <c r="E8" s="9">
        <v>12</v>
      </c>
      <c r="F8" s="9">
        <v>9</v>
      </c>
      <c r="G8" s="11">
        <v>7</v>
      </c>
      <c r="H8" s="11">
        <v>16</v>
      </c>
      <c r="I8" s="11">
        <v>2</v>
      </c>
      <c r="J8" s="11">
        <v>2</v>
      </c>
      <c r="K8" s="11">
        <v>5</v>
      </c>
      <c r="L8" s="11">
        <v>2</v>
      </c>
      <c r="M8" s="11">
        <v>9</v>
      </c>
      <c r="N8" s="11">
        <v>4</v>
      </c>
      <c r="O8" s="99">
        <v>4</v>
      </c>
      <c r="P8" s="20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F8" s="106" t="s">
        <v>52</v>
      </c>
      <c r="AG8" s="106">
        <v>2</v>
      </c>
      <c r="AH8" s="106">
        <v>2</v>
      </c>
      <c r="AI8" s="106">
        <f t="shared" si="0"/>
        <v>10</v>
      </c>
      <c r="AJ8" s="106">
        <f t="shared" si="1"/>
        <v>0.1</v>
      </c>
      <c r="AK8" s="106">
        <f t="shared" si="2"/>
        <v>0.31622776601683794</v>
      </c>
      <c r="AL8" s="106">
        <f t="shared" si="3"/>
        <v>0.32175055439664224</v>
      </c>
      <c r="AM8" s="4"/>
      <c r="AN8" s="4"/>
      <c r="AO8" s="4"/>
      <c r="AP8" s="4"/>
    </row>
    <row r="9" spans="1:43" x14ac:dyDescent="0.2">
      <c r="B9" s="2"/>
      <c r="C9" s="9">
        <v>6</v>
      </c>
      <c r="D9" s="11">
        <v>0</v>
      </c>
      <c r="E9" s="9">
        <v>15</v>
      </c>
      <c r="F9" s="9">
        <v>11</v>
      </c>
      <c r="G9" s="11">
        <v>9</v>
      </c>
      <c r="H9" s="11">
        <v>19</v>
      </c>
      <c r="I9" s="11">
        <v>4</v>
      </c>
      <c r="J9" s="11">
        <v>3</v>
      </c>
      <c r="K9" s="11">
        <v>7</v>
      </c>
      <c r="L9" s="11">
        <v>9</v>
      </c>
      <c r="M9" s="11">
        <v>10</v>
      </c>
      <c r="N9" s="11">
        <v>10</v>
      </c>
      <c r="O9" s="99">
        <v>4</v>
      </c>
      <c r="P9" s="20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F9" s="106" t="s">
        <v>52</v>
      </c>
      <c r="AG9" s="106">
        <v>3</v>
      </c>
      <c r="AH9" s="106">
        <v>2</v>
      </c>
      <c r="AI9" s="106">
        <f t="shared" si="0"/>
        <v>10</v>
      </c>
      <c r="AJ9" s="106">
        <f t="shared" si="1"/>
        <v>0.1</v>
      </c>
      <c r="AK9" s="106">
        <f t="shared" si="2"/>
        <v>0.31622776601683794</v>
      </c>
      <c r="AL9" s="106">
        <f t="shared" si="3"/>
        <v>0.32175055439664224</v>
      </c>
      <c r="AM9" s="4"/>
      <c r="AN9" s="4"/>
      <c r="AO9" s="4"/>
      <c r="AP9" s="4"/>
    </row>
    <row r="10" spans="1:43" x14ac:dyDescent="0.2">
      <c r="B10" s="2"/>
      <c r="C10" s="12" t="s">
        <v>62</v>
      </c>
      <c r="D10" s="13">
        <f t="shared" ref="D10" si="4">(D9/20)*100</f>
        <v>0</v>
      </c>
      <c r="E10" s="13">
        <f t="shared" ref="E10:O10" si="5">(E9/20)*100</f>
        <v>75</v>
      </c>
      <c r="F10" s="13">
        <f t="shared" si="5"/>
        <v>55.000000000000007</v>
      </c>
      <c r="G10" s="98">
        <f t="shared" si="5"/>
        <v>45</v>
      </c>
      <c r="H10" s="13">
        <f t="shared" si="5"/>
        <v>95</v>
      </c>
      <c r="I10" s="13">
        <f t="shared" si="5"/>
        <v>20</v>
      </c>
      <c r="J10" s="13">
        <f t="shared" si="5"/>
        <v>15</v>
      </c>
      <c r="K10" s="13">
        <f t="shared" si="5"/>
        <v>35</v>
      </c>
      <c r="L10" s="13">
        <f t="shared" si="5"/>
        <v>45</v>
      </c>
      <c r="M10" s="13">
        <f t="shared" si="5"/>
        <v>50</v>
      </c>
      <c r="N10" s="13">
        <f t="shared" si="5"/>
        <v>50</v>
      </c>
      <c r="O10" s="13">
        <f t="shared" si="5"/>
        <v>20</v>
      </c>
      <c r="P10" s="98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F10" s="106" t="s">
        <v>89</v>
      </c>
      <c r="AG10" s="106">
        <v>1</v>
      </c>
      <c r="AH10" s="106">
        <v>15</v>
      </c>
      <c r="AI10" s="106">
        <f t="shared" si="0"/>
        <v>75</v>
      </c>
      <c r="AJ10" s="106">
        <f t="shared" si="1"/>
        <v>0.75</v>
      </c>
      <c r="AK10" s="106">
        <f t="shared" si="2"/>
        <v>0.8660254037844386</v>
      </c>
      <c r="AL10" s="106">
        <f t="shared" si="3"/>
        <v>1.0471975511965976</v>
      </c>
      <c r="AM10" s="4"/>
      <c r="AN10" s="4"/>
      <c r="AO10" s="4"/>
      <c r="AP10" s="4"/>
    </row>
    <row r="11" spans="1:43" x14ac:dyDescent="0.2">
      <c r="B11" s="78" t="s">
        <v>34</v>
      </c>
      <c r="C11" s="9" t="s">
        <v>65</v>
      </c>
      <c r="D11" s="10" t="s">
        <v>66</v>
      </c>
      <c r="E11" s="10" t="s">
        <v>11</v>
      </c>
      <c r="F11" s="10" t="s">
        <v>12</v>
      </c>
      <c r="G11" s="104" t="s">
        <v>13</v>
      </c>
      <c r="H11" s="10" t="s">
        <v>14</v>
      </c>
      <c r="I11" s="10" t="s">
        <v>15</v>
      </c>
      <c r="J11" s="10" t="s">
        <v>16</v>
      </c>
      <c r="K11" s="10" t="s">
        <v>17</v>
      </c>
      <c r="L11" s="10" t="s">
        <v>18</v>
      </c>
      <c r="M11" s="10" t="s">
        <v>19</v>
      </c>
      <c r="N11" s="10" t="s">
        <v>20</v>
      </c>
      <c r="O11" s="90" t="s">
        <v>21</v>
      </c>
      <c r="P11" s="20"/>
      <c r="Q11" s="47"/>
      <c r="R11" s="47"/>
      <c r="S11" s="20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F11" s="106" t="s">
        <v>89</v>
      </c>
      <c r="AG11" s="106">
        <v>2</v>
      </c>
      <c r="AH11" s="106">
        <v>16</v>
      </c>
      <c r="AI11" s="106">
        <f t="shared" si="0"/>
        <v>80</v>
      </c>
      <c r="AJ11" s="106">
        <f t="shared" si="1"/>
        <v>0.8</v>
      </c>
      <c r="AK11" s="106">
        <f t="shared" si="2"/>
        <v>0.89442719099991586</v>
      </c>
      <c r="AL11" s="106">
        <f t="shared" si="3"/>
        <v>1.1071487177940904</v>
      </c>
      <c r="AM11" s="4"/>
      <c r="AN11" s="4"/>
      <c r="AO11" s="4"/>
      <c r="AP11" s="4"/>
    </row>
    <row r="12" spans="1:43" x14ac:dyDescent="0.2">
      <c r="B12" s="2"/>
      <c r="C12" s="9">
        <v>3</v>
      </c>
      <c r="D12" s="11">
        <v>0</v>
      </c>
      <c r="E12" s="9">
        <v>2</v>
      </c>
      <c r="F12" s="9">
        <v>0</v>
      </c>
      <c r="G12" s="11">
        <v>0</v>
      </c>
      <c r="H12" s="11">
        <v>4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99">
        <v>0</v>
      </c>
      <c r="P12" s="20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F12" s="106" t="s">
        <v>89</v>
      </c>
      <c r="AG12" s="106">
        <v>3</v>
      </c>
      <c r="AH12" s="108">
        <v>16</v>
      </c>
      <c r="AI12" s="106">
        <f t="shared" si="0"/>
        <v>80</v>
      </c>
      <c r="AJ12" s="106">
        <f t="shared" si="1"/>
        <v>0.8</v>
      </c>
      <c r="AK12" s="106">
        <f t="shared" si="2"/>
        <v>0.89442719099991586</v>
      </c>
      <c r="AL12" s="106">
        <f t="shared" si="3"/>
        <v>1.1071487177940904</v>
      </c>
      <c r="AM12" s="47"/>
      <c r="AN12" s="47"/>
      <c r="AO12" s="47"/>
      <c r="AP12" s="47"/>
    </row>
    <row r="13" spans="1:43" ht="15" customHeight="1" x14ac:dyDescent="0.2">
      <c r="B13" s="2"/>
      <c r="C13" s="9">
        <v>4</v>
      </c>
      <c r="D13" s="11">
        <v>0</v>
      </c>
      <c r="E13" s="9">
        <v>7</v>
      </c>
      <c r="F13" s="9">
        <v>8</v>
      </c>
      <c r="G13" s="11">
        <v>2</v>
      </c>
      <c r="H13" s="11">
        <v>14</v>
      </c>
      <c r="I13" s="11">
        <v>3</v>
      </c>
      <c r="J13" s="11">
        <v>3</v>
      </c>
      <c r="K13" s="11">
        <v>4</v>
      </c>
      <c r="L13" s="11">
        <v>2</v>
      </c>
      <c r="M13" s="11">
        <v>3</v>
      </c>
      <c r="N13" s="11">
        <v>3</v>
      </c>
      <c r="O13" s="99">
        <v>4</v>
      </c>
      <c r="P13" s="20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F13" s="106" t="s">
        <v>88</v>
      </c>
      <c r="AG13" s="106">
        <v>1</v>
      </c>
      <c r="AH13" s="106">
        <v>11</v>
      </c>
      <c r="AI13" s="106">
        <f t="shared" si="0"/>
        <v>55</v>
      </c>
      <c r="AJ13" s="106">
        <f t="shared" si="1"/>
        <v>0.55000000000000004</v>
      </c>
      <c r="AK13" s="106">
        <f t="shared" si="2"/>
        <v>0.74161984870956632</v>
      </c>
      <c r="AL13" s="106">
        <f t="shared" si="3"/>
        <v>0.83548187397822815</v>
      </c>
      <c r="AM13" s="4"/>
      <c r="AN13" s="4"/>
      <c r="AO13" s="4"/>
      <c r="AP13" s="4"/>
    </row>
    <row r="14" spans="1:43" x14ac:dyDescent="0.2">
      <c r="B14" s="2"/>
      <c r="C14" s="9">
        <v>5</v>
      </c>
      <c r="D14" s="11">
        <v>1</v>
      </c>
      <c r="E14" s="9">
        <v>13</v>
      </c>
      <c r="F14" s="9">
        <v>13</v>
      </c>
      <c r="G14" s="11">
        <v>4</v>
      </c>
      <c r="H14" s="11">
        <v>18</v>
      </c>
      <c r="I14" s="11">
        <v>4</v>
      </c>
      <c r="J14" s="11">
        <v>5</v>
      </c>
      <c r="K14" s="11">
        <v>7</v>
      </c>
      <c r="L14" s="11">
        <v>2</v>
      </c>
      <c r="M14" s="11">
        <v>9</v>
      </c>
      <c r="N14" s="11">
        <v>4</v>
      </c>
      <c r="O14" s="99">
        <v>5</v>
      </c>
      <c r="P14" s="2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F14" s="106" t="s">
        <v>88</v>
      </c>
      <c r="AG14" s="106">
        <v>2</v>
      </c>
      <c r="AH14" s="106">
        <v>16</v>
      </c>
      <c r="AI14" s="106">
        <f t="shared" si="0"/>
        <v>80</v>
      </c>
      <c r="AJ14" s="106">
        <f t="shared" si="1"/>
        <v>0.8</v>
      </c>
      <c r="AK14" s="106">
        <f t="shared" si="2"/>
        <v>0.89442719099991586</v>
      </c>
      <c r="AL14" s="106">
        <f t="shared" si="3"/>
        <v>1.1071487177940904</v>
      </c>
      <c r="AM14" s="4"/>
      <c r="AN14" s="4"/>
      <c r="AO14" s="4"/>
    </row>
    <row r="15" spans="1:43" x14ac:dyDescent="0.2">
      <c r="B15" s="2"/>
      <c r="C15" s="9">
        <v>6</v>
      </c>
      <c r="D15" s="11">
        <v>2</v>
      </c>
      <c r="E15" s="9">
        <v>16</v>
      </c>
      <c r="F15" s="9">
        <v>16</v>
      </c>
      <c r="G15" s="11">
        <v>8</v>
      </c>
      <c r="H15" s="11">
        <v>20</v>
      </c>
      <c r="I15" s="11">
        <v>5</v>
      </c>
      <c r="J15" s="11">
        <v>5</v>
      </c>
      <c r="K15" s="11">
        <v>10</v>
      </c>
      <c r="L15" s="11">
        <v>3</v>
      </c>
      <c r="M15" s="11">
        <v>10</v>
      </c>
      <c r="N15" s="11">
        <v>4</v>
      </c>
      <c r="O15" s="99">
        <v>7</v>
      </c>
      <c r="P15" s="2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F15" s="106" t="s">
        <v>88</v>
      </c>
      <c r="AG15" s="106">
        <v>3</v>
      </c>
      <c r="AH15" s="106">
        <v>15</v>
      </c>
      <c r="AI15" s="106">
        <f t="shared" si="0"/>
        <v>75</v>
      </c>
      <c r="AJ15" s="106">
        <f t="shared" si="1"/>
        <v>0.75</v>
      </c>
      <c r="AK15" s="106">
        <f t="shared" si="2"/>
        <v>0.8660254037844386</v>
      </c>
      <c r="AL15" s="106">
        <f t="shared" si="3"/>
        <v>1.0471975511965976</v>
      </c>
      <c r="AM15" s="4"/>
      <c r="AN15" s="4"/>
      <c r="AO15" s="4"/>
      <c r="AP15" s="4"/>
    </row>
    <row r="16" spans="1:43" x14ac:dyDescent="0.2">
      <c r="B16" s="2"/>
      <c r="C16" s="12" t="s">
        <v>62</v>
      </c>
      <c r="D16" s="13">
        <f t="shared" ref="D16" si="6">(D15/20)*100</f>
        <v>10</v>
      </c>
      <c r="E16" s="13">
        <f t="shared" ref="E16:O16" si="7">(E15/20)*100</f>
        <v>80</v>
      </c>
      <c r="F16" s="13">
        <f t="shared" si="7"/>
        <v>80</v>
      </c>
      <c r="G16" s="98">
        <f t="shared" si="7"/>
        <v>40</v>
      </c>
      <c r="H16" s="13">
        <f t="shared" si="7"/>
        <v>100</v>
      </c>
      <c r="I16" s="13">
        <f t="shared" si="7"/>
        <v>25</v>
      </c>
      <c r="J16" s="13">
        <f t="shared" si="7"/>
        <v>25</v>
      </c>
      <c r="K16" s="13">
        <f t="shared" si="7"/>
        <v>50</v>
      </c>
      <c r="L16" s="13">
        <f t="shared" si="7"/>
        <v>15</v>
      </c>
      <c r="M16" s="13">
        <f t="shared" si="7"/>
        <v>50</v>
      </c>
      <c r="N16" s="13">
        <f t="shared" si="7"/>
        <v>20</v>
      </c>
      <c r="O16" s="13">
        <f t="shared" si="7"/>
        <v>35</v>
      </c>
      <c r="P16" s="98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F16" s="106" t="s">
        <v>87</v>
      </c>
      <c r="AG16" s="106">
        <v>1</v>
      </c>
      <c r="AH16" s="106">
        <v>9</v>
      </c>
      <c r="AI16" s="106">
        <f t="shared" si="0"/>
        <v>45</v>
      </c>
      <c r="AJ16" s="106">
        <f t="shared" si="1"/>
        <v>0.45</v>
      </c>
      <c r="AK16" s="106">
        <f t="shared" si="2"/>
        <v>0.67082039324993692</v>
      </c>
      <c r="AL16" s="106">
        <f t="shared" si="3"/>
        <v>0.73531445281666841</v>
      </c>
      <c r="AM16" s="4"/>
      <c r="AN16" s="4"/>
      <c r="AO16" s="4"/>
      <c r="AP16" s="4"/>
    </row>
    <row r="17" spans="2:50" x14ac:dyDescent="0.2">
      <c r="B17" s="78" t="s">
        <v>35</v>
      </c>
      <c r="C17" s="9" t="s">
        <v>65</v>
      </c>
      <c r="D17" s="10" t="s">
        <v>66</v>
      </c>
      <c r="E17" s="10" t="s">
        <v>11</v>
      </c>
      <c r="F17" s="10" t="s">
        <v>12</v>
      </c>
      <c r="G17" s="104" t="s">
        <v>13</v>
      </c>
      <c r="H17" s="10" t="s">
        <v>14</v>
      </c>
      <c r="I17" s="10" t="s">
        <v>15</v>
      </c>
      <c r="J17" s="10" t="s">
        <v>16</v>
      </c>
      <c r="K17" s="10" t="s">
        <v>17</v>
      </c>
      <c r="L17" s="10" t="s">
        <v>18</v>
      </c>
      <c r="M17" s="10" t="s">
        <v>19</v>
      </c>
      <c r="N17" s="10" t="s">
        <v>20</v>
      </c>
      <c r="O17" s="90" t="s">
        <v>21</v>
      </c>
      <c r="P17" s="2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F17" s="106" t="s">
        <v>87</v>
      </c>
      <c r="AG17" s="106">
        <v>2</v>
      </c>
      <c r="AH17" s="106">
        <v>8</v>
      </c>
      <c r="AI17" s="106">
        <f t="shared" si="0"/>
        <v>40</v>
      </c>
      <c r="AJ17" s="106">
        <f t="shared" si="1"/>
        <v>0.4</v>
      </c>
      <c r="AK17" s="106">
        <f t="shared" si="2"/>
        <v>0.63245553203367588</v>
      </c>
      <c r="AL17" s="106">
        <f t="shared" si="3"/>
        <v>0.68471920300228295</v>
      </c>
      <c r="AM17" s="4"/>
      <c r="AN17" s="4"/>
      <c r="AO17" s="4"/>
      <c r="AP17" s="4"/>
    </row>
    <row r="18" spans="2:50" x14ac:dyDescent="0.2">
      <c r="C18" s="9">
        <v>3</v>
      </c>
      <c r="D18" s="11">
        <v>0</v>
      </c>
      <c r="E18" s="9">
        <v>1</v>
      </c>
      <c r="F18" s="9">
        <v>1</v>
      </c>
      <c r="G18" s="11">
        <v>0</v>
      </c>
      <c r="H18" s="11">
        <v>4</v>
      </c>
      <c r="I18" s="11">
        <v>0</v>
      </c>
      <c r="J18" s="11">
        <v>2</v>
      </c>
      <c r="K18" s="11">
        <v>1</v>
      </c>
      <c r="L18" s="11">
        <v>0</v>
      </c>
      <c r="M18" s="11">
        <v>0</v>
      </c>
      <c r="N18" s="11">
        <v>1</v>
      </c>
      <c r="O18" s="99">
        <v>1</v>
      </c>
      <c r="P18" s="20"/>
      <c r="Q18" s="47"/>
      <c r="R18" s="47"/>
      <c r="S18" s="20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F18" s="106" t="s">
        <v>87</v>
      </c>
      <c r="AG18" s="106">
        <v>3</v>
      </c>
      <c r="AH18" s="106">
        <v>7</v>
      </c>
      <c r="AI18" s="106">
        <f t="shared" si="0"/>
        <v>35</v>
      </c>
      <c r="AJ18" s="106">
        <f t="shared" si="1"/>
        <v>0.35</v>
      </c>
      <c r="AK18" s="106">
        <f t="shared" si="2"/>
        <v>0.59160797830996159</v>
      </c>
      <c r="AL18" s="106">
        <f t="shared" si="3"/>
        <v>0.63305183638974949</v>
      </c>
      <c r="AM18" s="4"/>
      <c r="AN18" s="4"/>
      <c r="AO18" s="4"/>
      <c r="AP18" s="4"/>
    </row>
    <row r="19" spans="2:50" x14ac:dyDescent="0.2">
      <c r="C19" s="9">
        <v>4</v>
      </c>
      <c r="D19" s="11">
        <v>0</v>
      </c>
      <c r="E19" s="9">
        <v>6</v>
      </c>
      <c r="F19" s="9">
        <v>5</v>
      </c>
      <c r="G19" s="11">
        <v>2</v>
      </c>
      <c r="H19" s="11">
        <v>9</v>
      </c>
      <c r="I19" s="11">
        <v>3</v>
      </c>
      <c r="J19" s="11">
        <v>2</v>
      </c>
      <c r="K19" s="11">
        <v>2</v>
      </c>
      <c r="L19" s="11">
        <v>0</v>
      </c>
      <c r="M19" s="11">
        <v>2</v>
      </c>
      <c r="N19" s="11">
        <v>4</v>
      </c>
      <c r="O19" s="99">
        <v>2</v>
      </c>
      <c r="P19" s="2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F19" s="106" t="s">
        <v>86</v>
      </c>
      <c r="AG19" s="106">
        <v>1</v>
      </c>
      <c r="AH19" s="108">
        <v>19</v>
      </c>
      <c r="AI19" s="106">
        <f t="shared" si="0"/>
        <v>95</v>
      </c>
      <c r="AJ19" s="106">
        <f t="shared" si="1"/>
        <v>0.95</v>
      </c>
      <c r="AK19" s="106">
        <f t="shared" si="2"/>
        <v>0.97467943448089633</v>
      </c>
      <c r="AL19" s="106">
        <f t="shared" si="3"/>
        <v>1.3452829208967652</v>
      </c>
      <c r="AM19" s="47"/>
      <c r="AN19" s="47"/>
      <c r="AO19" s="47"/>
      <c r="AP19" s="47"/>
    </row>
    <row r="20" spans="2:50" ht="15" customHeight="1" x14ac:dyDescent="0.2">
      <c r="C20" s="9">
        <v>5</v>
      </c>
      <c r="D20" s="11">
        <v>2</v>
      </c>
      <c r="E20" s="9">
        <v>10</v>
      </c>
      <c r="F20" s="9">
        <v>12</v>
      </c>
      <c r="G20" s="11">
        <v>6</v>
      </c>
      <c r="H20" s="11">
        <v>13</v>
      </c>
      <c r="I20" s="11">
        <v>4</v>
      </c>
      <c r="J20" s="11">
        <v>2</v>
      </c>
      <c r="K20" s="11">
        <v>4</v>
      </c>
      <c r="L20" s="11">
        <v>2</v>
      </c>
      <c r="M20" s="11">
        <v>6</v>
      </c>
      <c r="N20" s="11">
        <v>4</v>
      </c>
      <c r="O20" s="99">
        <v>2</v>
      </c>
      <c r="P20" s="20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F20" s="106" t="s">
        <v>86</v>
      </c>
      <c r="AG20" s="106">
        <v>2</v>
      </c>
      <c r="AH20" s="106">
        <v>20</v>
      </c>
      <c r="AI20" s="106">
        <f t="shared" si="0"/>
        <v>100</v>
      </c>
      <c r="AJ20" s="106">
        <f t="shared" si="1"/>
        <v>1</v>
      </c>
      <c r="AK20" s="106">
        <f t="shared" si="2"/>
        <v>1</v>
      </c>
      <c r="AL20" s="106">
        <f t="shared" si="3"/>
        <v>1.5707963267948966</v>
      </c>
      <c r="AM20" s="4"/>
      <c r="AN20" s="4"/>
      <c r="AO20" s="4"/>
      <c r="AP20" s="4"/>
      <c r="AQ20" s="85"/>
      <c r="AR20" s="85"/>
      <c r="AS20" s="85"/>
      <c r="AT20" s="85"/>
      <c r="AU20" s="85"/>
    </row>
    <row r="21" spans="2:50" x14ac:dyDescent="0.2">
      <c r="C21" s="9">
        <v>6</v>
      </c>
      <c r="D21" s="38">
        <v>2</v>
      </c>
      <c r="E21" s="9">
        <v>16</v>
      </c>
      <c r="F21" s="9">
        <v>15</v>
      </c>
      <c r="G21" s="11">
        <v>7</v>
      </c>
      <c r="H21" s="11">
        <v>18</v>
      </c>
      <c r="I21" s="11">
        <v>6</v>
      </c>
      <c r="J21" s="11">
        <v>6</v>
      </c>
      <c r="K21" s="11">
        <v>8</v>
      </c>
      <c r="L21" s="11">
        <v>2</v>
      </c>
      <c r="M21" s="11">
        <v>6</v>
      </c>
      <c r="N21" s="11">
        <v>6</v>
      </c>
      <c r="O21" s="99">
        <v>3</v>
      </c>
      <c r="P21" s="10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F21" s="106" t="s">
        <v>86</v>
      </c>
      <c r="AG21" s="106">
        <v>3</v>
      </c>
      <c r="AH21" s="106">
        <v>18</v>
      </c>
      <c r="AI21" s="106">
        <f t="shared" si="0"/>
        <v>90</v>
      </c>
      <c r="AJ21" s="106">
        <f t="shared" si="1"/>
        <v>0.9</v>
      </c>
      <c r="AK21" s="106">
        <f t="shared" si="2"/>
        <v>0.94868329805051377</v>
      </c>
      <c r="AL21" s="106">
        <f t="shared" si="3"/>
        <v>1.2490457723982542</v>
      </c>
      <c r="AP21" s="4"/>
      <c r="AQ21" s="85"/>
      <c r="AR21" s="85"/>
      <c r="AS21" s="85"/>
      <c r="AT21" s="85"/>
      <c r="AU21" s="85"/>
    </row>
    <row r="22" spans="2:50" x14ac:dyDescent="0.2">
      <c r="C22" s="12" t="s">
        <v>62</v>
      </c>
      <c r="D22" s="12">
        <f t="shared" ref="D22" si="8">(D21/20)*100</f>
        <v>10</v>
      </c>
      <c r="E22" s="12">
        <f t="shared" ref="E22:O22" si="9">(E21/20)*100</f>
        <v>80</v>
      </c>
      <c r="F22" s="12">
        <f t="shared" si="9"/>
        <v>75</v>
      </c>
      <c r="G22" s="15">
        <f t="shared" si="9"/>
        <v>35</v>
      </c>
      <c r="H22" s="12">
        <f t="shared" si="9"/>
        <v>90</v>
      </c>
      <c r="I22" s="12">
        <f t="shared" si="9"/>
        <v>30</v>
      </c>
      <c r="J22" s="12">
        <f t="shared" si="9"/>
        <v>30</v>
      </c>
      <c r="K22" s="12">
        <f t="shared" si="9"/>
        <v>40</v>
      </c>
      <c r="L22" s="12">
        <f t="shared" si="9"/>
        <v>10</v>
      </c>
      <c r="M22" s="12">
        <f t="shared" si="9"/>
        <v>30</v>
      </c>
      <c r="N22" s="12">
        <f t="shared" si="9"/>
        <v>30</v>
      </c>
      <c r="O22" s="12">
        <f t="shared" si="9"/>
        <v>15</v>
      </c>
      <c r="P22" s="98"/>
      <c r="Q22" s="4"/>
      <c r="R22" s="4"/>
      <c r="S22" s="4"/>
      <c r="T22" s="4"/>
      <c r="AB22" s="4"/>
      <c r="AC22" s="4"/>
      <c r="AD22" s="85"/>
      <c r="AF22" s="106" t="s">
        <v>85</v>
      </c>
      <c r="AG22" s="106">
        <v>1</v>
      </c>
      <c r="AH22" s="106">
        <v>4</v>
      </c>
      <c r="AI22" s="106">
        <f t="shared" si="0"/>
        <v>20</v>
      </c>
      <c r="AJ22" s="106">
        <f t="shared" si="1"/>
        <v>0.2</v>
      </c>
      <c r="AK22" s="106">
        <f t="shared" si="2"/>
        <v>0.44721359549995793</v>
      </c>
      <c r="AL22" s="106">
        <f t="shared" si="3"/>
        <v>0.46364760900080609</v>
      </c>
      <c r="AP22" s="4"/>
      <c r="AQ22" s="85"/>
      <c r="AR22" s="85"/>
      <c r="AS22" s="85"/>
      <c r="AT22" s="85"/>
      <c r="AU22" s="85"/>
      <c r="AX22"/>
    </row>
    <row r="23" spans="2:50" x14ac:dyDescent="0.2">
      <c r="C23" s="8"/>
      <c r="D23" s="8"/>
      <c r="E23" s="8"/>
      <c r="F23" s="8"/>
      <c r="G23" s="8"/>
      <c r="H23" s="8"/>
      <c r="I23" s="8"/>
      <c r="J23" s="8"/>
      <c r="K23" s="8"/>
      <c r="L23" s="14"/>
      <c r="M23" s="14"/>
      <c r="N23" s="14"/>
      <c r="O23" s="14"/>
      <c r="P23" s="1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85"/>
      <c r="AF23" s="106" t="s">
        <v>85</v>
      </c>
      <c r="AG23" s="106">
        <v>2</v>
      </c>
      <c r="AH23" s="106">
        <v>5</v>
      </c>
      <c r="AI23" s="106">
        <f t="shared" si="0"/>
        <v>25</v>
      </c>
      <c r="AJ23" s="106">
        <f t="shared" si="1"/>
        <v>0.25</v>
      </c>
      <c r="AK23" s="106">
        <f t="shared" si="2"/>
        <v>0.5</v>
      </c>
      <c r="AL23" s="106">
        <f t="shared" si="3"/>
        <v>0.52359877559829893</v>
      </c>
      <c r="AP23" s="4"/>
      <c r="AQ23" s="85"/>
      <c r="AR23" s="85"/>
      <c r="AS23" s="85"/>
      <c r="AT23" s="85"/>
      <c r="AU23" s="85"/>
      <c r="AX23"/>
    </row>
    <row r="24" spans="2:50" x14ac:dyDescent="0.2"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85"/>
      <c r="AF24" s="106" t="s">
        <v>85</v>
      </c>
      <c r="AG24" s="106">
        <v>3</v>
      </c>
      <c r="AH24" s="106">
        <v>6</v>
      </c>
      <c r="AI24" s="106">
        <f t="shared" si="0"/>
        <v>30</v>
      </c>
      <c r="AJ24" s="106">
        <f t="shared" si="1"/>
        <v>0.3</v>
      </c>
      <c r="AK24" s="106">
        <f t="shared" si="2"/>
        <v>0.54772255750516607</v>
      </c>
      <c r="AL24" s="106">
        <f t="shared" si="3"/>
        <v>0.57963974036370425</v>
      </c>
      <c r="AP24" s="4"/>
      <c r="AQ24" s="85"/>
      <c r="AR24" s="85"/>
      <c r="AS24" s="85"/>
      <c r="AT24" s="85"/>
      <c r="AU24" s="85"/>
      <c r="AX24"/>
    </row>
    <row r="25" spans="2:50" x14ac:dyDescent="0.2">
      <c r="Q25" s="47"/>
      <c r="R25" s="47"/>
      <c r="S25" s="20"/>
      <c r="AD25" s="85"/>
      <c r="AF25" s="106" t="s">
        <v>84</v>
      </c>
      <c r="AG25" s="106">
        <v>1</v>
      </c>
      <c r="AH25" s="106">
        <v>3</v>
      </c>
      <c r="AI25" s="106">
        <f t="shared" si="0"/>
        <v>15</v>
      </c>
      <c r="AJ25" s="106">
        <f t="shared" si="1"/>
        <v>0.15</v>
      </c>
      <c r="AK25" s="106">
        <f t="shared" si="2"/>
        <v>0.3872983346207417</v>
      </c>
      <c r="AL25" s="106">
        <f t="shared" si="3"/>
        <v>0.3976994150920718</v>
      </c>
      <c r="AP25" s="4"/>
      <c r="AQ25" s="85"/>
      <c r="AR25" s="85"/>
      <c r="AS25" s="85"/>
      <c r="AT25" s="85"/>
      <c r="AU25" s="85"/>
      <c r="AX25"/>
    </row>
    <row r="26" spans="2:50" ht="21" x14ac:dyDescent="0.25">
      <c r="C26" s="8"/>
      <c r="D26" s="8"/>
      <c r="F26" s="152" t="s">
        <v>62</v>
      </c>
      <c r="G26" s="12"/>
      <c r="H26" s="12"/>
      <c r="I26" s="12"/>
      <c r="J26" s="12"/>
      <c r="K26" s="12"/>
      <c r="L26" s="15"/>
      <c r="M26" s="15"/>
      <c r="N26" s="15"/>
      <c r="O26" s="15"/>
      <c r="P26" s="15"/>
      <c r="Q26" s="4"/>
      <c r="U26" s="155" t="s">
        <v>100</v>
      </c>
      <c r="AD26" s="85"/>
      <c r="AF26" s="106" t="s">
        <v>84</v>
      </c>
      <c r="AG26" s="106">
        <v>2</v>
      </c>
      <c r="AH26" s="108">
        <v>5</v>
      </c>
      <c r="AI26" s="106">
        <f t="shared" si="0"/>
        <v>25</v>
      </c>
      <c r="AJ26" s="106">
        <f t="shared" si="1"/>
        <v>0.25</v>
      </c>
      <c r="AK26" s="106">
        <f t="shared" si="2"/>
        <v>0.5</v>
      </c>
      <c r="AL26" s="106">
        <f t="shared" si="3"/>
        <v>0.52359877559829893</v>
      </c>
      <c r="AR26" s="85"/>
      <c r="AS26" s="85"/>
      <c r="AT26" s="85"/>
      <c r="AU26" s="85"/>
      <c r="AX26"/>
    </row>
    <row r="27" spans="2:50" ht="15" customHeight="1" x14ac:dyDescent="0.2">
      <c r="C27" s="14"/>
      <c r="D27" s="16" t="s">
        <v>66</v>
      </c>
      <c r="E27" s="16" t="s">
        <v>11</v>
      </c>
      <c r="F27" s="16" t="s">
        <v>12</v>
      </c>
      <c r="G27" s="16" t="s">
        <v>13</v>
      </c>
      <c r="H27" s="16" t="s">
        <v>14</v>
      </c>
      <c r="I27" s="16" t="s">
        <v>15</v>
      </c>
      <c r="J27" s="16" t="s">
        <v>16</v>
      </c>
      <c r="K27" s="16" t="s">
        <v>17</v>
      </c>
      <c r="L27" s="16" t="s">
        <v>18</v>
      </c>
      <c r="M27" s="16" t="s">
        <v>19</v>
      </c>
      <c r="N27" s="16" t="s">
        <v>20</v>
      </c>
      <c r="O27" s="101" t="s">
        <v>21</v>
      </c>
      <c r="P27" s="98"/>
      <c r="Q27" s="4"/>
      <c r="T27" s="4"/>
      <c r="Z27" s="86"/>
      <c r="AA27" s="4"/>
      <c r="AB27" s="47"/>
      <c r="AC27" s="4"/>
      <c r="AD27" s="85"/>
      <c r="AF27" s="106" t="s">
        <v>84</v>
      </c>
      <c r="AG27" s="106">
        <v>3</v>
      </c>
      <c r="AH27" s="106">
        <v>6</v>
      </c>
      <c r="AI27" s="106">
        <f t="shared" si="0"/>
        <v>30</v>
      </c>
      <c r="AJ27" s="106">
        <f t="shared" si="1"/>
        <v>0.3</v>
      </c>
      <c r="AK27" s="106">
        <f t="shared" si="2"/>
        <v>0.54772255750516607</v>
      </c>
      <c r="AL27" s="106">
        <f t="shared" si="3"/>
        <v>0.57963974036370425</v>
      </c>
      <c r="AR27" s="85"/>
      <c r="AS27" s="85"/>
      <c r="AT27" s="85"/>
      <c r="AU27" s="85"/>
      <c r="AX27"/>
    </row>
    <row r="28" spans="2:50" x14ac:dyDescent="0.2">
      <c r="C28" s="17" t="s">
        <v>33</v>
      </c>
      <c r="D28" s="14">
        <f t="shared" ref="D28:O28" si="10">D10</f>
        <v>0</v>
      </c>
      <c r="E28" s="14">
        <f t="shared" si="10"/>
        <v>75</v>
      </c>
      <c r="F28" s="14">
        <f t="shared" si="10"/>
        <v>55.000000000000007</v>
      </c>
      <c r="G28" s="14">
        <f t="shared" si="10"/>
        <v>45</v>
      </c>
      <c r="H28" s="14">
        <f t="shared" si="10"/>
        <v>95</v>
      </c>
      <c r="I28" s="8">
        <f t="shared" si="10"/>
        <v>20</v>
      </c>
      <c r="J28" s="14">
        <f t="shared" si="10"/>
        <v>15</v>
      </c>
      <c r="K28" s="14">
        <f t="shared" si="10"/>
        <v>35</v>
      </c>
      <c r="L28" s="14">
        <f t="shared" si="10"/>
        <v>45</v>
      </c>
      <c r="M28" s="14">
        <f t="shared" si="10"/>
        <v>50</v>
      </c>
      <c r="N28" s="14">
        <f t="shared" si="10"/>
        <v>50</v>
      </c>
      <c r="O28" s="14">
        <f t="shared" si="10"/>
        <v>20</v>
      </c>
      <c r="P28" s="20"/>
      <c r="Q28" s="4"/>
      <c r="AF28" s="106" t="s">
        <v>83</v>
      </c>
      <c r="AG28" s="106">
        <v>1</v>
      </c>
      <c r="AH28" s="106">
        <v>7</v>
      </c>
      <c r="AI28" s="106">
        <f t="shared" si="0"/>
        <v>35</v>
      </c>
      <c r="AJ28" s="106">
        <f t="shared" si="1"/>
        <v>0.35</v>
      </c>
      <c r="AK28" s="106">
        <f t="shared" si="2"/>
        <v>0.59160797830996159</v>
      </c>
      <c r="AL28" s="106">
        <f t="shared" si="3"/>
        <v>0.63305183638974949</v>
      </c>
      <c r="AR28" s="85"/>
      <c r="AS28" s="85"/>
      <c r="AT28" s="85"/>
      <c r="AU28" s="85"/>
      <c r="AX28"/>
    </row>
    <row r="29" spans="2:50" x14ac:dyDescent="0.2">
      <c r="C29" s="17" t="s">
        <v>34</v>
      </c>
      <c r="D29" s="18">
        <f t="shared" ref="D29:O29" si="11">D16</f>
        <v>10</v>
      </c>
      <c r="E29" s="18">
        <f t="shared" si="11"/>
        <v>80</v>
      </c>
      <c r="F29" s="18">
        <f t="shared" si="11"/>
        <v>80</v>
      </c>
      <c r="G29" s="18">
        <f t="shared" si="11"/>
        <v>40</v>
      </c>
      <c r="H29" s="18">
        <f t="shared" si="11"/>
        <v>100</v>
      </c>
      <c r="I29" s="18">
        <f t="shared" si="11"/>
        <v>25</v>
      </c>
      <c r="J29" s="18">
        <f t="shared" si="11"/>
        <v>25</v>
      </c>
      <c r="K29" s="18">
        <f t="shared" si="11"/>
        <v>50</v>
      </c>
      <c r="L29" s="18">
        <f t="shared" si="11"/>
        <v>15</v>
      </c>
      <c r="M29" s="18">
        <f t="shared" si="11"/>
        <v>50</v>
      </c>
      <c r="N29" s="18">
        <f t="shared" si="11"/>
        <v>20</v>
      </c>
      <c r="O29" s="18">
        <f t="shared" si="11"/>
        <v>35</v>
      </c>
      <c r="P29" s="20"/>
      <c r="Q29" s="4"/>
      <c r="AF29" s="106" t="s">
        <v>83</v>
      </c>
      <c r="AG29" s="106">
        <v>2</v>
      </c>
      <c r="AH29" s="106">
        <v>10</v>
      </c>
      <c r="AI29" s="106">
        <f t="shared" si="0"/>
        <v>50</v>
      </c>
      <c r="AJ29" s="106">
        <f t="shared" si="1"/>
        <v>0.5</v>
      </c>
      <c r="AK29" s="106">
        <f t="shared" si="2"/>
        <v>0.70710678118654757</v>
      </c>
      <c r="AL29" s="106">
        <f t="shared" si="3"/>
        <v>0.78539816339744839</v>
      </c>
      <c r="AR29" s="85"/>
      <c r="AS29" s="85"/>
      <c r="AT29" s="85"/>
      <c r="AU29" s="85"/>
      <c r="AX29"/>
    </row>
    <row r="30" spans="2:50" x14ac:dyDescent="0.2">
      <c r="C30" s="17" t="s">
        <v>35</v>
      </c>
      <c r="D30" s="14">
        <f t="shared" ref="D30:O30" si="12">D22</f>
        <v>10</v>
      </c>
      <c r="E30" s="14">
        <f t="shared" si="12"/>
        <v>80</v>
      </c>
      <c r="F30" s="14">
        <f t="shared" si="12"/>
        <v>75</v>
      </c>
      <c r="G30" s="14">
        <f t="shared" si="12"/>
        <v>35</v>
      </c>
      <c r="H30" s="14">
        <f t="shared" si="12"/>
        <v>90</v>
      </c>
      <c r="I30" s="8">
        <f t="shared" si="12"/>
        <v>30</v>
      </c>
      <c r="J30" s="14">
        <f t="shared" si="12"/>
        <v>30</v>
      </c>
      <c r="K30" s="14">
        <f t="shared" si="12"/>
        <v>40</v>
      </c>
      <c r="L30" s="14">
        <f t="shared" si="12"/>
        <v>10</v>
      </c>
      <c r="M30" s="14">
        <f t="shared" si="12"/>
        <v>30</v>
      </c>
      <c r="N30" s="14">
        <f t="shared" si="12"/>
        <v>30</v>
      </c>
      <c r="O30" s="14">
        <f t="shared" si="12"/>
        <v>15</v>
      </c>
      <c r="P30" s="20"/>
      <c r="Q30" s="4"/>
      <c r="AF30" s="106" t="s">
        <v>83</v>
      </c>
      <c r="AG30" s="106">
        <v>3</v>
      </c>
      <c r="AH30" s="106">
        <v>8</v>
      </c>
      <c r="AI30" s="106">
        <f t="shared" si="0"/>
        <v>40</v>
      </c>
      <c r="AJ30" s="106">
        <f t="shared" si="1"/>
        <v>0.4</v>
      </c>
      <c r="AK30" s="106">
        <f t="shared" si="2"/>
        <v>0.63245553203367588</v>
      </c>
      <c r="AL30" s="106">
        <f t="shared" si="3"/>
        <v>0.68471920300228295</v>
      </c>
      <c r="AR30" s="85"/>
      <c r="AS30" s="85"/>
      <c r="AT30" s="85"/>
      <c r="AU30" s="85"/>
      <c r="AX30"/>
    </row>
    <row r="31" spans="2:50" x14ac:dyDescent="0.2">
      <c r="C31" s="45" t="s">
        <v>63</v>
      </c>
      <c r="D31" s="19">
        <f t="shared" ref="D31:O31" si="13">AVERAGE(D28:D30)</f>
        <v>6.666666666666667</v>
      </c>
      <c r="E31" s="19">
        <f t="shared" si="13"/>
        <v>78.333333333333329</v>
      </c>
      <c r="F31" s="19">
        <f t="shared" si="13"/>
        <v>70</v>
      </c>
      <c r="G31" s="19">
        <f t="shared" si="13"/>
        <v>40</v>
      </c>
      <c r="H31" s="19">
        <f t="shared" si="13"/>
        <v>95</v>
      </c>
      <c r="I31" s="19">
        <f t="shared" si="13"/>
        <v>25</v>
      </c>
      <c r="J31" s="19">
        <f t="shared" si="13"/>
        <v>23.333333333333332</v>
      </c>
      <c r="K31" s="19">
        <f t="shared" si="13"/>
        <v>41.666666666666664</v>
      </c>
      <c r="L31" s="19">
        <f t="shared" si="13"/>
        <v>23.333333333333332</v>
      </c>
      <c r="M31" s="19">
        <f t="shared" si="13"/>
        <v>43.333333333333336</v>
      </c>
      <c r="N31" s="19">
        <f t="shared" si="13"/>
        <v>33.333333333333336</v>
      </c>
      <c r="O31" s="19">
        <f t="shared" si="13"/>
        <v>23.333333333333332</v>
      </c>
      <c r="P31" s="102"/>
      <c r="Q31" s="4"/>
      <c r="AF31" s="106" t="s">
        <v>82</v>
      </c>
      <c r="AG31" s="106">
        <v>1</v>
      </c>
      <c r="AH31" s="106">
        <v>9</v>
      </c>
      <c r="AI31" s="106">
        <f t="shared" si="0"/>
        <v>45</v>
      </c>
      <c r="AJ31" s="106">
        <f t="shared" si="1"/>
        <v>0.45</v>
      </c>
      <c r="AK31" s="106">
        <f t="shared" si="2"/>
        <v>0.67082039324993692</v>
      </c>
      <c r="AL31" s="106">
        <f t="shared" si="3"/>
        <v>0.73531445281666841</v>
      </c>
      <c r="AR31" s="85"/>
      <c r="AS31" s="85"/>
      <c r="AT31" s="85"/>
      <c r="AU31" s="85"/>
      <c r="AX31"/>
    </row>
    <row r="32" spans="2:50" x14ac:dyDescent="0.2">
      <c r="C32" s="8" t="s">
        <v>64</v>
      </c>
      <c r="D32" s="64">
        <f t="shared" ref="D32:O32" si="14">STDEV(D28:D30)</f>
        <v>5.7735026918962573</v>
      </c>
      <c r="E32" s="64">
        <f t="shared" si="14"/>
        <v>2.8867513459481287</v>
      </c>
      <c r="F32" s="64">
        <f t="shared" si="14"/>
        <v>13.228756555322953</v>
      </c>
      <c r="G32" s="64">
        <f t="shared" si="14"/>
        <v>5</v>
      </c>
      <c r="H32" s="64">
        <f t="shared" si="14"/>
        <v>5</v>
      </c>
      <c r="I32" s="64">
        <f t="shared" si="14"/>
        <v>5</v>
      </c>
      <c r="J32" s="64">
        <f t="shared" si="14"/>
        <v>7.637626158259736</v>
      </c>
      <c r="K32" s="64">
        <f t="shared" si="14"/>
        <v>7.6376261582597431</v>
      </c>
      <c r="L32" s="64">
        <f t="shared" si="14"/>
        <v>18.929694486000912</v>
      </c>
      <c r="M32" s="64">
        <f t="shared" si="14"/>
        <v>11.547005383792522</v>
      </c>
      <c r="N32" s="64">
        <f t="shared" si="14"/>
        <v>15.275252316519465</v>
      </c>
      <c r="O32" s="64">
        <f t="shared" si="14"/>
        <v>10.408329997330666</v>
      </c>
      <c r="P32" s="103"/>
      <c r="Q32" s="4"/>
      <c r="AF32" s="106" t="s">
        <v>82</v>
      </c>
      <c r="AG32" s="106">
        <v>2</v>
      </c>
      <c r="AH32" s="106">
        <v>3</v>
      </c>
      <c r="AI32" s="106">
        <f t="shared" si="0"/>
        <v>15</v>
      </c>
      <c r="AJ32" s="106">
        <f t="shared" si="1"/>
        <v>0.15</v>
      </c>
      <c r="AK32" s="106">
        <f t="shared" si="2"/>
        <v>0.3872983346207417</v>
      </c>
      <c r="AL32" s="106">
        <f t="shared" si="3"/>
        <v>0.3976994150920718</v>
      </c>
      <c r="AM32" s="4"/>
      <c r="AN32" s="4"/>
      <c r="AO32" s="4"/>
      <c r="AP32" s="4"/>
      <c r="AQ32" s="85"/>
      <c r="AR32" s="85"/>
      <c r="AS32" s="85"/>
      <c r="AT32" s="85"/>
      <c r="AU32" s="85"/>
      <c r="AX32"/>
    </row>
    <row r="33" spans="2:50" x14ac:dyDescent="0.2">
      <c r="B33" s="88"/>
      <c r="C33" s="89"/>
      <c r="D33" s="89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4"/>
      <c r="AF33" s="106" t="s">
        <v>82</v>
      </c>
      <c r="AG33" s="106">
        <v>3</v>
      </c>
      <c r="AH33" s="106">
        <v>2</v>
      </c>
      <c r="AI33" s="106">
        <f t="shared" si="0"/>
        <v>10</v>
      </c>
      <c r="AJ33" s="106">
        <f t="shared" si="1"/>
        <v>0.1</v>
      </c>
      <c r="AK33" s="106">
        <f t="shared" si="2"/>
        <v>0.31622776601683794</v>
      </c>
      <c r="AL33" s="106">
        <f t="shared" si="3"/>
        <v>0.32175055439664224</v>
      </c>
      <c r="AM33" s="4"/>
      <c r="AN33" s="4"/>
      <c r="AO33" s="4"/>
      <c r="AP33" s="4"/>
      <c r="AQ33" s="85"/>
      <c r="AR33" s="85"/>
      <c r="AS33" s="85"/>
      <c r="AT33" s="85"/>
      <c r="AU33" s="85"/>
      <c r="AX33"/>
    </row>
    <row r="34" spans="2:50" x14ac:dyDescent="0.2">
      <c r="E34" s="19"/>
      <c r="F34" s="19"/>
      <c r="G34" s="19"/>
      <c r="H34" s="19"/>
      <c r="I34" s="40"/>
      <c r="J34" s="40"/>
      <c r="K34" s="19"/>
      <c r="L34" s="40"/>
      <c r="M34" s="19"/>
      <c r="N34" s="19"/>
      <c r="O34" s="40"/>
      <c r="P34" s="19"/>
      <c r="Q34" s="4"/>
      <c r="R34" s="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F34" s="106" t="s">
        <v>81</v>
      </c>
      <c r="AG34" s="106">
        <v>1</v>
      </c>
      <c r="AH34" s="106">
        <v>10</v>
      </c>
      <c r="AI34" s="106">
        <f t="shared" si="0"/>
        <v>50</v>
      </c>
      <c r="AJ34" s="106">
        <f t="shared" si="1"/>
        <v>0.5</v>
      </c>
      <c r="AK34" s="106">
        <f t="shared" si="2"/>
        <v>0.70710678118654757</v>
      </c>
      <c r="AL34" s="106">
        <f t="shared" si="3"/>
        <v>0.78539816339744839</v>
      </c>
      <c r="AR34" s="85"/>
      <c r="AS34" s="85"/>
      <c r="AT34" s="85"/>
      <c r="AU34" s="85"/>
      <c r="AX34"/>
    </row>
    <row r="35" spans="2:50" x14ac:dyDescent="0.2">
      <c r="E35" s="19"/>
      <c r="F35" s="19"/>
      <c r="G35" s="19"/>
      <c r="H35" s="19"/>
      <c r="I35" s="40"/>
      <c r="J35" s="40"/>
      <c r="K35" s="19"/>
      <c r="L35" s="40"/>
      <c r="M35" s="19"/>
      <c r="N35" s="19"/>
      <c r="O35" s="40"/>
      <c r="P35" s="19"/>
      <c r="Q35" s="4"/>
      <c r="R35" s="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F35" s="106" t="s">
        <v>81</v>
      </c>
      <c r="AG35" s="106">
        <v>2</v>
      </c>
      <c r="AH35" s="106">
        <v>10</v>
      </c>
      <c r="AI35" s="106">
        <f t="shared" si="0"/>
        <v>50</v>
      </c>
      <c r="AJ35" s="106">
        <f t="shared" si="1"/>
        <v>0.5</v>
      </c>
      <c r="AK35" s="106">
        <f t="shared" si="2"/>
        <v>0.70710678118654757</v>
      </c>
      <c r="AL35" s="106">
        <f t="shared" si="3"/>
        <v>0.78539816339744839</v>
      </c>
      <c r="AR35" s="85"/>
      <c r="AS35" s="85"/>
      <c r="AT35" s="85"/>
      <c r="AU35" s="85"/>
      <c r="AX35"/>
    </row>
    <row r="36" spans="2:50" ht="24" x14ac:dyDescent="0.3">
      <c r="C36" s="173" t="s">
        <v>104</v>
      </c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4"/>
      <c r="R36" s="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F36" s="106" t="s">
        <v>81</v>
      </c>
      <c r="AG36" s="106">
        <v>3</v>
      </c>
      <c r="AH36" s="106">
        <v>6</v>
      </c>
      <c r="AI36" s="106">
        <f t="shared" si="0"/>
        <v>30</v>
      </c>
      <c r="AJ36" s="106">
        <f t="shared" si="1"/>
        <v>0.3</v>
      </c>
      <c r="AK36" s="106">
        <f t="shared" si="2"/>
        <v>0.54772255750516607</v>
      </c>
      <c r="AL36" s="106">
        <f t="shared" si="3"/>
        <v>0.57963974036370425</v>
      </c>
      <c r="AM36" s="4"/>
      <c r="AN36" s="4"/>
      <c r="AO36" s="4"/>
      <c r="AP36" s="4"/>
      <c r="AQ36" s="4"/>
      <c r="AR36" s="85"/>
      <c r="AS36" s="85"/>
      <c r="AT36" s="85"/>
      <c r="AU36" s="85"/>
      <c r="AX36"/>
    </row>
    <row r="37" spans="2:50" x14ac:dyDescent="0.2">
      <c r="E37" s="19"/>
      <c r="F37" s="19"/>
      <c r="G37" s="19"/>
      <c r="H37" s="19"/>
      <c r="I37" s="40"/>
      <c r="J37" s="40"/>
      <c r="K37" s="19"/>
      <c r="L37" s="40"/>
      <c r="M37" s="19"/>
      <c r="N37" s="19"/>
      <c r="O37" s="40"/>
      <c r="P37" s="19"/>
      <c r="Q37" s="4"/>
      <c r="R37" s="4"/>
      <c r="T37" s="44"/>
      <c r="U37" s="44"/>
      <c r="V37" s="44"/>
      <c r="W37" s="49"/>
      <c r="X37" s="49"/>
      <c r="Y37" s="49"/>
      <c r="Z37" s="49"/>
      <c r="AA37" s="44"/>
      <c r="AB37" s="44"/>
      <c r="AF37" s="106" t="s">
        <v>80</v>
      </c>
      <c r="AG37" s="106">
        <v>1</v>
      </c>
      <c r="AH37" s="106">
        <v>10</v>
      </c>
      <c r="AI37" s="106">
        <f t="shared" si="0"/>
        <v>50</v>
      </c>
      <c r="AJ37" s="106">
        <f t="shared" si="1"/>
        <v>0.5</v>
      </c>
      <c r="AK37" s="106">
        <f t="shared" si="2"/>
        <v>0.70710678118654757</v>
      </c>
      <c r="AL37" s="106">
        <f t="shared" si="3"/>
        <v>0.78539816339744839</v>
      </c>
      <c r="AO37" s="85"/>
      <c r="AP37" s="85"/>
      <c r="AQ37" s="85"/>
      <c r="AR37" s="85"/>
      <c r="AS37" s="85"/>
      <c r="AT37" s="85"/>
      <c r="AU37" s="85"/>
      <c r="AX37"/>
    </row>
    <row r="38" spans="2:50" ht="15" customHeight="1" x14ac:dyDescent="0.2">
      <c r="E38" s="152" t="s">
        <v>97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S38" s="4"/>
      <c r="T38" s="5"/>
      <c r="U38" s="5"/>
      <c r="V38" s="5"/>
      <c r="W38" s="47"/>
      <c r="X38" s="47"/>
      <c r="Y38" s="47"/>
      <c r="Z38" s="47"/>
      <c r="AA38" s="5"/>
      <c r="AB38" s="5"/>
      <c r="AC38" s="5"/>
      <c r="AD38" s="5"/>
      <c r="AF38" s="106" t="s">
        <v>80</v>
      </c>
      <c r="AG38" s="106">
        <v>2</v>
      </c>
      <c r="AH38" s="106">
        <v>4</v>
      </c>
      <c r="AI38" s="106">
        <f t="shared" si="0"/>
        <v>20</v>
      </c>
      <c r="AJ38" s="106">
        <f t="shared" si="1"/>
        <v>0.2</v>
      </c>
      <c r="AK38" s="106">
        <f t="shared" si="2"/>
        <v>0.44721359549995793</v>
      </c>
      <c r="AL38" s="106">
        <f t="shared" si="3"/>
        <v>0.46364760900080609</v>
      </c>
      <c r="AM38" s="4"/>
      <c r="AN38" s="4"/>
      <c r="AO38" s="4"/>
      <c r="AP38" s="4"/>
      <c r="AQ38" s="85"/>
      <c r="AR38" s="85"/>
      <c r="AU38" s="85"/>
      <c r="AX38"/>
    </row>
    <row r="39" spans="2:50" x14ac:dyDescent="0.2">
      <c r="C39" s="3"/>
      <c r="D39" s="24"/>
      <c r="E39" s="184" t="s">
        <v>11</v>
      </c>
      <c r="F39" s="184"/>
      <c r="G39" s="184"/>
      <c r="H39" s="182" t="s">
        <v>12</v>
      </c>
      <c r="I39" s="182"/>
      <c r="J39" s="182"/>
      <c r="K39" s="182" t="s">
        <v>13</v>
      </c>
      <c r="L39" s="182"/>
      <c r="M39" s="182"/>
      <c r="N39" s="182" t="s">
        <v>14</v>
      </c>
      <c r="O39" s="182"/>
      <c r="P39" s="182"/>
      <c r="Q39" s="182" t="s">
        <v>17</v>
      </c>
      <c r="R39" s="182"/>
      <c r="S39" s="182"/>
      <c r="T39" s="182" t="s">
        <v>19</v>
      </c>
      <c r="U39" s="182"/>
      <c r="V39" s="182"/>
      <c r="W39" s="185"/>
      <c r="X39" s="185"/>
      <c r="Y39" s="185"/>
      <c r="Z39" s="4"/>
      <c r="AC39" s="110"/>
      <c r="AD39" s="110"/>
      <c r="AE39" s="110"/>
      <c r="AF39" s="106" t="s">
        <v>80</v>
      </c>
      <c r="AG39" s="106">
        <v>3</v>
      </c>
      <c r="AH39" s="106">
        <v>6</v>
      </c>
      <c r="AI39" s="106">
        <f t="shared" si="0"/>
        <v>30</v>
      </c>
      <c r="AJ39" s="106">
        <f t="shared" si="1"/>
        <v>0.3</v>
      </c>
      <c r="AK39" s="106">
        <f t="shared" si="2"/>
        <v>0.54772255750516607</v>
      </c>
      <c r="AL39" s="106">
        <f t="shared" si="3"/>
        <v>0.57963974036370425</v>
      </c>
      <c r="AM39" s="110"/>
      <c r="AN39" s="110"/>
      <c r="AO39" s="4"/>
      <c r="AP39" s="4"/>
      <c r="AU39" s="85"/>
      <c r="AX39"/>
    </row>
    <row r="40" spans="2:50" x14ac:dyDescent="0.2">
      <c r="D40" s="104" t="s">
        <v>10</v>
      </c>
      <c r="E40" s="10" t="s">
        <v>33</v>
      </c>
      <c r="F40" s="10" t="s">
        <v>34</v>
      </c>
      <c r="G40" s="10" t="s">
        <v>35</v>
      </c>
      <c r="H40" s="10" t="s">
        <v>33</v>
      </c>
      <c r="I40" s="10" t="s">
        <v>34</v>
      </c>
      <c r="J40" s="10" t="s">
        <v>35</v>
      </c>
      <c r="K40" s="10" t="s">
        <v>33</v>
      </c>
      <c r="L40" s="10" t="s">
        <v>34</v>
      </c>
      <c r="M40" s="10" t="s">
        <v>35</v>
      </c>
      <c r="N40" s="10" t="s">
        <v>33</v>
      </c>
      <c r="O40" s="10" t="s">
        <v>34</v>
      </c>
      <c r="P40" s="10" t="s">
        <v>35</v>
      </c>
      <c r="Q40" s="10" t="s">
        <v>33</v>
      </c>
      <c r="R40" s="10" t="s">
        <v>34</v>
      </c>
      <c r="S40" s="10" t="s">
        <v>35</v>
      </c>
      <c r="T40" s="10" t="s">
        <v>33</v>
      </c>
      <c r="U40" s="10" t="s">
        <v>34</v>
      </c>
      <c r="V40" s="10" t="s">
        <v>35</v>
      </c>
      <c r="W40" s="91"/>
      <c r="X40" s="91"/>
      <c r="Y40" s="91"/>
      <c r="Z40" s="4"/>
      <c r="AC40" s="110"/>
      <c r="AD40" s="127"/>
      <c r="AE40" s="127"/>
      <c r="AF40" s="106" t="s">
        <v>79</v>
      </c>
      <c r="AG40" s="106">
        <v>1</v>
      </c>
      <c r="AH40" s="106">
        <v>4</v>
      </c>
      <c r="AI40" s="106">
        <f t="shared" si="0"/>
        <v>20</v>
      </c>
      <c r="AJ40" s="106">
        <f t="shared" si="1"/>
        <v>0.2</v>
      </c>
      <c r="AK40" s="106">
        <f t="shared" si="2"/>
        <v>0.44721359549995793</v>
      </c>
      <c r="AL40" s="106">
        <f t="shared" si="3"/>
        <v>0.46364760900080609</v>
      </c>
      <c r="AM40" s="127"/>
      <c r="AN40" s="127"/>
      <c r="AO40" s="4"/>
      <c r="AP40" s="4"/>
      <c r="AX40"/>
    </row>
    <row r="41" spans="2:50" x14ac:dyDescent="0.2">
      <c r="D41" s="9">
        <v>3</v>
      </c>
      <c r="E41" s="68">
        <v>1</v>
      </c>
      <c r="F41" s="9">
        <v>2</v>
      </c>
      <c r="G41" s="9">
        <v>0</v>
      </c>
      <c r="H41" s="68">
        <v>2</v>
      </c>
      <c r="I41" s="9">
        <v>0</v>
      </c>
      <c r="J41" s="9">
        <v>0</v>
      </c>
      <c r="K41" s="38">
        <v>0</v>
      </c>
      <c r="L41" s="11">
        <v>0</v>
      </c>
      <c r="M41" s="11">
        <v>0</v>
      </c>
      <c r="N41" s="38">
        <v>5</v>
      </c>
      <c r="O41" s="30">
        <f>20*(4-2)/(20-2)</f>
        <v>2.2222222222222223</v>
      </c>
      <c r="P41" s="30">
        <f>20*(4-2)/(20-2)</f>
        <v>2.2222222222222223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91"/>
      <c r="X41" s="91"/>
      <c r="Y41" s="91"/>
      <c r="Z41" s="4"/>
      <c r="AC41" s="110"/>
      <c r="AD41" s="80"/>
      <c r="AE41" s="79"/>
      <c r="AF41" s="106" t="s">
        <v>79</v>
      </c>
      <c r="AG41" s="106">
        <v>2</v>
      </c>
      <c r="AH41" s="106">
        <v>7</v>
      </c>
      <c r="AI41" s="106">
        <f t="shared" si="0"/>
        <v>35</v>
      </c>
      <c r="AJ41" s="106">
        <f t="shared" si="1"/>
        <v>0.35</v>
      </c>
      <c r="AK41" s="106">
        <f t="shared" si="2"/>
        <v>0.59160797830996159</v>
      </c>
      <c r="AL41" s="106">
        <f t="shared" si="3"/>
        <v>0.63305183638974949</v>
      </c>
      <c r="AM41" s="80"/>
      <c r="AN41" s="80"/>
      <c r="AO41" s="49"/>
      <c r="AP41" s="4"/>
      <c r="AQ41"/>
      <c r="AR41"/>
      <c r="AX41"/>
    </row>
    <row r="42" spans="2:50" x14ac:dyDescent="0.2">
      <c r="D42" s="9">
        <v>4</v>
      </c>
      <c r="E42" s="68">
        <v>6</v>
      </c>
      <c r="F42" s="22">
        <v>5.5555555555555554</v>
      </c>
      <c r="G42" s="22">
        <v>4.4444444444444446</v>
      </c>
      <c r="H42" s="68">
        <v>7</v>
      </c>
      <c r="I42" s="22">
        <v>6.666666666666667</v>
      </c>
      <c r="J42" s="30">
        <f>20*(5-2)/(20-2)</f>
        <v>3.3333333333333335</v>
      </c>
      <c r="K42" s="38">
        <v>2</v>
      </c>
      <c r="L42" s="11">
        <v>0</v>
      </c>
      <c r="M42" s="11">
        <v>0</v>
      </c>
      <c r="N42" s="38">
        <v>12</v>
      </c>
      <c r="O42" s="30">
        <f>20*(14-2)/(20-2)</f>
        <v>13.333333333333334</v>
      </c>
      <c r="P42" s="30">
        <f>20*(9-2)/(20-2)</f>
        <v>7.7777777777777777</v>
      </c>
      <c r="Q42" s="38">
        <v>2</v>
      </c>
      <c r="R42" s="69">
        <f>20*(4-2)/(20-2)</f>
        <v>2.2222222222222223</v>
      </c>
      <c r="S42" s="38">
        <v>0</v>
      </c>
      <c r="T42" s="38">
        <v>3</v>
      </c>
      <c r="U42" s="69">
        <f>20*(3-2)/(20-2)</f>
        <v>1.1111111111111112</v>
      </c>
      <c r="V42" s="38">
        <v>0</v>
      </c>
      <c r="W42" s="91"/>
      <c r="X42" s="91"/>
      <c r="Y42" s="91"/>
      <c r="Z42" s="4"/>
      <c r="AC42" s="110"/>
      <c r="AD42" s="80"/>
      <c r="AE42" s="80"/>
      <c r="AF42" s="106" t="s">
        <v>79</v>
      </c>
      <c r="AG42" s="106">
        <v>3</v>
      </c>
      <c r="AH42" s="108">
        <v>3</v>
      </c>
      <c r="AI42" s="106">
        <f t="shared" si="0"/>
        <v>15</v>
      </c>
      <c r="AJ42" s="106">
        <f t="shared" si="1"/>
        <v>0.15</v>
      </c>
      <c r="AK42" s="106">
        <f t="shared" si="2"/>
        <v>0.3872983346207417</v>
      </c>
      <c r="AL42" s="106">
        <f t="shared" si="3"/>
        <v>0.3976994150920718</v>
      </c>
      <c r="AM42" s="80"/>
      <c r="AN42" s="80"/>
      <c r="AO42" s="49"/>
      <c r="AP42" s="77"/>
      <c r="AQ42"/>
      <c r="AR42"/>
      <c r="AU42"/>
      <c r="AX42"/>
    </row>
    <row r="43" spans="2:50" x14ac:dyDescent="0.2">
      <c r="D43" s="9">
        <v>5</v>
      </c>
      <c r="E43" s="68">
        <v>12</v>
      </c>
      <c r="F43" s="22">
        <v>12.222222222222221</v>
      </c>
      <c r="G43" s="22">
        <v>8.8888888888888893</v>
      </c>
      <c r="H43" s="68">
        <v>9</v>
      </c>
      <c r="I43" s="30">
        <f>20*(13-2)/(20-2)</f>
        <v>12.222222222222221</v>
      </c>
      <c r="J43" s="30">
        <f>20*(12-2)/(20-2)</f>
        <v>11.111111111111111</v>
      </c>
      <c r="K43" s="38">
        <v>7</v>
      </c>
      <c r="L43" s="30">
        <f>20*(4-2)/(20-2)</f>
        <v>2.2222222222222223</v>
      </c>
      <c r="M43" s="30">
        <f>20*(6-2)/(20-2)</f>
        <v>4.4444444444444446</v>
      </c>
      <c r="N43" s="38">
        <v>16</v>
      </c>
      <c r="O43" s="30">
        <f>20*(18-2)/(20-2)</f>
        <v>17.777777777777779</v>
      </c>
      <c r="P43" s="30">
        <f>20*(13-2)/(20-2)</f>
        <v>12.222222222222221</v>
      </c>
      <c r="Q43" s="38">
        <v>5</v>
      </c>
      <c r="R43" s="69">
        <f>20*(7-2)/(20-2)</f>
        <v>5.5555555555555554</v>
      </c>
      <c r="S43" s="69">
        <f>20*(4-2)/(20-2)</f>
        <v>2.2222222222222223</v>
      </c>
      <c r="T43" s="38">
        <v>9</v>
      </c>
      <c r="U43" s="69">
        <f>20*(9-2)/(20-2)</f>
        <v>7.7777777777777777</v>
      </c>
      <c r="V43" s="69">
        <f>20*(6-2)/(20-2)</f>
        <v>4.4444444444444446</v>
      </c>
      <c r="W43" s="91"/>
      <c r="X43" s="91"/>
      <c r="Y43" s="91"/>
      <c r="Z43" s="4"/>
      <c r="AC43" s="110"/>
      <c r="AD43" s="127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49"/>
      <c r="AP43" s="77"/>
      <c r="AQ43"/>
      <c r="AR43"/>
      <c r="AU43"/>
      <c r="AX43"/>
    </row>
    <row r="44" spans="2:50" x14ac:dyDescent="0.2">
      <c r="D44" s="9">
        <v>6</v>
      </c>
      <c r="E44" s="68">
        <v>15</v>
      </c>
      <c r="F44" s="22">
        <v>15.555555555555555</v>
      </c>
      <c r="G44" s="22">
        <v>15.555555555555555</v>
      </c>
      <c r="H44" s="68">
        <v>11</v>
      </c>
      <c r="I44" s="30">
        <f>20*(16-2)/(20-2)</f>
        <v>15.555555555555555</v>
      </c>
      <c r="J44" s="30">
        <f>20*(15-2)/(20-2)</f>
        <v>14.444444444444445</v>
      </c>
      <c r="K44" s="38">
        <v>9</v>
      </c>
      <c r="L44" s="22">
        <v>6.666666666666667</v>
      </c>
      <c r="M44" s="30">
        <f>20*(12-2)/(20-2)</f>
        <v>11.111111111111111</v>
      </c>
      <c r="N44" s="38">
        <v>19</v>
      </c>
      <c r="O44" s="23">
        <v>20</v>
      </c>
      <c r="P44" s="30">
        <f>20*(18-2)/(20-2)</f>
        <v>17.777777777777779</v>
      </c>
      <c r="Q44" s="38">
        <v>7</v>
      </c>
      <c r="R44" s="69">
        <f>20*(10-2)/(20-2)</f>
        <v>8.8888888888888893</v>
      </c>
      <c r="S44" s="69">
        <f>20*(8-2)/(20-2)</f>
        <v>6.666666666666667</v>
      </c>
      <c r="T44" s="38">
        <v>10</v>
      </c>
      <c r="U44" s="69">
        <f>20*(10-2)/(20-2)</f>
        <v>8.8888888888888893</v>
      </c>
      <c r="V44" s="69">
        <f>20*(6-2)/(20-2)</f>
        <v>4.4444444444444446</v>
      </c>
      <c r="W44" s="91"/>
      <c r="X44" s="91"/>
      <c r="Y44" s="91"/>
      <c r="Z44" s="4"/>
      <c r="AC44" s="110"/>
      <c r="AD44" s="127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49"/>
      <c r="AP44" s="77"/>
      <c r="AQ44"/>
      <c r="AR44"/>
      <c r="AU44"/>
      <c r="AX44"/>
    </row>
    <row r="45" spans="2:50" x14ac:dyDescent="0.2">
      <c r="C45" s="25"/>
      <c r="D45" s="25"/>
      <c r="E45" s="26"/>
      <c r="F45" s="28"/>
      <c r="G45" s="28"/>
      <c r="H45" s="26"/>
      <c r="I45" s="27"/>
      <c r="J45" s="27"/>
      <c r="K45" s="21"/>
      <c r="L45" s="28"/>
      <c r="M45" s="27"/>
      <c r="N45" s="21"/>
      <c r="O45" s="29"/>
      <c r="P45" s="27"/>
      <c r="W45" s="4"/>
      <c r="X45" s="4"/>
      <c r="Y45" s="4"/>
      <c r="Z45" s="4"/>
      <c r="AF45" s="77"/>
      <c r="AG45" s="4"/>
      <c r="AH45" s="4"/>
      <c r="AI45" s="4"/>
      <c r="AJ45" s="4"/>
      <c r="AK45" s="4"/>
      <c r="AL45" s="4"/>
      <c r="AM45" s="4"/>
      <c r="AN45" s="4"/>
      <c r="AO45" s="4"/>
      <c r="AP45" s="77"/>
      <c r="AQ45"/>
      <c r="AR45"/>
      <c r="AU45"/>
      <c r="AX45"/>
    </row>
    <row r="46" spans="2:50" x14ac:dyDescent="0.2">
      <c r="C46" s="4"/>
      <c r="D46" s="4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/>
      <c r="AR46"/>
      <c r="AU46"/>
      <c r="AX46"/>
    </row>
    <row r="47" spans="2:50" ht="19" x14ac:dyDescent="0.25">
      <c r="B47" s="153" t="s">
        <v>108</v>
      </c>
      <c r="C47" s="20"/>
      <c r="D47" s="20"/>
      <c r="F47" s="20"/>
      <c r="H47" s="21"/>
      <c r="I47" s="20"/>
      <c r="J47" s="20"/>
      <c r="K47" s="98" t="s">
        <v>106</v>
      </c>
      <c r="L47" s="20"/>
      <c r="M47" s="20"/>
      <c r="N47" s="21"/>
      <c r="O47" s="20"/>
      <c r="P47" s="20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85"/>
      <c r="AP47" s="85"/>
      <c r="AQ47" s="85"/>
      <c r="AR47" s="85"/>
      <c r="AU47"/>
      <c r="AX47"/>
    </row>
    <row r="48" spans="2:50" x14ac:dyDescent="0.2">
      <c r="E48" s="179" t="s">
        <v>11</v>
      </c>
      <c r="F48" s="179"/>
      <c r="G48" s="179"/>
      <c r="H48" s="179"/>
      <c r="I48" s="183" t="s">
        <v>12</v>
      </c>
      <c r="J48" s="183"/>
      <c r="K48" s="183"/>
      <c r="L48" s="183"/>
      <c r="M48" s="183" t="s">
        <v>13</v>
      </c>
      <c r="N48" s="183"/>
      <c r="O48" s="183"/>
      <c r="P48" s="183"/>
      <c r="Q48" s="183" t="s">
        <v>14</v>
      </c>
      <c r="R48" s="183"/>
      <c r="S48" s="183"/>
      <c r="T48" s="183"/>
      <c r="U48" s="179" t="s">
        <v>17</v>
      </c>
      <c r="V48" s="179"/>
      <c r="W48" s="179"/>
      <c r="X48" s="179"/>
      <c r="Y48" s="179" t="s">
        <v>19</v>
      </c>
      <c r="Z48" s="179"/>
      <c r="AA48" s="179"/>
      <c r="AB48" s="179"/>
      <c r="AO48" s="85"/>
      <c r="AP48" s="85"/>
      <c r="AQ48" s="85"/>
      <c r="AR48" s="85"/>
      <c r="AU48" s="85"/>
      <c r="AX48"/>
    </row>
    <row r="49" spans="2:50" x14ac:dyDescent="0.2">
      <c r="C49" s="2" t="s">
        <v>36</v>
      </c>
      <c r="D49" s="2"/>
      <c r="E49" s="37" t="s">
        <v>33</v>
      </c>
      <c r="F49" s="37" t="s">
        <v>34</v>
      </c>
      <c r="G49" s="37" t="s">
        <v>35</v>
      </c>
      <c r="H49" s="144" t="s">
        <v>75</v>
      </c>
      <c r="I49" s="37" t="s">
        <v>33</v>
      </c>
      <c r="J49" s="37" t="s">
        <v>34</v>
      </c>
      <c r="K49" s="37" t="s">
        <v>35</v>
      </c>
      <c r="L49" s="144" t="s">
        <v>75</v>
      </c>
      <c r="M49" s="37" t="s">
        <v>33</v>
      </c>
      <c r="N49" s="37" t="s">
        <v>34</v>
      </c>
      <c r="O49" s="37" t="s">
        <v>35</v>
      </c>
      <c r="P49" s="144" t="s">
        <v>75</v>
      </c>
      <c r="Q49" s="37" t="s">
        <v>33</v>
      </c>
      <c r="R49" s="37" t="s">
        <v>34</v>
      </c>
      <c r="S49" s="37" t="s">
        <v>35</v>
      </c>
      <c r="T49" s="144" t="s">
        <v>75</v>
      </c>
      <c r="U49" s="37" t="s">
        <v>33</v>
      </c>
      <c r="V49" s="37" t="s">
        <v>34</v>
      </c>
      <c r="W49" s="37" t="s">
        <v>35</v>
      </c>
      <c r="X49" s="144" t="s">
        <v>75</v>
      </c>
      <c r="Y49" s="37" t="s">
        <v>33</v>
      </c>
      <c r="Z49" s="37" t="s">
        <v>34</v>
      </c>
      <c r="AA49" s="37" t="s">
        <v>35</v>
      </c>
      <c r="AB49" s="39" t="s">
        <v>75</v>
      </c>
      <c r="AU49" s="85"/>
      <c r="AX49"/>
    </row>
    <row r="50" spans="2:50" x14ac:dyDescent="0.2">
      <c r="B50" s="3"/>
      <c r="C50" s="35" t="s">
        <v>42</v>
      </c>
      <c r="D50" s="35"/>
      <c r="E50" s="50">
        <v>4.7532800000000002</v>
      </c>
      <c r="F50" s="51">
        <v>4.6231299999999997</v>
      </c>
      <c r="G50" s="51">
        <v>5.0149999999999997</v>
      </c>
      <c r="H50" s="52">
        <f>AVERAGE(E50:G50)</f>
        <v>4.7971366666666668</v>
      </c>
      <c r="I50" s="53">
        <v>5.3836599999999999</v>
      </c>
      <c r="J50" s="53">
        <v>4.6940600000000003</v>
      </c>
      <c r="K50" s="53">
        <v>5.0957999999999997</v>
      </c>
      <c r="L50" s="52">
        <f>AVERAGE(I50:K50)</f>
        <v>5.0578399999999997</v>
      </c>
      <c r="M50" s="53">
        <v>5.5693400000000004</v>
      </c>
      <c r="N50" s="53">
        <v>6.3995899999999999</v>
      </c>
      <c r="O50" s="53">
        <v>5.8336100000000002</v>
      </c>
      <c r="P50" s="52">
        <f>AVERAGE(M50:O50)</f>
        <v>5.9341800000000005</v>
      </c>
      <c r="Q50" s="53">
        <v>3.7189800000000002</v>
      </c>
      <c r="R50" s="53">
        <v>3.786</v>
      </c>
      <c r="S50" s="53">
        <v>4.3850800000000003</v>
      </c>
      <c r="T50" s="52">
        <f>AVERAGE(Q50:S50)</f>
        <v>3.9633533333333335</v>
      </c>
      <c r="U50" s="53">
        <v>6.6674800000000003</v>
      </c>
      <c r="V50" s="53">
        <v>6.07498</v>
      </c>
      <c r="W50" s="53">
        <v>6.3995899999999999</v>
      </c>
      <c r="X50" s="52">
        <f>AVERAGE(U50:W50)</f>
        <v>6.3806833333333337</v>
      </c>
      <c r="Y50" s="53">
        <v>5.6352000000000002</v>
      </c>
      <c r="Z50" s="53">
        <v>5.8791700000000002</v>
      </c>
      <c r="AA50" s="53">
        <v>7.3682999999999996</v>
      </c>
      <c r="AB50" s="52">
        <f>AVERAGE(Y50:AA50)</f>
        <v>6.2942233333333322</v>
      </c>
      <c r="AX50"/>
    </row>
    <row r="51" spans="2:50" x14ac:dyDescent="0.2">
      <c r="B51" s="3"/>
      <c r="C51" s="36" t="s">
        <v>68</v>
      </c>
      <c r="D51" s="36"/>
      <c r="E51" s="54">
        <v>0.25620999999999999</v>
      </c>
      <c r="F51" s="55">
        <v>0.25821</v>
      </c>
      <c r="G51" s="55">
        <v>0.21720999999999999</v>
      </c>
      <c r="H51" s="57">
        <f t="shared" ref="H51:H57" si="15">AVERAGE(E51:G51)</f>
        <v>0.24387666666666666</v>
      </c>
      <c r="I51" s="56">
        <v>0.74892999999999998</v>
      </c>
      <c r="J51" s="56">
        <v>0.21451000000000001</v>
      </c>
      <c r="K51" s="56">
        <v>0.23572000000000001</v>
      </c>
      <c r="L51" s="57">
        <f t="shared" ref="L51:L57" si="16">AVERAGE(I51:K51)</f>
        <v>0.39972000000000002</v>
      </c>
      <c r="M51" s="56">
        <v>0.33405000000000001</v>
      </c>
      <c r="N51" s="56">
        <v>0.85002999999999995</v>
      </c>
      <c r="O51" s="56">
        <v>0.28717999999999999</v>
      </c>
      <c r="P51" s="57">
        <f t="shared" ref="P51:P57" si="17">AVERAGE(M51:O51)</f>
        <v>0.49042000000000002</v>
      </c>
      <c r="Q51" s="56">
        <v>0.23169999999999999</v>
      </c>
      <c r="R51" s="56">
        <v>0.15340000000000001</v>
      </c>
      <c r="S51" s="56">
        <v>0.22228000000000001</v>
      </c>
      <c r="T51" s="57">
        <f>AVERAGE(Q51:S51)</f>
        <v>0.20246</v>
      </c>
      <c r="U51" s="56">
        <v>1.27274</v>
      </c>
      <c r="V51" s="56">
        <v>0.63897000000000004</v>
      </c>
      <c r="W51" s="56">
        <v>0.85002999999999995</v>
      </c>
      <c r="X51" s="57">
        <f t="shared" ref="X51:X57" si="18">AVERAGE(U51:W51)</f>
        <v>0.92058000000000006</v>
      </c>
      <c r="Y51" s="56">
        <v>0.44668999999999998</v>
      </c>
      <c r="Z51" s="56">
        <v>0.47915999999999997</v>
      </c>
      <c r="AA51" s="56">
        <v>3.42042</v>
      </c>
      <c r="AB51" s="57">
        <f t="shared" ref="AB51:AB57" si="19">AVERAGE(Y51:AA51)</f>
        <v>1.4487566666666665</v>
      </c>
      <c r="AX51"/>
    </row>
    <row r="52" spans="2:50" x14ac:dyDescent="0.2">
      <c r="B52" s="3"/>
      <c r="C52" s="36" t="s">
        <v>37</v>
      </c>
      <c r="D52" s="36"/>
      <c r="E52" s="54">
        <v>5.3215000000000003</v>
      </c>
      <c r="F52" s="55">
        <v>5.1827800000000002</v>
      </c>
      <c r="G52" s="55">
        <v>5.4921199999999999</v>
      </c>
      <c r="H52" s="57">
        <f t="shared" si="15"/>
        <v>5.3321333333333341</v>
      </c>
      <c r="I52" s="56">
        <v>7.9364100000000004</v>
      </c>
      <c r="J52" s="56">
        <v>5.1452200000000001</v>
      </c>
      <c r="K52" s="56">
        <v>5.6320600000000001</v>
      </c>
      <c r="L52" s="57">
        <f t="shared" si="16"/>
        <v>6.2378966666666669</v>
      </c>
      <c r="M52" s="56">
        <v>6.4602199999999996</v>
      </c>
      <c r="N52" s="56">
        <v>9.8385300000000004</v>
      </c>
      <c r="O52" s="56">
        <v>6.62547</v>
      </c>
      <c r="P52" s="57">
        <f t="shared" si="17"/>
        <v>7.6414066666666658</v>
      </c>
      <c r="Q52" s="56">
        <v>4.1121499999999997</v>
      </c>
      <c r="R52" s="56">
        <v>4.07369</v>
      </c>
      <c r="S52" s="56">
        <v>4.8320400000000001</v>
      </c>
      <c r="T52" s="57">
        <f>AVERAGE(Q52:S52)</f>
        <v>4.339293333333333</v>
      </c>
      <c r="U52" s="56">
        <v>11.99511</v>
      </c>
      <c r="V52" s="56">
        <v>8.1654800000000005</v>
      </c>
      <c r="W52" s="56">
        <v>9.8385300000000004</v>
      </c>
      <c r="X52" s="57">
        <f t="shared" si="18"/>
        <v>9.9997066666666665</v>
      </c>
      <c r="Y52" s="56">
        <v>6.91676</v>
      </c>
      <c r="Z52" s="56">
        <v>7.3216200000000002</v>
      </c>
      <c r="AA52" s="56">
        <v>35.637560000000001</v>
      </c>
      <c r="AB52" s="57">
        <f t="shared" si="19"/>
        <v>16.625313333333334</v>
      </c>
      <c r="AV52"/>
      <c r="AW52"/>
      <c r="AX52"/>
    </row>
    <row r="53" spans="2:50" x14ac:dyDescent="0.2">
      <c r="B53" s="3"/>
      <c r="C53" s="36" t="s">
        <v>38</v>
      </c>
      <c r="D53" s="36"/>
      <c r="E53" s="54">
        <v>4.3083900000000002</v>
      </c>
      <c r="F53" s="55">
        <v>4.16418</v>
      </c>
      <c r="G53" s="55">
        <v>4.6347800000000001</v>
      </c>
      <c r="H53" s="57">
        <f t="shared" si="15"/>
        <v>4.3691166666666668</v>
      </c>
      <c r="I53" s="56">
        <v>4.6084300000000002</v>
      </c>
      <c r="J53" s="56">
        <v>4.3016300000000003</v>
      </c>
      <c r="K53" s="56">
        <v>4.6983499999999996</v>
      </c>
      <c r="L53" s="57">
        <f t="shared" si="16"/>
        <v>4.5361366666666667</v>
      </c>
      <c r="M53" s="56">
        <v>5.1073500000000003</v>
      </c>
      <c r="N53" s="56">
        <v>5.85412</v>
      </c>
      <c r="O53" s="56">
        <v>5.4631299999999996</v>
      </c>
      <c r="P53" s="57">
        <f t="shared" si="17"/>
        <v>5.4748666666666663</v>
      </c>
      <c r="Q53" s="56">
        <v>3.2216200000000002</v>
      </c>
      <c r="R53" s="56">
        <v>3.4755799999999999</v>
      </c>
      <c r="S53" s="56">
        <v>3.9615999999999998</v>
      </c>
      <c r="T53" s="57">
        <f>AVERAGE(Q53:S53)</f>
        <v>3.5529333333333333</v>
      </c>
      <c r="U53" s="56">
        <v>5.7012700000000001</v>
      </c>
      <c r="V53" s="56">
        <v>5.4106199999999998</v>
      </c>
      <c r="W53" s="56">
        <v>5.85412</v>
      </c>
      <c r="X53" s="57">
        <f t="shared" si="18"/>
        <v>5.655336666666666</v>
      </c>
      <c r="Y53" s="56">
        <v>5.0710100000000002</v>
      </c>
      <c r="Z53" s="56">
        <v>5.3212000000000002</v>
      </c>
      <c r="AA53" s="56">
        <v>6.1314500000000001</v>
      </c>
      <c r="AB53" s="57">
        <f t="shared" si="19"/>
        <v>5.5078866666666668</v>
      </c>
      <c r="AV53"/>
      <c r="AW53"/>
      <c r="AX53"/>
    </row>
    <row r="54" spans="2:50" x14ac:dyDescent="0.2">
      <c r="B54" s="3"/>
      <c r="C54" s="46" t="s">
        <v>39</v>
      </c>
      <c r="D54" s="46"/>
      <c r="E54">
        <v>0.28255000000000002</v>
      </c>
      <c r="F54">
        <v>0.10122</v>
      </c>
      <c r="G54">
        <v>0.69045000000000001</v>
      </c>
      <c r="H54" s="57">
        <f t="shared" si="15"/>
        <v>0.3580733333333333</v>
      </c>
      <c r="I54">
        <v>0.67254000000000003</v>
      </c>
      <c r="J54">
        <v>1.74129</v>
      </c>
      <c r="K54">
        <v>1.1293200000000001</v>
      </c>
      <c r="L54" s="57">
        <f t="shared" si="16"/>
        <v>1.1810499999999999</v>
      </c>
      <c r="M54" s="1">
        <v>0.20252000000000001</v>
      </c>
      <c r="N54" s="1">
        <v>0.15609000000000001</v>
      </c>
      <c r="O54" s="1">
        <v>0.36320999999999998</v>
      </c>
      <c r="P54" s="57">
        <f t="shared" si="17"/>
        <v>0.24060666666666664</v>
      </c>
      <c r="Q54" s="1">
        <v>0.17274</v>
      </c>
      <c r="R54" s="1">
        <v>0.53681000000000001</v>
      </c>
      <c r="S54" s="1">
        <v>0.82540000000000002</v>
      </c>
      <c r="T54" s="57">
        <f>AVERAGE(Q54:S54)</f>
        <v>0.51165000000000005</v>
      </c>
      <c r="U54" s="1">
        <v>0.63898999999999995</v>
      </c>
      <c r="V54" s="1">
        <v>0.48562</v>
      </c>
      <c r="W54" s="1">
        <v>0.15609000000000001</v>
      </c>
      <c r="X54" s="57">
        <f t="shared" si="18"/>
        <v>0.4269</v>
      </c>
      <c r="Y54" s="1">
        <v>1.8405800000000001</v>
      </c>
      <c r="Z54" s="1">
        <v>2.4032800000000001</v>
      </c>
      <c r="AA54" s="1">
        <v>2.5713599999999999</v>
      </c>
      <c r="AB54" s="57">
        <f t="shared" si="19"/>
        <v>2.2717399999999999</v>
      </c>
      <c r="AV54"/>
      <c r="AW54"/>
      <c r="AX54"/>
    </row>
    <row r="55" spans="2:50" x14ac:dyDescent="0.2">
      <c r="B55" s="3"/>
      <c r="C55" s="46" t="s">
        <v>40</v>
      </c>
      <c r="D55" s="46"/>
      <c r="E55" s="58">
        <v>0.88141033702535021</v>
      </c>
      <c r="F55" s="56">
        <v>0.85687141705951853</v>
      </c>
      <c r="G55" s="56">
        <v>1.0134077572901299</v>
      </c>
      <c r="H55" s="57">
        <v>0.92283527166575574</v>
      </c>
      <c r="I55" s="56">
        <v>0.63922045223592994</v>
      </c>
      <c r="J55" s="56">
        <v>0.9600029336544933</v>
      </c>
      <c r="K55" s="56">
        <v>0.98995768074562052</v>
      </c>
      <c r="L55" s="57">
        <v>0.88928152835858643</v>
      </c>
      <c r="M55" s="56">
        <v>0.96740427959753439</v>
      </c>
      <c r="N55" s="56">
        <v>1.1069846209305028</v>
      </c>
      <c r="O55" s="56">
        <v>1.1566790568195069</v>
      </c>
      <c r="P55" s="57">
        <v>1.0841540505157234</v>
      </c>
      <c r="Q55" s="56">
        <v>0.86460955743921863</v>
      </c>
      <c r="R55" s="56">
        <v>1.0855934438534192</v>
      </c>
      <c r="S55" s="56">
        <v>0.89967224815229407</v>
      </c>
      <c r="T55" s="57">
        <v>0.96122233315546701</v>
      </c>
      <c r="U55" s="56">
        <v>0.79866721598377521</v>
      </c>
      <c r="V55" s="56">
        <v>0.87236957845114971</v>
      </c>
      <c r="W55" s="56">
        <v>1.1069846209305028</v>
      </c>
      <c r="X55" s="57">
        <v>0.94673482476161908</v>
      </c>
      <c r="Y55" s="56">
        <v>0.86429862824872672</v>
      </c>
      <c r="Z55" s="56">
        <v>0.92550959383663067</v>
      </c>
      <c r="AA55" s="56">
        <v>0.86054821412230242</v>
      </c>
      <c r="AB55" s="57">
        <v>0.88448873933051131</v>
      </c>
      <c r="AV55"/>
      <c r="AW55"/>
      <c r="AX55"/>
    </row>
    <row r="56" spans="2:50" x14ac:dyDescent="0.2">
      <c r="B56" s="3"/>
      <c r="C56" s="36" t="s">
        <v>69</v>
      </c>
      <c r="D56" s="36"/>
      <c r="E56" s="54">
        <v>0.21288511241112623</v>
      </c>
      <c r="F56" s="55">
        <v>0.19364766376676135</v>
      </c>
      <c r="G56" s="170">
        <v>0.33447586743640495</v>
      </c>
      <c r="H56" s="57">
        <v>0.25160659000639057</v>
      </c>
      <c r="I56" s="56">
        <v>0.15008683418660682</v>
      </c>
      <c r="J56" s="56">
        <v>0.25790406152301459</v>
      </c>
      <c r="K56" s="56">
        <v>0.32281862100739456</v>
      </c>
      <c r="L56" s="57">
        <v>0.24933372199077083</v>
      </c>
      <c r="M56" s="56">
        <v>0.36324144952259402</v>
      </c>
      <c r="N56" s="56">
        <v>0.68427250490695846</v>
      </c>
      <c r="O56" s="56">
        <v>0.61193668636453913</v>
      </c>
      <c r="P56" s="57">
        <v>0.57340002058346806</v>
      </c>
      <c r="Q56" s="56">
        <v>0.19348635970974279</v>
      </c>
      <c r="R56" s="56">
        <v>0.35036433163626501</v>
      </c>
      <c r="S56" s="56">
        <v>0.20425839196421966</v>
      </c>
      <c r="T56" s="57">
        <v>0.25546628588347486</v>
      </c>
      <c r="U56" s="56">
        <v>0.32111146607690405</v>
      </c>
      <c r="V56" s="56">
        <v>0.33243643993657324</v>
      </c>
      <c r="W56" s="56">
        <v>0.68427250490695846</v>
      </c>
      <c r="X56" s="57">
        <v>0.48088136199387893</v>
      </c>
      <c r="Y56" s="56">
        <v>0.27659046495981787</v>
      </c>
      <c r="Z56" s="56">
        <v>0.36270484293807181</v>
      </c>
      <c r="AA56" s="56">
        <v>0.48254631086601923</v>
      </c>
      <c r="AB56" s="57">
        <v>0.38222422910242337</v>
      </c>
      <c r="AV56"/>
      <c r="AW56"/>
      <c r="AX56"/>
    </row>
    <row r="57" spans="2:50" x14ac:dyDescent="0.2">
      <c r="B57" s="3"/>
      <c r="C57" s="36" t="s">
        <v>41</v>
      </c>
      <c r="D57" s="36"/>
      <c r="E57" s="54">
        <v>-0.15221999999999999</v>
      </c>
      <c r="F57" s="55">
        <v>0.21754000000000001</v>
      </c>
      <c r="G57" s="170">
        <v>-2.22227</v>
      </c>
      <c r="H57" s="57">
        <f t="shared" si="15"/>
        <v>-0.71898333333333342</v>
      </c>
      <c r="I57" s="56">
        <v>1.8144499999999999</v>
      </c>
      <c r="J57" s="56">
        <v>-1.1246400000000001</v>
      </c>
      <c r="K57" s="56">
        <v>-1.91048</v>
      </c>
      <c r="L57" s="57">
        <f t="shared" si="16"/>
        <v>-0.40689000000000003</v>
      </c>
      <c r="M57" s="56">
        <v>-1.9187700000000001</v>
      </c>
      <c r="N57" s="56">
        <v>-5.3133900000000001</v>
      </c>
      <c r="O57" s="56">
        <v>-5.9868300000000003</v>
      </c>
      <c r="P57" s="57">
        <f t="shared" si="17"/>
        <v>-4.4063300000000005</v>
      </c>
      <c r="Q57" s="56">
        <v>0.82355999999999996</v>
      </c>
      <c r="R57" s="56">
        <v>-2.0413600000000001</v>
      </c>
      <c r="S57" s="56">
        <v>-9.5560000000000006E-2</v>
      </c>
      <c r="T57" s="57">
        <f>AVERAGE(Q57:S57)</f>
        <v>-0.43778666666666671</v>
      </c>
      <c r="U57" s="56">
        <v>-0.18292</v>
      </c>
      <c r="V57" s="56">
        <v>-0.84028000000000003</v>
      </c>
      <c r="W57" s="56">
        <v>-5.3133900000000001</v>
      </c>
      <c r="X57" s="57">
        <f t="shared" si="18"/>
        <v>-2.1121966666666667</v>
      </c>
      <c r="Y57" s="56">
        <v>-0.49397000000000002</v>
      </c>
      <c r="Z57" s="56">
        <v>-1.4805900000000001</v>
      </c>
      <c r="AA57" s="56">
        <v>-1.2914600000000001</v>
      </c>
      <c r="AB57" s="57">
        <f t="shared" si="19"/>
        <v>-1.0886733333333334</v>
      </c>
      <c r="AV57"/>
      <c r="AW57"/>
      <c r="AX57"/>
    </row>
    <row r="58" spans="2:50" x14ac:dyDescent="0.2">
      <c r="B58" s="3"/>
      <c r="C58" s="25"/>
      <c r="D58" s="25"/>
      <c r="E58" s="31"/>
      <c r="F58" s="32"/>
      <c r="G58" s="31"/>
      <c r="H58" s="33"/>
      <c r="I58" s="33"/>
      <c r="J58" s="33"/>
      <c r="K58" s="34"/>
      <c r="L58" s="34"/>
      <c r="M58" s="34"/>
      <c r="N58" s="20"/>
      <c r="O58" s="20"/>
      <c r="P58" s="20"/>
      <c r="AV58"/>
      <c r="AW58"/>
      <c r="AX58"/>
    </row>
    <row r="59" spans="2:50" x14ac:dyDescent="0.2">
      <c r="B59" s="3"/>
      <c r="C59" s="20"/>
      <c r="D59" s="20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AS59"/>
      <c r="AT59"/>
      <c r="AU59"/>
      <c r="AV59"/>
      <c r="AW59"/>
      <c r="AX59"/>
    </row>
    <row r="60" spans="2:50" x14ac:dyDescent="0.2">
      <c r="B60" s="4"/>
      <c r="C60" s="4"/>
      <c r="D60" s="4"/>
      <c r="E60" s="60"/>
      <c r="F60" s="61"/>
      <c r="G60" s="62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63"/>
      <c r="Y60" s="59"/>
      <c r="Z60" s="59"/>
      <c r="AA60" s="59"/>
      <c r="AB60" s="63"/>
    </row>
    <row r="61" spans="2:50" x14ac:dyDescent="0.2">
      <c r="B61" s="4"/>
      <c r="C61" s="92"/>
      <c r="D61" s="92"/>
      <c r="E61" s="93"/>
      <c r="F61" s="94"/>
      <c r="G61" s="94"/>
      <c r="H61" s="94"/>
      <c r="I61" s="94"/>
      <c r="J61" s="94"/>
      <c r="K61" s="4"/>
      <c r="L61" s="81"/>
      <c r="M61" s="81"/>
      <c r="N61" s="4"/>
      <c r="O61" s="81"/>
      <c r="P61" s="81"/>
      <c r="Q61" s="4"/>
      <c r="R61" s="81"/>
      <c r="S61" s="81"/>
      <c r="T61" s="4"/>
      <c r="U61" s="81"/>
      <c r="V61" s="81"/>
      <c r="W61" s="59"/>
      <c r="X61" s="63"/>
      <c r="Y61" s="59"/>
      <c r="Z61" s="59"/>
      <c r="AA61" s="59"/>
      <c r="AB61" s="63"/>
    </row>
    <row r="62" spans="2:50" x14ac:dyDescent="0.2">
      <c r="B62" s="4"/>
      <c r="C62" s="95"/>
      <c r="D62" s="95"/>
      <c r="E62" s="83"/>
      <c r="F62" s="83"/>
      <c r="G62" s="83"/>
      <c r="H62" s="83"/>
      <c r="I62" s="83"/>
      <c r="J62" s="83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</row>
    <row r="63" spans="2:50" x14ac:dyDescent="0.2">
      <c r="B63" s="4"/>
      <c r="C63" s="95"/>
      <c r="D63" s="95"/>
      <c r="E63" s="84"/>
      <c r="F63" s="84"/>
      <c r="G63" s="84"/>
      <c r="H63" s="84"/>
      <c r="I63" s="84"/>
      <c r="J63" s="84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2:50" x14ac:dyDescent="0.2">
      <c r="B64" s="4"/>
      <c r="C64" s="95"/>
      <c r="D64" s="95"/>
      <c r="E64" s="84"/>
      <c r="F64" s="84"/>
      <c r="G64" s="84"/>
      <c r="H64" s="84"/>
      <c r="I64" s="84"/>
      <c r="J64" s="84"/>
      <c r="K64" s="49"/>
      <c r="L64" s="4"/>
    </row>
    <row r="65" spans="2:12" x14ac:dyDescent="0.2">
      <c r="B65" s="4"/>
      <c r="C65" s="95"/>
      <c r="D65" s="95"/>
      <c r="E65" s="84"/>
      <c r="F65" s="84"/>
      <c r="G65" s="84"/>
      <c r="H65" s="84"/>
      <c r="I65" s="84"/>
      <c r="J65" s="84"/>
      <c r="K65" s="49"/>
      <c r="L65" s="4"/>
    </row>
    <row r="66" spans="2:12" x14ac:dyDescent="0.2">
      <c r="B66" s="4"/>
      <c r="C66" s="95"/>
      <c r="D66" s="95"/>
      <c r="E66" s="84"/>
      <c r="F66" s="84"/>
      <c r="G66" s="84"/>
      <c r="H66" s="84"/>
      <c r="I66" s="84"/>
      <c r="J66" s="84"/>
      <c r="K66" s="48"/>
      <c r="L66" s="4"/>
    </row>
    <row r="67" spans="2:12" x14ac:dyDescent="0.2">
      <c r="B67" s="4"/>
      <c r="C67" s="95"/>
      <c r="D67" s="95"/>
      <c r="E67" s="84"/>
      <c r="F67" s="84"/>
      <c r="G67" s="84"/>
      <c r="H67" s="84"/>
      <c r="I67" s="84"/>
      <c r="J67" s="84"/>
      <c r="K67" s="49"/>
      <c r="L67" s="4"/>
    </row>
    <row r="68" spans="2:12" x14ac:dyDescent="0.2">
      <c r="B68" s="4"/>
      <c r="C68" s="95"/>
      <c r="D68" s="95"/>
      <c r="E68" s="84"/>
      <c r="F68" s="84"/>
      <c r="G68" s="84"/>
      <c r="H68" s="84"/>
      <c r="I68" s="84"/>
      <c r="J68" s="84"/>
      <c r="K68" s="49"/>
      <c r="L68" s="4"/>
    </row>
    <row r="69" spans="2:12" x14ac:dyDescent="0.2">
      <c r="B69" s="4"/>
      <c r="C69" s="95"/>
      <c r="D69" s="95"/>
      <c r="E69" s="84"/>
      <c r="F69" s="84"/>
      <c r="G69" s="84"/>
      <c r="H69" s="84"/>
      <c r="I69" s="84"/>
      <c r="J69" s="84"/>
      <c r="K69" s="49"/>
      <c r="L69" s="4"/>
    </row>
    <row r="70" spans="2:12" s="1" customFormat="1" x14ac:dyDescent="0.2">
      <c r="B70" s="4"/>
      <c r="C70" s="4"/>
      <c r="D70" s="4"/>
      <c r="E70" s="3"/>
      <c r="F70" s="4"/>
      <c r="G70" s="4"/>
      <c r="H70" s="4"/>
      <c r="I70" s="4"/>
      <c r="J70" s="4"/>
    </row>
    <row r="71" spans="2:12" s="1" customFormat="1" x14ac:dyDescent="0.2">
      <c r="B71" s="4"/>
      <c r="C71" s="4"/>
      <c r="D71" s="4"/>
      <c r="E71" s="3"/>
      <c r="F71" s="4"/>
      <c r="G71" s="4"/>
      <c r="H71" s="4"/>
      <c r="I71" s="4"/>
      <c r="J71" s="4"/>
    </row>
    <row r="72" spans="2:12" s="1" customFormat="1" x14ac:dyDescent="0.2">
      <c r="B72" s="4"/>
      <c r="C72" s="4"/>
      <c r="D72" s="4"/>
      <c r="E72" s="3"/>
      <c r="F72" s="4"/>
      <c r="G72" s="4"/>
      <c r="H72" s="4"/>
      <c r="I72" s="4"/>
      <c r="J72" s="4"/>
    </row>
    <row r="73" spans="2:12" s="1" customFormat="1" x14ac:dyDescent="0.2">
      <c r="B73" s="4"/>
      <c r="C73" s="4"/>
      <c r="D73" s="4"/>
      <c r="E73" s="4"/>
      <c r="F73" s="4"/>
      <c r="G73" s="4"/>
      <c r="H73" s="4"/>
      <c r="I73" s="4"/>
      <c r="J73" s="4"/>
    </row>
    <row r="74" spans="2:12" s="1" customFormat="1" x14ac:dyDescent="0.2">
      <c r="B74" s="4"/>
      <c r="C74" s="4"/>
      <c r="D74" s="4"/>
      <c r="E74" s="4"/>
      <c r="F74" s="4"/>
      <c r="G74" s="4"/>
      <c r="H74" s="4"/>
      <c r="I74" s="4"/>
      <c r="J74" s="4"/>
    </row>
    <row r="75" spans="2:12" s="1" customFormat="1" x14ac:dyDescent="0.2">
      <c r="B75" s="4"/>
      <c r="C75" s="4"/>
      <c r="D75" s="4"/>
      <c r="E75" s="4"/>
      <c r="F75" s="4"/>
      <c r="G75" s="4"/>
      <c r="H75" s="4"/>
      <c r="I75" s="4"/>
      <c r="J75" s="4"/>
    </row>
    <row r="76" spans="2:12" s="1" customFormat="1" x14ac:dyDescent="0.2">
      <c r="B76" s="4"/>
      <c r="C76" s="4"/>
      <c r="D76" s="4"/>
      <c r="E76" s="4"/>
      <c r="F76" s="4"/>
      <c r="G76" s="4"/>
      <c r="H76" s="4"/>
      <c r="I76" s="4"/>
      <c r="J76" s="4"/>
    </row>
    <row r="77" spans="2:12" s="1" customFormat="1" x14ac:dyDescent="0.2"/>
    <row r="78" spans="2:12" s="1" customFormat="1" x14ac:dyDescent="0.2"/>
    <row r="79" spans="2:12" s="1" customFormat="1" x14ac:dyDescent="0.2"/>
    <row r="80" spans="2:12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</sheetData>
  <mergeCells count="21">
    <mergeCell ref="U48:X48"/>
    <mergeCell ref="Y48:AB48"/>
    <mergeCell ref="T39:V39"/>
    <mergeCell ref="N46:P46"/>
    <mergeCell ref="Q46:S46"/>
    <mergeCell ref="W39:Y39"/>
    <mergeCell ref="N39:P39"/>
    <mergeCell ref="M48:P48"/>
    <mergeCell ref="Q48:T48"/>
    <mergeCell ref="E48:H48"/>
    <mergeCell ref="I48:L48"/>
    <mergeCell ref="E39:G39"/>
    <mergeCell ref="H39:J39"/>
    <mergeCell ref="K39:M39"/>
    <mergeCell ref="E46:G46"/>
    <mergeCell ref="AH5:AH6"/>
    <mergeCell ref="H46:J46"/>
    <mergeCell ref="Q39:S39"/>
    <mergeCell ref="K46:M46"/>
    <mergeCell ref="C2:P2"/>
    <mergeCell ref="C36:P3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S76"/>
  <sheetViews>
    <sheetView tabSelected="1" zoomScaleNormal="110" workbookViewId="0">
      <selection activeCell="N21" sqref="N21"/>
    </sheetView>
  </sheetViews>
  <sheetFormatPr baseColWidth="10" defaultColWidth="10.83203125" defaultRowHeight="15" x14ac:dyDescent="0.2"/>
  <cols>
    <col min="2" max="2" width="8.5" customWidth="1"/>
    <col min="3" max="3" width="12.83203125" customWidth="1"/>
    <col min="4" max="4" width="8.83203125" style="106" customWidth="1"/>
    <col min="5" max="14" width="7.33203125" customWidth="1"/>
    <col min="20" max="21" width="9.5" customWidth="1"/>
  </cols>
  <sheetData>
    <row r="3" spans="1:16" ht="24" x14ac:dyDescent="0.3">
      <c r="E3" s="173" t="s">
        <v>107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16" x14ac:dyDescent="0.2">
      <c r="A4" s="108" t="s">
        <v>72</v>
      </c>
      <c r="C4" s="65">
        <v>100000000</v>
      </c>
      <c r="D4" s="124"/>
      <c r="E4" s="1"/>
      <c r="G4" s="1"/>
      <c r="H4" s="1"/>
      <c r="I4" s="1"/>
      <c r="J4" s="1"/>
      <c r="K4" s="1"/>
      <c r="L4" s="1"/>
      <c r="M4" s="1"/>
      <c r="N4" s="1"/>
    </row>
    <row r="5" spans="1:16" x14ac:dyDescent="0.2">
      <c r="A5" s="106"/>
      <c r="C5" s="1"/>
      <c r="D5" s="107"/>
      <c r="E5" s="1"/>
      <c r="F5" s="1"/>
      <c r="G5" s="43"/>
      <c r="H5" s="1"/>
      <c r="I5" s="1"/>
      <c r="J5" s="1"/>
      <c r="K5" s="1"/>
      <c r="L5" s="1"/>
      <c r="M5" s="1"/>
      <c r="N5" s="1"/>
    </row>
    <row r="6" spans="1:16" x14ac:dyDescent="0.2">
      <c r="A6" s="108" t="s">
        <v>71</v>
      </c>
      <c r="C6" s="1"/>
      <c r="D6" s="107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6" x14ac:dyDescent="0.2">
      <c r="B7" s="108" t="s">
        <v>33</v>
      </c>
      <c r="C7" s="6" t="s">
        <v>65</v>
      </c>
      <c r="D7" s="112" t="s">
        <v>66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49</v>
      </c>
      <c r="L7" s="6" t="s">
        <v>50</v>
      </c>
      <c r="M7" s="6" t="s">
        <v>51</v>
      </c>
      <c r="N7" s="110"/>
    </row>
    <row r="8" spans="1:16" x14ac:dyDescent="0.2">
      <c r="B8" s="108"/>
      <c r="C8" s="7">
        <v>3</v>
      </c>
      <c r="D8" s="106">
        <v>0</v>
      </c>
      <c r="E8">
        <v>0</v>
      </c>
      <c r="F8">
        <v>2</v>
      </c>
      <c r="G8">
        <v>2</v>
      </c>
      <c r="H8">
        <v>0</v>
      </c>
      <c r="I8">
        <v>1</v>
      </c>
      <c r="J8">
        <v>0</v>
      </c>
      <c r="K8">
        <v>0</v>
      </c>
      <c r="L8">
        <v>0</v>
      </c>
      <c r="M8">
        <v>1</v>
      </c>
      <c r="N8" s="110"/>
    </row>
    <row r="9" spans="1:16" x14ac:dyDescent="0.2">
      <c r="B9" s="108"/>
      <c r="C9" s="7">
        <v>4</v>
      </c>
      <c r="D9" s="106">
        <v>1</v>
      </c>
      <c r="E9">
        <v>3</v>
      </c>
      <c r="F9">
        <v>6</v>
      </c>
      <c r="G9">
        <v>2</v>
      </c>
      <c r="H9">
        <v>1</v>
      </c>
      <c r="I9">
        <v>1</v>
      </c>
      <c r="J9">
        <v>2</v>
      </c>
      <c r="K9">
        <v>0</v>
      </c>
      <c r="L9">
        <v>0</v>
      </c>
      <c r="M9">
        <v>2</v>
      </c>
      <c r="N9" s="110"/>
    </row>
    <row r="10" spans="1:16" x14ac:dyDescent="0.2">
      <c r="B10" s="108"/>
      <c r="C10" s="7">
        <v>5</v>
      </c>
      <c r="D10" s="106">
        <v>1</v>
      </c>
      <c r="E10">
        <v>4</v>
      </c>
      <c r="F10">
        <v>7</v>
      </c>
      <c r="G10">
        <v>3</v>
      </c>
      <c r="H10">
        <v>1</v>
      </c>
      <c r="I10">
        <v>3</v>
      </c>
      <c r="J10">
        <v>7</v>
      </c>
      <c r="K10">
        <v>1</v>
      </c>
      <c r="L10">
        <v>1</v>
      </c>
      <c r="M10">
        <v>2</v>
      </c>
      <c r="N10" s="110"/>
    </row>
    <row r="11" spans="1:16" x14ac:dyDescent="0.2">
      <c r="B11" s="108"/>
      <c r="C11" s="7">
        <v>6</v>
      </c>
      <c r="D11" s="106">
        <v>2</v>
      </c>
      <c r="E11">
        <v>8</v>
      </c>
      <c r="F11">
        <v>9</v>
      </c>
      <c r="G11">
        <v>3</v>
      </c>
      <c r="H11">
        <v>1</v>
      </c>
      <c r="I11">
        <v>4</v>
      </c>
      <c r="J11">
        <v>7</v>
      </c>
      <c r="K11">
        <v>1</v>
      </c>
      <c r="L11">
        <v>2</v>
      </c>
      <c r="M11">
        <v>4</v>
      </c>
      <c r="N11" s="110"/>
    </row>
    <row r="12" spans="1:16" x14ac:dyDescent="0.2">
      <c r="B12" s="108"/>
      <c r="C12" s="5" t="s">
        <v>62</v>
      </c>
      <c r="D12" s="111">
        <f t="shared" ref="D12" si="0">D11/20*100</f>
        <v>10</v>
      </c>
      <c r="E12" s="5">
        <f>E11/20*100</f>
        <v>40</v>
      </c>
      <c r="F12" s="5">
        <f t="shared" ref="F12:M12" si="1">F11/20*100</f>
        <v>45</v>
      </c>
      <c r="G12" s="5">
        <f t="shared" si="1"/>
        <v>15</v>
      </c>
      <c r="H12" s="5">
        <f t="shared" si="1"/>
        <v>5</v>
      </c>
      <c r="I12" s="5">
        <f t="shared" si="1"/>
        <v>20</v>
      </c>
      <c r="J12" s="5">
        <f t="shared" si="1"/>
        <v>35</v>
      </c>
      <c r="K12" s="5">
        <f t="shared" si="1"/>
        <v>5</v>
      </c>
      <c r="L12" s="5">
        <f t="shared" si="1"/>
        <v>10</v>
      </c>
      <c r="M12" s="5">
        <f t="shared" si="1"/>
        <v>20</v>
      </c>
      <c r="N12" s="121"/>
    </row>
    <row r="13" spans="1:16" x14ac:dyDescent="0.2">
      <c r="B13" s="108"/>
      <c r="C13" s="5"/>
      <c r="D13" s="111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6" x14ac:dyDescent="0.2">
      <c r="B14" s="108"/>
      <c r="C14" s="1"/>
      <c r="D14" s="107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6" x14ac:dyDescent="0.2">
      <c r="B15" s="108" t="s">
        <v>34</v>
      </c>
      <c r="C15" s="6" t="s">
        <v>65</v>
      </c>
      <c r="D15" s="112" t="s">
        <v>66</v>
      </c>
      <c r="E15" s="6" t="s">
        <v>43</v>
      </c>
      <c r="F15" s="6" t="s">
        <v>44</v>
      </c>
      <c r="G15" s="6" t="s">
        <v>45</v>
      </c>
      <c r="H15" s="6" t="s">
        <v>46</v>
      </c>
      <c r="I15" s="6" t="s">
        <v>47</v>
      </c>
      <c r="J15" s="6" t="s">
        <v>48</v>
      </c>
      <c r="K15" s="6" t="s">
        <v>49</v>
      </c>
      <c r="L15" s="6" t="s">
        <v>50</v>
      </c>
      <c r="M15" s="6" t="s">
        <v>51</v>
      </c>
      <c r="N15" s="110"/>
    </row>
    <row r="16" spans="1:16" x14ac:dyDescent="0.2">
      <c r="B16" s="108"/>
      <c r="C16" s="7">
        <v>3</v>
      </c>
      <c r="D16" s="106">
        <v>0</v>
      </c>
      <c r="E16">
        <v>0</v>
      </c>
      <c r="F16">
        <v>0</v>
      </c>
      <c r="G16">
        <v>1</v>
      </c>
      <c r="H16">
        <v>0</v>
      </c>
      <c r="I16">
        <v>1</v>
      </c>
      <c r="J16">
        <v>1</v>
      </c>
      <c r="K16">
        <v>0</v>
      </c>
      <c r="L16">
        <v>0</v>
      </c>
      <c r="M16">
        <v>1</v>
      </c>
      <c r="N16" s="110"/>
    </row>
    <row r="17" spans="2:14" x14ac:dyDescent="0.2">
      <c r="B17" s="108"/>
      <c r="C17" s="7">
        <v>4</v>
      </c>
      <c r="D17" s="106">
        <v>1</v>
      </c>
      <c r="E17">
        <v>0</v>
      </c>
      <c r="F17">
        <v>2</v>
      </c>
      <c r="G17">
        <v>1</v>
      </c>
      <c r="H17">
        <v>0</v>
      </c>
      <c r="I17">
        <v>2</v>
      </c>
      <c r="J17">
        <v>1</v>
      </c>
      <c r="K17">
        <v>0</v>
      </c>
      <c r="L17">
        <v>1</v>
      </c>
      <c r="M17">
        <v>2</v>
      </c>
      <c r="N17" s="110"/>
    </row>
    <row r="18" spans="2:14" x14ac:dyDescent="0.2">
      <c r="B18" s="108"/>
      <c r="C18" s="7">
        <v>5</v>
      </c>
      <c r="D18" s="106">
        <v>1</v>
      </c>
      <c r="E18">
        <v>2</v>
      </c>
      <c r="F18">
        <v>4</v>
      </c>
      <c r="G18">
        <v>2</v>
      </c>
      <c r="H18">
        <v>1</v>
      </c>
      <c r="I18">
        <v>2</v>
      </c>
      <c r="J18">
        <v>2</v>
      </c>
      <c r="K18">
        <v>0</v>
      </c>
      <c r="L18">
        <v>2</v>
      </c>
      <c r="M18">
        <v>4</v>
      </c>
      <c r="N18" s="110"/>
    </row>
    <row r="19" spans="2:14" x14ac:dyDescent="0.2">
      <c r="B19" s="108"/>
      <c r="C19" s="7">
        <v>6</v>
      </c>
      <c r="D19" s="106">
        <v>1</v>
      </c>
      <c r="E19">
        <v>3</v>
      </c>
      <c r="F19">
        <v>4</v>
      </c>
      <c r="G19">
        <v>2</v>
      </c>
      <c r="H19">
        <v>1</v>
      </c>
      <c r="I19">
        <v>2</v>
      </c>
      <c r="J19">
        <v>3</v>
      </c>
      <c r="K19">
        <v>0</v>
      </c>
      <c r="L19">
        <v>2</v>
      </c>
      <c r="M19">
        <v>5</v>
      </c>
      <c r="N19" s="110"/>
    </row>
    <row r="20" spans="2:14" x14ac:dyDescent="0.2">
      <c r="B20" s="108"/>
      <c r="C20" s="5" t="s">
        <v>62</v>
      </c>
      <c r="D20" s="111">
        <f t="shared" ref="D20" si="2">D19/20*100</f>
        <v>5</v>
      </c>
      <c r="E20" s="5">
        <f>E19/20*100</f>
        <v>15</v>
      </c>
      <c r="F20" s="5">
        <f t="shared" ref="F20:M20" si="3">F19/20*100</f>
        <v>20</v>
      </c>
      <c r="G20" s="5">
        <f t="shared" si="3"/>
        <v>10</v>
      </c>
      <c r="H20" s="5">
        <f t="shared" si="3"/>
        <v>5</v>
      </c>
      <c r="I20" s="5">
        <f t="shared" si="3"/>
        <v>10</v>
      </c>
      <c r="J20" s="5">
        <f t="shared" si="3"/>
        <v>15</v>
      </c>
      <c r="K20" s="5">
        <f t="shared" si="3"/>
        <v>0</v>
      </c>
      <c r="L20" s="5">
        <f t="shared" si="3"/>
        <v>10</v>
      </c>
      <c r="M20" s="5">
        <f t="shared" si="3"/>
        <v>25</v>
      </c>
      <c r="N20" s="121"/>
    </row>
    <row r="21" spans="2:14" x14ac:dyDescent="0.2">
      <c r="B21" s="108"/>
      <c r="C21" s="1"/>
      <c r="D21" s="107"/>
      <c r="E21" s="1"/>
      <c r="F21" s="1"/>
      <c r="G21" s="1"/>
      <c r="I21" s="1"/>
      <c r="J21" s="1"/>
      <c r="K21" s="1"/>
      <c r="L21" s="1"/>
      <c r="M21" s="1"/>
      <c r="N21" s="110"/>
    </row>
    <row r="22" spans="2:14" x14ac:dyDescent="0.2">
      <c r="B22" s="108"/>
      <c r="C22" s="6" t="s">
        <v>65</v>
      </c>
      <c r="D22" s="112" t="s">
        <v>66</v>
      </c>
      <c r="E22" s="6" t="s">
        <v>43</v>
      </c>
      <c r="F22" s="6" t="s">
        <v>44</v>
      </c>
      <c r="G22" s="6" t="s">
        <v>45</v>
      </c>
      <c r="H22" s="6" t="s">
        <v>46</v>
      </c>
      <c r="I22" s="6" t="s">
        <v>47</v>
      </c>
      <c r="J22" s="6" t="s">
        <v>48</v>
      </c>
      <c r="K22" s="6" t="s">
        <v>49</v>
      </c>
      <c r="L22" s="6" t="s">
        <v>50</v>
      </c>
      <c r="M22" s="6" t="s">
        <v>51</v>
      </c>
      <c r="N22" s="110"/>
    </row>
    <row r="23" spans="2:14" x14ac:dyDescent="0.2">
      <c r="B23" s="108" t="s">
        <v>35</v>
      </c>
      <c r="C23" s="7">
        <v>3</v>
      </c>
      <c r="D23" s="106">
        <v>1</v>
      </c>
      <c r="E23">
        <v>2</v>
      </c>
      <c r="F23">
        <v>5</v>
      </c>
      <c r="G23">
        <v>2</v>
      </c>
      <c r="H23">
        <v>2</v>
      </c>
      <c r="I23">
        <v>1</v>
      </c>
      <c r="J23">
        <v>5</v>
      </c>
      <c r="K23">
        <v>0</v>
      </c>
      <c r="L23">
        <v>0</v>
      </c>
      <c r="M23">
        <v>5</v>
      </c>
      <c r="N23" s="110"/>
    </row>
    <row r="24" spans="2:14" x14ac:dyDescent="0.2">
      <c r="C24" s="7">
        <v>4</v>
      </c>
      <c r="D24" s="106">
        <v>2</v>
      </c>
      <c r="E24">
        <v>4</v>
      </c>
      <c r="F24">
        <v>6</v>
      </c>
      <c r="G24">
        <v>7</v>
      </c>
      <c r="H24">
        <v>5</v>
      </c>
      <c r="I24">
        <v>1</v>
      </c>
      <c r="J24">
        <v>5</v>
      </c>
      <c r="K24">
        <v>0</v>
      </c>
      <c r="L24">
        <v>0</v>
      </c>
      <c r="M24">
        <v>5</v>
      </c>
      <c r="N24" s="110"/>
    </row>
    <row r="25" spans="2:14" x14ac:dyDescent="0.2">
      <c r="C25" s="7">
        <v>5</v>
      </c>
      <c r="D25" s="106">
        <v>3</v>
      </c>
      <c r="E25">
        <v>6</v>
      </c>
      <c r="F25">
        <v>6</v>
      </c>
      <c r="G25">
        <v>7</v>
      </c>
      <c r="H25">
        <v>7</v>
      </c>
      <c r="I25">
        <v>2</v>
      </c>
      <c r="J25">
        <v>8</v>
      </c>
      <c r="K25">
        <v>1</v>
      </c>
      <c r="L25">
        <v>1</v>
      </c>
      <c r="M25">
        <v>11</v>
      </c>
      <c r="N25" s="110"/>
    </row>
    <row r="26" spans="2:14" x14ac:dyDescent="0.2">
      <c r="C26" s="7">
        <v>6</v>
      </c>
      <c r="D26" s="107">
        <v>4</v>
      </c>
      <c r="E26">
        <v>7</v>
      </c>
      <c r="F26">
        <v>7</v>
      </c>
      <c r="G26">
        <v>7</v>
      </c>
      <c r="H26">
        <v>8</v>
      </c>
      <c r="I26">
        <v>3</v>
      </c>
      <c r="J26">
        <v>8</v>
      </c>
      <c r="K26">
        <v>1</v>
      </c>
      <c r="L26">
        <v>1</v>
      </c>
      <c r="M26">
        <v>12</v>
      </c>
      <c r="N26" s="110"/>
    </row>
    <row r="27" spans="2:14" x14ac:dyDescent="0.2">
      <c r="C27" s="5" t="s">
        <v>62</v>
      </c>
      <c r="D27" s="111">
        <f t="shared" ref="D27" si="4">D26/20*100</f>
        <v>20</v>
      </c>
      <c r="E27" s="5">
        <f>E26/20*100</f>
        <v>35</v>
      </c>
      <c r="F27" s="5">
        <f t="shared" ref="F27:M27" si="5">F26/20*100</f>
        <v>35</v>
      </c>
      <c r="G27" s="5">
        <f t="shared" si="5"/>
        <v>35</v>
      </c>
      <c r="H27" s="5">
        <f t="shared" si="5"/>
        <v>40</v>
      </c>
      <c r="I27" s="5">
        <f t="shared" si="5"/>
        <v>15</v>
      </c>
      <c r="J27" s="5">
        <f t="shared" si="5"/>
        <v>40</v>
      </c>
      <c r="K27" s="5">
        <f t="shared" si="5"/>
        <v>5</v>
      </c>
      <c r="L27" s="5">
        <f t="shared" si="5"/>
        <v>5</v>
      </c>
      <c r="M27" s="5">
        <f t="shared" si="5"/>
        <v>60</v>
      </c>
      <c r="N27" s="121"/>
    </row>
    <row r="30" spans="2:14" x14ac:dyDescent="0.2">
      <c r="C30" s="12" t="s">
        <v>67</v>
      </c>
      <c r="D30" s="148" t="s">
        <v>66</v>
      </c>
      <c r="E30" s="148" t="s">
        <v>43</v>
      </c>
      <c r="F30" s="148" t="s">
        <v>44</v>
      </c>
      <c r="G30" s="148" t="s">
        <v>45</v>
      </c>
      <c r="H30" s="148" t="s">
        <v>46</v>
      </c>
      <c r="I30" s="148" t="s">
        <v>47</v>
      </c>
      <c r="J30" s="148" t="s">
        <v>48</v>
      </c>
      <c r="K30" s="148" t="s">
        <v>49</v>
      </c>
      <c r="L30" s="148" t="s">
        <v>50</v>
      </c>
      <c r="M30" s="148" t="s">
        <v>51</v>
      </c>
      <c r="N30" s="121"/>
    </row>
    <row r="31" spans="2:14" x14ac:dyDescent="0.2">
      <c r="C31" t="s">
        <v>33</v>
      </c>
      <c r="D31" s="106">
        <f t="shared" ref="D31:M31" si="6">D12</f>
        <v>10</v>
      </c>
      <c r="E31">
        <f t="shared" si="6"/>
        <v>40</v>
      </c>
      <c r="F31">
        <f t="shared" si="6"/>
        <v>45</v>
      </c>
      <c r="G31">
        <f t="shared" si="6"/>
        <v>15</v>
      </c>
      <c r="H31">
        <f t="shared" si="6"/>
        <v>5</v>
      </c>
      <c r="I31">
        <f t="shared" si="6"/>
        <v>20</v>
      </c>
      <c r="J31">
        <f t="shared" si="6"/>
        <v>35</v>
      </c>
      <c r="K31">
        <f t="shared" si="6"/>
        <v>5</v>
      </c>
      <c r="L31">
        <f t="shared" si="6"/>
        <v>10</v>
      </c>
      <c r="M31">
        <f t="shared" si="6"/>
        <v>20</v>
      </c>
      <c r="N31" s="110"/>
    </row>
    <row r="32" spans="2:14" x14ac:dyDescent="0.2">
      <c r="C32" t="s">
        <v>34</v>
      </c>
      <c r="D32" s="106">
        <f t="shared" ref="D32" si="7">D20</f>
        <v>5</v>
      </c>
      <c r="E32">
        <f t="shared" ref="E32:M32" si="8">E20</f>
        <v>15</v>
      </c>
      <c r="F32">
        <f t="shared" si="8"/>
        <v>20</v>
      </c>
      <c r="G32">
        <f t="shared" si="8"/>
        <v>10</v>
      </c>
      <c r="H32">
        <f t="shared" si="8"/>
        <v>5</v>
      </c>
      <c r="I32">
        <f t="shared" si="8"/>
        <v>10</v>
      </c>
      <c r="J32">
        <f t="shared" si="8"/>
        <v>15</v>
      </c>
      <c r="K32">
        <f t="shared" si="8"/>
        <v>0</v>
      </c>
      <c r="L32">
        <f t="shared" si="8"/>
        <v>10</v>
      </c>
      <c r="M32">
        <f t="shared" si="8"/>
        <v>25</v>
      </c>
      <c r="N32" s="110"/>
    </row>
    <row r="33" spans="2:19" x14ac:dyDescent="0.2">
      <c r="C33" t="s">
        <v>35</v>
      </c>
      <c r="D33" s="106">
        <f t="shared" ref="D33" si="9">D27</f>
        <v>20</v>
      </c>
      <c r="E33">
        <f t="shared" ref="E33:M33" si="10">E27</f>
        <v>35</v>
      </c>
      <c r="F33">
        <f t="shared" si="10"/>
        <v>35</v>
      </c>
      <c r="G33">
        <f t="shared" si="10"/>
        <v>35</v>
      </c>
      <c r="H33">
        <f t="shared" si="10"/>
        <v>40</v>
      </c>
      <c r="I33">
        <f t="shared" si="10"/>
        <v>15</v>
      </c>
      <c r="J33">
        <f t="shared" si="10"/>
        <v>40</v>
      </c>
      <c r="K33">
        <f t="shared" si="10"/>
        <v>5</v>
      </c>
      <c r="L33">
        <f t="shared" si="10"/>
        <v>5</v>
      </c>
      <c r="M33">
        <f t="shared" si="10"/>
        <v>60</v>
      </c>
      <c r="N33" s="110"/>
    </row>
    <row r="34" spans="2:19" x14ac:dyDescent="0.2">
      <c r="C34" s="146" t="s">
        <v>63</v>
      </c>
      <c r="D34" s="123">
        <f t="shared" ref="D34" si="11">AVERAGE(D31:D33)</f>
        <v>11.666666666666666</v>
      </c>
      <c r="E34" s="123">
        <f>AVERAGE(E31:E33)</f>
        <v>30</v>
      </c>
      <c r="F34" s="123">
        <f t="shared" ref="F34:M34" si="12">AVERAGE(F31:F33)</f>
        <v>33.333333333333336</v>
      </c>
      <c r="G34" s="123">
        <f t="shared" si="12"/>
        <v>20</v>
      </c>
      <c r="H34" s="123">
        <f t="shared" si="12"/>
        <v>16.666666666666668</v>
      </c>
      <c r="I34" s="123">
        <f t="shared" si="12"/>
        <v>15</v>
      </c>
      <c r="J34" s="123">
        <f t="shared" si="12"/>
        <v>30</v>
      </c>
      <c r="K34" s="123">
        <f t="shared" si="12"/>
        <v>3.3333333333333335</v>
      </c>
      <c r="L34" s="123">
        <f t="shared" si="12"/>
        <v>8.3333333333333339</v>
      </c>
      <c r="M34" s="123">
        <f t="shared" si="12"/>
        <v>35</v>
      </c>
      <c r="N34" s="103"/>
    </row>
    <row r="35" spans="2:19" ht="21" x14ac:dyDescent="0.25">
      <c r="C35" s="115" t="s">
        <v>64</v>
      </c>
      <c r="D35" s="147">
        <f t="shared" ref="D35" si="13">STDEV(D31:D33)</f>
        <v>7.6376261582597342</v>
      </c>
      <c r="E35" s="147">
        <f>STDEV(E31:E33)</f>
        <v>13.228756555322953</v>
      </c>
      <c r="F35" s="147">
        <f t="shared" ref="F35:M35" si="14">STDEV(F31:F33)</f>
        <v>12.583057392117913</v>
      </c>
      <c r="G35" s="147">
        <f t="shared" si="14"/>
        <v>13.228756555322953</v>
      </c>
      <c r="H35" s="147">
        <f t="shared" si="14"/>
        <v>20.207259421636902</v>
      </c>
      <c r="I35" s="147">
        <f t="shared" si="14"/>
        <v>5</v>
      </c>
      <c r="J35" s="147">
        <f t="shared" si="14"/>
        <v>13.228756555322953</v>
      </c>
      <c r="K35" s="147">
        <f t="shared" si="14"/>
        <v>2.8867513459481287</v>
      </c>
      <c r="L35" s="147">
        <f t="shared" si="14"/>
        <v>2.8867513459481282</v>
      </c>
      <c r="M35" s="147">
        <f t="shared" si="14"/>
        <v>21.794494717703369</v>
      </c>
      <c r="N35" s="128"/>
      <c r="P35" s="155" t="s">
        <v>102</v>
      </c>
      <c r="Q35" s="149"/>
    </row>
    <row r="36" spans="2:19" x14ac:dyDescent="0.2">
      <c r="Q36" s="96"/>
    </row>
    <row r="37" spans="2:19" x14ac:dyDescent="0.2"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</row>
    <row r="38" spans="2:19" x14ac:dyDescent="0.2">
      <c r="C38" s="98"/>
      <c r="D38" s="98"/>
      <c r="E38" s="110"/>
      <c r="F38" s="110"/>
      <c r="G38" s="110"/>
      <c r="H38" s="110"/>
      <c r="I38" s="110"/>
      <c r="J38" s="110"/>
      <c r="K38" s="110"/>
      <c r="L38" s="110"/>
      <c r="M38" s="110"/>
      <c r="N38" s="110"/>
    </row>
    <row r="39" spans="2:19" ht="19" x14ac:dyDescent="0.25">
      <c r="C39" s="150" t="s">
        <v>77</v>
      </c>
      <c r="D39" s="110"/>
      <c r="E39" s="119"/>
      <c r="F39" s="119"/>
      <c r="G39" s="119"/>
      <c r="H39" s="119"/>
      <c r="I39" s="119"/>
      <c r="K39" s="151" t="s">
        <v>76</v>
      </c>
      <c r="L39" s="119"/>
      <c r="M39" s="119"/>
      <c r="N39" s="119"/>
    </row>
    <row r="40" spans="2:19" x14ac:dyDescent="0.2"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2:19" x14ac:dyDescent="0.2">
      <c r="B41" s="108"/>
      <c r="C41" s="108"/>
      <c r="D41" s="172" t="s">
        <v>98</v>
      </c>
      <c r="E41" s="108"/>
      <c r="F41" s="108"/>
      <c r="G41" s="108"/>
      <c r="H41" s="108"/>
    </row>
    <row r="42" spans="2:19" x14ac:dyDescent="0.2">
      <c r="B42" s="108" t="s">
        <v>94</v>
      </c>
      <c r="C42" s="108" t="s">
        <v>93</v>
      </c>
      <c r="D42" s="172"/>
      <c r="E42" s="108" t="s">
        <v>92</v>
      </c>
      <c r="F42" s="108" t="s">
        <v>91</v>
      </c>
      <c r="G42" s="108" t="s">
        <v>90</v>
      </c>
      <c r="H42" s="108" t="s">
        <v>78</v>
      </c>
      <c r="I42" s="42"/>
      <c r="J42" s="42"/>
      <c r="K42" s="42"/>
      <c r="L42" s="42"/>
      <c r="M42" s="42"/>
      <c r="N42" s="42"/>
    </row>
    <row r="43" spans="2:19" x14ac:dyDescent="0.2">
      <c r="B43" s="106" t="s">
        <v>52</v>
      </c>
      <c r="C43" s="106">
        <v>1</v>
      </c>
      <c r="D43" s="106">
        <v>2</v>
      </c>
      <c r="E43" s="106">
        <f t="shared" ref="E43:E72" si="15">(D43*100)/20</f>
        <v>10</v>
      </c>
      <c r="F43" s="106">
        <f t="shared" ref="F43:F72" si="16">E43/100</f>
        <v>0.1</v>
      </c>
      <c r="G43" s="106">
        <f t="shared" ref="G43:G72" si="17">SQRT(F43)</f>
        <v>0.31622776601683794</v>
      </c>
      <c r="H43" s="106">
        <f t="shared" ref="H43:H72" si="18">ASIN(G43)</f>
        <v>0.32175055439664224</v>
      </c>
    </row>
    <row r="44" spans="2:19" ht="16" x14ac:dyDescent="0.2">
      <c r="B44" s="106" t="s">
        <v>52</v>
      </c>
      <c r="C44" s="106">
        <v>2</v>
      </c>
      <c r="D44" s="106">
        <v>1</v>
      </c>
      <c r="E44" s="106">
        <f t="shared" si="15"/>
        <v>5</v>
      </c>
      <c r="F44" s="106">
        <f t="shared" si="16"/>
        <v>0.05</v>
      </c>
      <c r="G44" s="106">
        <f t="shared" si="17"/>
        <v>0.22360679774997896</v>
      </c>
      <c r="H44" s="106">
        <f t="shared" si="18"/>
        <v>0.22551340589813121</v>
      </c>
      <c r="S44" s="171"/>
    </row>
    <row r="45" spans="2:19" x14ac:dyDescent="0.2">
      <c r="B45" s="106" t="s">
        <v>52</v>
      </c>
      <c r="C45" s="106">
        <v>3</v>
      </c>
      <c r="D45" s="106">
        <v>4</v>
      </c>
      <c r="E45" s="106">
        <f t="shared" si="15"/>
        <v>20</v>
      </c>
      <c r="F45" s="106">
        <f t="shared" si="16"/>
        <v>0.2</v>
      </c>
      <c r="G45" s="106">
        <f t="shared" si="17"/>
        <v>0.44721359549995793</v>
      </c>
      <c r="H45" s="106">
        <f t="shared" si="18"/>
        <v>0.46364760900080609</v>
      </c>
      <c r="K45" s="82"/>
      <c r="L45" s="82"/>
      <c r="M45" s="82"/>
      <c r="N45" s="82"/>
      <c r="O45" s="82"/>
    </row>
    <row r="46" spans="2:19" x14ac:dyDescent="0.2">
      <c r="B46" s="106" t="s">
        <v>53</v>
      </c>
      <c r="C46" s="106">
        <v>1</v>
      </c>
      <c r="D46" s="106">
        <v>8</v>
      </c>
      <c r="E46" s="106">
        <f t="shared" si="15"/>
        <v>40</v>
      </c>
      <c r="F46" s="106">
        <f t="shared" si="16"/>
        <v>0.4</v>
      </c>
      <c r="G46" s="106">
        <f t="shared" si="17"/>
        <v>0.63245553203367588</v>
      </c>
      <c r="H46" s="106">
        <f t="shared" si="18"/>
        <v>0.68471920300228295</v>
      </c>
      <c r="K46" s="82"/>
      <c r="L46" s="82"/>
      <c r="M46" s="82"/>
      <c r="N46" s="82"/>
      <c r="O46" s="82"/>
    </row>
    <row r="47" spans="2:19" x14ac:dyDescent="0.2">
      <c r="B47" s="106" t="s">
        <v>53</v>
      </c>
      <c r="C47" s="106">
        <v>2</v>
      </c>
      <c r="D47" s="106">
        <v>3</v>
      </c>
      <c r="E47" s="106">
        <f t="shared" si="15"/>
        <v>15</v>
      </c>
      <c r="F47" s="106">
        <f t="shared" si="16"/>
        <v>0.15</v>
      </c>
      <c r="G47" s="106">
        <f t="shared" si="17"/>
        <v>0.3872983346207417</v>
      </c>
      <c r="H47" s="106">
        <f t="shared" si="18"/>
        <v>0.3976994150920718</v>
      </c>
      <c r="K47" s="82"/>
      <c r="L47" s="82"/>
      <c r="M47" s="82"/>
      <c r="N47" s="82"/>
      <c r="O47" s="82"/>
    </row>
    <row r="48" spans="2:19" x14ac:dyDescent="0.2">
      <c r="B48" s="106" t="s">
        <v>53</v>
      </c>
      <c r="C48" s="106">
        <v>3</v>
      </c>
      <c r="D48" s="106">
        <v>7</v>
      </c>
      <c r="E48" s="106">
        <f t="shared" si="15"/>
        <v>35</v>
      </c>
      <c r="F48" s="106">
        <f t="shared" si="16"/>
        <v>0.35</v>
      </c>
      <c r="G48" s="106">
        <f t="shared" si="17"/>
        <v>0.59160797830996159</v>
      </c>
      <c r="H48" s="106">
        <f t="shared" si="18"/>
        <v>0.63305183638974949</v>
      </c>
      <c r="K48" s="82"/>
      <c r="L48" s="82"/>
      <c r="M48" s="82"/>
      <c r="N48" s="82"/>
      <c r="O48" s="82"/>
    </row>
    <row r="49" spans="2:15" x14ac:dyDescent="0.2">
      <c r="B49" s="106" t="s">
        <v>54</v>
      </c>
      <c r="C49" s="106">
        <v>1</v>
      </c>
      <c r="D49" s="106">
        <v>9</v>
      </c>
      <c r="E49" s="106">
        <f t="shared" si="15"/>
        <v>45</v>
      </c>
      <c r="F49" s="106">
        <f t="shared" si="16"/>
        <v>0.45</v>
      </c>
      <c r="G49" s="106">
        <f t="shared" si="17"/>
        <v>0.67082039324993692</v>
      </c>
      <c r="H49" s="106">
        <f t="shared" si="18"/>
        <v>0.73531445281666841</v>
      </c>
      <c r="K49" s="82"/>
      <c r="L49" s="82"/>
      <c r="M49" s="82"/>
      <c r="N49" s="82"/>
      <c r="O49" s="82"/>
    </row>
    <row r="50" spans="2:15" x14ac:dyDescent="0.2">
      <c r="B50" s="106" t="s">
        <v>54</v>
      </c>
      <c r="C50" s="106">
        <v>2</v>
      </c>
      <c r="D50" s="106">
        <v>4</v>
      </c>
      <c r="E50" s="106">
        <f t="shared" si="15"/>
        <v>20</v>
      </c>
      <c r="F50" s="106">
        <f t="shared" si="16"/>
        <v>0.2</v>
      </c>
      <c r="G50" s="106">
        <f t="shared" si="17"/>
        <v>0.44721359549995793</v>
      </c>
      <c r="H50" s="106">
        <f t="shared" si="18"/>
        <v>0.46364760900080609</v>
      </c>
      <c r="K50" s="82"/>
      <c r="L50" s="82"/>
      <c r="M50" s="82"/>
      <c r="N50" s="82"/>
      <c r="O50" s="82"/>
    </row>
    <row r="51" spans="2:15" x14ac:dyDescent="0.2">
      <c r="B51" s="106" t="s">
        <v>54</v>
      </c>
      <c r="C51" s="106">
        <v>3</v>
      </c>
      <c r="D51" s="106">
        <v>7</v>
      </c>
      <c r="E51" s="106">
        <f t="shared" si="15"/>
        <v>35</v>
      </c>
      <c r="F51" s="106">
        <f t="shared" si="16"/>
        <v>0.35</v>
      </c>
      <c r="G51" s="106">
        <f t="shared" si="17"/>
        <v>0.59160797830996159</v>
      </c>
      <c r="H51" s="106">
        <f t="shared" si="18"/>
        <v>0.63305183638974949</v>
      </c>
      <c r="K51" s="82"/>
      <c r="L51" s="82"/>
      <c r="M51" s="82"/>
      <c r="N51" s="82"/>
      <c r="O51" s="82"/>
    </row>
    <row r="52" spans="2:15" x14ac:dyDescent="0.2">
      <c r="B52" s="106" t="s">
        <v>55</v>
      </c>
      <c r="C52" s="106">
        <v>1</v>
      </c>
      <c r="D52" s="106">
        <v>3</v>
      </c>
      <c r="E52" s="106">
        <f t="shared" si="15"/>
        <v>15</v>
      </c>
      <c r="F52" s="106">
        <f t="shared" si="16"/>
        <v>0.15</v>
      </c>
      <c r="G52" s="106">
        <f t="shared" si="17"/>
        <v>0.3872983346207417</v>
      </c>
      <c r="H52" s="106">
        <f t="shared" si="18"/>
        <v>0.3976994150920718</v>
      </c>
      <c r="K52" s="82"/>
      <c r="L52" s="82"/>
      <c r="M52" s="82"/>
      <c r="N52" s="82"/>
      <c r="O52" s="82"/>
    </row>
    <row r="53" spans="2:15" x14ac:dyDescent="0.2">
      <c r="B53" s="106" t="s">
        <v>55</v>
      </c>
      <c r="C53" s="106">
        <v>2</v>
      </c>
      <c r="D53" s="106">
        <v>2</v>
      </c>
      <c r="E53" s="106">
        <f t="shared" si="15"/>
        <v>10</v>
      </c>
      <c r="F53" s="106">
        <f t="shared" si="16"/>
        <v>0.1</v>
      </c>
      <c r="G53" s="106">
        <f t="shared" si="17"/>
        <v>0.31622776601683794</v>
      </c>
      <c r="H53" s="106">
        <f t="shared" si="18"/>
        <v>0.32175055439664224</v>
      </c>
      <c r="K53" s="82"/>
      <c r="L53" s="82"/>
      <c r="M53" s="82"/>
      <c r="N53" s="82"/>
      <c r="O53" s="82"/>
    </row>
    <row r="54" spans="2:15" x14ac:dyDescent="0.2">
      <c r="B54" s="106" t="s">
        <v>55</v>
      </c>
      <c r="C54" s="106">
        <v>3</v>
      </c>
      <c r="D54" s="106">
        <v>7</v>
      </c>
      <c r="E54" s="106">
        <f t="shared" si="15"/>
        <v>35</v>
      </c>
      <c r="F54" s="106">
        <f t="shared" si="16"/>
        <v>0.35</v>
      </c>
      <c r="G54" s="106">
        <f t="shared" si="17"/>
        <v>0.59160797830996159</v>
      </c>
      <c r="H54" s="106">
        <f t="shared" si="18"/>
        <v>0.63305183638974949</v>
      </c>
      <c r="K54" s="82"/>
      <c r="L54" s="82"/>
      <c r="M54" s="82"/>
      <c r="N54" s="82"/>
      <c r="O54" s="82"/>
    </row>
    <row r="55" spans="2:15" x14ac:dyDescent="0.2">
      <c r="B55" s="106" t="s">
        <v>56</v>
      </c>
      <c r="C55" s="106">
        <v>1</v>
      </c>
      <c r="D55" s="106">
        <v>1</v>
      </c>
      <c r="E55" s="106">
        <f t="shared" si="15"/>
        <v>5</v>
      </c>
      <c r="F55" s="106">
        <f t="shared" si="16"/>
        <v>0.05</v>
      </c>
      <c r="G55" s="106">
        <f t="shared" si="17"/>
        <v>0.22360679774997896</v>
      </c>
      <c r="H55" s="106">
        <f t="shared" si="18"/>
        <v>0.22551340589813121</v>
      </c>
      <c r="K55" s="82"/>
      <c r="L55" s="82"/>
      <c r="M55" s="82"/>
      <c r="N55" s="82"/>
      <c r="O55" s="82"/>
    </row>
    <row r="56" spans="2:15" x14ac:dyDescent="0.2">
      <c r="B56" s="106" t="s">
        <v>56</v>
      </c>
      <c r="C56" s="106">
        <v>2</v>
      </c>
      <c r="D56" s="106">
        <v>1</v>
      </c>
      <c r="E56" s="106">
        <f t="shared" si="15"/>
        <v>5</v>
      </c>
      <c r="F56" s="106">
        <f t="shared" si="16"/>
        <v>0.05</v>
      </c>
      <c r="G56" s="106">
        <f t="shared" si="17"/>
        <v>0.22360679774997896</v>
      </c>
      <c r="H56" s="106">
        <f t="shared" si="18"/>
        <v>0.22551340589813121</v>
      </c>
      <c r="K56" s="82"/>
      <c r="L56" s="82"/>
      <c r="M56" s="82"/>
      <c r="N56" s="82"/>
      <c r="O56" s="82"/>
    </row>
    <row r="57" spans="2:15" x14ac:dyDescent="0.2">
      <c r="B57" s="106" t="s">
        <v>56</v>
      </c>
      <c r="C57" s="106">
        <v>3</v>
      </c>
      <c r="D57" s="106">
        <v>8</v>
      </c>
      <c r="E57" s="106">
        <f t="shared" si="15"/>
        <v>40</v>
      </c>
      <c r="F57" s="106">
        <f t="shared" si="16"/>
        <v>0.4</v>
      </c>
      <c r="G57" s="106">
        <f t="shared" si="17"/>
        <v>0.63245553203367588</v>
      </c>
      <c r="H57" s="106">
        <f t="shared" si="18"/>
        <v>0.68471920300228295</v>
      </c>
      <c r="K57" s="82"/>
      <c r="L57" s="82"/>
      <c r="M57" s="82"/>
      <c r="N57" s="82"/>
      <c r="O57" s="82"/>
    </row>
    <row r="58" spans="2:15" x14ac:dyDescent="0.2">
      <c r="B58" s="106" t="s">
        <v>57</v>
      </c>
      <c r="C58" s="106">
        <v>1</v>
      </c>
      <c r="D58" s="106">
        <v>4</v>
      </c>
      <c r="E58" s="106">
        <f t="shared" si="15"/>
        <v>20</v>
      </c>
      <c r="F58" s="106">
        <f t="shared" si="16"/>
        <v>0.2</v>
      </c>
      <c r="G58" s="106">
        <f t="shared" si="17"/>
        <v>0.44721359549995793</v>
      </c>
      <c r="H58" s="106">
        <f t="shared" si="18"/>
        <v>0.46364760900080609</v>
      </c>
      <c r="K58" s="82"/>
      <c r="L58" s="82"/>
      <c r="M58" s="82"/>
      <c r="N58" s="82"/>
      <c r="O58" s="82"/>
    </row>
    <row r="59" spans="2:15" x14ac:dyDescent="0.2">
      <c r="B59" s="106" t="s">
        <v>57</v>
      </c>
      <c r="C59" s="106">
        <v>2</v>
      </c>
      <c r="D59" s="106">
        <v>2</v>
      </c>
      <c r="E59" s="106">
        <f t="shared" si="15"/>
        <v>10</v>
      </c>
      <c r="F59" s="106">
        <f t="shared" si="16"/>
        <v>0.1</v>
      </c>
      <c r="G59" s="106">
        <f t="shared" si="17"/>
        <v>0.31622776601683794</v>
      </c>
      <c r="H59" s="106">
        <f t="shared" si="18"/>
        <v>0.32175055439664224</v>
      </c>
      <c r="K59" s="82"/>
      <c r="L59" s="82"/>
      <c r="M59" s="82"/>
      <c r="N59" s="82"/>
      <c r="O59" s="82"/>
    </row>
    <row r="60" spans="2:15" x14ac:dyDescent="0.2">
      <c r="B60" s="106" t="s">
        <v>57</v>
      </c>
      <c r="C60" s="106">
        <v>3</v>
      </c>
      <c r="D60" s="106">
        <v>3</v>
      </c>
      <c r="E60" s="106">
        <f t="shared" si="15"/>
        <v>15</v>
      </c>
      <c r="F60" s="106">
        <f t="shared" si="16"/>
        <v>0.15</v>
      </c>
      <c r="G60" s="106">
        <f t="shared" si="17"/>
        <v>0.3872983346207417</v>
      </c>
      <c r="H60" s="106">
        <f t="shared" si="18"/>
        <v>0.3976994150920718</v>
      </c>
      <c r="K60" s="82"/>
      <c r="L60" s="82"/>
      <c r="M60" s="82"/>
      <c r="N60" s="82"/>
      <c r="O60" s="82"/>
    </row>
    <row r="61" spans="2:15" x14ac:dyDescent="0.2">
      <c r="B61" s="106" t="s">
        <v>58</v>
      </c>
      <c r="C61" s="106">
        <v>1</v>
      </c>
      <c r="D61" s="106">
        <v>7</v>
      </c>
      <c r="E61" s="106">
        <f t="shared" si="15"/>
        <v>35</v>
      </c>
      <c r="F61" s="106">
        <f t="shared" si="16"/>
        <v>0.35</v>
      </c>
      <c r="G61" s="106">
        <f t="shared" si="17"/>
        <v>0.59160797830996159</v>
      </c>
      <c r="H61" s="106">
        <f t="shared" si="18"/>
        <v>0.63305183638974949</v>
      </c>
      <c r="K61" s="82"/>
      <c r="L61" s="82"/>
      <c r="M61" s="82"/>
      <c r="N61" s="82"/>
      <c r="O61" s="82"/>
    </row>
    <row r="62" spans="2:15" x14ac:dyDescent="0.2">
      <c r="B62" s="106" t="s">
        <v>58</v>
      </c>
      <c r="C62" s="106">
        <v>2</v>
      </c>
      <c r="D62" s="106">
        <v>3</v>
      </c>
      <c r="E62" s="106">
        <f t="shared" si="15"/>
        <v>15</v>
      </c>
      <c r="F62" s="106">
        <f t="shared" si="16"/>
        <v>0.15</v>
      </c>
      <c r="G62" s="106">
        <f t="shared" si="17"/>
        <v>0.3872983346207417</v>
      </c>
      <c r="H62" s="106">
        <f t="shared" si="18"/>
        <v>0.3976994150920718</v>
      </c>
      <c r="K62" s="82"/>
      <c r="L62" s="82"/>
      <c r="M62" s="82"/>
      <c r="N62" s="82"/>
      <c r="O62" s="82"/>
    </row>
    <row r="63" spans="2:15" x14ac:dyDescent="0.2">
      <c r="B63" s="106" t="s">
        <v>58</v>
      </c>
      <c r="C63" s="106">
        <v>3</v>
      </c>
      <c r="D63" s="106">
        <v>8</v>
      </c>
      <c r="E63" s="106">
        <f t="shared" si="15"/>
        <v>40</v>
      </c>
      <c r="F63" s="106">
        <f t="shared" si="16"/>
        <v>0.4</v>
      </c>
      <c r="G63" s="106">
        <f t="shared" si="17"/>
        <v>0.63245553203367588</v>
      </c>
      <c r="H63" s="106">
        <f t="shared" si="18"/>
        <v>0.68471920300228295</v>
      </c>
      <c r="K63" s="82"/>
      <c r="L63" s="82"/>
      <c r="M63" s="82"/>
      <c r="N63" s="82"/>
      <c r="O63" s="82"/>
    </row>
    <row r="64" spans="2:15" x14ac:dyDescent="0.2">
      <c r="B64" s="106" t="s">
        <v>59</v>
      </c>
      <c r="C64" s="106">
        <v>1</v>
      </c>
      <c r="D64" s="106">
        <v>1</v>
      </c>
      <c r="E64" s="106">
        <f t="shared" si="15"/>
        <v>5</v>
      </c>
      <c r="F64" s="106">
        <f t="shared" si="16"/>
        <v>0.05</v>
      </c>
      <c r="G64" s="106">
        <f t="shared" si="17"/>
        <v>0.22360679774997896</v>
      </c>
      <c r="H64" s="106">
        <f t="shared" si="18"/>
        <v>0.22551340589813121</v>
      </c>
      <c r="K64" s="82"/>
      <c r="L64" s="82"/>
      <c r="M64" s="82"/>
      <c r="N64" s="82"/>
      <c r="O64" s="82"/>
    </row>
    <row r="65" spans="2:15" x14ac:dyDescent="0.2">
      <c r="B65" s="106" t="s">
        <v>59</v>
      </c>
      <c r="C65" s="106">
        <v>2</v>
      </c>
      <c r="D65" s="106">
        <v>0</v>
      </c>
      <c r="E65" s="106">
        <f t="shared" si="15"/>
        <v>0</v>
      </c>
      <c r="F65" s="106">
        <f t="shared" si="16"/>
        <v>0</v>
      </c>
      <c r="G65" s="106">
        <f t="shared" si="17"/>
        <v>0</v>
      </c>
      <c r="H65" s="106">
        <f t="shared" si="18"/>
        <v>0</v>
      </c>
      <c r="K65" s="82"/>
      <c r="L65" s="82"/>
      <c r="M65" s="82"/>
      <c r="N65" s="82"/>
      <c r="O65" s="82"/>
    </row>
    <row r="66" spans="2:15" x14ac:dyDescent="0.2">
      <c r="B66" s="106" t="s">
        <v>59</v>
      </c>
      <c r="C66" s="106">
        <v>3</v>
      </c>
      <c r="D66" s="106">
        <v>1</v>
      </c>
      <c r="E66" s="106">
        <f t="shared" si="15"/>
        <v>5</v>
      </c>
      <c r="F66" s="106">
        <f t="shared" si="16"/>
        <v>0.05</v>
      </c>
      <c r="G66" s="106">
        <f t="shared" si="17"/>
        <v>0.22360679774997896</v>
      </c>
      <c r="H66" s="106">
        <f t="shared" si="18"/>
        <v>0.22551340589813121</v>
      </c>
      <c r="K66" s="82"/>
      <c r="L66" s="82"/>
      <c r="M66" s="82"/>
      <c r="N66" s="82"/>
      <c r="O66" s="82"/>
    </row>
    <row r="67" spans="2:15" x14ac:dyDescent="0.2">
      <c r="B67" s="106" t="s">
        <v>60</v>
      </c>
      <c r="C67" s="106">
        <v>1</v>
      </c>
      <c r="D67" s="106">
        <v>2</v>
      </c>
      <c r="E67" s="106">
        <f t="shared" si="15"/>
        <v>10</v>
      </c>
      <c r="F67" s="106">
        <f t="shared" si="16"/>
        <v>0.1</v>
      </c>
      <c r="G67" s="106">
        <f t="shared" si="17"/>
        <v>0.31622776601683794</v>
      </c>
      <c r="H67" s="106">
        <f t="shared" si="18"/>
        <v>0.32175055439664224</v>
      </c>
      <c r="K67" s="82"/>
      <c r="L67" s="82"/>
      <c r="M67" s="82"/>
      <c r="N67" s="82"/>
      <c r="O67" s="82"/>
    </row>
    <row r="68" spans="2:15" x14ac:dyDescent="0.2">
      <c r="B68" s="106" t="s">
        <v>60</v>
      </c>
      <c r="C68" s="106">
        <v>2</v>
      </c>
      <c r="D68" s="106">
        <v>2</v>
      </c>
      <c r="E68" s="106">
        <f t="shared" si="15"/>
        <v>10</v>
      </c>
      <c r="F68" s="106">
        <f t="shared" si="16"/>
        <v>0.1</v>
      </c>
      <c r="G68" s="106">
        <f t="shared" si="17"/>
        <v>0.31622776601683794</v>
      </c>
      <c r="H68" s="106">
        <f t="shared" si="18"/>
        <v>0.32175055439664224</v>
      </c>
      <c r="K68" s="82"/>
      <c r="L68" s="82"/>
      <c r="M68" s="82"/>
      <c r="N68" s="82"/>
      <c r="O68" s="82"/>
    </row>
    <row r="69" spans="2:15" x14ac:dyDescent="0.2">
      <c r="B69" s="106" t="s">
        <v>60</v>
      </c>
      <c r="C69" s="106">
        <v>3</v>
      </c>
      <c r="D69" s="106">
        <v>1</v>
      </c>
      <c r="E69" s="106">
        <f t="shared" si="15"/>
        <v>5</v>
      </c>
      <c r="F69" s="106">
        <f t="shared" si="16"/>
        <v>0.05</v>
      </c>
      <c r="G69" s="106">
        <f t="shared" si="17"/>
        <v>0.22360679774997896</v>
      </c>
      <c r="H69" s="106">
        <f t="shared" si="18"/>
        <v>0.22551340589813121</v>
      </c>
      <c r="K69" s="82"/>
      <c r="L69" s="82"/>
      <c r="M69" s="82"/>
      <c r="N69" s="82"/>
      <c r="O69" s="82"/>
    </row>
    <row r="70" spans="2:15" x14ac:dyDescent="0.2">
      <c r="B70" s="106" t="s">
        <v>61</v>
      </c>
      <c r="C70" s="106">
        <v>1</v>
      </c>
      <c r="D70" s="106">
        <v>4</v>
      </c>
      <c r="E70" s="106">
        <f t="shared" si="15"/>
        <v>20</v>
      </c>
      <c r="F70" s="106">
        <f t="shared" si="16"/>
        <v>0.2</v>
      </c>
      <c r="G70" s="106">
        <f t="shared" si="17"/>
        <v>0.44721359549995793</v>
      </c>
      <c r="H70" s="106">
        <f t="shared" si="18"/>
        <v>0.46364760900080609</v>
      </c>
      <c r="L70" s="82"/>
      <c r="M70" s="82"/>
      <c r="N70" s="82"/>
      <c r="O70" s="82"/>
    </row>
    <row r="71" spans="2:15" x14ac:dyDescent="0.2">
      <c r="B71" s="106" t="s">
        <v>61</v>
      </c>
      <c r="C71" s="106">
        <v>2</v>
      </c>
      <c r="D71" s="106">
        <v>5</v>
      </c>
      <c r="E71" s="106">
        <f t="shared" si="15"/>
        <v>25</v>
      </c>
      <c r="F71" s="106">
        <f t="shared" si="16"/>
        <v>0.25</v>
      </c>
      <c r="G71" s="106">
        <f t="shared" si="17"/>
        <v>0.5</v>
      </c>
      <c r="H71" s="106">
        <f t="shared" si="18"/>
        <v>0.52359877559829893</v>
      </c>
      <c r="K71" s="82"/>
      <c r="L71" s="82"/>
      <c r="M71" s="82"/>
      <c r="N71" s="82"/>
      <c r="O71" s="82"/>
    </row>
    <row r="72" spans="2:15" x14ac:dyDescent="0.2">
      <c r="B72" s="106" t="s">
        <v>61</v>
      </c>
      <c r="C72" s="106">
        <v>3</v>
      </c>
      <c r="D72" s="106">
        <v>12</v>
      </c>
      <c r="E72" s="106">
        <f t="shared" si="15"/>
        <v>60</v>
      </c>
      <c r="F72" s="106">
        <f t="shared" si="16"/>
        <v>0.6</v>
      </c>
      <c r="G72" s="106">
        <f t="shared" si="17"/>
        <v>0.7745966692414834</v>
      </c>
      <c r="H72" s="106">
        <f t="shared" si="18"/>
        <v>0.88607712379261372</v>
      </c>
      <c r="K72" s="82"/>
      <c r="L72" s="82"/>
      <c r="M72" s="82"/>
      <c r="N72" s="82"/>
      <c r="O72" s="82"/>
    </row>
    <row r="73" spans="2:15" x14ac:dyDescent="0.2">
      <c r="K73" s="82"/>
      <c r="L73" s="82"/>
      <c r="M73" s="82"/>
      <c r="N73" s="82"/>
      <c r="O73" s="82"/>
    </row>
    <row r="74" spans="2:15" x14ac:dyDescent="0.2">
      <c r="K74" s="82"/>
      <c r="L74" s="82"/>
      <c r="M74" s="82"/>
      <c r="N74" s="82"/>
      <c r="O74" s="82"/>
    </row>
    <row r="75" spans="2:15" x14ac:dyDescent="0.2">
      <c r="K75" s="82"/>
      <c r="L75" s="82"/>
      <c r="M75" s="82"/>
      <c r="N75" s="82"/>
      <c r="O75" s="82"/>
    </row>
    <row r="76" spans="2:15" x14ac:dyDescent="0.2">
      <c r="K76" s="82"/>
      <c r="L76" s="82"/>
      <c r="M76" s="82"/>
      <c r="N76" s="82"/>
      <c r="O76" s="82"/>
    </row>
  </sheetData>
  <mergeCells count="2">
    <mergeCell ref="D41:D42"/>
    <mergeCell ref="E3:P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METARHIZIUM</vt:lpstr>
      <vt:lpstr>BEAUVERIA</vt:lpstr>
      <vt:lpstr>LECANICILIUM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Microsoft Office User</cp:lastModifiedBy>
  <dcterms:created xsi:type="dcterms:W3CDTF">2020-06-01T02:37:00Z</dcterms:created>
  <dcterms:modified xsi:type="dcterms:W3CDTF">2022-07-20T18:49:43Z</dcterms:modified>
</cp:coreProperties>
</file>