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available nitrogen" sheetId="1" r:id="rId1"/>
    <sheet name="available phosphorus" sheetId="3" r:id="rId2"/>
    <sheet name="available potassium" sheetId="2" r:id="rId3"/>
    <sheet name="organic matteret" sheetId="4" r:id="rId4"/>
    <sheet name="pH" sheetId="5" r:id="rId5"/>
  </sheets>
  <externalReferences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6" i="3"/>
  <c r="G6" i="5" l="1"/>
  <c r="G7" i="5"/>
  <c r="G8" i="5"/>
  <c r="G9" i="5"/>
  <c r="G10" i="5"/>
  <c r="G11" i="5"/>
  <c r="G12" i="5"/>
  <c r="G13" i="5"/>
  <c r="G5" i="5"/>
  <c r="H6" i="2"/>
  <c r="I6" i="2" s="1"/>
  <c r="J6" i="2" s="1"/>
  <c r="H7" i="2"/>
  <c r="I7" i="2" s="1"/>
  <c r="J7" i="2" s="1"/>
  <c r="H8" i="2"/>
  <c r="I8" i="2" s="1"/>
  <c r="J8" i="2" s="1"/>
  <c r="H9" i="2"/>
  <c r="I9" i="2" s="1"/>
  <c r="J9" i="2" s="1"/>
  <c r="H10" i="2"/>
  <c r="I10" i="2" s="1"/>
  <c r="J10" i="2" s="1"/>
  <c r="H11" i="2"/>
  <c r="I11" i="2" s="1"/>
  <c r="J11" i="2" s="1"/>
  <c r="H12" i="2"/>
  <c r="I12" i="2" s="1"/>
  <c r="J12" i="2" s="1"/>
  <c r="H13" i="2"/>
  <c r="I13" i="2" s="1"/>
  <c r="J13" i="2" s="1"/>
  <c r="H14" i="2"/>
  <c r="I14" i="2" s="1"/>
  <c r="J14" i="2" s="1"/>
  <c r="I7" i="4" l="1"/>
  <c r="J7" i="4" s="1"/>
  <c r="H7" i="4"/>
  <c r="H8" i="4"/>
  <c r="I8" i="4" s="1"/>
  <c r="J8" i="4" s="1"/>
  <c r="H9" i="4"/>
  <c r="I9" i="4" s="1"/>
  <c r="J9" i="4" s="1"/>
  <c r="H10" i="4"/>
  <c r="I10" i="4" s="1"/>
  <c r="J10" i="4" s="1"/>
  <c r="H11" i="4"/>
  <c r="I11" i="4" s="1"/>
  <c r="J11" i="4" s="1"/>
  <c r="H12" i="4"/>
  <c r="I12" i="4" s="1"/>
  <c r="J12" i="4" s="1"/>
  <c r="H6" i="4"/>
  <c r="I6" i="4" s="1"/>
  <c r="J6" i="4" s="1"/>
  <c r="H5" i="4"/>
  <c r="I5" i="4" s="1"/>
  <c r="J5" i="4" s="1"/>
  <c r="H4" i="4"/>
  <c r="I4" i="4" s="1"/>
  <c r="J4" i="4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7" i="3"/>
  <c r="J7" i="3" s="1"/>
  <c r="I8" i="3"/>
  <c r="J8" i="3" s="1"/>
  <c r="I6" i="3"/>
  <c r="J6" i="3" s="1"/>
  <c r="H31" i="3" l="1"/>
  <c r="H30" i="3"/>
  <c r="H29" i="3"/>
  <c r="H28" i="3"/>
  <c r="H27" i="3"/>
  <c r="K13" i="1" l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</calcChain>
</file>

<file path=xl/sharedStrings.xml><?xml version="1.0" encoding="utf-8"?>
<sst xmlns="http://schemas.openxmlformats.org/spreadsheetml/2006/main" count="99" uniqueCount="43">
  <si>
    <t>V1</t>
    <phoneticPr fontId="1" type="noConversion"/>
  </si>
  <si>
    <t>V2</t>
    <phoneticPr fontId="1" type="noConversion"/>
  </si>
  <si>
    <t>V3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</si>
  <si>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</si>
  <si>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</si>
  <si>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</si>
  <si>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</si>
  <si>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</si>
  <si>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</si>
  <si>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</si>
  <si>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</si>
  <si>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</si>
  <si>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</si>
  <si>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</si>
  <si>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</si>
  <si>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均值</t>
    <phoneticPr fontId="1" type="noConversion"/>
  </si>
  <si>
    <t>1号</t>
    <phoneticPr fontId="1" type="noConversion"/>
  </si>
  <si>
    <t>2号</t>
  </si>
  <si>
    <t>3号</t>
  </si>
  <si>
    <t>4号</t>
  </si>
  <si>
    <t>5号</t>
  </si>
  <si>
    <t>Sample weight</t>
  </si>
  <si>
    <t>nitrogen content(mg/Kg)</t>
    <phoneticPr fontId="1" type="noConversion"/>
  </si>
  <si>
    <t>V1,V2, and V3 represent three technical repetitions.</t>
    <phoneticPr fontId="1" type="noConversion"/>
  </si>
  <si>
    <t>a,b,c,d,e,f,g,h,and i represent nine samples.</t>
    <phoneticPr fontId="1" type="noConversion"/>
  </si>
  <si>
    <t>ρ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</si>
  <si>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</si>
  <si>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</si>
  <si>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</si>
  <si>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available potassium:mg/Kg</t>
    <phoneticPr fontId="1" type="noConversion"/>
  </si>
  <si>
    <t>ρ</t>
    <phoneticPr fontId="1" type="noConversion"/>
  </si>
  <si>
    <t>OD</t>
    <phoneticPr fontId="1" type="noConversion"/>
  </si>
  <si>
    <t>available phosphorus:mg/Kg</t>
    <phoneticPr fontId="1" type="noConversion"/>
  </si>
  <si>
    <r>
      <t>V</t>
    </r>
    <r>
      <rPr>
        <b/>
        <vertAlign val="subscript"/>
        <sz val="11"/>
        <color theme="1"/>
        <rFont val="宋体"/>
        <family val="3"/>
        <charset val="134"/>
        <scheme val="minor"/>
      </rPr>
      <t>average</t>
    </r>
    <phoneticPr fontId="1" type="noConversion"/>
  </si>
  <si>
    <r>
      <t>V</t>
    </r>
    <r>
      <rPr>
        <b/>
        <vertAlign val="subscript"/>
        <sz val="11"/>
        <color theme="1"/>
        <rFont val="宋体"/>
        <family val="3"/>
        <charset val="134"/>
        <scheme val="minor"/>
      </rPr>
      <t>0</t>
    </r>
    <phoneticPr fontId="1" type="noConversion"/>
  </si>
  <si>
    <r>
      <t>V</t>
    </r>
    <r>
      <rPr>
        <b/>
        <vertAlign val="subscript"/>
        <sz val="11"/>
        <color theme="1"/>
        <rFont val="宋体"/>
        <family val="3"/>
        <charset val="134"/>
        <scheme val="minor"/>
      </rPr>
      <t>(average-0)</t>
    </r>
    <phoneticPr fontId="1" type="noConversion"/>
  </si>
  <si>
    <t>OD</t>
    <phoneticPr fontId="1" type="noConversion"/>
  </si>
  <si>
    <t>OD</t>
    <phoneticPr fontId="1" type="noConversion"/>
  </si>
  <si>
    <t>Organic carbon concentration</t>
    <phoneticPr fontId="1" type="noConversion"/>
  </si>
  <si>
    <t>organic matter:g/Kg</t>
    <phoneticPr fontId="1" type="noConversion"/>
  </si>
  <si>
    <t>Organic carbon:g/Kg</t>
    <phoneticPr fontId="1" type="noConversion"/>
  </si>
  <si>
    <t>ρ:mg/Kg</t>
    <phoneticPr fontId="1" type="noConversion"/>
  </si>
  <si>
    <t>ρ:mg/Kg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</si>
</sst>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0_);[Red]\(0.0000\)"/>
    <numFmt numFmtId="177" formatCode="0.00_);[Red]\(0.00\)"/>
    <numFmt numFmtId="178" formatCode="0.000_ "/>
    <numFmt numFmtId="179" formatCode="0.00_ "/>
    <numFmt numFmtId="180" formatCode="0.000_);[Red]\(0.000\)"/>
    <numFmt numFmtId="181" formatCode="0.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vertAlign val="subscript"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/>
    <xf numFmtId="0" fontId="2" fillId="0" borderId="0" xfId="0" applyFont="1"/>
    <xf numFmtId="179" fontId="2" fillId="0" borderId="0" xfId="0" applyNumberFormat="1" applyFont="1" applyAlignment="1">
      <alignment vertical="center"/>
    </xf>
    <xf numFmtId="180" fontId="2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9" fontId="2" fillId="0" borderId="0" xfId="0" applyNumberFormat="1" applyFont="1" applyAlignment="1">
      <alignment horizontal="center"/>
    </xf>
    <xf numFmtId="179" fontId="0" fillId="0" borderId="0" xfId="0" applyNumberFormat="1"/>
    <xf numFmtId="178" fontId="0" fillId="0" borderId="0" xfId="0" applyNumberFormat="1"/>
    <xf numFmtId="180" fontId="2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81" fontId="4" fillId="0" borderId="0" xfId="0" applyNumberFormat="1" applyFont="1"/>
    <xf numFmtId="179" fontId="4" fillId="0" borderId="0" xfId="0" applyNumberFormat="1" applyFont="1"/>
    <xf numFmtId="178" fontId="4" fillId="0" borderId="0" xfId="0" applyNumberFormat="1" applyFont="1"/>
    <xf numFmtId="181" fontId="2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2000" b="1">
                <a:solidFill>
                  <a:schemeClr val="tx1"/>
                </a:solidFill>
              </a:rPr>
              <a:t>ρ concentration(mg/Kg)</a:t>
            </a:r>
            <a:endParaRPr lang="zh-CN" altLang="en-US" sz="20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865451029147671"/>
          <c:y val="7.2190834902699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[1]标曲!$B$12</c:f>
              <c:strCache>
                <c:ptCount val="1"/>
                <c:pt idx="0">
                  <c:v>吸光值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[1]标曲!$C$11:$H$11</c:f>
              <c:numCache>
                <c:formatCode>General</c:formatCode>
                <c:ptCount val="6"/>
                <c:pt idx="0">
                  <c:v>0</c:v>
                </c:pt>
                <c:pt idx="1">
                  <c:v>0.15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</c:numCache>
            </c:numRef>
          </c:xVal>
          <c:yVal>
            <c:numRef>
              <c:f>[1]标曲!$C$12:$H$12</c:f>
              <c:numCache>
                <c:formatCode>General</c:formatCode>
                <c:ptCount val="6"/>
                <c:pt idx="0">
                  <c:v>0</c:v>
                </c:pt>
                <c:pt idx="1">
                  <c:v>3.8666666666666662E-2</c:v>
                </c:pt>
                <c:pt idx="2">
                  <c:v>6.2333333333333331E-2</c:v>
                </c:pt>
                <c:pt idx="3">
                  <c:v>0.12433333333333334</c:v>
                </c:pt>
                <c:pt idx="4">
                  <c:v>0.19699999999999998</c:v>
                </c:pt>
                <c:pt idx="5">
                  <c:v>0.25966666666666666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06759424"/>
        <c:axId val="-1406768128"/>
      </c:scatterChart>
      <c:valAx>
        <c:axId val="-1406759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chemeClr val="tx1"/>
                    </a:solidFill>
                  </a:rPr>
                  <a:t>ρ</a:t>
                </a:r>
                <a:endParaRPr lang="zh-CN" altLang="en-US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7729144781014982"/>
              <c:y val="0.880728185812931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406768128"/>
        <c:crosses val="autoZero"/>
        <c:crossBetween val="midCat"/>
      </c:valAx>
      <c:valAx>
        <c:axId val="-14067681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chemeClr val="tx1"/>
                    </a:solidFill>
                  </a:rPr>
                  <a:t>OD</a:t>
                </a:r>
                <a:endParaRPr lang="zh-CN" altLang="en-US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40675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'available potassium'!$E$20:$J$20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</c:numCache>
            </c:numRef>
          </c:xVal>
          <c:yVal>
            <c:numRef>
              <c:f>'available potassium'!$E$21:$J$21</c:f>
              <c:numCache>
                <c:formatCode>General</c:formatCode>
                <c:ptCount val="6"/>
                <c:pt idx="0">
                  <c:v>0</c:v>
                </c:pt>
                <c:pt idx="1">
                  <c:v>235</c:v>
                </c:pt>
                <c:pt idx="2">
                  <c:v>426</c:v>
                </c:pt>
                <c:pt idx="3">
                  <c:v>596</c:v>
                </c:pt>
                <c:pt idx="4">
                  <c:v>754</c:v>
                </c:pt>
                <c:pt idx="5">
                  <c:v>923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06765952"/>
        <c:axId val="-1406765408"/>
      </c:scatterChart>
      <c:valAx>
        <c:axId val="-140676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altLang="zh-CN"/>
                  <a:t>ρ</a:t>
                </a:r>
                <a:endParaRPr lang="zh-CN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406765408"/>
        <c:crosses val="autoZero"/>
        <c:crossBetween val="midCat"/>
      </c:valAx>
      <c:valAx>
        <c:axId val="-1406765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OD</a:t>
                </a:r>
                <a:endParaRPr lang="zh-CN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406765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zh-CN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organic matter(</a:t>
            </a:r>
            <a:r>
              <a:rPr lang="en-US" altLang="zh-CN" cap="none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g/kg</a:t>
            </a:r>
            <a:r>
              <a:rPr lang="en-US" altLang="zh-CN" sz="1600" b="1" i="0" u="none" strike="noStrike" kern="1200" cap="all" spc="120" normalizeH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)</a:t>
            </a:r>
            <a:endParaRPr lang="zh-CN" altLang="en-US" sz="1600" b="1" i="0" u="none" strike="noStrike" kern="1200" cap="all" spc="120" normalizeH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4816123326659426"/>
          <c:y val="6.83593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1" i="0" u="none" strike="noStrike" kern="1200" cap="all" spc="120" normalizeH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[2]标曲!$F$16</c:f>
              <c:strCache>
                <c:ptCount val="1"/>
                <c:pt idx="0">
                  <c:v>OD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[2]标曲!$G$15:$M$15</c:f>
              <c:numCache>
                <c:formatCode>General</c:formatCode>
                <c:ptCount val="7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</c:numCache>
            </c:numRef>
          </c:xVal>
          <c:yVal>
            <c:numRef>
              <c:f>[2]标曲!$G$16:$M$16</c:f>
              <c:numCache>
                <c:formatCode>General</c:formatCode>
                <c:ptCount val="7"/>
                <c:pt idx="0">
                  <c:v>0</c:v>
                </c:pt>
                <c:pt idx="1">
                  <c:v>3.7666666666666661E-2</c:v>
                </c:pt>
                <c:pt idx="2">
                  <c:v>8.9333333333333334E-2</c:v>
                </c:pt>
                <c:pt idx="3">
                  <c:v>0.114</c:v>
                </c:pt>
                <c:pt idx="4">
                  <c:v>0.15466666666666665</c:v>
                </c:pt>
                <c:pt idx="5">
                  <c:v>0.19233333333333333</c:v>
                </c:pt>
                <c:pt idx="6">
                  <c:v>0.23166666666666669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06757792"/>
        <c:axId val="-1406763232"/>
      </c:scatterChart>
      <c:valAx>
        <c:axId val="-1406757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chemeClr val="tx1"/>
                    </a:solidFill>
                  </a:rPr>
                  <a:t>Organic carbon</a:t>
                </a:r>
                <a:endParaRPr lang="zh-CN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8331955516994879"/>
              <c:y val="0.918668491633858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406763232"/>
        <c:crosses val="autoZero"/>
        <c:crossBetween val="midCat"/>
      </c:valAx>
      <c:valAx>
        <c:axId val="-14067632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chemeClr val="tx1"/>
                    </a:solidFill>
                  </a:rPr>
                  <a:t>OD</a:t>
                </a:r>
                <a:endParaRPr lang="zh-CN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40675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327660</xdr:colOff>
      <xdr:row>7</xdr:row>
      <xdr:rowOff>0</xdr:rowOff>
    </xdr:from>
    <xdr:to>
      <xdr:col>18</xdr:col>
      <xdr:colOff>480060</xdr:colOff>
      <xdr:row>29</xdr:row>
      <xdr:rowOff>22860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22</xdr:row>
      <xdr:rowOff>7620</xdr:rowOff>
    </xdr:from>
    <xdr:to>
      <xdr:col>9</xdr:col>
      <xdr:colOff>1516380</xdr:colOff>
      <xdr:row>37</xdr:row>
      <xdr:rowOff>133350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10</xdr:col>
      <xdr:colOff>381000</xdr:colOff>
      <xdr:row>47</xdr:row>
      <xdr:rowOff>60960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3398;&#20064;&#36164;&#26009;&#30424;\&#21338;&#22763;&#36164;&#26009;\&#23454;&#39564;&#25968;&#25454;\&#22303;&#22756;\&#22303;&#22756;&#29983;&#29702;&#25351;&#26631;&#22788;&#29702;\&#26681;&#38469;&#22303;\&#36895;&#25928;&#309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3398;&#20064;&#36164;&#26009;&#30424;\&#21338;&#22763;&#36164;&#26009;\&#23454;&#39564;&#25968;&#25454;\&#22303;&#22756;\&#22303;&#22756;&#29983;&#29702;&#25351;&#26631;&#22788;&#29702;\&#26681;&#38469;&#22303;\&#26377;&#26426;&#361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有效磷含量"/>
      <sheetName val="Sheet1"/>
      <sheetName val="Sheet5"/>
      <sheetName val="Sheet6"/>
      <sheetName val="表格"/>
      <sheetName val="标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>
            <v>0</v>
          </cell>
          <cell r="D11">
            <v>0.15</v>
          </cell>
          <cell r="E11">
            <v>0.25</v>
          </cell>
          <cell r="F11">
            <v>0.5</v>
          </cell>
          <cell r="G11">
            <v>0.75</v>
          </cell>
          <cell r="H11">
            <v>1</v>
          </cell>
        </row>
        <row r="12">
          <cell r="B12" t="str">
            <v>吸光值</v>
          </cell>
          <cell r="C12">
            <v>0</v>
          </cell>
          <cell r="D12">
            <v>3.8666666666666662E-2</v>
          </cell>
          <cell r="E12">
            <v>6.2333333333333331E-2</v>
          </cell>
          <cell r="F12">
            <v>0.12433333333333334</v>
          </cell>
          <cell r="G12">
            <v>0.19699999999999998</v>
          </cell>
          <cell r="H12">
            <v>0.25966666666666666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Sheet5"/>
      <sheetName val="Sheet6"/>
      <sheetName val="有机质含量"/>
      <sheetName val="Sheet1"/>
      <sheetName val="Sheet7"/>
      <sheetName val="Sheet8"/>
      <sheetName val="表格"/>
      <sheetName val="标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G15">
            <v>0</v>
          </cell>
          <cell r="H15">
            <v>2.5</v>
          </cell>
          <cell r="I15">
            <v>5</v>
          </cell>
          <cell r="J15">
            <v>7.5</v>
          </cell>
          <cell r="K15">
            <v>10</v>
          </cell>
          <cell r="L15">
            <v>12.5</v>
          </cell>
          <cell r="M15">
            <v>15</v>
          </cell>
        </row>
        <row r="16">
          <cell r="F16" t="str">
            <v>OD</v>
          </cell>
          <cell r="G16">
            <v>0</v>
          </cell>
          <cell r="H16">
            <v>3.7666666666666661E-2</v>
          </cell>
          <cell r="I16">
            <v>8.9333333333333334E-2</v>
          </cell>
          <cell r="J16">
            <v>0.114</v>
          </cell>
          <cell r="K16">
            <v>0.15466666666666665</v>
          </cell>
          <cell r="L16">
            <v>0.19233333333333333</v>
          </cell>
          <cell r="M16">
            <v>0.23166666666666669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7"/>
  <sheetViews>
    <sheetView tabSelected="1" workbookViewId="0">
      <selection activeCell="K19" sqref="K19"/>
    </sheetView>
  </sheetViews>
  <sheetFormatPr defaultRowHeight="14.4" x14ac:dyDescent="0.25"/>
  <cols>
    <col min="3" max="3" width="15.109375" customWidth="1"/>
    <col min="4" max="4" width="15.21875" customWidth="1"/>
    <col min="10" max="10" width="16.88671875" customWidth="1"/>
    <col min="11" max="11" width="31.109375" customWidth="1"/>
  </cols>
  <sheetData>
    <row r="4" spans="3:11" ht="16.8" x14ac:dyDescent="0.25">
      <c r="D4" s="1" t="s">
        <v>21</v>
      </c>
      <c r="E4" s="2" t="s">
        <v>0</v>
      </c>
      <c r="F4" s="2" t="s">
        <v>1</v>
      </c>
      <c r="G4" s="2" t="s">
        <v>2</v>
      </c>
      <c r="H4" s="1" t="s">
        <v>33</v>
      </c>
      <c r="I4" s="1" t="s">
        <v>34</v>
      </c>
      <c r="J4" s="1" t="s">
        <v>35</v>
      </c>
      <c r="K4" s="1" t="s">
        <v>22</v>
      </c>
    </row>
    <row r="5" spans="3:11" x14ac:dyDescent="0.25">
      <c r="C5" s="1" t="s">
        <v>3</v>
      </c>
      <c r="D5" s="9">
        <v>2.0007999999999999</v>
      </c>
      <c r="E5" s="2">
        <v>1.53</v>
      </c>
      <c r="F5" s="2">
        <v>1.51</v>
      </c>
      <c r="G5" s="2">
        <v>1.55</v>
      </c>
      <c r="H5" s="2">
        <f>AVERAGE(E5:G5)</f>
        <v>1.53</v>
      </c>
      <c r="I5" s="2">
        <v>0.2</v>
      </c>
      <c r="J5" s="2">
        <v>1.33</v>
      </c>
      <c r="K5" s="2">
        <f t="shared" ref="K5:K13" si="0">J5*140/D5</f>
        <v>93.062774890043997</v>
      </c>
    </row>
    <row r="6" spans="3:11" x14ac:dyDescent="0.25">
      <c r="C6" s="1" t="s">
        <v>4</v>
      </c>
      <c r="D6" s="9">
        <v>2.0009000000000001</v>
      </c>
      <c r="E6" s="2">
        <v>1.53</v>
      </c>
      <c r="F6" s="2">
        <v>1.49</v>
      </c>
      <c r="G6" s="2">
        <v>1.53</v>
      </c>
      <c r="H6" s="2">
        <f t="shared" ref="H6:H13" si="1">AVERAGE(E6:G6)</f>
        <v>1.5166666666666666</v>
      </c>
      <c r="I6" s="2">
        <v>0.2</v>
      </c>
      <c r="J6" s="2">
        <v>1.32</v>
      </c>
      <c r="K6" s="2">
        <f t="shared" si="0"/>
        <v>92.35843870258384</v>
      </c>
    </row>
    <row r="7" spans="3:11" x14ac:dyDescent="0.25">
      <c r="C7" s="1" t="s">
        <v>5</v>
      </c>
      <c r="D7" s="9">
        <v>2.0007000000000001</v>
      </c>
      <c r="E7" s="2">
        <v>1.5</v>
      </c>
      <c r="F7" s="2">
        <v>1.52</v>
      </c>
      <c r="G7" s="2">
        <v>1.52</v>
      </c>
      <c r="H7" s="2">
        <f t="shared" si="1"/>
        <v>1.5133333333333334</v>
      </c>
      <c r="I7" s="2">
        <v>0.2</v>
      </c>
      <c r="J7" s="2">
        <v>1.32</v>
      </c>
      <c r="K7" s="2">
        <f t="shared" si="0"/>
        <v>92.367671315039729</v>
      </c>
    </row>
    <row r="8" spans="3:11" x14ac:dyDescent="0.25">
      <c r="C8" s="1" t="s">
        <v>6</v>
      </c>
      <c r="D8" s="9">
        <v>2.0007999999999999</v>
      </c>
      <c r="E8" s="2">
        <v>1.5</v>
      </c>
      <c r="F8" s="2">
        <v>1.52</v>
      </c>
      <c r="G8" s="2">
        <v>1.53</v>
      </c>
      <c r="H8" s="2">
        <f>AVERAGE(E8:G8)</f>
        <v>1.5166666666666666</v>
      </c>
      <c r="I8" s="2">
        <v>0.2</v>
      </c>
      <c r="J8" s="2">
        <v>1.32</v>
      </c>
      <c r="K8" s="2">
        <f t="shared" si="0"/>
        <v>92.363054778088781</v>
      </c>
    </row>
    <row r="9" spans="3:11" x14ac:dyDescent="0.25">
      <c r="C9" s="1" t="s">
        <v>7</v>
      </c>
      <c r="D9" s="9">
        <v>2.0007999999999999</v>
      </c>
      <c r="E9" s="2">
        <v>1.52</v>
      </c>
      <c r="F9" s="2">
        <v>1.53</v>
      </c>
      <c r="G9" s="2">
        <v>1.53</v>
      </c>
      <c r="H9" s="2">
        <f t="shared" si="1"/>
        <v>1.5266666666666666</v>
      </c>
      <c r="I9" s="2">
        <v>0.2</v>
      </c>
      <c r="J9" s="2">
        <v>1.33</v>
      </c>
      <c r="K9" s="2">
        <f t="shared" si="0"/>
        <v>93.062774890043997</v>
      </c>
    </row>
    <row r="10" spans="3:11" x14ac:dyDescent="0.25">
      <c r="C10" s="1" t="s">
        <v>8</v>
      </c>
      <c r="D10" s="9">
        <v>2.0009000000000001</v>
      </c>
      <c r="E10" s="2">
        <v>1.52</v>
      </c>
      <c r="F10" s="2">
        <v>1.53</v>
      </c>
      <c r="G10" s="2">
        <v>1.52</v>
      </c>
      <c r="H10" s="2">
        <f t="shared" si="1"/>
        <v>1.5233333333333334</v>
      </c>
      <c r="I10" s="2">
        <v>0.2</v>
      </c>
      <c r="J10" s="2">
        <v>1.32</v>
      </c>
      <c r="K10" s="2">
        <f t="shared" si="0"/>
        <v>92.35843870258384</v>
      </c>
    </row>
    <row r="11" spans="3:11" x14ac:dyDescent="0.25">
      <c r="C11" s="1" t="s">
        <v>9</v>
      </c>
      <c r="D11" s="9">
        <v>2.0007999999999999</v>
      </c>
      <c r="E11" s="2">
        <v>1.53</v>
      </c>
      <c r="F11" s="2">
        <v>1.52</v>
      </c>
      <c r="G11" s="2">
        <v>1.54</v>
      </c>
      <c r="H11" s="2">
        <f t="shared" si="1"/>
        <v>1.53</v>
      </c>
      <c r="I11" s="2">
        <v>0.2</v>
      </c>
      <c r="J11" s="2">
        <v>1.33</v>
      </c>
      <c r="K11" s="2">
        <f t="shared" si="0"/>
        <v>93.062774890043997</v>
      </c>
    </row>
    <row r="12" spans="3:11" x14ac:dyDescent="0.25">
      <c r="C12" s="1" t="s">
        <v>10</v>
      </c>
      <c r="D12" s="9">
        <v>2.0007000000000001</v>
      </c>
      <c r="E12" s="2">
        <v>1.51</v>
      </c>
      <c r="F12" s="2">
        <v>1.51</v>
      </c>
      <c r="G12" s="2">
        <v>1.53</v>
      </c>
      <c r="H12" s="2">
        <f t="shared" si="1"/>
        <v>1.5166666666666666</v>
      </c>
      <c r="I12" s="2">
        <v>0.2</v>
      </c>
      <c r="J12" s="2">
        <v>1.32</v>
      </c>
      <c r="K12" s="2">
        <f t="shared" si="0"/>
        <v>92.367671315039729</v>
      </c>
    </row>
    <row r="13" spans="3:11" x14ac:dyDescent="0.25">
      <c r="C13" s="1" t="s">
        <v>11</v>
      </c>
      <c r="D13" s="9">
        <v>2.0009000000000001</v>
      </c>
      <c r="E13" s="2">
        <v>1.52</v>
      </c>
      <c r="F13" s="2">
        <v>1.54</v>
      </c>
      <c r="G13" s="2">
        <v>1.51</v>
      </c>
      <c r="H13" s="2">
        <f t="shared" si="1"/>
        <v>1.5233333333333334</v>
      </c>
      <c r="I13" s="2">
        <v>0.2</v>
      </c>
      <c r="J13" s="2">
        <v>1.32</v>
      </c>
      <c r="K13" s="2">
        <f t="shared" si="0"/>
        <v>92.35843870258384</v>
      </c>
    </row>
    <row r="14" spans="3:11" x14ac:dyDescent="0.25">
      <c r="D14" s="10"/>
      <c r="E14" s="10"/>
      <c r="F14" s="10"/>
      <c r="G14" s="10"/>
      <c r="H14" s="10"/>
      <c r="I14" s="10"/>
      <c r="J14" s="10"/>
      <c r="K14" s="10"/>
    </row>
    <row r="16" spans="3:11" x14ac:dyDescent="0.25">
      <c r="G16" s="1" t="s">
        <v>24</v>
      </c>
    </row>
    <row r="17" spans="7:7" x14ac:dyDescent="0.25">
      <c r="G17" s="1" t="s">
        <v>23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35"/>
  <sheetViews>
    <sheetView topLeftCell="C7" workbookViewId="0">
      <selection activeCell="I5" sqref="I5"/>
    </sheetView>
  </sheetViews>
  <sheetFormatPr defaultRowHeight="14.4" x14ac:dyDescent="0.25"/>
  <cols>
    <col min="4" max="4" width="14.21875" customWidth="1"/>
    <col min="8" max="8" width="8.88671875" customWidth="1"/>
    <col min="9" max="9" width="16.6640625" customWidth="1"/>
    <col min="10" max="10" width="32.5546875" customWidth="1"/>
    <col min="11" max="11" width="26.33203125" customWidth="1"/>
  </cols>
  <sheetData>
    <row r="5" spans="3:11" ht="16.8" x14ac:dyDescent="0.25">
      <c r="D5" s="1" t="s">
        <v>21</v>
      </c>
      <c r="E5" s="2" t="s">
        <v>0</v>
      </c>
      <c r="F5" s="2" t="s">
        <v>1</v>
      </c>
      <c r="G5" s="2" t="s">
        <v>2</v>
      </c>
      <c r="H5" s="1" t="s">
        <v>33</v>
      </c>
      <c r="I5" s="1" t="s">
        <v>41</v>
      </c>
      <c r="J5" s="1" t="s">
        <v>32</v>
      </c>
      <c r="K5" s="1"/>
    </row>
    <row r="6" spans="3:11" x14ac:dyDescent="0.25">
      <c r="C6" s="1" t="s">
        <v>3</v>
      </c>
      <c r="D6" s="11">
        <v>2.5003000000000002</v>
      </c>
      <c r="E6" s="12">
        <v>0.46</v>
      </c>
      <c r="F6" s="12">
        <v>0.43</v>
      </c>
      <c r="G6" s="12">
        <v>0.41</v>
      </c>
      <c r="H6" s="12">
        <f>AVERAGE(E6:G6)</f>
        <v>0.43333333333333335</v>
      </c>
      <c r="I6" s="12">
        <f>(H6+0.0016)/0.261</f>
        <v>1.6664112388250318</v>
      </c>
      <c r="J6" s="12">
        <f>I6*20</f>
        <v>33.328224776500633</v>
      </c>
      <c r="K6" s="13"/>
    </row>
    <row r="7" spans="3:11" x14ac:dyDescent="0.25">
      <c r="C7" s="1" t="s">
        <v>4</v>
      </c>
      <c r="D7" s="11">
        <v>2.5005000000000002</v>
      </c>
      <c r="E7" s="12">
        <v>0.43</v>
      </c>
      <c r="F7" s="12">
        <v>0.42</v>
      </c>
      <c r="G7" s="12">
        <v>0.46</v>
      </c>
      <c r="H7" s="12">
        <f t="shared" ref="H7:H14" si="0">AVERAGE(E7:G7)</f>
        <v>0.4366666666666667</v>
      </c>
      <c r="I7" s="12">
        <f t="shared" ref="I7:I14" si="1">(H7+0.0016)/0.261</f>
        <v>1.6791826309067688</v>
      </c>
      <c r="J7" s="12">
        <f t="shared" ref="J7:J14" si="2">I7*20</f>
        <v>33.583652618135375</v>
      </c>
      <c r="K7" s="13"/>
    </row>
    <row r="8" spans="3:11" x14ac:dyDescent="0.25">
      <c r="C8" s="1" t="s">
        <v>5</v>
      </c>
      <c r="D8" s="11">
        <v>2.5003000000000002</v>
      </c>
      <c r="E8" s="12">
        <v>0.41</v>
      </c>
      <c r="F8" s="12">
        <v>0.45</v>
      </c>
      <c r="G8" s="12">
        <v>0.43</v>
      </c>
      <c r="H8" s="12">
        <f t="shared" si="0"/>
        <v>0.43</v>
      </c>
      <c r="I8" s="12">
        <f t="shared" si="1"/>
        <v>1.6536398467432949</v>
      </c>
      <c r="J8" s="12">
        <f t="shared" si="2"/>
        <v>33.072796934865899</v>
      </c>
    </row>
    <row r="9" spans="3:11" x14ac:dyDescent="0.25">
      <c r="C9" s="1" t="s">
        <v>6</v>
      </c>
      <c r="D9" s="11">
        <v>2.5001000000000002</v>
      </c>
      <c r="E9" s="12">
        <v>0.45</v>
      </c>
      <c r="F9" s="12">
        <v>0.42</v>
      </c>
      <c r="G9" s="12">
        <v>0.43</v>
      </c>
      <c r="H9" s="12">
        <f t="shared" si="0"/>
        <v>0.43333333333333335</v>
      </c>
      <c r="I9" s="12">
        <f t="shared" si="1"/>
        <v>1.6664112388250318</v>
      </c>
      <c r="J9" s="12">
        <f t="shared" si="2"/>
        <v>33.328224776500633</v>
      </c>
    </row>
    <row r="10" spans="3:11" x14ac:dyDescent="0.25">
      <c r="C10" s="1" t="s">
        <v>7</v>
      </c>
      <c r="D10" s="11">
        <v>2.5001000000000002</v>
      </c>
      <c r="E10" s="12">
        <v>0.41</v>
      </c>
      <c r="F10" s="12">
        <v>0.43</v>
      </c>
      <c r="G10" s="12">
        <v>0.41</v>
      </c>
      <c r="H10" s="12">
        <f t="shared" si="0"/>
        <v>0.41666666666666669</v>
      </c>
      <c r="I10" s="12">
        <f t="shared" si="1"/>
        <v>1.6025542784163473</v>
      </c>
      <c r="J10" s="12">
        <f t="shared" si="2"/>
        <v>32.051085568326947</v>
      </c>
    </row>
    <row r="11" spans="3:11" x14ac:dyDescent="0.25">
      <c r="C11" s="1" t="s">
        <v>8</v>
      </c>
      <c r="D11" s="11">
        <v>2.5003000000000002</v>
      </c>
      <c r="E11" s="12">
        <v>0.46</v>
      </c>
      <c r="F11" s="12">
        <v>0.42</v>
      </c>
      <c r="G11" s="12">
        <v>0.44</v>
      </c>
      <c r="H11" s="12">
        <f t="shared" si="0"/>
        <v>0.44</v>
      </c>
      <c r="I11" s="12">
        <f t="shared" si="1"/>
        <v>1.6919540229885057</v>
      </c>
      <c r="J11" s="12">
        <f t="shared" si="2"/>
        <v>33.839080459770116</v>
      </c>
    </row>
    <row r="12" spans="3:11" x14ac:dyDescent="0.25">
      <c r="C12" s="1" t="s">
        <v>9</v>
      </c>
      <c r="D12" s="11">
        <v>2.5001000000000002</v>
      </c>
      <c r="E12" s="12">
        <v>0.41</v>
      </c>
      <c r="F12" s="12">
        <v>0.44</v>
      </c>
      <c r="G12" s="12">
        <v>0.43</v>
      </c>
      <c r="H12" s="12">
        <f t="shared" si="0"/>
        <v>0.42666666666666669</v>
      </c>
      <c r="I12" s="12">
        <f t="shared" si="1"/>
        <v>1.6408684546615582</v>
      </c>
      <c r="J12" s="12">
        <f t="shared" si="2"/>
        <v>32.817369093231164</v>
      </c>
    </row>
    <row r="13" spans="3:11" x14ac:dyDescent="0.25">
      <c r="C13" s="1" t="s">
        <v>10</v>
      </c>
      <c r="D13" s="11">
        <v>2.5002</v>
      </c>
      <c r="E13" s="12">
        <v>0.43</v>
      </c>
      <c r="F13" s="12">
        <v>0.45</v>
      </c>
      <c r="G13" s="12">
        <v>0.42</v>
      </c>
      <c r="H13" s="12">
        <f t="shared" si="0"/>
        <v>0.43333333333333335</v>
      </c>
      <c r="I13" s="12">
        <f t="shared" si="1"/>
        <v>1.6664112388250318</v>
      </c>
      <c r="J13" s="12">
        <f t="shared" si="2"/>
        <v>33.328224776500633</v>
      </c>
    </row>
    <row r="14" spans="3:11" x14ac:dyDescent="0.25">
      <c r="C14" s="1" t="s">
        <v>11</v>
      </c>
      <c r="D14" s="11">
        <v>2.5004</v>
      </c>
      <c r="E14" s="12">
        <v>0.43</v>
      </c>
      <c r="F14" s="12">
        <v>0.45</v>
      </c>
      <c r="G14" s="12">
        <v>0.43</v>
      </c>
      <c r="H14" s="12">
        <f t="shared" si="0"/>
        <v>0.4366666666666667</v>
      </c>
      <c r="I14" s="12">
        <f t="shared" si="1"/>
        <v>1.6791826309067688</v>
      </c>
      <c r="J14" s="12">
        <f t="shared" si="2"/>
        <v>33.583652618135375</v>
      </c>
    </row>
    <row r="15" spans="3:11" x14ac:dyDescent="0.25">
      <c r="J15" s="13"/>
    </row>
    <row r="16" spans="3:11" x14ac:dyDescent="0.25">
      <c r="J16" s="13"/>
    </row>
    <row r="17" spans="4:8" x14ac:dyDescent="0.25">
      <c r="H17" s="1" t="s">
        <v>24</v>
      </c>
    </row>
    <row r="18" spans="4:8" x14ac:dyDescent="0.25">
      <c r="H18" s="1" t="s">
        <v>23</v>
      </c>
    </row>
    <row r="26" spans="4:8" x14ac:dyDescent="0.25">
      <c r="E26" s="3" t="s">
        <v>12</v>
      </c>
      <c r="F26" s="3" t="s">
        <v>13</v>
      </c>
      <c r="G26" s="3" t="s">
        <v>14</v>
      </c>
      <c r="H26" s="3" t="s">
        <v>15</v>
      </c>
    </row>
    <row r="27" spans="4:8" x14ac:dyDescent="0.25">
      <c r="D27" s="3" t="s">
        <v>16</v>
      </c>
      <c r="E27" s="4">
        <v>3.9E-2</v>
      </c>
      <c r="F27" s="4">
        <v>0.04</v>
      </c>
      <c r="G27" s="4">
        <v>3.6999999999999998E-2</v>
      </c>
      <c r="H27" s="5">
        <f>AVERAGE(E27:G27)</f>
        <v>3.8666666666666662E-2</v>
      </c>
    </row>
    <row r="28" spans="4:8" x14ac:dyDescent="0.25">
      <c r="D28" s="3" t="s">
        <v>17</v>
      </c>
      <c r="E28" s="4">
        <v>6.2E-2</v>
      </c>
      <c r="F28" s="4">
        <v>6.3E-2</v>
      </c>
      <c r="G28" s="4">
        <v>6.2E-2</v>
      </c>
      <c r="H28" s="5">
        <f t="shared" ref="H28:H31" si="3">AVERAGE(E28:G28)</f>
        <v>6.2333333333333331E-2</v>
      </c>
    </row>
    <row r="29" spans="4:8" x14ac:dyDescent="0.25">
      <c r="D29" s="3" t="s">
        <v>18</v>
      </c>
      <c r="E29" s="4">
        <v>0.124</v>
      </c>
      <c r="F29" s="4">
        <v>0.125</v>
      </c>
      <c r="G29" s="4">
        <v>0.124</v>
      </c>
      <c r="H29" s="5">
        <f t="shared" si="3"/>
        <v>0.12433333333333334</v>
      </c>
    </row>
    <row r="30" spans="4:8" x14ac:dyDescent="0.25">
      <c r="D30" s="3" t="s">
        <v>19</v>
      </c>
      <c r="E30" s="4">
        <v>0.19700000000000001</v>
      </c>
      <c r="F30" s="4">
        <v>0.19700000000000001</v>
      </c>
      <c r="G30" s="4">
        <v>0.19700000000000001</v>
      </c>
      <c r="H30" s="5">
        <f t="shared" si="3"/>
        <v>0.19699999999999998</v>
      </c>
    </row>
    <row r="31" spans="4:8" x14ac:dyDescent="0.25">
      <c r="D31" s="3" t="s">
        <v>20</v>
      </c>
      <c r="E31" s="4">
        <v>0.26</v>
      </c>
      <c r="F31" s="4">
        <v>0.25900000000000001</v>
      </c>
      <c r="G31" s="4">
        <v>0.26</v>
      </c>
      <c r="H31" s="5">
        <f t="shared" si="3"/>
        <v>0.25966666666666666</v>
      </c>
    </row>
    <row r="34" spans="3:9" x14ac:dyDescent="0.25">
      <c r="C34" s="6" t="s">
        <v>30</v>
      </c>
      <c r="D34" s="7">
        <v>0</v>
      </c>
      <c r="E34" s="7">
        <v>0.15</v>
      </c>
      <c r="F34" s="7">
        <v>0.25</v>
      </c>
      <c r="G34" s="7">
        <v>0.5</v>
      </c>
      <c r="H34" s="7">
        <v>0.75</v>
      </c>
      <c r="I34" s="7">
        <v>1</v>
      </c>
    </row>
    <row r="35" spans="3:9" x14ac:dyDescent="0.25">
      <c r="C35" s="6" t="s">
        <v>36</v>
      </c>
      <c r="D35" s="8">
        <v>0</v>
      </c>
      <c r="E35" s="8">
        <v>3.8666666666666662E-2</v>
      </c>
      <c r="F35" s="8">
        <v>6.2333333333333331E-2</v>
      </c>
      <c r="G35" s="8">
        <v>0.12433333333333334</v>
      </c>
      <c r="H35" s="8">
        <v>0.19699999999999998</v>
      </c>
      <c r="I35" s="8">
        <v>0.25966666666666666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21"/>
  <sheetViews>
    <sheetView topLeftCell="A16" workbookViewId="0">
      <selection activeCell="M12" sqref="M12"/>
    </sheetView>
  </sheetViews>
  <sheetFormatPr defaultRowHeight="14.4" x14ac:dyDescent="0.25"/>
  <cols>
    <col min="4" max="4" width="17" customWidth="1"/>
    <col min="6" max="6" width="11.6640625" bestFit="1" customWidth="1"/>
    <col min="9" max="9" width="20.33203125" customWidth="1"/>
    <col min="10" max="10" width="29.33203125" customWidth="1"/>
  </cols>
  <sheetData>
    <row r="5" spans="3:10" ht="16.8" x14ac:dyDescent="0.25">
      <c r="D5" s="1" t="s">
        <v>21</v>
      </c>
      <c r="E5" s="2" t="s">
        <v>0</v>
      </c>
      <c r="F5" s="2" t="s">
        <v>1</v>
      </c>
      <c r="G5" s="2" t="s">
        <v>2</v>
      </c>
      <c r="H5" s="1" t="s">
        <v>33</v>
      </c>
      <c r="I5" s="1" t="s">
        <v>42</v>
      </c>
      <c r="J5" s="1" t="s">
        <v>29</v>
      </c>
    </row>
    <row r="6" spans="3:10" x14ac:dyDescent="0.25">
      <c r="C6" s="1" t="s">
        <v>3</v>
      </c>
      <c r="D6" s="11">
        <v>5.0008999999999997</v>
      </c>
      <c r="E6" s="20">
        <v>534</v>
      </c>
      <c r="F6" s="20">
        <v>536</v>
      </c>
      <c r="G6" s="20">
        <v>531</v>
      </c>
      <c r="H6" s="12">
        <f>(E6+F6+G6)/3</f>
        <v>533.66666666666663</v>
      </c>
      <c r="I6" s="12">
        <f>H6/31.836</f>
        <v>16.762993675922434</v>
      </c>
      <c r="J6" s="12">
        <f>I6*50/D6</f>
        <v>167.5997688008402</v>
      </c>
    </row>
    <row r="7" spans="3:10" x14ac:dyDescent="0.25">
      <c r="C7" s="1" t="s">
        <v>4</v>
      </c>
      <c r="D7" s="11">
        <v>5.0011999999999999</v>
      </c>
      <c r="E7" s="20">
        <v>541</v>
      </c>
      <c r="F7" s="20">
        <v>536</v>
      </c>
      <c r="G7" s="20">
        <v>537</v>
      </c>
      <c r="H7" s="12">
        <f t="shared" ref="H7:H14" si="0">(E7+F7+G7)/3</f>
        <v>538</v>
      </c>
      <c r="I7" s="12">
        <f t="shared" ref="I7:I14" si="1">H7/31.836</f>
        <v>16.899107928131677</v>
      </c>
      <c r="J7" s="12">
        <f t="shared" ref="J7:J14" si="2">I7*50/D7</f>
        <v>168.95053115383985</v>
      </c>
    </row>
    <row r="8" spans="3:10" x14ac:dyDescent="0.25">
      <c r="C8" s="1" t="s">
        <v>5</v>
      </c>
      <c r="D8" s="11">
        <v>5.0007999999999999</v>
      </c>
      <c r="E8" s="20">
        <v>541</v>
      </c>
      <c r="F8" s="20">
        <v>534</v>
      </c>
      <c r="G8" s="20">
        <v>538</v>
      </c>
      <c r="H8" s="12">
        <f t="shared" si="0"/>
        <v>537.66666666666663</v>
      </c>
      <c r="I8" s="12">
        <f t="shared" si="1"/>
        <v>16.888637601038656</v>
      </c>
      <c r="J8" s="12">
        <f t="shared" si="2"/>
        <v>168.85935851302449</v>
      </c>
    </row>
    <row r="9" spans="3:10" x14ac:dyDescent="0.25">
      <c r="C9" s="1" t="s">
        <v>6</v>
      </c>
      <c r="D9" s="11">
        <v>5.0004</v>
      </c>
      <c r="E9" s="20">
        <v>534</v>
      </c>
      <c r="F9" s="20">
        <v>528</v>
      </c>
      <c r="G9" s="20">
        <v>541</v>
      </c>
      <c r="H9" s="12">
        <f t="shared" si="0"/>
        <v>534.33333333333337</v>
      </c>
      <c r="I9" s="12">
        <f t="shared" si="1"/>
        <v>16.783934330108476</v>
      </c>
      <c r="J9" s="12">
        <f t="shared" si="2"/>
        <v>167.82591722770653</v>
      </c>
    </row>
    <row r="10" spans="3:10" x14ac:dyDescent="0.25">
      <c r="C10" s="1" t="s">
        <v>7</v>
      </c>
      <c r="D10" s="11">
        <v>5.0006000000000004</v>
      </c>
      <c r="E10" s="20">
        <v>540</v>
      </c>
      <c r="F10" s="20">
        <v>537</v>
      </c>
      <c r="G10" s="20">
        <v>543</v>
      </c>
      <c r="H10" s="12">
        <f t="shared" si="0"/>
        <v>540</v>
      </c>
      <c r="I10" s="12">
        <f t="shared" si="1"/>
        <v>16.961929890689785</v>
      </c>
      <c r="J10" s="12">
        <f t="shared" si="2"/>
        <v>169.59894703325384</v>
      </c>
    </row>
    <row r="11" spans="3:10" x14ac:dyDescent="0.25">
      <c r="C11" s="1" t="s">
        <v>8</v>
      </c>
      <c r="D11" s="11">
        <v>5.0004</v>
      </c>
      <c r="E11" s="20">
        <v>536</v>
      </c>
      <c r="F11" s="20">
        <v>531</v>
      </c>
      <c r="G11" s="20">
        <v>537</v>
      </c>
      <c r="H11" s="12">
        <f t="shared" si="0"/>
        <v>534.66666666666663</v>
      </c>
      <c r="I11" s="12">
        <f t="shared" si="1"/>
        <v>16.79440465720149</v>
      </c>
      <c r="J11" s="12">
        <f t="shared" si="2"/>
        <v>167.93061212304505</v>
      </c>
    </row>
    <row r="12" spans="3:10" x14ac:dyDescent="0.25">
      <c r="C12" s="1" t="s">
        <v>9</v>
      </c>
      <c r="D12" s="11">
        <v>5.0007000000000001</v>
      </c>
      <c r="E12" s="20">
        <v>539</v>
      </c>
      <c r="F12" s="20">
        <v>537</v>
      </c>
      <c r="G12" s="20">
        <v>541</v>
      </c>
      <c r="H12" s="12">
        <f t="shared" si="0"/>
        <v>539</v>
      </c>
      <c r="I12" s="12">
        <f t="shared" si="1"/>
        <v>16.930518909410729</v>
      </c>
      <c r="J12" s="12">
        <f t="shared" si="2"/>
        <v>169.28148968555132</v>
      </c>
    </row>
    <row r="13" spans="3:10" x14ac:dyDescent="0.25">
      <c r="C13" s="1" t="s">
        <v>10</v>
      </c>
      <c r="D13" s="11">
        <v>5.0002000000000004</v>
      </c>
      <c r="E13" s="20">
        <v>535</v>
      </c>
      <c r="F13" s="20">
        <v>540</v>
      </c>
      <c r="G13" s="20">
        <v>538</v>
      </c>
      <c r="H13" s="12">
        <f t="shared" si="0"/>
        <v>537.66666666666663</v>
      </c>
      <c r="I13" s="12">
        <f t="shared" si="1"/>
        <v>16.888637601038656</v>
      </c>
      <c r="J13" s="12">
        <f t="shared" si="2"/>
        <v>168.87962082555353</v>
      </c>
    </row>
    <row r="14" spans="3:10" x14ac:dyDescent="0.25">
      <c r="C14" s="1" t="s">
        <v>11</v>
      </c>
      <c r="D14" s="11">
        <v>5.0000999999999998</v>
      </c>
      <c r="E14" s="20">
        <v>529</v>
      </c>
      <c r="F14" s="20">
        <v>535</v>
      </c>
      <c r="G14" s="20">
        <v>539</v>
      </c>
      <c r="H14" s="12">
        <f t="shared" si="0"/>
        <v>534.33333333333337</v>
      </c>
      <c r="I14" s="12">
        <f t="shared" si="1"/>
        <v>16.783934330108476</v>
      </c>
      <c r="J14" s="12">
        <f t="shared" si="2"/>
        <v>167.83598658135313</v>
      </c>
    </row>
    <row r="15" spans="3:10" x14ac:dyDescent="0.25">
      <c r="J15" s="13"/>
    </row>
    <row r="20" spans="4:10" x14ac:dyDescent="0.25">
      <c r="D20" s="6" t="s">
        <v>25</v>
      </c>
      <c r="E20" s="6">
        <v>0</v>
      </c>
      <c r="F20" s="6">
        <v>6</v>
      </c>
      <c r="G20" s="6">
        <v>12</v>
      </c>
      <c r="H20" s="6">
        <v>18</v>
      </c>
      <c r="I20" s="6">
        <v>24</v>
      </c>
      <c r="J20" s="6">
        <v>30</v>
      </c>
    </row>
    <row r="21" spans="4:10" x14ac:dyDescent="0.25">
      <c r="D21" s="6" t="s">
        <v>37</v>
      </c>
      <c r="E21" s="6">
        <v>0</v>
      </c>
      <c r="F21" s="6">
        <v>235</v>
      </c>
      <c r="G21" s="6">
        <v>426</v>
      </c>
      <c r="H21" s="6">
        <v>596</v>
      </c>
      <c r="I21" s="6">
        <v>754</v>
      </c>
      <c r="J21" s="6">
        <v>923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0"/>
  <sheetViews>
    <sheetView workbookViewId="0">
      <selection activeCell="N6" sqref="N6"/>
    </sheetView>
  </sheetViews>
  <sheetFormatPr defaultRowHeight="14.4" x14ac:dyDescent="0.25"/>
  <cols>
    <col min="2" max="2" width="8.88671875" customWidth="1"/>
    <col min="3" max="3" width="18.109375" customWidth="1"/>
    <col min="4" max="4" width="15.6640625" customWidth="1"/>
    <col min="9" max="9" width="23.21875" customWidth="1"/>
    <col min="10" max="10" width="26.88671875" customWidth="1"/>
  </cols>
  <sheetData>
    <row r="3" spans="3:11" ht="16.8" x14ac:dyDescent="0.25">
      <c r="D3" s="1" t="s">
        <v>21</v>
      </c>
      <c r="E3" s="2" t="s">
        <v>0</v>
      </c>
      <c r="F3" s="2" t="s">
        <v>1</v>
      </c>
      <c r="G3" s="2" t="s">
        <v>2</v>
      </c>
      <c r="H3" s="1" t="s">
        <v>33</v>
      </c>
      <c r="I3" s="1" t="s">
        <v>40</v>
      </c>
      <c r="J3" s="1" t="s">
        <v>39</v>
      </c>
    </row>
    <row r="4" spans="3:11" x14ac:dyDescent="0.25">
      <c r="C4" s="1" t="s">
        <v>26</v>
      </c>
      <c r="D4" s="11">
        <v>1.0004999999999999</v>
      </c>
      <c r="E4" s="11">
        <v>8.5000000000000006E-2</v>
      </c>
      <c r="F4" s="11">
        <v>9.0999999999999998E-2</v>
      </c>
      <c r="G4" s="11">
        <v>9.1999999999999998E-2</v>
      </c>
      <c r="H4" s="15">
        <f>AVERAGE(E4:G4)</f>
        <v>8.9333333333333334E-2</v>
      </c>
      <c r="I4" s="12">
        <f>(H4-0.0025)/0.0153</f>
        <v>5.6753812636165577</v>
      </c>
      <c r="J4" s="12">
        <f>I4*1.724*1.32/D4</f>
        <v>12.908897185394233</v>
      </c>
    </row>
    <row r="5" spans="3:11" x14ac:dyDescent="0.25">
      <c r="C5" s="1" t="s">
        <v>27</v>
      </c>
      <c r="D5" s="11">
        <v>1.0006999999999999</v>
      </c>
      <c r="E5" s="11">
        <v>9.2999999999999999E-2</v>
      </c>
      <c r="F5" s="11">
        <v>8.2000000000000003E-2</v>
      </c>
      <c r="G5" s="11">
        <v>8.5000000000000006E-2</v>
      </c>
      <c r="H5" s="15">
        <f t="shared" ref="H5:H12" si="0">AVERAGE(E5:G5)</f>
        <v>8.666666666666667E-2</v>
      </c>
      <c r="I5" s="12">
        <f t="shared" ref="I5:I12" si="1">(H5-0.0025)/0.0153</f>
        <v>5.5010893246187367</v>
      </c>
      <c r="J5" s="12">
        <f t="shared" ref="J5:J12" si="2">I5*1.724*1.32/D5</f>
        <v>12.509961980861766</v>
      </c>
    </row>
    <row r="6" spans="3:11" x14ac:dyDescent="0.25">
      <c r="C6" s="1" t="s">
        <v>28</v>
      </c>
      <c r="D6" s="11">
        <v>1.0001999999999998</v>
      </c>
      <c r="E6" s="11">
        <v>9.4E-2</v>
      </c>
      <c r="F6" s="11">
        <v>8.5999999999999993E-2</v>
      </c>
      <c r="G6" s="11">
        <v>8.6999999999999994E-2</v>
      </c>
      <c r="H6" s="15">
        <f t="shared" si="0"/>
        <v>8.900000000000001E-2</v>
      </c>
      <c r="I6" s="12">
        <f t="shared" si="1"/>
        <v>5.6535947712418304</v>
      </c>
      <c r="J6" s="12">
        <f t="shared" si="2"/>
        <v>12.863199909037805</v>
      </c>
    </row>
    <row r="7" spans="3:11" x14ac:dyDescent="0.25">
      <c r="C7" s="1" t="s">
        <v>6</v>
      </c>
      <c r="D7" s="11">
        <v>1.0001</v>
      </c>
      <c r="E7" s="11">
        <v>9.1999999999999998E-2</v>
      </c>
      <c r="F7" s="11">
        <v>8.5999999999999993E-2</v>
      </c>
      <c r="G7" s="11">
        <v>9.2999999999999999E-2</v>
      </c>
      <c r="H7" s="15">
        <f t="shared" si="0"/>
        <v>9.0333333333333335E-2</v>
      </c>
      <c r="I7" s="12">
        <f t="shared" si="1"/>
        <v>5.7407407407407414</v>
      </c>
      <c r="J7" s="12">
        <f t="shared" si="2"/>
        <v>13.062782610627828</v>
      </c>
    </row>
    <row r="8" spans="3:11" x14ac:dyDescent="0.25">
      <c r="C8" s="1" t="s">
        <v>7</v>
      </c>
      <c r="D8" s="11">
        <v>1.0004999999999999</v>
      </c>
      <c r="E8" s="11">
        <v>8.8999999999999996E-2</v>
      </c>
      <c r="F8" s="11">
        <v>9.1999999999999998E-2</v>
      </c>
      <c r="G8" s="11">
        <v>8.5000000000000006E-2</v>
      </c>
      <c r="H8" s="15">
        <f t="shared" si="0"/>
        <v>8.8666666666666671E-2</v>
      </c>
      <c r="I8" s="12">
        <f t="shared" si="1"/>
        <v>5.6318082788671031</v>
      </c>
      <c r="J8" s="12">
        <f t="shared" si="2"/>
        <v>12.809788569767406</v>
      </c>
    </row>
    <row r="9" spans="3:11" x14ac:dyDescent="0.25">
      <c r="C9" s="1" t="s">
        <v>8</v>
      </c>
      <c r="D9" s="11">
        <v>1.0003</v>
      </c>
      <c r="E9" s="11">
        <v>8.5999999999999993E-2</v>
      </c>
      <c r="F9" s="11">
        <v>8.4000000000000005E-2</v>
      </c>
      <c r="G9" s="11">
        <v>9.1999999999999998E-2</v>
      </c>
      <c r="H9" s="15">
        <f t="shared" si="0"/>
        <v>8.7333333333333332E-2</v>
      </c>
      <c r="I9" s="12">
        <f t="shared" si="1"/>
        <v>5.5446623093681922</v>
      </c>
      <c r="J9" s="12">
        <f t="shared" si="2"/>
        <v>12.614092896314116</v>
      </c>
    </row>
    <row r="10" spans="3:11" x14ac:dyDescent="0.25">
      <c r="C10" s="1" t="s">
        <v>9</v>
      </c>
      <c r="D10" s="11">
        <v>1.0001</v>
      </c>
      <c r="E10" s="11">
        <v>9.0999999999999998E-2</v>
      </c>
      <c r="F10" s="11">
        <v>8.6999999999999994E-2</v>
      </c>
      <c r="G10" s="11">
        <v>9.1999999999999998E-2</v>
      </c>
      <c r="H10" s="15">
        <f t="shared" si="0"/>
        <v>9.0000000000000011E-2</v>
      </c>
      <c r="I10" s="12">
        <f t="shared" si="1"/>
        <v>5.7189542483660141</v>
      </c>
      <c r="J10" s="12">
        <f t="shared" si="2"/>
        <v>13.013208483073264</v>
      </c>
    </row>
    <row r="11" spans="3:11" x14ac:dyDescent="0.25">
      <c r="C11" s="1" t="s">
        <v>10</v>
      </c>
      <c r="D11" s="11">
        <v>1.0002</v>
      </c>
      <c r="E11" s="11">
        <v>8.7999999999999995E-2</v>
      </c>
      <c r="F11" s="11">
        <v>8.5999999999999993E-2</v>
      </c>
      <c r="G11" s="11">
        <v>9.1999999999999998E-2</v>
      </c>
      <c r="H11" s="15">
        <f t="shared" si="0"/>
        <v>8.8666666666666671E-2</v>
      </c>
      <c r="I11" s="12">
        <f t="shared" si="1"/>
        <v>5.6318082788671031</v>
      </c>
      <c r="J11" s="12">
        <f t="shared" si="2"/>
        <v>12.813630737904708</v>
      </c>
    </row>
    <row r="12" spans="3:11" x14ac:dyDescent="0.25">
      <c r="C12" s="1" t="s">
        <v>11</v>
      </c>
      <c r="D12" s="11">
        <v>1.0004</v>
      </c>
      <c r="E12" s="11">
        <v>8.8999999999999996E-2</v>
      </c>
      <c r="F12" s="11">
        <v>9.2999999999999999E-2</v>
      </c>
      <c r="G12" s="11">
        <v>9.0999999999999998E-2</v>
      </c>
      <c r="H12" s="15">
        <f t="shared" si="0"/>
        <v>9.1000000000000011E-2</v>
      </c>
      <c r="I12" s="12">
        <f t="shared" si="1"/>
        <v>5.7843137254901968</v>
      </c>
      <c r="J12" s="12">
        <f t="shared" si="2"/>
        <v>13.157983865277421</v>
      </c>
    </row>
    <row r="13" spans="3:11" x14ac:dyDescent="0.25">
      <c r="H13" s="11"/>
      <c r="J13" s="13"/>
    </row>
    <row r="14" spans="3:11" x14ac:dyDescent="0.25">
      <c r="H14" s="1" t="s">
        <v>24</v>
      </c>
      <c r="K14" s="14"/>
    </row>
    <row r="15" spans="3:11" x14ac:dyDescent="0.25">
      <c r="H15" s="1" t="s">
        <v>23</v>
      </c>
    </row>
    <row r="16" spans="3:11" x14ac:dyDescent="0.25">
      <c r="H16" s="11"/>
    </row>
    <row r="17" spans="3:10" x14ac:dyDescent="0.25">
      <c r="H17" s="11"/>
    </row>
    <row r="18" spans="3:10" x14ac:dyDescent="0.25">
      <c r="H18" s="11"/>
    </row>
    <row r="19" spans="3:10" x14ac:dyDescent="0.25">
      <c r="C19" s="16" t="s">
        <v>38</v>
      </c>
      <c r="D19" s="17">
        <v>0</v>
      </c>
      <c r="E19" s="17">
        <v>2.5</v>
      </c>
      <c r="F19" s="17">
        <v>5</v>
      </c>
      <c r="G19" s="17">
        <v>7.5</v>
      </c>
      <c r="H19" s="17">
        <v>10</v>
      </c>
      <c r="I19" s="17">
        <v>12.5</v>
      </c>
      <c r="J19" s="17">
        <v>15</v>
      </c>
    </row>
    <row r="20" spans="3:10" x14ac:dyDescent="0.25">
      <c r="C20" s="16" t="s">
        <v>31</v>
      </c>
      <c r="D20" s="18">
        <v>0</v>
      </c>
      <c r="E20" s="19">
        <v>3.7666666666666661E-2</v>
      </c>
      <c r="F20" s="19">
        <v>8.9333333333333334E-2</v>
      </c>
      <c r="G20" s="19">
        <v>0.114</v>
      </c>
      <c r="H20" s="19">
        <v>0.15466666666666665</v>
      </c>
      <c r="I20" s="19">
        <v>0.19233333333333333</v>
      </c>
      <c r="J20" s="19">
        <v>0.23166666666666669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4"/>
  <sheetViews>
    <sheetView workbookViewId="0">
      <selection activeCell="I14" sqref="I14"/>
    </sheetView>
  </sheetViews>
  <sheetFormatPr defaultRowHeight="14.4" x14ac:dyDescent="0.25"/>
  <sheetData>
    <row r="4" spans="3:7" ht="16.8" x14ac:dyDescent="0.25">
      <c r="D4" s="2" t="s">
        <v>0</v>
      </c>
      <c r="E4" s="2" t="s">
        <v>1</v>
      </c>
      <c r="F4" s="2" t="s">
        <v>2</v>
      </c>
      <c r="G4" s="1" t="s">
        <v>33</v>
      </c>
    </row>
    <row r="5" spans="3:7" x14ac:dyDescent="0.25">
      <c r="C5" s="1" t="s">
        <v>26</v>
      </c>
      <c r="D5" s="11">
        <v>7.26</v>
      </c>
      <c r="E5" s="11">
        <v>7.25</v>
      </c>
      <c r="F5" s="11">
        <v>7.26</v>
      </c>
      <c r="G5" s="12">
        <f>AVERAGE(D5:F5)</f>
        <v>7.2566666666666668</v>
      </c>
    </row>
    <row r="6" spans="3:7" x14ac:dyDescent="0.25">
      <c r="C6" s="1" t="s">
        <v>27</v>
      </c>
      <c r="D6" s="11">
        <v>7.25</v>
      </c>
      <c r="E6" s="11">
        <v>7.24</v>
      </c>
      <c r="F6" s="11">
        <v>7.25</v>
      </c>
      <c r="G6" s="12">
        <f t="shared" ref="G6:G13" si="0">AVERAGE(D6:F6)</f>
        <v>7.246666666666667</v>
      </c>
    </row>
    <row r="7" spans="3:7" x14ac:dyDescent="0.25">
      <c r="C7" s="1" t="s">
        <v>28</v>
      </c>
      <c r="D7" s="11">
        <v>7.26</v>
      </c>
      <c r="E7" s="11">
        <v>7.27</v>
      </c>
      <c r="F7" s="11">
        <v>7.28</v>
      </c>
      <c r="G7" s="12">
        <f t="shared" si="0"/>
        <v>7.27</v>
      </c>
    </row>
    <row r="8" spans="3:7" x14ac:dyDescent="0.25">
      <c r="C8" s="1" t="s">
        <v>6</v>
      </c>
      <c r="D8" s="11">
        <v>7.24</v>
      </c>
      <c r="E8" s="11">
        <v>7.26</v>
      </c>
      <c r="F8" s="11">
        <v>7.29</v>
      </c>
      <c r="G8" s="12">
        <f t="shared" si="0"/>
        <v>7.2633333333333328</v>
      </c>
    </row>
    <row r="9" spans="3:7" x14ac:dyDescent="0.25">
      <c r="C9" s="1" t="s">
        <v>7</v>
      </c>
      <c r="D9" s="11">
        <v>7.28</v>
      </c>
      <c r="E9" s="11">
        <v>7.25</v>
      </c>
      <c r="F9" s="11">
        <v>7.26</v>
      </c>
      <c r="G9" s="12">
        <f t="shared" si="0"/>
        <v>7.2633333333333328</v>
      </c>
    </row>
    <row r="10" spans="3:7" x14ac:dyDescent="0.25">
      <c r="C10" s="1" t="s">
        <v>8</v>
      </c>
      <c r="D10" s="11">
        <v>7.21</v>
      </c>
      <c r="E10" s="11">
        <v>7.26</v>
      </c>
      <c r="F10" s="11">
        <v>7.25</v>
      </c>
      <c r="G10" s="12">
        <f t="shared" si="0"/>
        <v>7.2399999999999993</v>
      </c>
    </row>
    <row r="11" spans="3:7" x14ac:dyDescent="0.25">
      <c r="C11" s="1" t="s">
        <v>9</v>
      </c>
      <c r="D11" s="11">
        <v>7.26</v>
      </c>
      <c r="E11" s="11">
        <v>7.28</v>
      </c>
      <c r="F11" s="11">
        <v>7.28</v>
      </c>
      <c r="G11" s="12">
        <f t="shared" si="0"/>
        <v>7.2733333333333334</v>
      </c>
    </row>
    <row r="12" spans="3:7" x14ac:dyDescent="0.25">
      <c r="C12" s="1" t="s">
        <v>10</v>
      </c>
      <c r="D12" s="11">
        <v>7.24</v>
      </c>
      <c r="E12" s="11">
        <v>7.25</v>
      </c>
      <c r="F12" s="11">
        <v>7.21</v>
      </c>
      <c r="G12" s="12">
        <f t="shared" si="0"/>
        <v>7.2333333333333334</v>
      </c>
    </row>
    <row r="13" spans="3:7" x14ac:dyDescent="0.25">
      <c r="C13" s="1" t="s">
        <v>11</v>
      </c>
      <c r="D13" s="11">
        <v>7.26</v>
      </c>
      <c r="E13" s="11">
        <v>7.25</v>
      </c>
      <c r="F13" s="11">
        <v>7.26</v>
      </c>
      <c r="G13" s="12">
        <f t="shared" si="0"/>
        <v>7.2566666666666668</v>
      </c>
    </row>
    <row r="14" spans="3:7" x14ac:dyDescent="0.25">
      <c r="G14" s="1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available nitrogen</vt:lpstr>
      <vt:lpstr>available phosphorus</vt:lpstr>
      <vt:lpstr>available potassium</vt:lpstr>
      <vt:lpstr>organic matteret</vt:lpstr>
      <vt:lpstr>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2022-07-02T10:42:12Z</dcterms:modified>
</cp:coreProperties>
</file>