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 activeTab="1"/>
  </bookViews>
  <sheets>
    <sheet name="Sheet1" sheetId="4" r:id="rId1"/>
    <sheet name="Ca（NO3)2" sheetId="1" r:id="rId2"/>
    <sheet name="CH3COOH+Ca(NO3)2" sheetId="2" r:id="rId3"/>
    <sheet name="NaHCO3" sheetId="3" r:id="rId4"/>
    <sheet name="U-bearing" sheetId="5" r:id="rId5"/>
    <sheet name="weak-acid" sheetId="6" r:id="rId6"/>
    <sheet name="bioavailability" sheetId="7" r:id="rId7"/>
  </sheets>
  <calcPr calcId="145621"/>
</workbook>
</file>

<file path=xl/calcChain.xml><?xml version="1.0" encoding="utf-8"?>
<calcChain xmlns="http://schemas.openxmlformats.org/spreadsheetml/2006/main">
  <c r="K217" i="3" l="1"/>
  <c r="K215" i="3"/>
  <c r="K213" i="3"/>
  <c r="K211" i="3"/>
  <c r="K209" i="3"/>
  <c r="K203" i="3"/>
  <c r="K199" i="3"/>
  <c r="K197" i="3"/>
  <c r="K195" i="3"/>
  <c r="K193" i="3"/>
  <c r="K189" i="3"/>
  <c r="K186" i="3"/>
  <c r="K184" i="3"/>
  <c r="K182" i="3"/>
  <c r="K180" i="3"/>
  <c r="K178" i="3"/>
  <c r="K176" i="3"/>
  <c r="K174" i="3"/>
  <c r="K172" i="3"/>
  <c r="K168" i="3"/>
  <c r="K166" i="3"/>
  <c r="K164" i="3"/>
  <c r="K162" i="3"/>
  <c r="K160" i="3"/>
  <c r="K158" i="3"/>
  <c r="K151" i="3"/>
  <c r="K147" i="3"/>
  <c r="K145" i="3"/>
  <c r="K141" i="3"/>
  <c r="K137" i="3"/>
  <c r="K135" i="3"/>
  <c r="K133" i="3"/>
  <c r="K131" i="3"/>
  <c r="K129" i="3"/>
  <c r="K127" i="3"/>
  <c r="J3" i="3"/>
  <c r="J217" i="2" l="1"/>
  <c r="J213" i="2"/>
  <c r="J211" i="2"/>
  <c r="J209" i="2"/>
  <c r="J207" i="2"/>
  <c r="J205" i="2"/>
  <c r="J203" i="2"/>
  <c r="J201" i="2"/>
  <c r="J199" i="2"/>
  <c r="J197" i="2"/>
  <c r="J195" i="2"/>
  <c r="J193" i="2"/>
  <c r="J191" i="2"/>
  <c r="J189" i="2"/>
  <c r="J186" i="2"/>
  <c r="J184" i="2"/>
  <c r="J182" i="2"/>
  <c r="J176" i="2"/>
  <c r="J174" i="2"/>
  <c r="J172" i="2"/>
  <c r="J170" i="2"/>
  <c r="J168" i="2"/>
  <c r="J166" i="2"/>
  <c r="J164" i="2"/>
  <c r="J162" i="2"/>
  <c r="J160" i="2"/>
  <c r="J158" i="2"/>
  <c r="J155" i="2"/>
  <c r="J153" i="2"/>
  <c r="J151" i="2"/>
  <c r="J149" i="2"/>
  <c r="J147" i="2"/>
  <c r="J145" i="2"/>
  <c r="J143" i="2"/>
  <c r="J141" i="2"/>
  <c r="J139" i="2"/>
  <c r="J137" i="2"/>
  <c r="J135" i="2"/>
  <c r="J133" i="2"/>
  <c r="J131" i="2"/>
  <c r="J129" i="2"/>
  <c r="J127" i="2"/>
  <c r="J124" i="2"/>
  <c r="J120" i="2"/>
  <c r="J114" i="2"/>
  <c r="J112" i="2"/>
  <c r="J110" i="2"/>
  <c r="J108" i="2"/>
  <c r="J106" i="2"/>
  <c r="J104" i="2"/>
  <c r="J102" i="2"/>
  <c r="J100" i="2"/>
  <c r="J98" i="2"/>
  <c r="J96" i="2"/>
  <c r="J93" i="2"/>
  <c r="J91" i="2"/>
  <c r="J89" i="2"/>
  <c r="J87" i="2"/>
  <c r="J85" i="2"/>
  <c r="J83" i="2"/>
  <c r="J81" i="2"/>
  <c r="J79" i="2"/>
  <c r="J77" i="2"/>
  <c r="J75" i="2"/>
  <c r="J73" i="2"/>
  <c r="J71" i="2"/>
  <c r="J69" i="2"/>
  <c r="J67" i="2"/>
  <c r="J65" i="2"/>
  <c r="J62" i="2"/>
  <c r="J60" i="2"/>
  <c r="J58" i="2"/>
  <c r="J56" i="2"/>
  <c r="J54" i="2"/>
  <c r="J52" i="2"/>
  <c r="J50" i="2"/>
  <c r="J48" i="2"/>
  <c r="J46" i="2"/>
  <c r="J44" i="2"/>
  <c r="J42" i="2"/>
  <c r="J40" i="2"/>
  <c r="J38" i="2"/>
  <c r="J36" i="2"/>
  <c r="J34" i="2"/>
  <c r="J31" i="2"/>
  <c r="J29" i="2"/>
  <c r="J27" i="2"/>
  <c r="J25" i="2"/>
  <c r="J23" i="2"/>
  <c r="J21" i="2"/>
  <c r="J19" i="2"/>
  <c r="J17" i="2"/>
  <c r="J15" i="2"/>
  <c r="J13" i="2"/>
  <c r="J11" i="2"/>
  <c r="J9" i="2"/>
  <c r="J7" i="2"/>
  <c r="J5" i="2"/>
  <c r="J3" i="2"/>
  <c r="J217" i="3" l="1"/>
  <c r="J215" i="3"/>
  <c r="J213" i="3"/>
  <c r="J211" i="3"/>
  <c r="J209" i="3"/>
  <c r="J203" i="3"/>
  <c r="J199" i="3"/>
  <c r="J197" i="3"/>
  <c r="J195" i="3"/>
  <c r="J193" i="3"/>
  <c r="J189" i="3"/>
  <c r="I217" i="3"/>
  <c r="I216" i="3"/>
  <c r="I215" i="3"/>
  <c r="I214" i="3"/>
  <c r="I213" i="3"/>
  <c r="I212" i="3"/>
  <c r="I211" i="3"/>
  <c r="I210" i="3"/>
  <c r="I209" i="3"/>
  <c r="I208" i="3"/>
  <c r="I203" i="3"/>
  <c r="I202" i="3"/>
  <c r="I199" i="3"/>
  <c r="I198" i="3"/>
  <c r="I197" i="3"/>
  <c r="I196" i="3"/>
  <c r="I195" i="3"/>
  <c r="I194" i="3"/>
  <c r="I193" i="3"/>
  <c r="I192" i="3"/>
  <c r="I190" i="3"/>
  <c r="I189" i="3"/>
  <c r="I188" i="3"/>
  <c r="I203" i="2"/>
  <c r="H213" i="2"/>
  <c r="H212" i="2"/>
  <c r="I213" i="2" s="1"/>
  <c r="H211" i="2"/>
  <c r="H209" i="2"/>
  <c r="H203" i="2"/>
  <c r="H202" i="2"/>
  <c r="H201" i="2"/>
  <c r="H200" i="2"/>
  <c r="I201" i="2" s="1"/>
  <c r="H199" i="2"/>
  <c r="H197" i="2"/>
  <c r="H191" i="2"/>
  <c r="H190" i="2"/>
  <c r="I191" i="2" s="1"/>
  <c r="H189" i="2"/>
  <c r="H188" i="2"/>
  <c r="I189" i="2" s="1"/>
  <c r="H216" i="1"/>
  <c r="H214" i="1"/>
  <c r="H213" i="1"/>
  <c r="H207" i="1"/>
  <c r="H204" i="1"/>
  <c r="I205" i="1" s="1"/>
  <c r="H202" i="1"/>
  <c r="H201" i="1"/>
  <c r="H195" i="1"/>
  <c r="H192" i="1"/>
  <c r="H190" i="1"/>
  <c r="H189" i="1"/>
  <c r="H189" i="3"/>
  <c r="H190" i="3"/>
  <c r="H191" i="3"/>
  <c r="I191" i="3" s="1"/>
  <c r="H192" i="3"/>
  <c r="H193" i="3"/>
  <c r="H194" i="3"/>
  <c r="H195" i="3"/>
  <c r="H196" i="3"/>
  <c r="H197" i="3"/>
  <c r="H198" i="3"/>
  <c r="H199" i="3"/>
  <c r="H200" i="3"/>
  <c r="I200" i="3" s="1"/>
  <c r="H201" i="3"/>
  <c r="I201" i="3" s="1"/>
  <c r="H202" i="3"/>
  <c r="H203" i="3"/>
  <c r="H204" i="3"/>
  <c r="I204" i="3" s="1"/>
  <c r="H205" i="3"/>
  <c r="I205" i="3" s="1"/>
  <c r="H206" i="3"/>
  <c r="I206" i="3" s="1"/>
  <c r="H207" i="3"/>
  <c r="I207" i="3" s="1"/>
  <c r="H208" i="3"/>
  <c r="H209" i="3"/>
  <c r="H210" i="3"/>
  <c r="H211" i="3"/>
  <c r="H212" i="3"/>
  <c r="H213" i="3"/>
  <c r="H214" i="3"/>
  <c r="H215" i="3"/>
  <c r="H216" i="3"/>
  <c r="H217" i="3"/>
  <c r="H188" i="3"/>
  <c r="G189" i="2"/>
  <c r="G190" i="2"/>
  <c r="G191" i="2"/>
  <c r="G192" i="2"/>
  <c r="H192" i="2" s="1"/>
  <c r="G193" i="2"/>
  <c r="H193" i="2" s="1"/>
  <c r="G194" i="2"/>
  <c r="H194" i="2" s="1"/>
  <c r="G195" i="2"/>
  <c r="H195" i="2" s="1"/>
  <c r="G196" i="2"/>
  <c r="H196" i="2" s="1"/>
  <c r="I197" i="2" s="1"/>
  <c r="G197" i="2"/>
  <c r="G198" i="2"/>
  <c r="H198" i="2" s="1"/>
  <c r="I199" i="2" s="1"/>
  <c r="G199" i="2"/>
  <c r="G200" i="2"/>
  <c r="G201" i="2"/>
  <c r="G202" i="2"/>
  <c r="G203" i="2"/>
  <c r="G204" i="2"/>
  <c r="H204" i="2" s="1"/>
  <c r="G205" i="2"/>
  <c r="H205" i="2" s="1"/>
  <c r="G206" i="2"/>
  <c r="H206" i="2" s="1"/>
  <c r="G207" i="2"/>
  <c r="H207" i="2" s="1"/>
  <c r="G208" i="2"/>
  <c r="H208" i="2" s="1"/>
  <c r="I209" i="2" s="1"/>
  <c r="G209" i="2"/>
  <c r="G210" i="2"/>
  <c r="H210" i="2" s="1"/>
  <c r="I211" i="2" s="1"/>
  <c r="G211" i="2"/>
  <c r="G212" i="2"/>
  <c r="G213" i="2"/>
  <c r="G214" i="2"/>
  <c r="H214" i="2" s="1"/>
  <c r="G215" i="2"/>
  <c r="H215" i="2" s="1"/>
  <c r="G216" i="2"/>
  <c r="H216" i="2" s="1"/>
  <c r="G217" i="2"/>
  <c r="H217" i="2" s="1"/>
  <c r="G188" i="2"/>
  <c r="G189" i="1"/>
  <c r="G190" i="1"/>
  <c r="G191" i="1"/>
  <c r="H191" i="1" s="1"/>
  <c r="G192" i="1"/>
  <c r="G193" i="1"/>
  <c r="H193" i="1" s="1"/>
  <c r="G194" i="1"/>
  <c r="H194" i="1" s="1"/>
  <c r="G195" i="1"/>
  <c r="G196" i="1"/>
  <c r="H196" i="1" s="1"/>
  <c r="G197" i="1"/>
  <c r="H197" i="1" s="1"/>
  <c r="G198" i="1"/>
  <c r="H198" i="1" s="1"/>
  <c r="G199" i="1"/>
  <c r="H199" i="1" s="1"/>
  <c r="G200" i="1"/>
  <c r="H200" i="1" s="1"/>
  <c r="G201" i="1"/>
  <c r="G202" i="1"/>
  <c r="G203" i="1"/>
  <c r="H203" i="1" s="1"/>
  <c r="I203" i="1" s="1"/>
  <c r="G204" i="1"/>
  <c r="G205" i="1"/>
  <c r="H205" i="1" s="1"/>
  <c r="G206" i="1"/>
  <c r="H206" i="1" s="1"/>
  <c r="G207" i="1"/>
  <c r="G208" i="1"/>
  <c r="H208" i="1" s="1"/>
  <c r="G209" i="1"/>
  <c r="H209" i="1" s="1"/>
  <c r="G210" i="1"/>
  <c r="H210" i="1" s="1"/>
  <c r="G211" i="1"/>
  <c r="H211" i="1" s="1"/>
  <c r="G212" i="1"/>
  <c r="H212" i="1" s="1"/>
  <c r="G213" i="1"/>
  <c r="G214" i="1"/>
  <c r="G215" i="1"/>
  <c r="H215" i="1" s="1"/>
  <c r="G216" i="1"/>
  <c r="G217" i="1"/>
  <c r="H217" i="1" s="1"/>
  <c r="G188" i="1"/>
  <c r="H188" i="1" s="1"/>
  <c r="K207" i="3" l="1"/>
  <c r="J207" i="3"/>
  <c r="K205" i="3"/>
  <c r="J205" i="3"/>
  <c r="K201" i="3"/>
  <c r="J201" i="3"/>
  <c r="K191" i="3"/>
  <c r="J191" i="3"/>
  <c r="I215" i="2"/>
  <c r="J215" i="2"/>
  <c r="I207" i="2"/>
  <c r="I195" i="2"/>
  <c r="I217" i="2"/>
  <c r="I205" i="2"/>
  <c r="I193" i="2"/>
  <c r="J209" i="1"/>
  <c r="I209" i="1"/>
  <c r="J197" i="1"/>
  <c r="I197" i="1"/>
  <c r="J195" i="1"/>
  <c r="I195" i="1"/>
  <c r="J189" i="1"/>
  <c r="I189" i="1"/>
  <c r="J201" i="1"/>
  <c r="I201" i="1"/>
  <c r="J207" i="1"/>
  <c r="I207" i="1"/>
  <c r="J213" i="1"/>
  <c r="I213" i="1"/>
  <c r="J211" i="1"/>
  <c r="I211" i="1"/>
  <c r="J199" i="1"/>
  <c r="I199" i="1"/>
  <c r="J191" i="1"/>
  <c r="J215" i="1"/>
  <c r="J203" i="1"/>
  <c r="J217" i="1"/>
  <c r="J193" i="1"/>
  <c r="J205" i="1"/>
  <c r="I215" i="1"/>
  <c r="I193" i="1"/>
  <c r="I217" i="1"/>
  <c r="I191" i="1"/>
  <c r="H4" i="2"/>
  <c r="I5" i="2" s="1"/>
  <c r="H5" i="2"/>
  <c r="H9" i="2"/>
  <c r="H16" i="2"/>
  <c r="I17" i="2" s="1"/>
  <c r="H17" i="2"/>
  <c r="H21" i="2"/>
  <c r="H28" i="2"/>
  <c r="I29" i="2" s="1"/>
  <c r="H29" i="2"/>
  <c r="H34" i="2"/>
  <c r="H41" i="2"/>
  <c r="I42" i="2" s="1"/>
  <c r="H42" i="2"/>
  <c r="H46" i="2"/>
  <c r="H53" i="2"/>
  <c r="I54" i="2" s="1"/>
  <c r="H54" i="2"/>
  <c r="H58" i="2"/>
  <c r="H66" i="2"/>
  <c r="I67" i="2" s="1"/>
  <c r="H67" i="2"/>
  <c r="H71" i="2"/>
  <c r="H78" i="2"/>
  <c r="H79" i="2"/>
  <c r="I79" i="2" s="1"/>
  <c r="H83" i="2"/>
  <c r="H90" i="2"/>
  <c r="H91" i="2"/>
  <c r="I91" i="2" s="1"/>
  <c r="H96" i="2"/>
  <c r="H103" i="2"/>
  <c r="H104" i="2"/>
  <c r="I104" i="2" s="1"/>
  <c r="H108" i="2"/>
  <c r="H120" i="2"/>
  <c r="H128" i="2"/>
  <c r="H129" i="2"/>
  <c r="I129" i="2" s="1"/>
  <c r="H133" i="2"/>
  <c r="H140" i="2"/>
  <c r="I141" i="2" s="1"/>
  <c r="H141" i="2"/>
  <c r="H144" i="2"/>
  <c r="H145" i="2"/>
  <c r="I145" i="2" s="1"/>
  <c r="H152" i="2"/>
  <c r="H153" i="2"/>
  <c r="I153" i="2" s="1"/>
  <c r="H158" i="2"/>
  <c r="H165" i="2"/>
  <c r="I166" i="2" s="1"/>
  <c r="H166" i="2"/>
  <c r="H169" i="2"/>
  <c r="H170" i="2"/>
  <c r="I170" i="2" s="1"/>
  <c r="H177" i="2"/>
  <c r="H181" i="2"/>
  <c r="I182" i="2" s="1"/>
  <c r="H182" i="2"/>
  <c r="G158" i="2"/>
  <c r="G159" i="2"/>
  <c r="H159" i="2" s="1"/>
  <c r="G160" i="2"/>
  <c r="H160" i="2" s="1"/>
  <c r="G161" i="2"/>
  <c r="H161" i="2" s="1"/>
  <c r="G162" i="2"/>
  <c r="H162" i="2" s="1"/>
  <c r="G163" i="2"/>
  <c r="H163" i="2" s="1"/>
  <c r="G164" i="2"/>
  <c r="H164" i="2" s="1"/>
  <c r="G165" i="2"/>
  <c r="G166" i="2"/>
  <c r="G167" i="2"/>
  <c r="H167" i="2" s="1"/>
  <c r="I168" i="2" s="1"/>
  <c r="G168" i="2"/>
  <c r="H168" i="2" s="1"/>
  <c r="G169" i="2"/>
  <c r="G170" i="2"/>
  <c r="G171" i="2"/>
  <c r="H171" i="2" s="1"/>
  <c r="G172" i="2"/>
  <c r="H172" i="2" s="1"/>
  <c r="G173" i="2"/>
  <c r="H173" i="2" s="1"/>
  <c r="G174" i="2"/>
  <c r="H174" i="2" s="1"/>
  <c r="G175" i="2"/>
  <c r="H175" i="2" s="1"/>
  <c r="G176" i="2"/>
  <c r="H176" i="2" s="1"/>
  <c r="G177" i="2"/>
  <c r="G178" i="2"/>
  <c r="H178" i="2" s="1"/>
  <c r="I178" i="2" s="1"/>
  <c r="G179" i="2"/>
  <c r="H179" i="2" s="1"/>
  <c r="G180" i="2"/>
  <c r="H180" i="2" s="1"/>
  <c r="G181" i="2"/>
  <c r="G182" i="2"/>
  <c r="G183" i="2"/>
  <c r="H183" i="2" s="1"/>
  <c r="G184" i="2"/>
  <c r="H184" i="2" s="1"/>
  <c r="G185" i="2"/>
  <c r="H185" i="2" s="1"/>
  <c r="G186" i="2"/>
  <c r="H186" i="2" s="1"/>
  <c r="G157" i="2"/>
  <c r="H157" i="2" s="1"/>
  <c r="I158" i="2" s="1"/>
  <c r="G127" i="2"/>
  <c r="H127" i="2" s="1"/>
  <c r="G128" i="2"/>
  <c r="G129" i="2"/>
  <c r="G130" i="2"/>
  <c r="H130" i="2" s="1"/>
  <c r="I131" i="2" s="1"/>
  <c r="G131" i="2"/>
  <c r="H131" i="2" s="1"/>
  <c r="G132" i="2"/>
  <c r="H132" i="2" s="1"/>
  <c r="I133" i="2" s="1"/>
  <c r="G133" i="2"/>
  <c r="G134" i="2"/>
  <c r="H134" i="2" s="1"/>
  <c r="G135" i="2"/>
  <c r="H135" i="2" s="1"/>
  <c r="G136" i="2"/>
  <c r="H136" i="2" s="1"/>
  <c r="G137" i="2"/>
  <c r="H137" i="2" s="1"/>
  <c r="G138" i="2"/>
  <c r="H138" i="2" s="1"/>
  <c r="G139" i="2"/>
  <c r="H139" i="2" s="1"/>
  <c r="G140" i="2"/>
  <c r="G141" i="2"/>
  <c r="G142" i="2"/>
  <c r="H142" i="2" s="1"/>
  <c r="I143" i="2" s="1"/>
  <c r="G143" i="2"/>
  <c r="H143" i="2" s="1"/>
  <c r="G144" i="2"/>
  <c r="G145" i="2"/>
  <c r="G146" i="2"/>
  <c r="H146" i="2" s="1"/>
  <c r="G147" i="2"/>
  <c r="H147" i="2" s="1"/>
  <c r="G148" i="2"/>
  <c r="H148" i="2" s="1"/>
  <c r="G149" i="2"/>
  <c r="H149" i="2" s="1"/>
  <c r="G150" i="2"/>
  <c r="H150" i="2" s="1"/>
  <c r="G151" i="2"/>
  <c r="H151" i="2" s="1"/>
  <c r="G152" i="2"/>
  <c r="G153" i="2"/>
  <c r="G154" i="2"/>
  <c r="H154" i="2" s="1"/>
  <c r="I155" i="2" s="1"/>
  <c r="G155" i="2"/>
  <c r="H155" i="2" s="1"/>
  <c r="G126" i="2"/>
  <c r="H126" i="2" s="1"/>
  <c r="G96" i="2"/>
  <c r="G97" i="2"/>
  <c r="H97" i="2" s="1"/>
  <c r="G98" i="2"/>
  <c r="H98" i="2" s="1"/>
  <c r="G99" i="2"/>
  <c r="H99" i="2" s="1"/>
  <c r="G100" i="2"/>
  <c r="H100" i="2" s="1"/>
  <c r="G101" i="2"/>
  <c r="H101" i="2" s="1"/>
  <c r="G102" i="2"/>
  <c r="H102" i="2" s="1"/>
  <c r="G103" i="2"/>
  <c r="G104" i="2"/>
  <c r="G105" i="2"/>
  <c r="H105" i="2" s="1"/>
  <c r="I106" i="2" s="1"/>
  <c r="G106" i="2"/>
  <c r="H106" i="2" s="1"/>
  <c r="G107" i="2"/>
  <c r="H107" i="2" s="1"/>
  <c r="G108" i="2"/>
  <c r="G109" i="2"/>
  <c r="H109" i="2" s="1"/>
  <c r="G110" i="2"/>
  <c r="H110" i="2" s="1"/>
  <c r="G111" i="2"/>
  <c r="H111" i="2" s="1"/>
  <c r="G112" i="2"/>
  <c r="H112" i="2" s="1"/>
  <c r="I112" i="2" s="1"/>
  <c r="G113" i="2"/>
  <c r="H113" i="2" s="1"/>
  <c r="G114" i="2"/>
  <c r="H114" i="2" s="1"/>
  <c r="G115" i="2"/>
  <c r="H115" i="2" s="1"/>
  <c r="G116" i="2"/>
  <c r="H116" i="2" s="1"/>
  <c r="G117" i="2"/>
  <c r="H117" i="2" s="1"/>
  <c r="G118" i="2"/>
  <c r="H118" i="2" s="1"/>
  <c r="G119" i="2"/>
  <c r="H119" i="2" s="1"/>
  <c r="I120" i="2" s="1"/>
  <c r="G120" i="2"/>
  <c r="G121" i="2"/>
  <c r="H121" i="2" s="1"/>
  <c r="G122" i="2"/>
  <c r="H122" i="2" s="1"/>
  <c r="G123" i="2"/>
  <c r="H123" i="2" s="1"/>
  <c r="G124" i="2"/>
  <c r="H124" i="2" s="1"/>
  <c r="G95" i="2"/>
  <c r="H95" i="2" s="1"/>
  <c r="I96" i="2" s="1"/>
  <c r="G65" i="2"/>
  <c r="H65" i="2" s="1"/>
  <c r="G66" i="2"/>
  <c r="G67" i="2"/>
  <c r="G68" i="2"/>
  <c r="H68" i="2" s="1"/>
  <c r="I69" i="2" s="1"/>
  <c r="G69" i="2"/>
  <c r="H69" i="2" s="1"/>
  <c r="G70" i="2"/>
  <c r="H70" i="2" s="1"/>
  <c r="I71" i="2" s="1"/>
  <c r="G71" i="2"/>
  <c r="G72" i="2"/>
  <c r="H72" i="2" s="1"/>
  <c r="G73" i="2"/>
  <c r="H73" i="2" s="1"/>
  <c r="G74" i="2"/>
  <c r="H74" i="2" s="1"/>
  <c r="G75" i="2"/>
  <c r="H75" i="2" s="1"/>
  <c r="I75" i="2" s="1"/>
  <c r="G76" i="2"/>
  <c r="H76" i="2" s="1"/>
  <c r="G77" i="2"/>
  <c r="H77" i="2" s="1"/>
  <c r="G78" i="2"/>
  <c r="G79" i="2"/>
  <c r="G80" i="2"/>
  <c r="H80" i="2" s="1"/>
  <c r="I81" i="2" s="1"/>
  <c r="G81" i="2"/>
  <c r="H81" i="2" s="1"/>
  <c r="G82" i="2"/>
  <c r="H82" i="2" s="1"/>
  <c r="I83" i="2" s="1"/>
  <c r="G83" i="2"/>
  <c r="G84" i="2"/>
  <c r="H84" i="2" s="1"/>
  <c r="G85" i="2"/>
  <c r="H85" i="2" s="1"/>
  <c r="G86" i="2"/>
  <c r="H86" i="2" s="1"/>
  <c r="G87" i="2"/>
  <c r="H87" i="2" s="1"/>
  <c r="G88" i="2"/>
  <c r="H88" i="2" s="1"/>
  <c r="G89" i="2"/>
  <c r="H89" i="2" s="1"/>
  <c r="G90" i="2"/>
  <c r="G91" i="2"/>
  <c r="G92" i="2"/>
  <c r="H92" i="2" s="1"/>
  <c r="I93" i="2" s="1"/>
  <c r="G93" i="2"/>
  <c r="H93" i="2" s="1"/>
  <c r="G64" i="2"/>
  <c r="H64" i="2" s="1"/>
  <c r="G34" i="2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G42" i="2"/>
  <c r="G43" i="2"/>
  <c r="H43" i="2" s="1"/>
  <c r="I44" i="2" s="1"/>
  <c r="G44" i="2"/>
  <c r="H44" i="2" s="1"/>
  <c r="G45" i="2"/>
  <c r="H45" i="2" s="1"/>
  <c r="I46" i="2" s="1"/>
  <c r="G46" i="2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G54" i="2"/>
  <c r="G55" i="2"/>
  <c r="H55" i="2" s="1"/>
  <c r="I56" i="2" s="1"/>
  <c r="G56" i="2"/>
  <c r="H56" i="2" s="1"/>
  <c r="G57" i="2"/>
  <c r="H57" i="2" s="1"/>
  <c r="I58" i="2" s="1"/>
  <c r="G58" i="2"/>
  <c r="G59" i="2"/>
  <c r="H59" i="2" s="1"/>
  <c r="G60" i="2"/>
  <c r="H60" i="2" s="1"/>
  <c r="G61" i="2"/>
  <c r="H61" i="2" s="1"/>
  <c r="G62" i="2"/>
  <c r="H62" i="2" s="1"/>
  <c r="G33" i="2"/>
  <c r="H33" i="2" s="1"/>
  <c r="I34" i="2" s="1"/>
  <c r="G3" i="2"/>
  <c r="H3" i="2" s="1"/>
  <c r="G4" i="2"/>
  <c r="G5" i="2"/>
  <c r="G6" i="2"/>
  <c r="H6" i="2" s="1"/>
  <c r="I7" i="2" s="1"/>
  <c r="G7" i="2"/>
  <c r="H7" i="2" s="1"/>
  <c r="G8" i="2"/>
  <c r="H8" i="2" s="1"/>
  <c r="I9" i="2" s="1"/>
  <c r="G9" i="2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G17" i="2"/>
  <c r="G18" i="2"/>
  <c r="H18" i="2" s="1"/>
  <c r="I19" i="2" s="1"/>
  <c r="G19" i="2"/>
  <c r="H19" i="2" s="1"/>
  <c r="G20" i="2"/>
  <c r="H20" i="2" s="1"/>
  <c r="I21" i="2" s="1"/>
  <c r="G21" i="2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G29" i="2"/>
  <c r="G30" i="2"/>
  <c r="H30" i="2" s="1"/>
  <c r="I31" i="2" s="1"/>
  <c r="G31" i="2"/>
  <c r="H31" i="2" s="1"/>
  <c r="G2" i="2"/>
  <c r="H2" i="2" s="1"/>
  <c r="J122" i="2" l="1"/>
  <c r="I180" i="2"/>
  <c r="J180" i="2"/>
  <c r="I118" i="2"/>
  <c r="J118" i="2"/>
  <c r="J178" i="2"/>
  <c r="I116" i="2"/>
  <c r="J116" i="2"/>
  <c r="I23" i="2"/>
  <c r="I48" i="2"/>
  <c r="I36" i="2"/>
  <c r="I85" i="2"/>
  <c r="I73" i="2"/>
  <c r="I122" i="2"/>
  <c r="I98" i="2"/>
  <c r="I147" i="2"/>
  <c r="I135" i="2"/>
  <c r="I184" i="2"/>
  <c r="I172" i="2"/>
  <c r="I160" i="2"/>
  <c r="I3" i="2"/>
  <c r="I127" i="2"/>
  <c r="I60" i="2"/>
  <c r="I65" i="2"/>
  <c r="I11" i="2"/>
  <c r="I77" i="2"/>
  <c r="I164" i="2"/>
  <c r="I15" i="2"/>
  <c r="I89" i="2"/>
  <c r="I114" i="2"/>
  <c r="I151" i="2"/>
  <c r="I176" i="2"/>
  <c r="I27" i="2"/>
  <c r="I52" i="2"/>
  <c r="I40" i="2"/>
  <c r="I102" i="2"/>
  <c r="I139" i="2"/>
  <c r="I25" i="2"/>
  <c r="I13" i="2"/>
  <c r="I62" i="2"/>
  <c r="I50" i="2"/>
  <c r="I38" i="2"/>
  <c r="I87" i="2"/>
  <c r="I124" i="2"/>
  <c r="I100" i="2"/>
  <c r="I149" i="2"/>
  <c r="I137" i="2"/>
  <c r="I186" i="2"/>
  <c r="I174" i="2"/>
  <c r="I162" i="2"/>
  <c r="I110" i="2"/>
  <c r="I108" i="2"/>
  <c r="H5" i="1"/>
  <c r="H7" i="1"/>
  <c r="H10" i="1"/>
  <c r="H17" i="1"/>
  <c r="H19" i="1"/>
  <c r="H22" i="1"/>
  <c r="H29" i="1"/>
  <c r="H31" i="1"/>
  <c r="H35" i="1"/>
  <c r="H42" i="1"/>
  <c r="H44" i="1"/>
  <c r="H47" i="1"/>
  <c r="H54" i="1"/>
  <c r="H56" i="1"/>
  <c r="H59" i="1"/>
  <c r="H67" i="1"/>
  <c r="H69" i="1"/>
  <c r="H72" i="1"/>
  <c r="I73" i="1" s="1"/>
  <c r="H79" i="1"/>
  <c r="H81" i="1"/>
  <c r="H84" i="1"/>
  <c r="H91" i="1"/>
  <c r="H93" i="1"/>
  <c r="H97" i="1"/>
  <c r="H104" i="1"/>
  <c r="H106" i="1"/>
  <c r="H109" i="1"/>
  <c r="H116" i="1"/>
  <c r="H118" i="1"/>
  <c r="H121" i="1"/>
  <c r="I122" i="1" s="1"/>
  <c r="H127" i="1"/>
  <c r="H129" i="1"/>
  <c r="H130" i="1"/>
  <c r="H131" i="1"/>
  <c r="H134" i="1"/>
  <c r="H139" i="1"/>
  <c r="H141" i="1"/>
  <c r="H142" i="1"/>
  <c r="H143" i="1"/>
  <c r="H146" i="1"/>
  <c r="H151" i="1"/>
  <c r="H153" i="1"/>
  <c r="H154" i="1"/>
  <c r="H155" i="1"/>
  <c r="H159" i="1"/>
  <c r="H163" i="1"/>
  <c r="H164" i="1"/>
  <c r="H166" i="1"/>
  <c r="H167" i="1"/>
  <c r="H168" i="1"/>
  <c r="H171" i="1"/>
  <c r="H175" i="1"/>
  <c r="H176" i="1"/>
  <c r="H178" i="1"/>
  <c r="H179" i="1"/>
  <c r="H180" i="1"/>
  <c r="H183" i="1"/>
  <c r="G158" i="1"/>
  <c r="H158" i="1" s="1"/>
  <c r="G159" i="1"/>
  <c r="G160" i="1"/>
  <c r="H160" i="1" s="1"/>
  <c r="G161" i="1"/>
  <c r="H161" i="1" s="1"/>
  <c r="G162" i="1"/>
  <c r="H162" i="1" s="1"/>
  <c r="G163" i="1"/>
  <c r="G164" i="1"/>
  <c r="G165" i="1"/>
  <c r="H165" i="1" s="1"/>
  <c r="G166" i="1"/>
  <c r="G167" i="1"/>
  <c r="G168" i="1"/>
  <c r="G169" i="1"/>
  <c r="H169" i="1" s="1"/>
  <c r="G170" i="1"/>
  <c r="H170" i="1" s="1"/>
  <c r="G171" i="1"/>
  <c r="G172" i="1"/>
  <c r="H172" i="1" s="1"/>
  <c r="G173" i="1"/>
  <c r="H173" i="1" s="1"/>
  <c r="G174" i="1"/>
  <c r="H174" i="1" s="1"/>
  <c r="G175" i="1"/>
  <c r="G176" i="1"/>
  <c r="G177" i="1"/>
  <c r="H177" i="1" s="1"/>
  <c r="G178" i="1"/>
  <c r="G179" i="1"/>
  <c r="G180" i="1"/>
  <c r="G181" i="1"/>
  <c r="H181" i="1" s="1"/>
  <c r="G182" i="1"/>
  <c r="H182" i="1" s="1"/>
  <c r="G183" i="1"/>
  <c r="G184" i="1"/>
  <c r="H184" i="1" s="1"/>
  <c r="G185" i="1"/>
  <c r="H185" i="1" s="1"/>
  <c r="G186" i="1"/>
  <c r="H186" i="1" s="1"/>
  <c r="G157" i="1"/>
  <c r="H157" i="1" s="1"/>
  <c r="G127" i="1"/>
  <c r="G128" i="1"/>
  <c r="H128" i="1" s="1"/>
  <c r="G129" i="1"/>
  <c r="G130" i="1"/>
  <c r="G131" i="1"/>
  <c r="G132" i="1"/>
  <c r="H132" i="1" s="1"/>
  <c r="G133" i="1"/>
  <c r="H133" i="1" s="1"/>
  <c r="G134" i="1"/>
  <c r="G135" i="1"/>
  <c r="H135" i="1" s="1"/>
  <c r="G136" i="1"/>
  <c r="H136" i="1" s="1"/>
  <c r="G137" i="1"/>
  <c r="H137" i="1" s="1"/>
  <c r="G138" i="1"/>
  <c r="H138" i="1" s="1"/>
  <c r="G139" i="1"/>
  <c r="G140" i="1"/>
  <c r="H140" i="1" s="1"/>
  <c r="G141" i="1"/>
  <c r="G142" i="1"/>
  <c r="G143" i="1"/>
  <c r="G144" i="1"/>
  <c r="H144" i="1" s="1"/>
  <c r="G145" i="1"/>
  <c r="H145" i="1" s="1"/>
  <c r="G146" i="1"/>
  <c r="G147" i="1"/>
  <c r="H147" i="1" s="1"/>
  <c r="G148" i="1"/>
  <c r="H148" i="1" s="1"/>
  <c r="G149" i="1"/>
  <c r="H149" i="1" s="1"/>
  <c r="G150" i="1"/>
  <c r="H150" i="1" s="1"/>
  <c r="G151" i="1"/>
  <c r="G152" i="1"/>
  <c r="H152" i="1" s="1"/>
  <c r="G153" i="1"/>
  <c r="G154" i="1"/>
  <c r="G155" i="1"/>
  <c r="G126" i="1"/>
  <c r="H126" i="1" s="1"/>
  <c r="G96" i="1"/>
  <c r="H96" i="1" s="1"/>
  <c r="G97" i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G105" i="1"/>
  <c r="H105" i="1" s="1"/>
  <c r="G106" i="1"/>
  <c r="G107" i="1"/>
  <c r="H107" i="1" s="1"/>
  <c r="G108" i="1"/>
  <c r="H108" i="1" s="1"/>
  <c r="G109" i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G117" i="1"/>
  <c r="H117" i="1" s="1"/>
  <c r="G118" i="1"/>
  <c r="G119" i="1"/>
  <c r="H119" i="1" s="1"/>
  <c r="G120" i="1"/>
  <c r="H120" i="1" s="1"/>
  <c r="G121" i="1"/>
  <c r="G122" i="1"/>
  <c r="H122" i="1" s="1"/>
  <c r="G123" i="1"/>
  <c r="H123" i="1" s="1"/>
  <c r="G124" i="1"/>
  <c r="H124" i="1" s="1"/>
  <c r="G95" i="1"/>
  <c r="H95" i="1" s="1"/>
  <c r="G65" i="1"/>
  <c r="H65" i="1" s="1"/>
  <c r="G66" i="1"/>
  <c r="H66" i="1" s="1"/>
  <c r="G67" i="1"/>
  <c r="G68" i="1"/>
  <c r="H68" i="1" s="1"/>
  <c r="G69" i="1"/>
  <c r="G70" i="1"/>
  <c r="H70" i="1" s="1"/>
  <c r="G71" i="1"/>
  <c r="H71" i="1" s="1"/>
  <c r="G72" i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G80" i="1"/>
  <c r="H80" i="1" s="1"/>
  <c r="G81" i="1"/>
  <c r="G82" i="1"/>
  <c r="H82" i="1" s="1"/>
  <c r="G83" i="1"/>
  <c r="H83" i="1" s="1"/>
  <c r="G84" i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G92" i="1"/>
  <c r="H92" i="1" s="1"/>
  <c r="G93" i="1"/>
  <c r="G64" i="1"/>
  <c r="H64" i="1" s="1"/>
  <c r="G34" i="1"/>
  <c r="H34" i="1" s="1"/>
  <c r="G35" i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G43" i="1"/>
  <c r="H43" i="1" s="1"/>
  <c r="G44" i="1"/>
  <c r="G45" i="1"/>
  <c r="H45" i="1" s="1"/>
  <c r="G46" i="1"/>
  <c r="H46" i="1" s="1"/>
  <c r="G47" i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G55" i="1"/>
  <c r="H55" i="1" s="1"/>
  <c r="G56" i="1"/>
  <c r="G57" i="1"/>
  <c r="H57" i="1" s="1"/>
  <c r="G58" i="1"/>
  <c r="H58" i="1" s="1"/>
  <c r="G59" i="1"/>
  <c r="G60" i="1"/>
  <c r="H60" i="1" s="1"/>
  <c r="G61" i="1"/>
  <c r="H61" i="1" s="1"/>
  <c r="G62" i="1"/>
  <c r="H62" i="1" s="1"/>
  <c r="G33" i="1"/>
  <c r="H33" i="1" s="1"/>
  <c r="G3" i="1"/>
  <c r="H3" i="1" s="1"/>
  <c r="G4" i="1"/>
  <c r="H4" i="1" s="1"/>
  <c r="G5" i="1"/>
  <c r="G6" i="1"/>
  <c r="H6" i="1" s="1"/>
  <c r="G7" i="1"/>
  <c r="G8" i="1"/>
  <c r="H8" i="1" s="1"/>
  <c r="G9" i="1"/>
  <c r="H9" i="1" s="1"/>
  <c r="G10" i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G18" i="1"/>
  <c r="H18" i="1" s="1"/>
  <c r="G19" i="1"/>
  <c r="G20" i="1"/>
  <c r="H20" i="1" s="1"/>
  <c r="G21" i="1"/>
  <c r="H21" i="1" s="1"/>
  <c r="G22" i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G30" i="1"/>
  <c r="H30" i="1" s="1"/>
  <c r="G31" i="1"/>
  <c r="G2" i="1"/>
  <c r="H2" i="1" s="1"/>
  <c r="J186" i="3"/>
  <c r="J184" i="3"/>
  <c r="J182" i="3"/>
  <c r="J180" i="3"/>
  <c r="J178" i="3"/>
  <c r="J176" i="3"/>
  <c r="J174" i="3"/>
  <c r="J172" i="3"/>
  <c r="J168" i="3"/>
  <c r="J166" i="3"/>
  <c r="J164" i="3"/>
  <c r="J162" i="3"/>
  <c r="J160" i="3"/>
  <c r="J158" i="3"/>
  <c r="J151" i="3"/>
  <c r="J147" i="3"/>
  <c r="J145" i="3"/>
  <c r="J141" i="3"/>
  <c r="J137" i="3"/>
  <c r="J135" i="3"/>
  <c r="J133" i="3"/>
  <c r="J131" i="3"/>
  <c r="J129" i="3"/>
  <c r="J127" i="3"/>
  <c r="I127" i="3"/>
  <c r="I128" i="3"/>
  <c r="I129" i="3"/>
  <c r="I130" i="3"/>
  <c r="I131" i="3"/>
  <c r="I132" i="3"/>
  <c r="I133" i="3"/>
  <c r="I134" i="3"/>
  <c r="I135" i="3"/>
  <c r="I136" i="3"/>
  <c r="I137" i="3"/>
  <c r="I140" i="3"/>
  <c r="I141" i="3"/>
  <c r="I142" i="3"/>
  <c r="I144" i="3"/>
  <c r="I145" i="3"/>
  <c r="I146" i="3"/>
  <c r="I147" i="3"/>
  <c r="I150" i="3"/>
  <c r="I151" i="3"/>
  <c r="I154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J170" i="3" s="1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57" i="3"/>
  <c r="H155" i="3"/>
  <c r="I155" i="3" s="1"/>
  <c r="H127" i="3"/>
  <c r="H128" i="3"/>
  <c r="H129" i="3"/>
  <c r="H130" i="3"/>
  <c r="H131" i="3"/>
  <c r="H132" i="3"/>
  <c r="H133" i="3"/>
  <c r="H134" i="3"/>
  <c r="H135" i="3"/>
  <c r="H136" i="3"/>
  <c r="H137" i="3"/>
  <c r="H138" i="3"/>
  <c r="I138" i="3" s="1"/>
  <c r="H139" i="3"/>
  <c r="I139" i="3" s="1"/>
  <c r="H140" i="3"/>
  <c r="H141" i="3"/>
  <c r="H142" i="3"/>
  <c r="H143" i="3"/>
  <c r="I143" i="3" s="1"/>
  <c r="H144" i="3"/>
  <c r="H145" i="3"/>
  <c r="H146" i="3"/>
  <c r="H147" i="3"/>
  <c r="H148" i="3"/>
  <c r="I148" i="3" s="1"/>
  <c r="H149" i="3"/>
  <c r="I149" i="3" s="1"/>
  <c r="H150" i="3"/>
  <c r="H151" i="3"/>
  <c r="H152" i="3"/>
  <c r="I152" i="3" s="1"/>
  <c r="H153" i="3"/>
  <c r="I153" i="3" s="1"/>
  <c r="H154" i="3"/>
  <c r="H126" i="3"/>
  <c r="I126" i="3" s="1"/>
  <c r="K155" i="3" l="1"/>
  <c r="J155" i="3"/>
  <c r="K153" i="3"/>
  <c r="J153" i="3"/>
  <c r="K149" i="3"/>
  <c r="J149" i="3"/>
  <c r="J143" i="3"/>
  <c r="K143" i="3"/>
  <c r="K170" i="3"/>
  <c r="K139" i="3"/>
  <c r="J139" i="3"/>
  <c r="J3" i="1"/>
  <c r="I3" i="1"/>
  <c r="J21" i="1"/>
  <c r="I21" i="1"/>
  <c r="J9" i="1"/>
  <c r="I9" i="1"/>
  <c r="J58" i="1"/>
  <c r="I58" i="1"/>
  <c r="J46" i="1"/>
  <c r="I46" i="1"/>
  <c r="J65" i="1"/>
  <c r="I65" i="1"/>
  <c r="J83" i="1"/>
  <c r="I83" i="1"/>
  <c r="J71" i="1"/>
  <c r="I71" i="1"/>
  <c r="J120" i="1"/>
  <c r="I120" i="1"/>
  <c r="J108" i="1"/>
  <c r="I108" i="1"/>
  <c r="J127" i="1"/>
  <c r="I127" i="1"/>
  <c r="J145" i="1"/>
  <c r="I145" i="1"/>
  <c r="J133" i="1"/>
  <c r="I133" i="1"/>
  <c r="J182" i="1"/>
  <c r="I182" i="1"/>
  <c r="J170" i="1"/>
  <c r="I170" i="1"/>
  <c r="J31" i="1"/>
  <c r="I31" i="1"/>
  <c r="J44" i="1"/>
  <c r="I44" i="1"/>
  <c r="J118" i="1"/>
  <c r="I118" i="1"/>
  <c r="J29" i="1"/>
  <c r="I29" i="1"/>
  <c r="J17" i="1"/>
  <c r="I17" i="1"/>
  <c r="J5" i="1"/>
  <c r="I5" i="1"/>
  <c r="J54" i="1"/>
  <c r="I54" i="1"/>
  <c r="J42" i="1"/>
  <c r="I42" i="1"/>
  <c r="J91" i="1"/>
  <c r="I91" i="1"/>
  <c r="J79" i="1"/>
  <c r="I79" i="1"/>
  <c r="J67" i="1"/>
  <c r="I67" i="1"/>
  <c r="J116" i="1"/>
  <c r="I116" i="1"/>
  <c r="J104" i="1"/>
  <c r="I104" i="1"/>
  <c r="J153" i="1"/>
  <c r="I153" i="1"/>
  <c r="J141" i="1"/>
  <c r="I141" i="1"/>
  <c r="J129" i="1"/>
  <c r="I129" i="1"/>
  <c r="J178" i="1"/>
  <c r="I178" i="1"/>
  <c r="J166" i="1"/>
  <c r="I166" i="1"/>
  <c r="J56" i="1"/>
  <c r="I56" i="1"/>
  <c r="J81" i="1"/>
  <c r="I81" i="1"/>
  <c r="I23" i="1"/>
  <c r="I147" i="1"/>
  <c r="J7" i="1"/>
  <c r="I7" i="1"/>
  <c r="J69" i="1"/>
  <c r="I69" i="1"/>
  <c r="J27" i="1"/>
  <c r="I27" i="1"/>
  <c r="J34" i="1"/>
  <c r="I34" i="1"/>
  <c r="J52" i="1"/>
  <c r="I52" i="1"/>
  <c r="J40" i="1"/>
  <c r="I40" i="1"/>
  <c r="J89" i="1"/>
  <c r="I89" i="1"/>
  <c r="J77" i="1"/>
  <c r="I77" i="1"/>
  <c r="J96" i="1"/>
  <c r="I96" i="1"/>
  <c r="J114" i="1"/>
  <c r="I114" i="1"/>
  <c r="J102" i="1"/>
  <c r="I102" i="1"/>
  <c r="J151" i="1"/>
  <c r="I151" i="1"/>
  <c r="J139" i="1"/>
  <c r="I139" i="1"/>
  <c r="J158" i="1"/>
  <c r="I158" i="1"/>
  <c r="I172" i="1"/>
  <c r="J19" i="1"/>
  <c r="I19" i="1"/>
  <c r="J93" i="1"/>
  <c r="I93" i="1"/>
  <c r="J106" i="1"/>
  <c r="I106" i="1"/>
  <c r="J15" i="1"/>
  <c r="I15" i="1"/>
  <c r="J25" i="1"/>
  <c r="I25" i="1"/>
  <c r="J13" i="1"/>
  <c r="I13" i="1"/>
  <c r="J62" i="1"/>
  <c r="I62" i="1"/>
  <c r="J50" i="1"/>
  <c r="I50" i="1"/>
  <c r="J38" i="1"/>
  <c r="I38" i="1"/>
  <c r="J87" i="1"/>
  <c r="I87" i="1"/>
  <c r="J75" i="1"/>
  <c r="I75" i="1"/>
  <c r="J124" i="1"/>
  <c r="I124" i="1"/>
  <c r="J112" i="1"/>
  <c r="I112" i="1"/>
  <c r="J100" i="1"/>
  <c r="I100" i="1"/>
  <c r="J149" i="1"/>
  <c r="I149" i="1"/>
  <c r="J137" i="1"/>
  <c r="I137" i="1"/>
  <c r="J186" i="1"/>
  <c r="I186" i="1"/>
  <c r="J174" i="1"/>
  <c r="I174" i="1"/>
  <c r="J162" i="1"/>
  <c r="I162" i="1"/>
  <c r="I98" i="1"/>
  <c r="I48" i="1"/>
  <c r="J180" i="1"/>
  <c r="J168" i="1"/>
  <c r="J155" i="1"/>
  <c r="J143" i="1"/>
  <c r="J131" i="1"/>
  <c r="I143" i="1"/>
  <c r="I168" i="1"/>
  <c r="J176" i="1"/>
  <c r="J164" i="1"/>
  <c r="I176" i="1"/>
  <c r="I131" i="1"/>
  <c r="I155" i="1"/>
  <c r="I180" i="1"/>
  <c r="J184" i="1"/>
  <c r="J160" i="1"/>
  <c r="J135" i="1"/>
  <c r="J110" i="1"/>
  <c r="J85" i="1"/>
  <c r="J60" i="1"/>
  <c r="J36" i="1"/>
  <c r="J11" i="1"/>
  <c r="I11" i="1"/>
  <c r="I60" i="1"/>
  <c r="I85" i="1"/>
  <c r="I110" i="1"/>
  <c r="I135" i="1"/>
  <c r="I184" i="1"/>
  <c r="J172" i="1"/>
  <c r="J147" i="1"/>
  <c r="J122" i="1"/>
  <c r="J98" i="1"/>
  <c r="J73" i="1"/>
  <c r="J48" i="1"/>
  <c r="J23" i="1"/>
  <c r="I36" i="1"/>
  <c r="I160" i="1"/>
  <c r="I164" i="1"/>
  <c r="K124" i="3"/>
  <c r="K122" i="3"/>
  <c r="K120" i="3"/>
  <c r="K118" i="3"/>
  <c r="K116" i="3"/>
  <c r="K112" i="3"/>
  <c r="K106" i="3"/>
  <c r="K104" i="3"/>
  <c r="K102" i="3"/>
  <c r="K100" i="3"/>
  <c r="K98" i="3"/>
  <c r="K96" i="3"/>
  <c r="K93" i="3"/>
  <c r="K91" i="3"/>
  <c r="K89" i="3"/>
  <c r="K87" i="3"/>
  <c r="K85" i="3"/>
  <c r="K79" i="3"/>
  <c r="K75" i="3"/>
  <c r="K73" i="3"/>
  <c r="K71" i="3"/>
  <c r="K69" i="3"/>
  <c r="K67" i="3"/>
  <c r="K65" i="3"/>
  <c r="K62" i="3"/>
  <c r="K60" i="3"/>
  <c r="K58" i="3"/>
  <c r="K54" i="3"/>
  <c r="K44" i="3"/>
  <c r="K42" i="3"/>
  <c r="K40" i="3"/>
  <c r="K38" i="3"/>
  <c r="K36" i="3"/>
  <c r="K34" i="3"/>
  <c r="K31" i="3"/>
  <c r="K29" i="3"/>
  <c r="K27" i="3"/>
  <c r="K25" i="3"/>
  <c r="K19" i="3"/>
  <c r="K13" i="3"/>
  <c r="K11" i="3"/>
  <c r="K9" i="3"/>
  <c r="K7" i="3"/>
  <c r="K5" i="3"/>
  <c r="K3" i="3"/>
  <c r="J124" i="3"/>
  <c r="J122" i="3"/>
  <c r="J120" i="3"/>
  <c r="J118" i="3"/>
  <c r="J116" i="3"/>
  <c r="J112" i="3"/>
  <c r="J106" i="3"/>
  <c r="J104" i="3"/>
  <c r="J102" i="3"/>
  <c r="J100" i="3"/>
  <c r="J98" i="3"/>
  <c r="J96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8" i="3"/>
  <c r="I111" i="3"/>
  <c r="I112" i="3"/>
  <c r="I115" i="3"/>
  <c r="I116" i="3"/>
  <c r="I117" i="3"/>
  <c r="I118" i="3"/>
  <c r="I119" i="3"/>
  <c r="I120" i="3"/>
  <c r="I121" i="3"/>
  <c r="I122" i="3"/>
  <c r="I123" i="3"/>
  <c r="I124" i="3"/>
  <c r="H95" i="3"/>
  <c r="H96" i="3"/>
  <c r="H97" i="3"/>
  <c r="H98" i="3"/>
  <c r="H99" i="3"/>
  <c r="H100" i="3"/>
  <c r="H101" i="3"/>
  <c r="H102" i="3"/>
  <c r="H103" i="3"/>
  <c r="H104" i="3"/>
  <c r="H106" i="3"/>
  <c r="H107" i="3"/>
  <c r="I107" i="3" s="1"/>
  <c r="H108" i="3"/>
  <c r="H109" i="3"/>
  <c r="I109" i="3" s="1"/>
  <c r="H110" i="3"/>
  <c r="I110" i="3" s="1"/>
  <c r="H111" i="3"/>
  <c r="H112" i="3"/>
  <c r="H113" i="3"/>
  <c r="I113" i="3" s="1"/>
  <c r="H114" i="3"/>
  <c r="I114" i="3" s="1"/>
  <c r="H115" i="3"/>
  <c r="H116" i="3"/>
  <c r="H117" i="3"/>
  <c r="H118" i="3"/>
  <c r="H119" i="3"/>
  <c r="H120" i="3"/>
  <c r="H121" i="3"/>
  <c r="H122" i="3"/>
  <c r="H123" i="3"/>
  <c r="H124" i="3"/>
  <c r="H105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8" i="3"/>
  <c r="I19" i="3"/>
  <c r="I22" i="3"/>
  <c r="I24" i="3"/>
  <c r="I25" i="3"/>
  <c r="I26" i="3"/>
  <c r="I27" i="3"/>
  <c r="I28" i="3"/>
  <c r="I29" i="3"/>
  <c r="I30" i="3"/>
  <c r="I31" i="3"/>
  <c r="I33" i="3"/>
  <c r="I34" i="3"/>
  <c r="I35" i="3"/>
  <c r="I36" i="3"/>
  <c r="I37" i="3"/>
  <c r="I38" i="3"/>
  <c r="I39" i="3"/>
  <c r="I40" i="3"/>
  <c r="I41" i="3"/>
  <c r="I42" i="3"/>
  <c r="I43" i="3"/>
  <c r="I44" i="3"/>
  <c r="I46" i="3"/>
  <c r="I47" i="3"/>
  <c r="I53" i="3"/>
  <c r="I54" i="3"/>
  <c r="I57" i="3"/>
  <c r="I58" i="3"/>
  <c r="I59" i="3"/>
  <c r="I60" i="3"/>
  <c r="I61" i="3"/>
  <c r="I62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8" i="3"/>
  <c r="I79" i="3"/>
  <c r="I80" i="3"/>
  <c r="I83" i="3"/>
  <c r="I84" i="3"/>
  <c r="I85" i="3"/>
  <c r="I86" i="3"/>
  <c r="I87" i="3"/>
  <c r="I88" i="3"/>
  <c r="I89" i="3"/>
  <c r="I90" i="3"/>
  <c r="I91" i="3"/>
  <c r="I92" i="3"/>
  <c r="I93" i="3"/>
  <c r="I2" i="3"/>
  <c r="H75" i="3"/>
  <c r="H76" i="3"/>
  <c r="H77" i="3"/>
  <c r="I77" i="3" s="1"/>
  <c r="K77" i="3" s="1"/>
  <c r="H78" i="3"/>
  <c r="H79" i="3"/>
  <c r="H80" i="3"/>
  <c r="H81" i="3"/>
  <c r="I81" i="3" s="1"/>
  <c r="H82" i="3"/>
  <c r="I82" i="3" s="1"/>
  <c r="K83" i="3" s="1"/>
  <c r="H83" i="3"/>
  <c r="H84" i="3"/>
  <c r="H85" i="3"/>
  <c r="H86" i="3"/>
  <c r="H87" i="3"/>
  <c r="H88" i="3"/>
  <c r="H89" i="3"/>
  <c r="H90" i="3"/>
  <c r="H91" i="3"/>
  <c r="H92" i="3"/>
  <c r="H93" i="3"/>
  <c r="H74" i="3"/>
  <c r="H13" i="3"/>
  <c r="H14" i="3"/>
  <c r="H15" i="3"/>
  <c r="H16" i="3"/>
  <c r="I16" i="3" s="1"/>
  <c r="H17" i="3"/>
  <c r="I17" i="3" s="1"/>
  <c r="H18" i="3"/>
  <c r="H19" i="3"/>
  <c r="H20" i="3"/>
  <c r="I20" i="3" s="1"/>
  <c r="H21" i="3"/>
  <c r="I21" i="3" s="1"/>
  <c r="H22" i="3"/>
  <c r="H23" i="3"/>
  <c r="I23" i="3" s="1"/>
  <c r="H24" i="3"/>
  <c r="H25" i="3"/>
  <c r="H26" i="3"/>
  <c r="H27" i="3"/>
  <c r="H28" i="3"/>
  <c r="H29" i="3"/>
  <c r="H30" i="3"/>
  <c r="H31" i="3"/>
  <c r="H12" i="3"/>
  <c r="K23" i="3" l="1"/>
  <c r="J114" i="3"/>
  <c r="K114" i="3"/>
  <c r="K21" i="3"/>
  <c r="K81" i="3"/>
  <c r="J110" i="3"/>
  <c r="K110" i="3"/>
  <c r="K17" i="3"/>
  <c r="K15" i="3"/>
  <c r="J108" i="3"/>
  <c r="K108" i="3"/>
  <c r="V21" i="3"/>
  <c r="V20" i="3"/>
  <c r="J38" i="3"/>
  <c r="J42" i="3"/>
  <c r="J67" i="3"/>
  <c r="J71" i="3"/>
  <c r="H3" i="3"/>
  <c r="H4" i="3"/>
  <c r="H5" i="3"/>
  <c r="H6" i="3"/>
  <c r="H7" i="3"/>
  <c r="H8" i="3"/>
  <c r="H9" i="3"/>
  <c r="H10" i="3"/>
  <c r="H11" i="3"/>
  <c r="H2" i="3"/>
  <c r="H65" i="3"/>
  <c r="J65" i="3" s="1"/>
  <c r="H66" i="3"/>
  <c r="H67" i="3"/>
  <c r="H68" i="3"/>
  <c r="H69" i="3"/>
  <c r="H70" i="3"/>
  <c r="H71" i="3"/>
  <c r="H72" i="3"/>
  <c r="H73" i="3"/>
  <c r="H64" i="3"/>
  <c r="H34" i="3"/>
  <c r="H35" i="3"/>
  <c r="H36" i="3"/>
  <c r="H37" i="3"/>
  <c r="H38" i="3"/>
  <c r="H39" i="3"/>
  <c r="H40" i="3"/>
  <c r="H41" i="3"/>
  <c r="H42" i="3"/>
  <c r="H43" i="3"/>
  <c r="H44" i="3"/>
  <c r="H45" i="3"/>
  <c r="I45" i="3" s="1"/>
  <c r="K46" i="3" s="1"/>
  <c r="H46" i="3"/>
  <c r="H47" i="3"/>
  <c r="H48" i="3"/>
  <c r="I48" i="3" s="1"/>
  <c r="K48" i="3" s="1"/>
  <c r="H49" i="3"/>
  <c r="I49" i="3" s="1"/>
  <c r="K50" i="3" s="1"/>
  <c r="H50" i="3"/>
  <c r="I50" i="3" s="1"/>
  <c r="H51" i="3"/>
  <c r="I51" i="3" s="1"/>
  <c r="H52" i="3"/>
  <c r="I52" i="3" s="1"/>
  <c r="H53" i="3"/>
  <c r="H54" i="3"/>
  <c r="H55" i="3"/>
  <c r="I55" i="3" s="1"/>
  <c r="H56" i="3"/>
  <c r="I56" i="3" s="1"/>
  <c r="H57" i="3"/>
  <c r="H58" i="3"/>
  <c r="H59" i="3"/>
  <c r="H60" i="3"/>
  <c r="H61" i="3"/>
  <c r="H62" i="3"/>
  <c r="H33" i="3"/>
  <c r="J34" i="3" s="1"/>
  <c r="K56" i="3" l="1"/>
  <c r="K52" i="3"/>
  <c r="J91" i="3"/>
  <c r="J83" i="3"/>
  <c r="J79" i="3"/>
  <c r="J87" i="3"/>
  <c r="J75" i="3"/>
  <c r="J62" i="3"/>
  <c r="J54" i="3"/>
  <c r="J46" i="3"/>
  <c r="J58" i="3"/>
  <c r="J50" i="3"/>
  <c r="J11" i="3"/>
  <c r="J9" i="3"/>
  <c r="J60" i="3"/>
  <c r="J56" i="3"/>
  <c r="J52" i="3"/>
  <c r="J48" i="3"/>
  <c r="J44" i="3"/>
  <c r="J40" i="3"/>
  <c r="J36" i="3"/>
  <c r="J93" i="3"/>
  <c r="J89" i="3"/>
  <c r="J85" i="3"/>
  <c r="J81" i="3"/>
  <c r="J77" i="3"/>
  <c r="J73" i="3"/>
  <c r="J69" i="3"/>
  <c r="J5" i="3"/>
  <c r="J7" i="3"/>
  <c r="J17" i="3"/>
  <c r="J25" i="3"/>
  <c r="J31" i="3"/>
  <c r="J27" i="3"/>
  <c r="J23" i="3"/>
  <c r="J19" i="3"/>
  <c r="J15" i="3"/>
  <c r="J29" i="3"/>
  <c r="J21" i="3"/>
  <c r="J13" i="3"/>
</calcChain>
</file>

<file path=xl/sharedStrings.xml><?xml version="1.0" encoding="utf-8"?>
<sst xmlns="http://schemas.openxmlformats.org/spreadsheetml/2006/main" count="953" uniqueCount="76">
  <si>
    <t>Correnpond</t>
    <phoneticPr fontId="1" type="noConversion"/>
  </si>
  <si>
    <t>Added C content (mg C/kg/soil)</t>
    <phoneticPr fontId="1" type="noConversion"/>
  </si>
  <si>
    <t>U (mg/kg)</t>
    <phoneticPr fontId="1" type="noConversion"/>
  </si>
  <si>
    <t>Washing agent</t>
    <phoneticPr fontId="1" type="noConversion"/>
  </si>
  <si>
    <t>Soil (g)</t>
    <phoneticPr fontId="1" type="noConversion"/>
  </si>
  <si>
    <t>Soil(g)</t>
    <phoneticPr fontId="1" type="noConversion"/>
  </si>
  <si>
    <t>1-1/1 means UO2</t>
    <phoneticPr fontId="1" type="noConversion"/>
  </si>
  <si>
    <t>2-1/1 means UO3</t>
    <phoneticPr fontId="1" type="noConversion"/>
  </si>
  <si>
    <t>3-1/2 means UO2(NO3)2</t>
    <phoneticPr fontId="1" type="noConversion"/>
  </si>
  <si>
    <t>Soil (g)</t>
    <phoneticPr fontId="1" type="noConversion"/>
  </si>
  <si>
    <t>B-1</t>
    <phoneticPr fontId="1" type="noConversion"/>
  </si>
  <si>
    <t>B-2</t>
  </si>
  <si>
    <t>B-2</t>
    <phoneticPr fontId="1" type="noConversion"/>
  </si>
  <si>
    <t>Test Conc.(ppb)</t>
    <phoneticPr fontId="1" type="noConversion"/>
  </si>
  <si>
    <t>Correct Conc. (ppb)</t>
    <phoneticPr fontId="1" type="noConversion"/>
  </si>
  <si>
    <t>Standard</t>
    <phoneticPr fontId="1" type="noConversion"/>
  </si>
  <si>
    <t>Bioavailability uranium Conc.(mg/kg)</t>
    <phoneticPr fontId="1" type="noConversion"/>
  </si>
  <si>
    <t>soil（g）</t>
    <phoneticPr fontId="1" type="noConversion"/>
  </si>
  <si>
    <t>ppb</t>
    <phoneticPr fontId="1" type="noConversion"/>
  </si>
  <si>
    <t>Diluted times</t>
    <phoneticPr fontId="1" type="noConversion"/>
  </si>
  <si>
    <t>First</t>
    <phoneticPr fontId="1" type="noConversion"/>
  </si>
  <si>
    <t>First</t>
    <phoneticPr fontId="1" type="noConversion"/>
  </si>
  <si>
    <t>Second</t>
    <phoneticPr fontId="1" type="noConversion"/>
  </si>
  <si>
    <t>Second</t>
    <phoneticPr fontId="1" type="noConversion"/>
  </si>
  <si>
    <t>Average</t>
    <phoneticPr fontId="1" type="noConversion"/>
  </si>
  <si>
    <t>SD</t>
    <phoneticPr fontId="1" type="noConversion"/>
  </si>
  <si>
    <t>Aged days</t>
    <phoneticPr fontId="1" type="noConversion"/>
  </si>
  <si>
    <t>Diluted times</t>
    <phoneticPr fontId="1" type="noConversion"/>
  </si>
  <si>
    <t>Test Conc.</t>
    <phoneticPr fontId="1" type="noConversion"/>
  </si>
  <si>
    <t>Actual Conc.</t>
    <phoneticPr fontId="1" type="noConversion"/>
  </si>
  <si>
    <t>Test Conc.(ppb)</t>
    <phoneticPr fontId="1" type="noConversion"/>
  </si>
  <si>
    <t>Corrected Conc. (ppb)</t>
    <phoneticPr fontId="1" type="noConversion"/>
  </si>
  <si>
    <t>bearing cation species(mg/kg)</t>
    <phoneticPr fontId="1" type="noConversion"/>
  </si>
  <si>
    <t>weak-acid soluble uranium (mg/kg)</t>
    <phoneticPr fontId="1" type="noConversion"/>
  </si>
  <si>
    <t>UO2</t>
    <phoneticPr fontId="1" type="noConversion"/>
  </si>
  <si>
    <t>UO3</t>
    <phoneticPr fontId="1" type="noConversion"/>
  </si>
  <si>
    <t>UO2(NO3)2</t>
    <phoneticPr fontId="1" type="noConversion"/>
  </si>
  <si>
    <t>CK</t>
    <phoneticPr fontId="1" type="noConversion"/>
  </si>
  <si>
    <t>C-HA1000</t>
    <phoneticPr fontId="1" type="noConversion"/>
  </si>
  <si>
    <t>C-HA3000</t>
    <phoneticPr fontId="1" type="noConversion"/>
  </si>
  <si>
    <t>U-Bearing</t>
    <phoneticPr fontId="1" type="noConversion"/>
  </si>
  <si>
    <t>weak-acid</t>
    <phoneticPr fontId="1" type="noConversion"/>
  </si>
  <si>
    <t>UO2</t>
    <phoneticPr fontId="1" type="noConversion"/>
  </si>
  <si>
    <t>CK</t>
    <phoneticPr fontId="1" type="noConversion"/>
  </si>
  <si>
    <t>L-HA1000</t>
    <phoneticPr fontId="1" type="noConversion"/>
  </si>
  <si>
    <t>L-HA3000</t>
    <phoneticPr fontId="1" type="noConversion"/>
  </si>
  <si>
    <t>C-HA1000</t>
    <phoneticPr fontId="1" type="noConversion"/>
  </si>
  <si>
    <t>C-HA3000</t>
    <phoneticPr fontId="1" type="noConversion"/>
  </si>
  <si>
    <t>UO3</t>
    <phoneticPr fontId="1" type="noConversion"/>
  </si>
  <si>
    <t>UO2(NO3)2</t>
    <phoneticPr fontId="1" type="noConversion"/>
  </si>
  <si>
    <t>CK 1-1</t>
  </si>
  <si>
    <t>CK 1-2</t>
  </si>
  <si>
    <t>L-HA 1-1</t>
  </si>
  <si>
    <t>L-HA 1-2</t>
  </si>
  <si>
    <t>C-HA 1-1</t>
  </si>
  <si>
    <t>C-HA 1-2</t>
  </si>
  <si>
    <t>CK 2-1</t>
  </si>
  <si>
    <t>CK 2-2</t>
  </si>
  <si>
    <t>L-HA 2-1</t>
  </si>
  <si>
    <t>L-HA 2-2</t>
  </si>
  <si>
    <t>C-HA 2-1</t>
  </si>
  <si>
    <t>C-HA 2-2</t>
  </si>
  <si>
    <t>CK 3-1</t>
  </si>
  <si>
    <t>CK 3-2</t>
  </si>
  <si>
    <t>L-HA 3-1</t>
  </si>
  <si>
    <t>L-HA 3-2</t>
  </si>
  <si>
    <t>C-HA 3-1</t>
  </si>
  <si>
    <t>C-HA 3-2</t>
  </si>
  <si>
    <t>L-HA1000</t>
  </si>
  <si>
    <t>L-HA1000</t>
    <phoneticPr fontId="1" type="noConversion"/>
  </si>
  <si>
    <t>L-HA3000</t>
  </si>
  <si>
    <t>L-HA3000</t>
    <phoneticPr fontId="1" type="noConversion"/>
  </si>
  <si>
    <t>C-HA1000</t>
  </si>
  <si>
    <t>C-HA3000</t>
  </si>
  <si>
    <t>incubation days</t>
    <phoneticPr fontId="1" type="noConversion"/>
  </si>
  <si>
    <t>Incubation days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</si>
</sst>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_);[Red]\(0\)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58" fontId="0" fillId="0" borderId="0" xfId="0" applyNumberFormat="1"/>
    <xf numFmtId="0" fontId="0" fillId="0" borderId="0" xfId="0" applyAlignment="1">
      <alignment horizontal="center"/>
    </xf>
    <xf numFmtId="177" fontId="0" fillId="0" borderId="0" xfId="0" applyNumberFormat="1"/>
    <xf numFmtId="0" fontId="2" fillId="0" borderId="0" xfId="0" applyFont="1" applyFill="1"/>
    <xf numFmtId="0" fontId="0" fillId="0" borderId="0" xfId="0" applyFont="1"/>
    <xf numFmtId="0" fontId="0" fillId="2" borderId="0" xfId="0" applyFill="1"/>
    <xf numFmtId="0" fontId="0" fillId="0" borderId="0" xfId="0" applyFill="1"/>
    <xf numFmtId="176" fontId="0" fillId="0" borderId="0" xfId="0" applyNumberFormat="1" applyAlignment="1">
      <alignment horizontal="center"/>
    </xf>
    <xf numFmtId="17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ill="1"/>
    <xf numFmtId="176" fontId="0" fillId="0" borderId="0" xfId="0" applyNumberFormat="1"/>
    <xf numFmtId="177" fontId="4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/>
    <xf numFmtId="176" fontId="5" fillId="0" borderId="0" xfId="0" applyNumberFormat="1" applyFont="1" applyAlignment="1">
      <alignment horizontal="center"/>
    </xf>
    <xf numFmtId="176" fontId="5" fillId="0" borderId="0" xfId="0" applyNumberFormat="1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'Ca（NO3)2'!$K$3:$K$8</c:f>
              <c:numCache>
                <c:formatCode>General</c:formatCode>
                <c:ptCount val="6"/>
                <c:pt idx="0">
                  <c:v>4.1000000000000002E-2</c:v>
                </c:pt>
                <c:pt idx="1">
                  <c:v>0.56299999999999994</c:v>
                </c:pt>
                <c:pt idx="2">
                  <c:v>2.2189999999999999</c:v>
                </c:pt>
                <c:pt idx="3">
                  <c:v>4.7300000000000004</c:v>
                </c:pt>
                <c:pt idx="4">
                  <c:v>9.6560000000000006</c:v>
                </c:pt>
                <c:pt idx="5">
                  <c:v>27.509</c:v>
                </c:pt>
              </c:numCache>
            </c:numRef>
          </c:xVal>
          <c:yVal>
            <c:numRef>
              <c:f>'Ca（NO3)2'!$L$3:$L$8</c:f>
              <c:numCache>
                <c:formatCode>General</c:formatCode>
                <c:ptCount val="6"/>
                <c:pt idx="0">
                  <c:v>0.5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10</c:v>
                </c:pt>
                <c:pt idx="5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49856"/>
        <c:axId val="212651392"/>
      </c:scatterChart>
      <c:valAx>
        <c:axId val="21264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651392"/>
        <c:crosses val="autoZero"/>
        <c:crossBetween val="midCat"/>
      </c:valAx>
      <c:valAx>
        <c:axId val="212651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2649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'CH3COOH+Ca(NO3)2'!$L$65:$L$69</c:f>
              <c:numCache>
                <c:formatCode>General</c:formatCode>
                <c:ptCount val="5"/>
                <c:pt idx="0">
                  <c:v>2.99</c:v>
                </c:pt>
                <c:pt idx="1">
                  <c:v>5.6719999999999997</c:v>
                </c:pt>
                <c:pt idx="2">
                  <c:v>11.657999999999999</c:v>
                </c:pt>
                <c:pt idx="3">
                  <c:v>29.498000000000001</c:v>
                </c:pt>
                <c:pt idx="4">
                  <c:v>60.258000000000003</c:v>
                </c:pt>
              </c:numCache>
            </c:numRef>
          </c:xVal>
          <c:yVal>
            <c:numRef>
              <c:f>'CH3COOH+Ca(NO3)2'!$M$65:$M$69</c:f>
              <c:numCache>
                <c:formatCode>General</c:formatCode>
                <c:ptCount val="5"/>
                <c:pt idx="0">
                  <c:v>2.5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13536"/>
        <c:axId val="212515072"/>
      </c:scatterChart>
      <c:valAx>
        <c:axId val="21251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515072"/>
        <c:crosses val="autoZero"/>
        <c:crossBetween val="midCat"/>
      </c:valAx>
      <c:valAx>
        <c:axId val="212515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2513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77296587926505E-2"/>
          <c:y val="2.8252405949256341E-2"/>
          <c:w val="0.88337270341207352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'CH3COOH+Ca(NO3)2'!$L$98:$L$102</c:f>
              <c:numCache>
                <c:formatCode>General</c:formatCode>
                <c:ptCount val="5"/>
                <c:pt idx="0">
                  <c:v>6.2190000000000003</c:v>
                </c:pt>
                <c:pt idx="1">
                  <c:v>7.484</c:v>
                </c:pt>
                <c:pt idx="2">
                  <c:v>12.917</c:v>
                </c:pt>
                <c:pt idx="3">
                  <c:v>29.335999999999999</c:v>
                </c:pt>
                <c:pt idx="4">
                  <c:v>63.738</c:v>
                </c:pt>
              </c:numCache>
            </c:numRef>
          </c:xVal>
          <c:yVal>
            <c:numRef>
              <c:f>'CH3COOH+Ca(NO3)2'!$M$98:$M$102</c:f>
              <c:numCache>
                <c:formatCode>General</c:formatCode>
                <c:ptCount val="5"/>
                <c:pt idx="0">
                  <c:v>2.5</c:v>
                </c:pt>
                <c:pt idx="1">
                  <c:v>5</c:v>
                </c:pt>
                <c:pt idx="2">
                  <c:v>10</c:v>
                </c:pt>
                <c:pt idx="3">
                  <c:v>29</c:v>
                </c:pt>
                <c:pt idx="4">
                  <c:v>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31456"/>
        <c:axId val="212533248"/>
      </c:scatterChart>
      <c:valAx>
        <c:axId val="21253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533248"/>
        <c:crosses val="autoZero"/>
        <c:crossBetween val="midCat"/>
      </c:valAx>
      <c:valAx>
        <c:axId val="212533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25314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'CH3COOH+Ca(NO3)2'!$L$129:$L$133</c:f>
              <c:numCache>
                <c:formatCode>General</c:formatCode>
                <c:ptCount val="5"/>
                <c:pt idx="0">
                  <c:v>4.2590000000000003</c:v>
                </c:pt>
                <c:pt idx="1">
                  <c:v>6.4409999999999998</c:v>
                </c:pt>
                <c:pt idx="2">
                  <c:v>11.435</c:v>
                </c:pt>
                <c:pt idx="3">
                  <c:v>30.22</c:v>
                </c:pt>
                <c:pt idx="4">
                  <c:v>63.08</c:v>
                </c:pt>
              </c:numCache>
            </c:numRef>
          </c:xVal>
          <c:yVal>
            <c:numRef>
              <c:f>'CH3COOH+Ca(NO3)2'!$M$129:$M$133</c:f>
              <c:numCache>
                <c:formatCode>General</c:formatCode>
                <c:ptCount val="5"/>
                <c:pt idx="0">
                  <c:v>2.5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49632"/>
        <c:axId val="212551168"/>
      </c:scatterChart>
      <c:valAx>
        <c:axId val="21254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551168"/>
        <c:crosses val="autoZero"/>
        <c:crossBetween val="midCat"/>
      </c:valAx>
      <c:valAx>
        <c:axId val="212551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2549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'CH3COOH+Ca(NO3)2'!$L$166:$L$170</c:f>
              <c:numCache>
                <c:formatCode>General</c:formatCode>
                <c:ptCount val="5"/>
                <c:pt idx="0">
                  <c:v>3.548</c:v>
                </c:pt>
                <c:pt idx="1">
                  <c:v>7.0609999999999999</c:v>
                </c:pt>
                <c:pt idx="2">
                  <c:v>13.382999999999999</c:v>
                </c:pt>
                <c:pt idx="3">
                  <c:v>29.841999999999999</c:v>
                </c:pt>
                <c:pt idx="4">
                  <c:v>60.981999999999999</c:v>
                </c:pt>
              </c:numCache>
            </c:numRef>
          </c:xVal>
          <c:yVal>
            <c:numRef>
              <c:f>'CH3COOH+Ca(NO3)2'!$M$166:$M$170</c:f>
              <c:numCache>
                <c:formatCode>General</c:formatCode>
                <c:ptCount val="5"/>
                <c:pt idx="0">
                  <c:v>2.5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14432"/>
        <c:axId val="213715968"/>
      </c:scatterChart>
      <c:valAx>
        <c:axId val="21371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715968"/>
        <c:crosses val="autoZero"/>
        <c:crossBetween val="midCat"/>
      </c:valAx>
      <c:valAx>
        <c:axId val="213715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37144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'CH3COOH+Ca(NO3)2'!$M$193:$M$198</c:f>
              <c:numCache>
                <c:formatCode>General</c:formatCode>
                <c:ptCount val="6"/>
                <c:pt idx="0">
                  <c:v>1.673</c:v>
                </c:pt>
                <c:pt idx="1">
                  <c:v>6.5730000000000004</c:v>
                </c:pt>
                <c:pt idx="2">
                  <c:v>13.134</c:v>
                </c:pt>
                <c:pt idx="3">
                  <c:v>32.914999999999999</c:v>
                </c:pt>
                <c:pt idx="4">
                  <c:v>68.036000000000001</c:v>
                </c:pt>
                <c:pt idx="5">
                  <c:v>90.353999999999999</c:v>
                </c:pt>
              </c:numCache>
            </c:numRef>
          </c:xVal>
          <c:yVal>
            <c:numRef>
              <c:f>'CH3COOH+Ca(NO3)2'!$N$193:$N$198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  <c:pt idx="5">
                  <c:v>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36448"/>
        <c:axId val="213750528"/>
      </c:scatterChart>
      <c:valAx>
        <c:axId val="21373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750528"/>
        <c:crosses val="autoZero"/>
        <c:crossBetween val="midCat"/>
      </c:valAx>
      <c:valAx>
        <c:axId val="213750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37364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NaHCO3!$O$27:$O$30</c:f>
              <c:numCache>
                <c:formatCode>General</c:formatCode>
                <c:ptCount val="4"/>
                <c:pt idx="0">
                  <c:v>13.124000000000001</c:v>
                </c:pt>
                <c:pt idx="1">
                  <c:v>26.614000000000001</c:v>
                </c:pt>
                <c:pt idx="2">
                  <c:v>42.210999999999999</c:v>
                </c:pt>
                <c:pt idx="3">
                  <c:v>61.555999999999997</c:v>
                </c:pt>
              </c:numCache>
            </c:numRef>
          </c:xVal>
          <c:yVal>
            <c:numRef>
              <c:f>NaHCO3!$P$27:$P$30</c:f>
              <c:numCache>
                <c:formatCode>General</c:formatCode>
                <c:ptCount val="4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41024"/>
        <c:axId val="213842560"/>
      </c:scatterChart>
      <c:valAx>
        <c:axId val="21384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842560"/>
        <c:crosses val="autoZero"/>
        <c:crossBetween val="midCat"/>
      </c:valAx>
      <c:valAx>
        <c:axId val="213842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3841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NaHCO3!$Y$4:$Y$9</c:f>
              <c:numCache>
                <c:formatCode>General</c:formatCode>
                <c:ptCount val="6"/>
                <c:pt idx="0">
                  <c:v>7.99</c:v>
                </c:pt>
                <c:pt idx="1">
                  <c:v>9.5150000000000006</c:v>
                </c:pt>
                <c:pt idx="2">
                  <c:v>21.23</c:v>
                </c:pt>
                <c:pt idx="3">
                  <c:v>42.207999999999998</c:v>
                </c:pt>
                <c:pt idx="4">
                  <c:v>76.305999999999997</c:v>
                </c:pt>
                <c:pt idx="5">
                  <c:v>101.05</c:v>
                </c:pt>
              </c:numCache>
            </c:numRef>
          </c:xVal>
          <c:yVal>
            <c:numRef>
              <c:f>NaHCO3!$Z$4:$Z$9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470208"/>
        <c:axId val="212345600"/>
      </c:scatterChart>
      <c:valAx>
        <c:axId val="21347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345600"/>
        <c:crosses val="autoZero"/>
        <c:crossBetween val="midCat"/>
      </c:valAx>
      <c:valAx>
        <c:axId val="21234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470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3.2882035578885971E-2"/>
          <c:w val="0.86224781277340334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NaHCO3!$N$64:$N$68</c:f>
              <c:numCache>
                <c:formatCode>General</c:formatCode>
                <c:ptCount val="5"/>
                <c:pt idx="0">
                  <c:v>13.244999999999999</c:v>
                </c:pt>
                <c:pt idx="1">
                  <c:v>31.212</c:v>
                </c:pt>
                <c:pt idx="2">
                  <c:v>60.326999999999998</c:v>
                </c:pt>
                <c:pt idx="3">
                  <c:v>85.712000000000003</c:v>
                </c:pt>
                <c:pt idx="4">
                  <c:v>123.11</c:v>
                </c:pt>
              </c:numCache>
            </c:numRef>
          </c:xVal>
          <c:yVal>
            <c:numRef>
              <c:f>NaHCO3!$O$64:$O$68</c:f>
              <c:numCache>
                <c:formatCode>General</c:formatCode>
                <c:ptCount val="5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488384"/>
        <c:axId val="213489920"/>
      </c:scatterChart>
      <c:valAx>
        <c:axId val="21348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489920"/>
        <c:crosses val="autoZero"/>
        <c:crossBetween val="midCat"/>
      </c:valAx>
      <c:valAx>
        <c:axId val="21348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3488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NaHCO3!$N$97:$N$100</c:f>
              <c:numCache>
                <c:formatCode>General</c:formatCode>
                <c:ptCount val="4"/>
                <c:pt idx="0">
                  <c:v>32.878999999999998</c:v>
                </c:pt>
                <c:pt idx="1">
                  <c:v>58.066000000000003</c:v>
                </c:pt>
                <c:pt idx="2">
                  <c:v>91.846000000000004</c:v>
                </c:pt>
                <c:pt idx="3">
                  <c:v>119.86</c:v>
                </c:pt>
              </c:numCache>
            </c:numRef>
          </c:xVal>
          <c:yVal>
            <c:numRef>
              <c:f>NaHCO3!$O$97:$O$100</c:f>
              <c:numCache>
                <c:formatCode>General</c:formatCode>
                <c:ptCount val="4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02208"/>
        <c:axId val="213786624"/>
      </c:scatterChart>
      <c:valAx>
        <c:axId val="21350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786624"/>
        <c:crosses val="autoZero"/>
        <c:crossBetween val="midCat"/>
      </c:valAx>
      <c:valAx>
        <c:axId val="213786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3502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NaHCO3!$M$127:$M$132</c:f>
              <c:numCache>
                <c:formatCode>General</c:formatCode>
                <c:ptCount val="6"/>
                <c:pt idx="0">
                  <c:v>9.5839999999999996</c:v>
                </c:pt>
                <c:pt idx="1">
                  <c:v>21.725000000000001</c:v>
                </c:pt>
                <c:pt idx="2">
                  <c:v>54.100999999999999</c:v>
                </c:pt>
                <c:pt idx="3">
                  <c:v>80.078999999999994</c:v>
                </c:pt>
                <c:pt idx="4">
                  <c:v>111.47</c:v>
                </c:pt>
                <c:pt idx="5">
                  <c:v>178.66</c:v>
                </c:pt>
              </c:numCache>
            </c:numRef>
          </c:xVal>
          <c:yVal>
            <c:numRef>
              <c:f>NaHCO3!$N$127:$N$132</c:f>
              <c:numCache>
                <c:formatCode>General</c:formatCode>
                <c:ptCount val="6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98208"/>
        <c:axId val="213599744"/>
      </c:scatterChart>
      <c:valAx>
        <c:axId val="21359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599744"/>
        <c:crosses val="autoZero"/>
        <c:crossBetween val="midCat"/>
      </c:valAx>
      <c:valAx>
        <c:axId val="213599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3598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958223972003499E-2"/>
          <c:y val="2.8252405949256341E-2"/>
          <c:w val="0.91351399825021873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'Ca（NO3)2'!$L$31:$L$37</c:f>
              <c:numCache>
                <c:formatCode>General</c:formatCode>
                <c:ptCount val="7"/>
                <c:pt idx="0">
                  <c:v>-5.7000000000000002E-2</c:v>
                </c:pt>
                <c:pt idx="2">
                  <c:v>0.46800000000000003</c:v>
                </c:pt>
                <c:pt idx="3">
                  <c:v>2.0179999999999998</c:v>
                </c:pt>
                <c:pt idx="4">
                  <c:v>4.6630000000000003</c:v>
                </c:pt>
                <c:pt idx="5">
                  <c:v>10.582000000000001</c:v>
                </c:pt>
                <c:pt idx="6">
                  <c:v>26.02</c:v>
                </c:pt>
              </c:numCache>
            </c:numRef>
          </c:xVal>
          <c:yVal>
            <c:numRef>
              <c:f>'Ca（NO3)2'!$M$31:$M$37</c:f>
              <c:numCache>
                <c:formatCode>General</c:formatCode>
                <c:ptCount val="7"/>
                <c:pt idx="0">
                  <c:v>0.5</c:v>
                </c:pt>
                <c:pt idx="2">
                  <c:v>1</c:v>
                </c:pt>
                <c:pt idx="3">
                  <c:v>2.5</c:v>
                </c:pt>
                <c:pt idx="4">
                  <c:v>5</c:v>
                </c:pt>
                <c:pt idx="5">
                  <c:v>10</c:v>
                </c:pt>
                <c:pt idx="6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42368"/>
        <c:axId val="211252352"/>
      </c:scatterChart>
      <c:valAx>
        <c:axId val="21124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252352"/>
        <c:crosses val="autoZero"/>
        <c:crossBetween val="midCat"/>
      </c:valAx>
      <c:valAx>
        <c:axId val="211252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1242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NaHCO3!$M$157:$M$161</c:f>
              <c:numCache>
                <c:formatCode>General</c:formatCode>
                <c:ptCount val="5"/>
                <c:pt idx="0">
                  <c:v>29.654</c:v>
                </c:pt>
                <c:pt idx="1">
                  <c:v>50.423999999999999</c:v>
                </c:pt>
                <c:pt idx="2">
                  <c:v>82.832999999999998</c:v>
                </c:pt>
                <c:pt idx="3">
                  <c:v>110.69</c:v>
                </c:pt>
                <c:pt idx="4">
                  <c:v>186.51</c:v>
                </c:pt>
              </c:numCache>
            </c:numRef>
          </c:xVal>
          <c:yVal>
            <c:numRef>
              <c:f>NaHCO3!$N$157:$N$161</c:f>
              <c:numCache>
                <c:formatCode>General</c:formatCode>
                <c:ptCount val="5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632512"/>
        <c:axId val="213634048"/>
      </c:scatterChart>
      <c:valAx>
        <c:axId val="21363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634048"/>
        <c:crosses val="autoZero"/>
        <c:crossBetween val="midCat"/>
      </c:valAx>
      <c:valAx>
        <c:axId val="213634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3632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NaHCO3!$M$191:$M$195</c:f>
              <c:numCache>
                <c:formatCode>General</c:formatCode>
                <c:ptCount val="5"/>
                <c:pt idx="0">
                  <c:v>12.499000000000001</c:v>
                </c:pt>
                <c:pt idx="1">
                  <c:v>31.07</c:v>
                </c:pt>
                <c:pt idx="2">
                  <c:v>61.692999999999998</c:v>
                </c:pt>
                <c:pt idx="3">
                  <c:v>100.91</c:v>
                </c:pt>
                <c:pt idx="4">
                  <c:v>202.74</c:v>
                </c:pt>
              </c:numCache>
            </c:numRef>
          </c:xVal>
          <c:yVal>
            <c:numRef>
              <c:f>NaHCO3!$N$191:$N$195</c:f>
              <c:numCache>
                <c:formatCode>General</c:formatCode>
                <c:ptCount val="5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09184"/>
        <c:axId val="214115072"/>
      </c:scatterChart>
      <c:valAx>
        <c:axId val="21410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115072"/>
        <c:crosses val="autoZero"/>
        <c:crossBetween val="midCat"/>
      </c:valAx>
      <c:valAx>
        <c:axId val="214115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41091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'Ca（NO3)2'!$L$66:$L$71</c:f>
              <c:numCache>
                <c:formatCode>General</c:formatCode>
                <c:ptCount val="6"/>
                <c:pt idx="0">
                  <c:v>-1E-3</c:v>
                </c:pt>
                <c:pt idx="1">
                  <c:v>0.51200000000000001</c:v>
                </c:pt>
                <c:pt idx="2">
                  <c:v>2.0470000000000002</c:v>
                </c:pt>
                <c:pt idx="3">
                  <c:v>4.57</c:v>
                </c:pt>
                <c:pt idx="4">
                  <c:v>10.054</c:v>
                </c:pt>
                <c:pt idx="5">
                  <c:v>26.431999999999999</c:v>
                </c:pt>
              </c:numCache>
            </c:numRef>
          </c:xVal>
          <c:yVal>
            <c:numRef>
              <c:f>'Ca（NO3)2'!$M$66:$M$71</c:f>
              <c:numCache>
                <c:formatCode>General</c:formatCode>
                <c:ptCount val="6"/>
                <c:pt idx="0">
                  <c:v>0.5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10</c:v>
                </c:pt>
                <c:pt idx="5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85120"/>
        <c:axId val="211286656"/>
      </c:scatterChart>
      <c:valAx>
        <c:axId val="21128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286656"/>
        <c:crosses val="autoZero"/>
        <c:crossBetween val="midCat"/>
      </c:valAx>
      <c:valAx>
        <c:axId val="211286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12851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'Ca（NO3)2'!$N$158:$N$162</c:f>
              <c:numCache>
                <c:formatCode>General</c:formatCode>
                <c:ptCount val="5"/>
                <c:pt idx="0">
                  <c:v>0.92</c:v>
                </c:pt>
                <c:pt idx="1">
                  <c:v>2.1219999999999999</c:v>
                </c:pt>
                <c:pt idx="2">
                  <c:v>5.2759999999999998</c:v>
                </c:pt>
                <c:pt idx="3">
                  <c:v>9.8819999999999997</c:v>
                </c:pt>
                <c:pt idx="4">
                  <c:v>26.052</c:v>
                </c:pt>
              </c:numCache>
            </c:numRef>
          </c:xVal>
          <c:yVal>
            <c:numRef>
              <c:f>'Ca（NO3)2'!$O$158:$O$162</c:f>
              <c:numCache>
                <c:formatCode>General</c:formatCode>
                <c:ptCount val="5"/>
                <c:pt idx="0">
                  <c:v>1</c:v>
                </c:pt>
                <c:pt idx="1">
                  <c:v>2.5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61504"/>
        <c:axId val="213254528"/>
      </c:scatterChart>
      <c:valAx>
        <c:axId val="21226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254528"/>
        <c:crosses val="autoZero"/>
        <c:crossBetween val="midCat"/>
      </c:valAx>
      <c:valAx>
        <c:axId val="213254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22615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99518810148729E-2"/>
          <c:y val="2.8252405949256341E-2"/>
          <c:w val="0.88337270341207352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'Ca（NO3)2'!$N$104:$N$109</c:f>
              <c:numCache>
                <c:formatCode>General</c:formatCode>
                <c:ptCount val="6"/>
                <c:pt idx="0">
                  <c:v>7.4999999999999997E-2</c:v>
                </c:pt>
                <c:pt idx="1">
                  <c:v>0.59399999999999997</c:v>
                </c:pt>
                <c:pt idx="2">
                  <c:v>1.599</c:v>
                </c:pt>
                <c:pt idx="3">
                  <c:v>3.8759999999999999</c:v>
                </c:pt>
                <c:pt idx="4">
                  <c:v>9.3390000000000004</c:v>
                </c:pt>
                <c:pt idx="5">
                  <c:v>24.827999999999999</c:v>
                </c:pt>
              </c:numCache>
            </c:numRef>
          </c:xVal>
          <c:yVal>
            <c:numRef>
              <c:f>'Ca（NO3)2'!$O$104:$O$109</c:f>
              <c:numCache>
                <c:formatCode>General</c:formatCode>
                <c:ptCount val="6"/>
                <c:pt idx="0">
                  <c:v>0.5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10</c:v>
                </c:pt>
                <c:pt idx="5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281024"/>
        <c:axId val="213286912"/>
      </c:scatterChart>
      <c:valAx>
        <c:axId val="21328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286912"/>
        <c:crosses val="autoZero"/>
        <c:crossBetween val="midCat"/>
      </c:valAx>
      <c:valAx>
        <c:axId val="21328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3281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'Ca（NO3)2'!$L$129:$L$134</c:f>
              <c:numCache>
                <c:formatCode>General</c:formatCode>
                <c:ptCount val="6"/>
                <c:pt idx="0">
                  <c:v>8.7999999999999995E-2</c:v>
                </c:pt>
                <c:pt idx="1">
                  <c:v>0.54300000000000004</c:v>
                </c:pt>
                <c:pt idx="2">
                  <c:v>2.1019999999999999</c:v>
                </c:pt>
                <c:pt idx="3">
                  <c:v>4.7039999999999997</c:v>
                </c:pt>
                <c:pt idx="4">
                  <c:v>10.044</c:v>
                </c:pt>
                <c:pt idx="5">
                  <c:v>25.521000000000001</c:v>
                </c:pt>
              </c:numCache>
            </c:numRef>
          </c:xVal>
          <c:yVal>
            <c:numRef>
              <c:f>'Ca（NO3)2'!$M$129:$M$134</c:f>
              <c:numCache>
                <c:formatCode>General</c:formatCode>
                <c:ptCount val="6"/>
                <c:pt idx="0">
                  <c:v>0.5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10</c:v>
                </c:pt>
                <c:pt idx="5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323776"/>
        <c:axId val="213325312"/>
      </c:scatterChart>
      <c:valAx>
        <c:axId val="21332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325312"/>
        <c:crosses val="autoZero"/>
        <c:crossBetween val="midCat"/>
      </c:valAx>
      <c:valAx>
        <c:axId val="213325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323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'Ca（NO3)2'!$K$190:$K$195</c:f>
              <c:numCache>
                <c:formatCode>General</c:formatCode>
                <c:ptCount val="6"/>
                <c:pt idx="0">
                  <c:v>0.52800000000000002</c:v>
                </c:pt>
                <c:pt idx="1">
                  <c:v>0.66400000000000003</c:v>
                </c:pt>
                <c:pt idx="2">
                  <c:v>1.042</c:v>
                </c:pt>
                <c:pt idx="3">
                  <c:v>4.3330000000000002</c:v>
                </c:pt>
                <c:pt idx="4">
                  <c:v>12.366</c:v>
                </c:pt>
                <c:pt idx="5">
                  <c:v>34.472999999999999</c:v>
                </c:pt>
              </c:numCache>
            </c:numRef>
          </c:xVal>
          <c:yVal>
            <c:numRef>
              <c:f>'Ca（NO3)2'!$L$190:$L$195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3</c:v>
                </c:pt>
                <c:pt idx="4">
                  <c:v>10</c:v>
                </c:pt>
                <c:pt idx="5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339520"/>
        <c:axId val="213349504"/>
      </c:scatterChart>
      <c:valAx>
        <c:axId val="21333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349504"/>
        <c:crosses val="autoZero"/>
        <c:crossBetween val="midCat"/>
      </c:valAx>
      <c:valAx>
        <c:axId val="21334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3395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'CH3COOH+Ca(NO3)2'!$M$5:$M$10</c:f>
              <c:numCache>
                <c:formatCode>General</c:formatCode>
                <c:ptCount val="6"/>
                <c:pt idx="0">
                  <c:v>0.41599999999999998</c:v>
                </c:pt>
                <c:pt idx="1">
                  <c:v>0.93899999999999995</c:v>
                </c:pt>
                <c:pt idx="2">
                  <c:v>2.589</c:v>
                </c:pt>
                <c:pt idx="3">
                  <c:v>5.1360000000000001</c:v>
                </c:pt>
                <c:pt idx="4">
                  <c:v>10.77</c:v>
                </c:pt>
                <c:pt idx="5">
                  <c:v>26.533000000000001</c:v>
                </c:pt>
              </c:numCache>
            </c:numRef>
          </c:xVal>
          <c:yVal>
            <c:numRef>
              <c:f>'CH3COOH+Ca(NO3)2'!$N$5:$N$10</c:f>
              <c:numCache>
                <c:formatCode>General</c:formatCode>
                <c:ptCount val="6"/>
                <c:pt idx="0">
                  <c:v>0.5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10</c:v>
                </c:pt>
                <c:pt idx="5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70944"/>
        <c:axId val="212372480"/>
      </c:scatterChart>
      <c:valAx>
        <c:axId val="21237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372480"/>
        <c:crosses val="autoZero"/>
        <c:crossBetween val="midCat"/>
      </c:valAx>
      <c:valAx>
        <c:axId val="212372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23709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'CH3COOH+Ca(NO3)2'!$M$35:$M$39</c:f>
              <c:numCache>
                <c:formatCode>General</c:formatCode>
                <c:ptCount val="5"/>
                <c:pt idx="0">
                  <c:v>4.4470000000000001</c:v>
                </c:pt>
                <c:pt idx="1">
                  <c:v>7.5919999999999996</c:v>
                </c:pt>
                <c:pt idx="2">
                  <c:v>14.738</c:v>
                </c:pt>
                <c:pt idx="3">
                  <c:v>30.536000000000001</c:v>
                </c:pt>
                <c:pt idx="4">
                  <c:v>61.533000000000001</c:v>
                </c:pt>
              </c:numCache>
            </c:numRef>
          </c:xVal>
          <c:yVal>
            <c:numRef>
              <c:f>'CH3COOH+Ca(NO3)2'!$N$35:$N$39</c:f>
              <c:numCache>
                <c:formatCode>General</c:formatCode>
                <c:ptCount val="5"/>
                <c:pt idx="0">
                  <c:v>2.5</c:v>
                </c:pt>
                <c:pt idx="1">
                  <c:v>5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78976"/>
        <c:axId val="212480768"/>
      </c:scatterChart>
      <c:valAx>
        <c:axId val="21247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480768"/>
        <c:crosses val="autoZero"/>
        <c:crossBetween val="midCat"/>
      </c:valAx>
      <c:valAx>
        <c:axId val="212480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24789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262890</xdr:colOff>
      <xdr:row>4</xdr:row>
      <xdr:rowOff>25717</xdr:rowOff>
    </xdr:from>
    <xdr:to>
      <xdr:col>17</xdr:col>
      <xdr:colOff>554355</xdr:colOff>
      <xdr:row>20</xdr:row>
      <xdr:rowOff>25717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171450</xdr:colOff>
      <xdr:row>23</xdr:row>
      <xdr:rowOff>4762</xdr:rowOff>
    </xdr:from>
    <xdr:to>
      <xdr:col>18</xdr:col>
      <xdr:colOff>628650</xdr:colOff>
      <xdr:row>40</xdr:row>
      <xdr:rowOff>4762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361950</xdr:colOff>
      <xdr:row>69</xdr:row>
      <xdr:rowOff>71437</xdr:rowOff>
    </xdr:from>
    <xdr:to>
      <xdr:col>16</xdr:col>
      <xdr:colOff>523875</xdr:colOff>
      <xdr:row>85</xdr:row>
      <xdr:rowOff>71437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428625</xdr:colOff>
      <xdr:row>149</xdr:row>
      <xdr:rowOff>128587</xdr:rowOff>
    </xdr:from>
    <xdr:to>
      <xdr:col>21</xdr:col>
      <xdr:colOff>200025</xdr:colOff>
      <xdr:row>166</xdr:row>
      <xdr:rowOff>128587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400050</xdr:colOff>
      <xdr:row>103</xdr:row>
      <xdr:rowOff>61912</xdr:rowOff>
    </xdr:from>
    <xdr:to>
      <xdr:col>16</xdr:col>
      <xdr:colOff>561975</xdr:colOff>
      <xdr:row>119</xdr:row>
      <xdr:rowOff>61912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381000</xdr:colOff>
      <xdr:row>121</xdr:row>
      <xdr:rowOff>147637</xdr:rowOff>
    </xdr:from>
    <xdr:to>
      <xdr:col>16</xdr:col>
      <xdr:colOff>542925</xdr:colOff>
      <xdr:row>137</xdr:row>
      <xdr:rowOff>147637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95250</xdr:colOff>
      <xdr:row>179</xdr:row>
      <xdr:rowOff>52387</xdr:rowOff>
    </xdr:from>
    <xdr:to>
      <xdr:col>16</xdr:col>
      <xdr:colOff>257175</xdr:colOff>
      <xdr:row>195</xdr:row>
      <xdr:rowOff>52387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304800</xdr:colOff>
      <xdr:row>9</xdr:row>
      <xdr:rowOff>52387</xdr:rowOff>
    </xdr:from>
    <xdr:to>
      <xdr:col>18</xdr:col>
      <xdr:colOff>76200</xdr:colOff>
      <xdr:row>25</xdr:row>
      <xdr:rowOff>52387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95250</xdr:colOff>
      <xdr:row>26</xdr:row>
      <xdr:rowOff>109537</xdr:rowOff>
    </xdr:from>
    <xdr:to>
      <xdr:col>17</xdr:col>
      <xdr:colOff>552450</xdr:colOff>
      <xdr:row>43</xdr:row>
      <xdr:rowOff>109537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180975</xdr:colOff>
      <xdr:row>59</xdr:row>
      <xdr:rowOff>80962</xdr:rowOff>
    </xdr:from>
    <xdr:to>
      <xdr:col>17</xdr:col>
      <xdr:colOff>638175</xdr:colOff>
      <xdr:row>76</xdr:row>
      <xdr:rowOff>80962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581025</xdr:colOff>
      <xdr:row>89</xdr:row>
      <xdr:rowOff>71437</xdr:rowOff>
    </xdr:from>
    <xdr:to>
      <xdr:col>18</xdr:col>
      <xdr:colOff>352425</xdr:colOff>
      <xdr:row>106</xdr:row>
      <xdr:rowOff>71437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228600</xdr:colOff>
      <xdr:row>132</xdr:row>
      <xdr:rowOff>23812</xdr:rowOff>
    </xdr:from>
    <xdr:to>
      <xdr:col>18</xdr:col>
      <xdr:colOff>0</xdr:colOff>
      <xdr:row>148</xdr:row>
      <xdr:rowOff>23812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571500</xdr:colOff>
      <xdr:row>164</xdr:row>
      <xdr:rowOff>100012</xdr:rowOff>
    </xdr:from>
    <xdr:to>
      <xdr:col>17</xdr:col>
      <xdr:colOff>342900</xdr:colOff>
      <xdr:row>180</xdr:row>
      <xdr:rowOff>100012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120015</xdr:colOff>
      <xdr:row>181</xdr:row>
      <xdr:rowOff>166687</xdr:rowOff>
    </xdr:from>
    <xdr:to>
      <xdr:col>17</xdr:col>
      <xdr:colOff>501015</xdr:colOff>
      <xdr:row>197</xdr:row>
      <xdr:rowOff>166687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171450</xdr:colOff>
      <xdr:row>29</xdr:row>
      <xdr:rowOff>157162</xdr:rowOff>
    </xdr:from>
    <xdr:to>
      <xdr:col>24</xdr:col>
      <xdr:colOff>628650</xdr:colOff>
      <xdr:row>46</xdr:row>
      <xdr:rowOff>157162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590550</xdr:colOff>
      <xdr:row>3</xdr:row>
      <xdr:rowOff>71437</xdr:rowOff>
    </xdr:from>
    <xdr:to>
      <xdr:col>23</xdr:col>
      <xdr:colOff>361950</xdr:colOff>
      <xdr:row>19</xdr:row>
      <xdr:rowOff>33337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152400</xdr:colOff>
      <xdr:row>72</xdr:row>
      <xdr:rowOff>128587</xdr:rowOff>
    </xdr:from>
    <xdr:to>
      <xdr:col>24</xdr:col>
      <xdr:colOff>609600</xdr:colOff>
      <xdr:row>88</xdr:row>
      <xdr:rowOff>128587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323850</xdr:colOff>
      <xdr:row>102</xdr:row>
      <xdr:rowOff>128587</xdr:rowOff>
    </xdr:from>
    <xdr:to>
      <xdr:col>19</xdr:col>
      <xdr:colOff>95250</xdr:colOff>
      <xdr:row>118</xdr:row>
      <xdr:rowOff>128587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125</xdr:row>
      <xdr:rowOff>71437</xdr:rowOff>
    </xdr:from>
    <xdr:to>
      <xdr:col>20</xdr:col>
      <xdr:colOff>552450</xdr:colOff>
      <xdr:row>141</xdr:row>
      <xdr:rowOff>71437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552450</xdr:colOff>
      <xdr:row>143</xdr:row>
      <xdr:rowOff>80962</xdr:rowOff>
    </xdr:from>
    <xdr:to>
      <xdr:col>21</xdr:col>
      <xdr:colOff>323850</xdr:colOff>
      <xdr:row>160</xdr:row>
      <xdr:rowOff>80962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384810</xdr:colOff>
      <xdr:row>185</xdr:row>
      <xdr:rowOff>145732</xdr:rowOff>
    </xdr:from>
    <xdr:to>
      <xdr:col>19</xdr:col>
      <xdr:colOff>232410</xdr:colOff>
      <xdr:row>201</xdr:row>
      <xdr:rowOff>145732</xdr:rowOff>
    </xdr:to>
    <xdr:graphicFrame macro="">
      <xdr:nvGraphicFramePr>
        <xdr:cNvPr id="9" name="图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10" sqref="A10"/>
    </sheetView>
  </sheetViews>
  <sheetFormatPr defaultRowHeight="14.4" x14ac:dyDescent="0.25"/>
  <cols>
    <col min="1" max="1" width="24.109375" customWidth="1"/>
  </cols>
  <sheetData>
    <row r="1" spans="1:1" x14ac:dyDescent="0.25">
      <c r="A1" t="s">
        <v>3</v>
      </c>
    </row>
    <row r="10" spans="1:1" x14ac:dyDescent="0.25">
      <c r="A10" t="s">
        <v>6</v>
      </c>
    </row>
    <row r="11" spans="1:1" x14ac:dyDescent="0.25">
      <c r="A11" t="s">
        <v>7</v>
      </c>
    </row>
    <row r="12" spans="1:1" x14ac:dyDescent="0.25">
      <c r="A12" s="1" t="s">
        <v>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"/>
  <sheetViews>
    <sheetView tabSelected="1" topLeftCell="A28" workbookViewId="0">
      <selection activeCell="B2" sqref="B2:B31"/>
    </sheetView>
  </sheetViews>
  <sheetFormatPr defaultRowHeight="14.4" x14ac:dyDescent="0.25"/>
  <cols>
    <col min="1" max="1" width="9" style="3"/>
    <col min="2" max="2" width="16.109375" style="2" customWidth="1"/>
    <col min="3" max="3" width="30.6640625" style="2" customWidth="1"/>
    <col min="5" max="5" width="13.21875" customWidth="1"/>
    <col min="6" max="6" width="15.44140625" style="2" customWidth="1"/>
    <col min="7" max="7" width="23.109375" style="2" customWidth="1"/>
    <col min="8" max="8" width="27.77734375" style="2" customWidth="1"/>
    <col min="9" max="9" width="11.33203125" customWidth="1"/>
    <col min="11" max="11" width="10.77734375" customWidth="1"/>
    <col min="12" max="12" width="11.109375" customWidth="1"/>
  </cols>
  <sheetData>
    <row r="1" spans="1:18" ht="15.6" x14ac:dyDescent="0.3">
      <c r="A1" s="3" t="s">
        <v>26</v>
      </c>
      <c r="B1" s="2" t="s">
        <v>0</v>
      </c>
      <c r="C1" s="2" t="s">
        <v>1</v>
      </c>
      <c r="D1" s="2" t="s">
        <v>5</v>
      </c>
      <c r="E1" s="2" t="s">
        <v>27</v>
      </c>
      <c r="F1" s="2" t="s">
        <v>30</v>
      </c>
      <c r="G1" s="2" t="s">
        <v>31</v>
      </c>
      <c r="H1" s="11" t="s">
        <v>32</v>
      </c>
    </row>
    <row r="2" spans="1:18" x14ac:dyDescent="0.25">
      <c r="A2" s="3">
        <v>1</v>
      </c>
      <c r="B2" s="2" t="s">
        <v>50</v>
      </c>
      <c r="C2" s="2">
        <v>0</v>
      </c>
      <c r="D2" s="2">
        <v>1.0186999999999999</v>
      </c>
      <c r="E2" s="2">
        <v>200</v>
      </c>
      <c r="F2" s="2">
        <v>1.744</v>
      </c>
      <c r="G2" s="2">
        <f>0.8931*F2+0.677</f>
        <v>2.2345664000000003</v>
      </c>
      <c r="H2" s="2">
        <f>G2*10/D2/1000*E2</f>
        <v>4.3870941395896734</v>
      </c>
      <c r="K2" t="s">
        <v>28</v>
      </c>
      <c r="L2" t="s">
        <v>29</v>
      </c>
    </row>
    <row r="3" spans="1:18" x14ac:dyDescent="0.25">
      <c r="B3" s="2" t="s">
        <v>51</v>
      </c>
      <c r="C3" s="2">
        <v>0</v>
      </c>
      <c r="D3" s="2">
        <v>1.0295000000000001</v>
      </c>
      <c r="E3" s="2">
        <v>200</v>
      </c>
      <c r="F3" s="2">
        <v>-0.13300000000000001</v>
      </c>
      <c r="G3" s="2">
        <f t="shared" ref="G3:G31" si="0">0.8931*F3+0.677</f>
        <v>0.55821770000000004</v>
      </c>
      <c r="H3" s="2">
        <f t="shared" ref="H3:H66" si="1">G3*10/D3/1000*E3</f>
        <v>1.0844442933462846</v>
      </c>
      <c r="I3">
        <f>AVERAGE(H2:H3)</f>
        <v>2.735769216467979</v>
      </c>
      <c r="J3">
        <f>STDEV(H2:H3)</f>
        <v>2.3353261021634091</v>
      </c>
      <c r="K3">
        <v>4.1000000000000002E-2</v>
      </c>
      <c r="L3">
        <v>0.5</v>
      </c>
    </row>
    <row r="4" spans="1:18" x14ac:dyDescent="0.25">
      <c r="B4" s="2" t="s">
        <v>52</v>
      </c>
      <c r="C4" s="2">
        <v>1000</v>
      </c>
      <c r="D4" s="2">
        <v>1.0057</v>
      </c>
      <c r="E4" s="2">
        <v>200</v>
      </c>
      <c r="F4" s="2">
        <v>-0.32600000000000001</v>
      </c>
      <c r="G4" s="2">
        <f t="shared" si="0"/>
        <v>0.38584940000000001</v>
      </c>
      <c r="H4" s="2">
        <f t="shared" si="1"/>
        <v>0.76732504723078465</v>
      </c>
      <c r="K4">
        <v>0.56299999999999994</v>
      </c>
      <c r="L4">
        <v>1</v>
      </c>
    </row>
    <row r="5" spans="1:18" x14ac:dyDescent="0.25">
      <c r="B5" s="2" t="s">
        <v>53</v>
      </c>
      <c r="C5" s="2">
        <v>1000</v>
      </c>
      <c r="D5" s="2">
        <v>1.0053000000000001</v>
      </c>
      <c r="E5" s="2">
        <v>200</v>
      </c>
      <c r="F5" s="2">
        <v>-0.38100000000000001</v>
      </c>
      <c r="G5" s="2">
        <f t="shared" si="0"/>
        <v>0.33672890000000005</v>
      </c>
      <c r="H5" s="2">
        <f t="shared" si="1"/>
        <v>0.66990729135581417</v>
      </c>
      <c r="I5">
        <f>AVERAGE(H4:H5)</f>
        <v>0.71861616929329941</v>
      </c>
      <c r="J5">
        <f>STDEV(H4:H5)</f>
        <v>6.8884755787167254E-2</v>
      </c>
      <c r="K5">
        <v>2.2189999999999999</v>
      </c>
      <c r="L5">
        <v>2.5</v>
      </c>
    </row>
    <row r="6" spans="1:18" x14ac:dyDescent="0.25">
      <c r="B6" s="2" t="s">
        <v>52</v>
      </c>
      <c r="C6" s="2">
        <v>3000</v>
      </c>
      <c r="D6" s="2">
        <v>1.0065999999999999</v>
      </c>
      <c r="E6" s="2">
        <v>200</v>
      </c>
      <c r="F6" s="2">
        <v>-0.36399999999999999</v>
      </c>
      <c r="G6" s="2">
        <f t="shared" si="0"/>
        <v>0.35191160000000005</v>
      </c>
      <c r="H6" s="2">
        <f t="shared" si="1"/>
        <v>0.69920842439896691</v>
      </c>
      <c r="K6">
        <v>4.7300000000000004</v>
      </c>
      <c r="L6">
        <v>5</v>
      </c>
    </row>
    <row r="7" spans="1:18" x14ac:dyDescent="0.25">
      <c r="B7" s="2" t="s">
        <v>53</v>
      </c>
      <c r="C7" s="2">
        <v>3000</v>
      </c>
      <c r="D7" s="2">
        <v>1.0024999999999999</v>
      </c>
      <c r="E7" s="2">
        <v>200</v>
      </c>
      <c r="F7" s="2">
        <v>-0.45200000000000001</v>
      </c>
      <c r="G7" s="2">
        <f t="shared" si="0"/>
        <v>0.27331880000000003</v>
      </c>
      <c r="H7" s="2">
        <f t="shared" si="1"/>
        <v>0.54527441396508736</v>
      </c>
      <c r="I7">
        <f>AVERAGE(H6:H7)</f>
        <v>0.62224141918202713</v>
      </c>
      <c r="J7">
        <f>STDEV(H6:H7)</f>
        <v>0.10884778263303688</v>
      </c>
      <c r="K7">
        <v>9.6560000000000006</v>
      </c>
      <c r="L7">
        <v>10</v>
      </c>
    </row>
    <row r="8" spans="1:18" x14ac:dyDescent="0.25">
      <c r="B8" s="2" t="s">
        <v>54</v>
      </c>
      <c r="C8" s="2">
        <v>1000</v>
      </c>
      <c r="D8" s="2">
        <v>1.0059</v>
      </c>
      <c r="E8" s="2">
        <v>200</v>
      </c>
      <c r="F8" s="2">
        <v>-0.44600000000000001</v>
      </c>
      <c r="G8" s="2">
        <f t="shared" si="0"/>
        <v>0.27867740000000002</v>
      </c>
      <c r="H8" s="2">
        <f t="shared" si="1"/>
        <v>0.55408569440302213</v>
      </c>
      <c r="K8">
        <v>27.509</v>
      </c>
      <c r="L8">
        <v>25</v>
      </c>
    </row>
    <row r="9" spans="1:18" x14ac:dyDescent="0.25">
      <c r="B9" s="2" t="s">
        <v>55</v>
      </c>
      <c r="C9" s="2">
        <v>1000</v>
      </c>
      <c r="D9" s="2">
        <v>1.0086999999999999</v>
      </c>
      <c r="E9" s="2">
        <v>200</v>
      </c>
      <c r="F9" s="2">
        <v>-0.442</v>
      </c>
      <c r="G9" s="2">
        <f t="shared" si="0"/>
        <v>0.28224980000000005</v>
      </c>
      <c r="H9" s="2">
        <f t="shared" si="1"/>
        <v>0.5596308119361556</v>
      </c>
      <c r="I9">
        <f>AVERAGE(H8:H9)</f>
        <v>0.55685825316958892</v>
      </c>
      <c r="J9">
        <f>STDEV(H8:H9)</f>
        <v>3.9209902101550965E-3</v>
      </c>
    </row>
    <row r="10" spans="1:18" x14ac:dyDescent="0.25">
      <c r="B10" s="2" t="s">
        <v>54</v>
      </c>
      <c r="C10" s="2">
        <v>3000</v>
      </c>
      <c r="D10" s="2">
        <v>1.0056</v>
      </c>
      <c r="E10" s="2">
        <v>200</v>
      </c>
      <c r="F10" s="2">
        <v>-0.45800000000000002</v>
      </c>
      <c r="G10" s="2">
        <f t="shared" si="0"/>
        <v>0.26796020000000004</v>
      </c>
      <c r="H10" s="2">
        <f t="shared" si="1"/>
        <v>0.53293595863166277</v>
      </c>
    </row>
    <row r="11" spans="1:18" x14ac:dyDescent="0.25">
      <c r="B11" s="2" t="s">
        <v>55</v>
      </c>
      <c r="C11" s="2">
        <v>3000</v>
      </c>
      <c r="D11" s="2">
        <v>1.0045999999999999</v>
      </c>
      <c r="E11" s="2">
        <v>200</v>
      </c>
      <c r="F11" s="2">
        <v>-0.46400000000000002</v>
      </c>
      <c r="G11" s="2">
        <f t="shared" si="0"/>
        <v>0.26260160000000005</v>
      </c>
      <c r="H11" s="2">
        <f t="shared" si="1"/>
        <v>0.52279832769261414</v>
      </c>
      <c r="I11">
        <f>AVERAGE(H10:H11)</f>
        <v>0.52786714316213845</v>
      </c>
      <c r="J11">
        <f>STDEV(H10:H11)</f>
        <v>7.1683875821678305E-3</v>
      </c>
      <c r="Q11" t="s">
        <v>10</v>
      </c>
      <c r="R11">
        <v>1.0744</v>
      </c>
    </row>
    <row r="12" spans="1:18" x14ac:dyDescent="0.25">
      <c r="B12" s="2" t="s">
        <v>56</v>
      </c>
      <c r="D12" s="2">
        <v>0.99919999999999998</v>
      </c>
      <c r="E12" s="2">
        <v>200</v>
      </c>
      <c r="F12" s="2">
        <v>-0.23100000000000001</v>
      </c>
      <c r="G12" s="2">
        <f t="shared" si="0"/>
        <v>0.4706939</v>
      </c>
      <c r="H12" s="2">
        <f t="shared" si="1"/>
        <v>0.9421415132105686</v>
      </c>
      <c r="Q12" t="s">
        <v>11</v>
      </c>
      <c r="R12">
        <v>1.0325</v>
      </c>
    </row>
    <row r="13" spans="1:18" x14ac:dyDescent="0.25">
      <c r="B13" s="2" t="s">
        <v>57</v>
      </c>
      <c r="D13" s="2">
        <v>0.99780000000000002</v>
      </c>
      <c r="E13" s="2">
        <v>200</v>
      </c>
      <c r="F13" s="2">
        <v>-0.35899999999999999</v>
      </c>
      <c r="G13" s="2">
        <f t="shared" si="0"/>
        <v>0.35637710000000006</v>
      </c>
      <c r="H13" s="2">
        <f t="shared" si="1"/>
        <v>0.71432571657646837</v>
      </c>
      <c r="I13">
        <f>AVERAGE(H12:H13)</f>
        <v>0.82823361489351854</v>
      </c>
      <c r="J13">
        <f>STDEV(H12:H13)</f>
        <v>0.16109009466138693</v>
      </c>
    </row>
    <row r="14" spans="1:18" x14ac:dyDescent="0.25">
      <c r="B14" s="2" t="s">
        <v>58</v>
      </c>
      <c r="D14" s="2">
        <v>1.0056</v>
      </c>
      <c r="E14" s="2">
        <v>200</v>
      </c>
      <c r="F14" s="2">
        <v>-0.40500000000000003</v>
      </c>
      <c r="G14" s="2">
        <f t="shared" si="0"/>
        <v>0.31529450000000003</v>
      </c>
      <c r="H14" s="2">
        <f t="shared" si="1"/>
        <v>0.62707736674622117</v>
      </c>
    </row>
    <row r="15" spans="1:18" x14ac:dyDescent="0.25">
      <c r="B15" s="2" t="s">
        <v>59</v>
      </c>
      <c r="D15" s="2">
        <v>1.0064</v>
      </c>
      <c r="E15" s="2">
        <v>200</v>
      </c>
      <c r="F15" s="2">
        <v>-0.40600000000000003</v>
      </c>
      <c r="G15" s="2">
        <f t="shared" si="0"/>
        <v>0.3144014</v>
      </c>
      <c r="H15" s="2">
        <f t="shared" si="1"/>
        <v>0.62480405405405415</v>
      </c>
      <c r="I15">
        <f>AVERAGE(H14:H15)</f>
        <v>0.62594071040013766</v>
      </c>
      <c r="J15">
        <f>STDEV(H14:H15)</f>
        <v>1.6074748203887448E-3</v>
      </c>
    </row>
    <row r="16" spans="1:18" x14ac:dyDescent="0.25">
      <c r="B16" s="2" t="s">
        <v>58</v>
      </c>
      <c r="D16" s="2">
        <v>1.0091000000000001</v>
      </c>
      <c r="E16" s="2">
        <v>200</v>
      </c>
      <c r="F16" s="2">
        <v>-0.44500000000000001</v>
      </c>
      <c r="G16" s="2">
        <f t="shared" si="0"/>
        <v>0.27957050000000006</v>
      </c>
      <c r="H16" s="2">
        <f t="shared" si="1"/>
        <v>0.5540987018134973</v>
      </c>
    </row>
    <row r="17" spans="2:13" x14ac:dyDescent="0.25">
      <c r="B17" s="2" t="s">
        <v>59</v>
      </c>
      <c r="D17" s="2">
        <v>1.0111000000000001</v>
      </c>
      <c r="E17" s="2">
        <v>200</v>
      </c>
      <c r="F17" s="2">
        <v>-0.42099999999999999</v>
      </c>
      <c r="G17" s="2">
        <f t="shared" si="0"/>
        <v>0.30100490000000008</v>
      </c>
      <c r="H17" s="2">
        <f t="shared" si="1"/>
        <v>0.59540085055879743</v>
      </c>
      <c r="I17">
        <f>AVERAGE(H16:H17)</f>
        <v>0.57474977618614731</v>
      </c>
      <c r="J17">
        <f>STDEV(H16:H17)</f>
        <v>2.9205029455377184E-2</v>
      </c>
    </row>
    <row r="18" spans="2:13" x14ac:dyDescent="0.25">
      <c r="B18" s="2" t="s">
        <v>60</v>
      </c>
      <c r="D18" s="2">
        <v>1.0048999999999999</v>
      </c>
      <c r="E18" s="2">
        <v>200</v>
      </c>
      <c r="F18" s="2">
        <v>-0.40300000000000002</v>
      </c>
      <c r="G18" s="2">
        <f t="shared" si="0"/>
        <v>0.31708070000000005</v>
      </c>
      <c r="H18" s="2">
        <f t="shared" si="1"/>
        <v>0.63106916111055844</v>
      </c>
    </row>
    <row r="19" spans="2:13" x14ac:dyDescent="0.25">
      <c r="B19" s="2" t="s">
        <v>61</v>
      </c>
      <c r="D19" s="2">
        <v>1.008</v>
      </c>
      <c r="E19" s="2">
        <v>200</v>
      </c>
      <c r="F19" s="2">
        <v>-0.35899999999999999</v>
      </c>
      <c r="G19" s="2">
        <f t="shared" si="0"/>
        <v>0.35637710000000006</v>
      </c>
      <c r="H19" s="2">
        <f t="shared" si="1"/>
        <v>0.70709742063492076</v>
      </c>
      <c r="I19">
        <f>AVERAGE(H18:H19)</f>
        <v>0.66908329087273954</v>
      </c>
      <c r="J19">
        <f>STDEV(H18:H19)</f>
        <v>5.3760097871487313E-2</v>
      </c>
    </row>
    <row r="20" spans="2:13" x14ac:dyDescent="0.25">
      <c r="B20" s="2" t="s">
        <v>60</v>
      </c>
      <c r="D20" s="2">
        <v>1.0036</v>
      </c>
      <c r="E20" s="2">
        <v>200</v>
      </c>
      <c r="F20" s="2">
        <v>-0.48199999999999998</v>
      </c>
      <c r="G20" s="2">
        <f t="shared" si="0"/>
        <v>0.24652580000000007</v>
      </c>
      <c r="H20" s="2">
        <f t="shared" si="1"/>
        <v>0.49128298126743736</v>
      </c>
    </row>
    <row r="21" spans="2:13" x14ac:dyDescent="0.25">
      <c r="B21" s="2" t="s">
        <v>61</v>
      </c>
      <c r="D21" s="2">
        <v>1.0069999999999999</v>
      </c>
      <c r="E21" s="2">
        <v>200</v>
      </c>
      <c r="F21" s="2">
        <v>-0.45600000000000002</v>
      </c>
      <c r="G21" s="2">
        <f t="shared" si="0"/>
        <v>0.26974640000000005</v>
      </c>
      <c r="H21" s="2">
        <f t="shared" si="1"/>
        <v>0.53574260178748778</v>
      </c>
      <c r="I21">
        <f>AVERAGE(H20:H21)</f>
        <v>0.51351279152746254</v>
      </c>
      <c r="J21">
        <f>STDEV(H20:H21)</f>
        <v>3.1437699158708234E-2</v>
      </c>
    </row>
    <row r="22" spans="2:13" x14ac:dyDescent="0.25">
      <c r="B22" s="2" t="s">
        <v>62</v>
      </c>
      <c r="D22" s="2">
        <v>1.0035000000000001</v>
      </c>
      <c r="E22" s="2">
        <v>200</v>
      </c>
      <c r="F22" s="2">
        <v>0.875</v>
      </c>
      <c r="G22" s="2">
        <f t="shared" si="0"/>
        <v>1.4584625</v>
      </c>
      <c r="H22" s="2">
        <f t="shared" si="1"/>
        <v>2.9067513702042844</v>
      </c>
    </row>
    <row r="23" spans="2:13" x14ac:dyDescent="0.25">
      <c r="B23" s="2" t="s">
        <v>63</v>
      </c>
      <c r="D23" s="2">
        <v>1.0085999999999999</v>
      </c>
      <c r="E23" s="2">
        <v>200</v>
      </c>
      <c r="F23" s="2">
        <v>0.41099999999999998</v>
      </c>
      <c r="G23" s="2">
        <f t="shared" si="0"/>
        <v>1.0440640999999999</v>
      </c>
      <c r="H23" s="2">
        <f t="shared" si="1"/>
        <v>2.0703234186000397</v>
      </c>
      <c r="I23">
        <f>AVERAGE(H22:H23)</f>
        <v>2.488537394402162</v>
      </c>
      <c r="J23">
        <f>STDEV(H22:H23)</f>
        <v>0.59144387655333475</v>
      </c>
    </row>
    <row r="24" spans="2:13" x14ac:dyDescent="0.25">
      <c r="B24" s="2" t="s">
        <v>64</v>
      </c>
      <c r="D24" s="2">
        <v>1.0077</v>
      </c>
      <c r="E24" s="2">
        <v>200</v>
      </c>
      <c r="F24" s="2">
        <v>0.111</v>
      </c>
      <c r="G24" s="2">
        <f t="shared" si="0"/>
        <v>0.77613410000000005</v>
      </c>
      <c r="H24" s="2">
        <f t="shared" si="1"/>
        <v>1.5404070655949194</v>
      </c>
    </row>
    <row r="25" spans="2:13" x14ac:dyDescent="0.25">
      <c r="B25" s="2" t="s">
        <v>65</v>
      </c>
      <c r="D25" s="2">
        <v>1.0016</v>
      </c>
      <c r="E25" s="2">
        <v>200</v>
      </c>
      <c r="F25" s="2">
        <v>0.19400000000000001</v>
      </c>
      <c r="G25" s="2">
        <f t="shared" si="0"/>
        <v>0.85026140000000006</v>
      </c>
      <c r="H25" s="2">
        <f t="shared" si="1"/>
        <v>1.6978063099041534</v>
      </c>
      <c r="I25">
        <f>AVERAGE(H24:H25)</f>
        <v>1.6191066877495364</v>
      </c>
      <c r="J25">
        <f>STDEV(H24:H25)</f>
        <v>0.11129807300469748</v>
      </c>
    </row>
    <row r="26" spans="2:13" x14ac:dyDescent="0.25">
      <c r="B26" s="2" t="s">
        <v>64</v>
      </c>
      <c r="D26" s="2">
        <v>1.0057</v>
      </c>
      <c r="E26" s="2">
        <v>200</v>
      </c>
      <c r="F26" s="2">
        <v>-0.24299999999999999</v>
      </c>
      <c r="G26" s="2">
        <f t="shared" si="0"/>
        <v>0.45997670000000002</v>
      </c>
      <c r="H26" s="2">
        <f t="shared" si="1"/>
        <v>0.91473938550263489</v>
      </c>
    </row>
    <row r="27" spans="2:13" x14ac:dyDescent="0.25">
      <c r="B27" s="2" t="s">
        <v>65</v>
      </c>
      <c r="D27" s="2">
        <v>1.006</v>
      </c>
      <c r="E27" s="2">
        <v>200</v>
      </c>
      <c r="F27" s="2">
        <v>-0.23400000000000001</v>
      </c>
      <c r="G27" s="2">
        <f t="shared" si="0"/>
        <v>0.46801460000000006</v>
      </c>
      <c r="H27" s="2">
        <f t="shared" si="1"/>
        <v>0.93044652087475155</v>
      </c>
      <c r="I27">
        <f>AVERAGE(H26:H27)</f>
        <v>0.92259295318869317</v>
      </c>
      <c r="J27">
        <f>STDEV(H26:H27)</f>
        <v>1.1106621934638771E-2</v>
      </c>
    </row>
    <row r="28" spans="2:13" x14ac:dyDescent="0.25">
      <c r="B28" s="2" t="s">
        <v>66</v>
      </c>
      <c r="D28" s="2">
        <v>1.0065</v>
      </c>
      <c r="E28" s="2">
        <v>200</v>
      </c>
      <c r="F28" s="2">
        <v>0.34300000000000003</v>
      </c>
      <c r="G28" s="2">
        <f t="shared" si="0"/>
        <v>0.98333330000000008</v>
      </c>
      <c r="H28" s="2">
        <f t="shared" si="1"/>
        <v>1.9539658221559866</v>
      </c>
    </row>
    <row r="29" spans="2:13" x14ac:dyDescent="0.25">
      <c r="B29" s="2" t="s">
        <v>67</v>
      </c>
      <c r="D29" s="2">
        <v>1.0058</v>
      </c>
      <c r="E29" s="2">
        <v>200</v>
      </c>
      <c r="F29" s="2">
        <v>0.254</v>
      </c>
      <c r="G29" s="2">
        <f t="shared" si="0"/>
        <v>0.90384740000000008</v>
      </c>
      <c r="H29" s="2">
        <f t="shared" si="1"/>
        <v>1.7972706303440049</v>
      </c>
      <c r="I29">
        <f>AVERAGE(H28:H29)</f>
        <v>1.8756182262499959</v>
      </c>
      <c r="J29">
        <f>STDEV(H28:H29)</f>
        <v>0.11080023270957901</v>
      </c>
    </row>
    <row r="30" spans="2:13" x14ac:dyDescent="0.25">
      <c r="B30" s="2" t="s">
        <v>66</v>
      </c>
      <c r="D30" s="2">
        <v>1.0012000000000001</v>
      </c>
      <c r="E30" s="2">
        <v>200</v>
      </c>
      <c r="F30" s="2">
        <v>0.60799999999999998</v>
      </c>
      <c r="G30" s="2">
        <f t="shared" si="0"/>
        <v>1.2200047999999999</v>
      </c>
      <c r="H30" s="2">
        <f t="shared" si="1"/>
        <v>2.4370850978825405</v>
      </c>
    </row>
    <row r="31" spans="2:13" x14ac:dyDescent="0.25">
      <c r="B31" s="2" t="s">
        <v>67</v>
      </c>
      <c r="D31" s="2">
        <v>1.0052000000000001</v>
      </c>
      <c r="E31" s="2">
        <v>200</v>
      </c>
      <c r="F31" s="2">
        <v>0.39300000000000002</v>
      </c>
      <c r="G31" s="2">
        <f t="shared" si="0"/>
        <v>1.0279883000000001</v>
      </c>
      <c r="H31" s="2">
        <f t="shared" si="1"/>
        <v>2.045340827695981</v>
      </c>
      <c r="I31">
        <f>AVERAGE(H30:H31)</f>
        <v>2.2412129627892607</v>
      </c>
      <c r="J31">
        <f>STDEV(H30:H31)</f>
        <v>0.27700502993989123</v>
      </c>
      <c r="L31">
        <v>-5.7000000000000002E-2</v>
      </c>
      <c r="M31">
        <v>0.5</v>
      </c>
    </row>
    <row r="32" spans="2:13" x14ac:dyDescent="0.25">
      <c r="D32" s="2"/>
      <c r="E32" s="2"/>
    </row>
    <row r="33" spans="1:13" x14ac:dyDescent="0.25">
      <c r="A33" s="3">
        <v>3</v>
      </c>
      <c r="B33" s="2" t="s">
        <v>50</v>
      </c>
      <c r="D33" s="2">
        <v>0.99719999999999998</v>
      </c>
      <c r="E33" s="2">
        <v>200</v>
      </c>
      <c r="F33" s="2">
        <v>1.5780000000000001</v>
      </c>
      <c r="G33" s="2">
        <f>0.9353*F33+0.5224</f>
        <v>1.9983034000000002</v>
      </c>
      <c r="H33" s="2">
        <f t="shared" si="1"/>
        <v>4.0078287204171685</v>
      </c>
      <c r="L33">
        <v>0.46800000000000003</v>
      </c>
      <c r="M33">
        <v>1</v>
      </c>
    </row>
    <row r="34" spans="1:13" x14ac:dyDescent="0.25">
      <c r="B34" s="2" t="s">
        <v>51</v>
      </c>
      <c r="D34" s="2">
        <v>0.99860000000000004</v>
      </c>
      <c r="E34" s="2">
        <v>200</v>
      </c>
      <c r="F34" s="2">
        <v>1.5780000000000001</v>
      </c>
      <c r="G34" s="2">
        <f t="shared" ref="G34:G62" si="2">0.9353*F34+0.5224</f>
        <v>1.9983034000000002</v>
      </c>
      <c r="H34" s="2">
        <f t="shared" si="1"/>
        <v>4.0022098938513926</v>
      </c>
      <c r="I34">
        <f>AVERAGE(H33:H34)</f>
        <v>4.0050193071342806</v>
      </c>
      <c r="J34">
        <f>STDEV(H33:H34)</f>
        <v>3.9731103669712929E-3</v>
      </c>
      <c r="L34">
        <v>2.0179999999999998</v>
      </c>
      <c r="M34">
        <v>2.5</v>
      </c>
    </row>
    <row r="35" spans="1:13" x14ac:dyDescent="0.25">
      <c r="B35" s="2" t="s">
        <v>52</v>
      </c>
      <c r="D35" s="2">
        <v>1.0119</v>
      </c>
      <c r="E35" s="2">
        <v>200</v>
      </c>
      <c r="F35" s="2">
        <v>1.5780000000000001</v>
      </c>
      <c r="G35" s="2">
        <f t="shared" si="2"/>
        <v>1.9983034000000002</v>
      </c>
      <c r="H35" s="2">
        <f t="shared" si="1"/>
        <v>3.9496064828540378</v>
      </c>
      <c r="L35">
        <v>4.6630000000000003</v>
      </c>
      <c r="M35">
        <v>5</v>
      </c>
    </row>
    <row r="36" spans="1:13" x14ac:dyDescent="0.25">
      <c r="B36" s="2" t="s">
        <v>53</v>
      </c>
      <c r="D36" s="2">
        <v>1.0062</v>
      </c>
      <c r="E36" s="2">
        <v>200</v>
      </c>
      <c r="F36" s="2">
        <v>1.5780000000000001</v>
      </c>
      <c r="G36" s="2">
        <f t="shared" si="2"/>
        <v>1.9983034000000002</v>
      </c>
      <c r="H36" s="2">
        <f t="shared" si="1"/>
        <v>3.9719805207712193</v>
      </c>
      <c r="I36">
        <f>AVERAGE(H35:H36)</f>
        <v>3.9607935018126286</v>
      </c>
      <c r="J36">
        <f>STDEV(H35:H36)</f>
        <v>1.5820833933763986E-2</v>
      </c>
      <c r="L36">
        <v>10.582000000000001</v>
      </c>
      <c r="M36">
        <v>10</v>
      </c>
    </row>
    <row r="37" spans="1:13" x14ac:dyDescent="0.25">
      <c r="B37" s="2" t="s">
        <v>52</v>
      </c>
      <c r="D37" s="2">
        <v>1.0082</v>
      </c>
      <c r="E37" s="2">
        <v>200</v>
      </c>
      <c r="F37" s="2">
        <v>1.5780000000000001</v>
      </c>
      <c r="G37" s="2">
        <f t="shared" si="2"/>
        <v>1.9983034000000002</v>
      </c>
      <c r="H37" s="2">
        <f t="shared" si="1"/>
        <v>3.9641011704026985</v>
      </c>
      <c r="L37">
        <v>26.02</v>
      </c>
      <c r="M37">
        <v>25</v>
      </c>
    </row>
    <row r="38" spans="1:13" x14ac:dyDescent="0.25">
      <c r="B38" s="2" t="s">
        <v>53</v>
      </c>
      <c r="D38" s="2">
        <v>1.0028999999999999</v>
      </c>
      <c r="E38" s="2">
        <v>200</v>
      </c>
      <c r="F38" s="2">
        <v>1.5780000000000001</v>
      </c>
      <c r="G38" s="2">
        <f t="shared" si="2"/>
        <v>1.9983034000000002</v>
      </c>
      <c r="H38" s="2">
        <f t="shared" si="1"/>
        <v>3.9850501545518009</v>
      </c>
      <c r="I38">
        <f>AVERAGE(H37:H38)</f>
        <v>3.9745756624772497</v>
      </c>
      <c r="J38">
        <f>STDEV(H37:H38)</f>
        <v>1.4813168750799804E-2</v>
      </c>
    </row>
    <row r="39" spans="1:13" x14ac:dyDescent="0.25">
      <c r="B39" s="2" t="s">
        <v>54</v>
      </c>
      <c r="D39" s="2">
        <v>1.0047999999999999</v>
      </c>
      <c r="E39" s="2">
        <v>200</v>
      </c>
      <c r="F39" s="2">
        <v>1.5780000000000001</v>
      </c>
      <c r="G39" s="2">
        <f t="shared" si="2"/>
        <v>1.9983034000000002</v>
      </c>
      <c r="H39" s="2">
        <f t="shared" si="1"/>
        <v>3.9775147292993647</v>
      </c>
    </row>
    <row r="40" spans="1:13" x14ac:dyDescent="0.25">
      <c r="B40" s="2" t="s">
        <v>55</v>
      </c>
      <c r="D40" s="2">
        <v>0.99609999999999999</v>
      </c>
      <c r="E40" s="2">
        <v>200</v>
      </c>
      <c r="F40" s="2">
        <v>1.5780000000000001</v>
      </c>
      <c r="G40" s="2">
        <f t="shared" si="2"/>
        <v>1.9983034000000002</v>
      </c>
      <c r="H40" s="2">
        <f t="shared" si="1"/>
        <v>4.0122545929123588</v>
      </c>
      <c r="I40">
        <f>AVERAGE(H39:H40)</f>
        <v>3.9948846611058615</v>
      </c>
      <c r="J40">
        <f>STDEV(H39:H40)</f>
        <v>2.4564793138243911E-2</v>
      </c>
    </row>
    <row r="41" spans="1:13" x14ac:dyDescent="0.25">
      <c r="B41" s="2" t="s">
        <v>54</v>
      </c>
      <c r="D41" s="2">
        <v>1.0008999999999999</v>
      </c>
      <c r="E41" s="2">
        <v>200</v>
      </c>
      <c r="F41" s="2">
        <v>1.5780000000000001</v>
      </c>
      <c r="G41" s="2">
        <f t="shared" si="2"/>
        <v>1.9983034000000002</v>
      </c>
      <c r="H41" s="2">
        <f t="shared" si="1"/>
        <v>3.9930130882206023</v>
      </c>
    </row>
    <row r="42" spans="1:13" x14ac:dyDescent="0.25">
      <c r="B42" s="2" t="s">
        <v>55</v>
      </c>
      <c r="D42" s="2">
        <v>1.008</v>
      </c>
      <c r="E42" s="2">
        <v>200</v>
      </c>
      <c r="F42" s="2">
        <v>1.5780000000000001</v>
      </c>
      <c r="G42" s="2">
        <f t="shared" si="2"/>
        <v>1.9983034000000002</v>
      </c>
      <c r="H42" s="2">
        <f t="shared" si="1"/>
        <v>3.9648876984126993</v>
      </c>
      <c r="I42">
        <f>AVERAGE(H41:H42)</f>
        <v>3.9789503933166506</v>
      </c>
      <c r="J42">
        <f>STDEV(H41:H42)</f>
        <v>1.9887653856683236E-2</v>
      </c>
    </row>
    <row r="43" spans="1:13" x14ac:dyDescent="0.25">
      <c r="B43" s="2" t="s">
        <v>56</v>
      </c>
      <c r="D43" s="2">
        <v>0.99929999999999997</v>
      </c>
      <c r="E43" s="2">
        <v>200</v>
      </c>
      <c r="F43" s="2">
        <v>1.5780000000000001</v>
      </c>
      <c r="G43" s="2">
        <f t="shared" si="2"/>
        <v>1.9983034000000002</v>
      </c>
      <c r="H43" s="2">
        <f t="shared" si="1"/>
        <v>3.9994063844691294</v>
      </c>
    </row>
    <row r="44" spans="1:13" x14ac:dyDescent="0.25">
      <c r="B44" s="2" t="s">
        <v>57</v>
      </c>
      <c r="D44" s="2">
        <v>0.99380000000000002</v>
      </c>
      <c r="E44" s="2">
        <v>200</v>
      </c>
      <c r="F44" s="2">
        <v>1.5780000000000001</v>
      </c>
      <c r="G44" s="2">
        <f t="shared" si="2"/>
        <v>1.9983034000000002</v>
      </c>
      <c r="H44" s="2">
        <f t="shared" si="1"/>
        <v>4.0215403501710618</v>
      </c>
      <c r="I44">
        <f>AVERAGE(H43:H44)</f>
        <v>4.0104733673200954</v>
      </c>
      <c r="J44">
        <f>STDEV(H43:H44)</f>
        <v>1.5651077242386846E-2</v>
      </c>
    </row>
    <row r="45" spans="1:13" x14ac:dyDescent="0.25">
      <c r="B45" s="2" t="s">
        <v>58</v>
      </c>
      <c r="D45" s="2">
        <v>0.99280000000000002</v>
      </c>
      <c r="E45" s="2">
        <v>200</v>
      </c>
      <c r="F45" s="2">
        <v>1.5780000000000001</v>
      </c>
      <c r="G45" s="2">
        <f t="shared" si="2"/>
        <v>1.9983034000000002</v>
      </c>
      <c r="H45" s="2">
        <f t="shared" si="1"/>
        <v>4.0255910556003229</v>
      </c>
    </row>
    <row r="46" spans="1:13" x14ac:dyDescent="0.25">
      <c r="B46" s="2" t="s">
        <v>59</v>
      </c>
      <c r="D46" s="2">
        <v>0.99419999999999997</v>
      </c>
      <c r="E46" s="2">
        <v>200</v>
      </c>
      <c r="F46" s="2">
        <v>1.5780000000000001</v>
      </c>
      <c r="G46" s="2">
        <f t="shared" si="2"/>
        <v>1.9983034000000002</v>
      </c>
      <c r="H46" s="2">
        <f t="shared" si="1"/>
        <v>4.0199223496278425</v>
      </c>
      <c r="I46">
        <f>AVERAGE(H45:H46)</f>
        <v>4.0227567026140827</v>
      </c>
      <c r="J46">
        <f>STDEV(H45:H46)</f>
        <v>4.0083804336936311E-3</v>
      </c>
    </row>
    <row r="47" spans="1:13" x14ac:dyDescent="0.25">
      <c r="B47" s="2" t="s">
        <v>58</v>
      </c>
      <c r="D47" s="2">
        <v>1.0007999999999999</v>
      </c>
      <c r="E47" s="2">
        <v>200</v>
      </c>
      <c r="F47" s="2">
        <v>1.5780000000000001</v>
      </c>
      <c r="G47" s="2">
        <f t="shared" si="2"/>
        <v>1.9983034000000002</v>
      </c>
      <c r="H47" s="2">
        <f t="shared" si="1"/>
        <v>3.9934120703437257</v>
      </c>
    </row>
    <row r="48" spans="1:13" x14ac:dyDescent="0.25">
      <c r="B48" s="2" t="s">
        <v>59</v>
      </c>
      <c r="D48" s="2">
        <v>1.0026999999999999</v>
      </c>
      <c r="E48" s="2">
        <v>200</v>
      </c>
      <c r="F48" s="2">
        <v>1.5780000000000001</v>
      </c>
      <c r="G48" s="2">
        <f t="shared" si="2"/>
        <v>1.9983034000000002</v>
      </c>
      <c r="H48" s="2">
        <f t="shared" si="1"/>
        <v>3.9858450184501857</v>
      </c>
      <c r="I48">
        <f>AVERAGE(H47:H48)</f>
        <v>3.9896285443969557</v>
      </c>
      <c r="J48">
        <f>STDEV(H47:H48)</f>
        <v>5.3507137075126466E-3</v>
      </c>
    </row>
    <row r="49" spans="1:10" x14ac:dyDescent="0.25">
      <c r="B49" s="2" t="s">
        <v>60</v>
      </c>
      <c r="D49" s="2">
        <v>0.99839999999999995</v>
      </c>
      <c r="E49" s="2">
        <v>200</v>
      </c>
      <c r="F49" s="2">
        <v>1.5780000000000001</v>
      </c>
      <c r="G49" s="2">
        <f t="shared" si="2"/>
        <v>1.9983034000000002</v>
      </c>
      <c r="H49" s="2">
        <f t="shared" si="1"/>
        <v>4.0030116185897446</v>
      </c>
    </row>
    <row r="50" spans="1:10" x14ac:dyDescent="0.25">
      <c r="B50" s="2" t="s">
        <v>61</v>
      </c>
      <c r="D50" s="2">
        <v>0.998</v>
      </c>
      <c r="E50" s="2">
        <v>200</v>
      </c>
      <c r="F50" s="2">
        <v>1.5780000000000001</v>
      </c>
      <c r="G50" s="2">
        <f t="shared" si="2"/>
        <v>1.9983034000000002</v>
      </c>
      <c r="H50" s="2">
        <f t="shared" si="1"/>
        <v>4.0046160320641286</v>
      </c>
      <c r="I50">
        <f>AVERAGE(H49:H50)</f>
        <v>4.0038138253269366</v>
      </c>
      <c r="J50">
        <f>STDEV(H49:H50)</f>
        <v>1.1344916475639979E-3</v>
      </c>
    </row>
    <row r="51" spans="1:10" x14ac:dyDescent="0.25">
      <c r="B51" s="2" t="s">
        <v>60</v>
      </c>
      <c r="D51" s="2">
        <v>1.0025999999999999</v>
      </c>
      <c r="E51" s="2">
        <v>200</v>
      </c>
      <c r="F51" s="2">
        <v>1.5780000000000001</v>
      </c>
      <c r="G51" s="2">
        <f t="shared" si="2"/>
        <v>1.9983034000000002</v>
      </c>
      <c r="H51" s="2">
        <f t="shared" si="1"/>
        <v>3.9862425693197694</v>
      </c>
    </row>
    <row r="52" spans="1:10" x14ac:dyDescent="0.25">
      <c r="B52" s="2" t="s">
        <v>61</v>
      </c>
      <c r="D52" s="2">
        <v>0.99839999999999995</v>
      </c>
      <c r="E52" s="2">
        <v>200</v>
      </c>
      <c r="F52" s="2">
        <v>1.5780000000000001</v>
      </c>
      <c r="G52" s="2">
        <f t="shared" si="2"/>
        <v>1.9983034000000002</v>
      </c>
      <c r="H52" s="2">
        <f t="shared" si="1"/>
        <v>4.0030116185897446</v>
      </c>
      <c r="I52">
        <f>AVERAGE(H51:H52)</f>
        <v>3.9946270939547572</v>
      </c>
      <c r="J52">
        <f>STDEV(H51:H52)</f>
        <v>1.185750845285082E-2</v>
      </c>
    </row>
    <row r="53" spans="1:10" x14ac:dyDescent="0.25">
      <c r="B53" s="2" t="s">
        <v>62</v>
      </c>
      <c r="D53" s="2">
        <v>1.0104</v>
      </c>
      <c r="E53" s="2">
        <v>200</v>
      </c>
      <c r="F53" s="2">
        <v>1.5780000000000001</v>
      </c>
      <c r="G53" s="2">
        <f t="shared" si="2"/>
        <v>1.9983034000000002</v>
      </c>
      <c r="H53" s="2">
        <f t="shared" si="1"/>
        <v>3.9554699129057811</v>
      </c>
    </row>
    <row r="54" spans="1:10" x14ac:dyDescent="0.25">
      <c r="B54" s="2" t="s">
        <v>63</v>
      </c>
      <c r="D54" s="2">
        <v>1.0101</v>
      </c>
      <c r="E54" s="2">
        <v>200</v>
      </c>
      <c r="F54" s="2">
        <v>1.5780000000000001</v>
      </c>
      <c r="G54" s="2">
        <f t="shared" si="2"/>
        <v>1.9983034000000002</v>
      </c>
      <c r="H54" s="2">
        <f t="shared" si="1"/>
        <v>3.9566446886446895</v>
      </c>
      <c r="I54">
        <f>AVERAGE(H53:H54)</f>
        <v>3.9560573007752353</v>
      </c>
      <c r="J54">
        <f>STDEV(H53:H54)</f>
        <v>8.3069189135560287E-4</v>
      </c>
    </row>
    <row r="55" spans="1:10" x14ac:dyDescent="0.25">
      <c r="B55" s="2" t="s">
        <v>64</v>
      </c>
      <c r="D55" s="2">
        <v>0.99619999999999997</v>
      </c>
      <c r="E55" s="2">
        <v>200</v>
      </c>
      <c r="F55" s="2">
        <v>1.5780000000000001</v>
      </c>
      <c r="G55" s="2">
        <f t="shared" si="2"/>
        <v>1.9983034000000002</v>
      </c>
      <c r="H55" s="2">
        <f t="shared" si="1"/>
        <v>4.0118518369805267</v>
      </c>
    </row>
    <row r="56" spans="1:10" x14ac:dyDescent="0.25">
      <c r="B56" s="2" t="s">
        <v>65</v>
      </c>
      <c r="D56" s="2">
        <v>1.0043</v>
      </c>
      <c r="E56" s="2">
        <v>200</v>
      </c>
      <c r="F56" s="2">
        <v>1.5780000000000001</v>
      </c>
      <c r="G56" s="2">
        <f t="shared" si="2"/>
        <v>1.9983034000000002</v>
      </c>
      <c r="H56" s="2">
        <f t="shared" si="1"/>
        <v>3.9794949716220258</v>
      </c>
      <c r="I56">
        <f>AVERAGE(H55:H56)</f>
        <v>3.995673404301276</v>
      </c>
      <c r="J56">
        <f>STDEV(H55:H56)</f>
        <v>2.2879758912936081E-2</v>
      </c>
    </row>
    <row r="57" spans="1:10" x14ac:dyDescent="0.25">
      <c r="B57" s="2" t="s">
        <v>64</v>
      </c>
      <c r="D57" s="2">
        <v>0.99729999999999996</v>
      </c>
      <c r="E57" s="2">
        <v>200</v>
      </c>
      <c r="F57" s="2">
        <v>1.5780000000000001</v>
      </c>
      <c r="G57" s="2">
        <f t="shared" si="2"/>
        <v>1.9983034000000002</v>
      </c>
      <c r="H57" s="2">
        <f t="shared" si="1"/>
        <v>4.007426852501756</v>
      </c>
    </row>
    <row r="58" spans="1:10" x14ac:dyDescent="0.25">
      <c r="B58" s="2" t="s">
        <v>65</v>
      </c>
      <c r="D58" s="2">
        <v>0.99480000000000002</v>
      </c>
      <c r="E58" s="2">
        <v>200</v>
      </c>
      <c r="F58" s="2">
        <v>1.5780000000000001</v>
      </c>
      <c r="G58" s="2">
        <f t="shared" si="2"/>
        <v>1.9983034000000002</v>
      </c>
      <c r="H58" s="2">
        <f t="shared" si="1"/>
        <v>4.0174977885002017</v>
      </c>
      <c r="I58">
        <f>AVERAGE(H57:H58)</f>
        <v>4.0124623205009788</v>
      </c>
      <c r="J58">
        <f>STDEV(H57:H58)</f>
        <v>7.1212271373966417E-3</v>
      </c>
    </row>
    <row r="59" spans="1:10" x14ac:dyDescent="0.25">
      <c r="B59" s="2" t="s">
        <v>66</v>
      </c>
      <c r="D59" s="2">
        <v>0.99919999999999998</v>
      </c>
      <c r="E59" s="2">
        <v>200</v>
      </c>
      <c r="F59" s="2">
        <v>1.5780000000000001</v>
      </c>
      <c r="G59" s="2">
        <f t="shared" si="2"/>
        <v>1.9983034000000002</v>
      </c>
      <c r="H59" s="2">
        <f t="shared" si="1"/>
        <v>3.9998066453162533</v>
      </c>
    </row>
    <row r="60" spans="1:10" x14ac:dyDescent="0.25">
      <c r="B60" s="2" t="s">
        <v>67</v>
      </c>
      <c r="D60" s="2">
        <v>1.0002</v>
      </c>
      <c r="E60" s="2">
        <v>200</v>
      </c>
      <c r="F60" s="2">
        <v>1.5780000000000001</v>
      </c>
      <c r="G60" s="2">
        <f t="shared" si="2"/>
        <v>1.9983034000000002</v>
      </c>
      <c r="H60" s="2">
        <f t="shared" si="1"/>
        <v>3.9958076384723062</v>
      </c>
      <c r="I60">
        <f>AVERAGE(H59:H60)</f>
        <v>3.9978071418942798</v>
      </c>
      <c r="J60">
        <f>STDEV(H59:H60)</f>
        <v>2.827724857366373E-3</v>
      </c>
    </row>
    <row r="61" spans="1:10" x14ac:dyDescent="0.25">
      <c r="B61" s="2" t="s">
        <v>66</v>
      </c>
      <c r="D61" s="2">
        <v>1</v>
      </c>
      <c r="E61" s="2">
        <v>200</v>
      </c>
      <c r="F61" s="2">
        <v>1.5780000000000001</v>
      </c>
      <c r="G61" s="2">
        <f t="shared" si="2"/>
        <v>1.9983034000000002</v>
      </c>
      <c r="H61" s="2">
        <f t="shared" si="1"/>
        <v>3.9966068000000008</v>
      </c>
    </row>
    <row r="62" spans="1:10" x14ac:dyDescent="0.25">
      <c r="B62" s="2" t="s">
        <v>67</v>
      </c>
      <c r="D62" s="2">
        <v>0.99680000000000002</v>
      </c>
      <c r="E62" s="2">
        <v>200</v>
      </c>
      <c r="F62" s="2">
        <v>1.5780000000000001</v>
      </c>
      <c r="G62" s="2">
        <f t="shared" si="2"/>
        <v>1.9983034000000002</v>
      </c>
      <c r="H62" s="2">
        <f t="shared" si="1"/>
        <v>4.0094369983948637</v>
      </c>
      <c r="I62">
        <f>AVERAGE(H61:H62)</f>
        <v>4.0030218991974325</v>
      </c>
      <c r="J62">
        <f>STDEV(H61:H62)</f>
        <v>9.0723202889762995E-3</v>
      </c>
    </row>
    <row r="63" spans="1:10" x14ac:dyDescent="0.25">
      <c r="D63" s="2"/>
      <c r="E63" s="2"/>
    </row>
    <row r="64" spans="1:10" x14ac:dyDescent="0.25">
      <c r="A64" s="3">
        <v>7</v>
      </c>
      <c r="B64" s="2" t="s">
        <v>50</v>
      </c>
      <c r="D64" s="2">
        <v>1.004</v>
      </c>
      <c r="E64" s="2">
        <v>200</v>
      </c>
      <c r="F64" s="2">
        <v>0.52500000000000002</v>
      </c>
      <c r="G64" s="2">
        <f>0.9251*F64+0.6089</f>
        <v>1.0945775</v>
      </c>
      <c r="H64" s="2">
        <f t="shared" si="1"/>
        <v>2.1804332669322708</v>
      </c>
    </row>
    <row r="65" spans="2:13" x14ac:dyDescent="0.25">
      <c r="B65" s="2" t="s">
        <v>51</v>
      </c>
      <c r="D65" s="2">
        <v>1.0024999999999999</v>
      </c>
      <c r="E65" s="2">
        <v>200</v>
      </c>
      <c r="F65" s="2">
        <v>-0.17899999999999999</v>
      </c>
      <c r="G65" s="2">
        <f t="shared" ref="G65:G93" si="3">0.9251*F65+0.6089</f>
        <v>0.44330710000000001</v>
      </c>
      <c r="H65" s="2">
        <f t="shared" si="1"/>
        <v>0.88440319201995021</v>
      </c>
      <c r="I65">
        <f>AVERAGE(H64:H65)</f>
        <v>1.5324182294761104</v>
      </c>
      <c r="J65">
        <f>STDEV(H64:H65)</f>
        <v>0.91643165459221154</v>
      </c>
    </row>
    <row r="66" spans="2:13" x14ac:dyDescent="0.25">
      <c r="B66" s="2" t="s">
        <v>52</v>
      </c>
      <c r="D66" s="2">
        <v>1.0039</v>
      </c>
      <c r="E66" s="2">
        <v>200</v>
      </c>
      <c r="F66" s="2">
        <v>-0.28199999999999997</v>
      </c>
      <c r="G66" s="2">
        <f t="shared" si="3"/>
        <v>0.34802179999999999</v>
      </c>
      <c r="H66" s="2">
        <f t="shared" si="1"/>
        <v>0.69333957565494564</v>
      </c>
      <c r="L66">
        <v>-1E-3</v>
      </c>
      <c r="M66">
        <v>0.5</v>
      </c>
    </row>
    <row r="67" spans="2:13" x14ac:dyDescent="0.25">
      <c r="B67" s="2" t="s">
        <v>53</v>
      </c>
      <c r="D67" s="2">
        <v>1.0042</v>
      </c>
      <c r="E67" s="2">
        <v>200</v>
      </c>
      <c r="F67" s="2">
        <v>-0.40400000000000003</v>
      </c>
      <c r="G67" s="2">
        <f t="shared" si="3"/>
        <v>0.23515959999999997</v>
      </c>
      <c r="H67" s="2">
        <f t="shared" ref="H67:H130" si="4">G67*10/D67/1000*E67</f>
        <v>0.46835212109141605</v>
      </c>
      <c r="I67">
        <f>AVERAGE(H66:H67)</f>
        <v>0.58084584837318087</v>
      </c>
      <c r="J67">
        <f>STDEV(H66:H67)</f>
        <v>0.15909015480377209</v>
      </c>
      <c r="L67">
        <v>0.51200000000000001</v>
      </c>
      <c r="M67">
        <v>1</v>
      </c>
    </row>
    <row r="68" spans="2:13" x14ac:dyDescent="0.25">
      <c r="B68" s="2" t="s">
        <v>52</v>
      </c>
      <c r="D68" s="2">
        <v>1.0031000000000001</v>
      </c>
      <c r="E68" s="2">
        <v>200</v>
      </c>
      <c r="F68" s="2">
        <v>-0.43</v>
      </c>
      <c r="G68" s="2">
        <f t="shared" si="3"/>
        <v>0.21110699999999999</v>
      </c>
      <c r="H68" s="2">
        <f t="shared" si="4"/>
        <v>0.4209091815372345</v>
      </c>
      <c r="L68">
        <v>2.0470000000000002</v>
      </c>
      <c r="M68">
        <v>2.5</v>
      </c>
    </row>
    <row r="69" spans="2:13" x14ac:dyDescent="0.25">
      <c r="B69" s="2" t="s">
        <v>53</v>
      </c>
      <c r="D69" s="2">
        <v>1.0053000000000001</v>
      </c>
      <c r="E69" s="2">
        <v>200</v>
      </c>
      <c r="F69" s="2">
        <v>-0.46</v>
      </c>
      <c r="G69" s="2">
        <f t="shared" si="3"/>
        <v>0.18335399999999996</v>
      </c>
      <c r="H69" s="2">
        <f t="shared" si="4"/>
        <v>0.36477469412115776</v>
      </c>
      <c r="I69">
        <f>AVERAGE(H68:H69)</f>
        <v>0.39284193782919613</v>
      </c>
      <c r="J69">
        <f>STDEV(H68:H69)</f>
        <v>3.9693076710338782E-2</v>
      </c>
      <c r="L69">
        <v>4.57</v>
      </c>
      <c r="M69">
        <v>5</v>
      </c>
    </row>
    <row r="70" spans="2:13" x14ac:dyDescent="0.25">
      <c r="B70" s="2" t="s">
        <v>54</v>
      </c>
      <c r="D70" s="2">
        <v>1.0045999999999999</v>
      </c>
      <c r="E70" s="2">
        <v>200</v>
      </c>
      <c r="F70" s="2">
        <v>-0.41299999999999998</v>
      </c>
      <c r="G70" s="2">
        <f t="shared" si="3"/>
        <v>0.22683370000000003</v>
      </c>
      <c r="H70" s="2">
        <f t="shared" si="4"/>
        <v>0.4515900856062115</v>
      </c>
      <c r="L70">
        <v>10.054</v>
      </c>
      <c r="M70">
        <v>10</v>
      </c>
    </row>
    <row r="71" spans="2:13" x14ac:dyDescent="0.25">
      <c r="B71" s="2" t="s">
        <v>55</v>
      </c>
      <c r="D71" s="2">
        <v>1.0031000000000001</v>
      </c>
      <c r="E71" s="2">
        <v>200</v>
      </c>
      <c r="F71" s="2">
        <v>-0.442</v>
      </c>
      <c r="G71" s="2">
        <f t="shared" si="3"/>
        <v>0.20000579999999996</v>
      </c>
      <c r="H71" s="2">
        <f t="shared" si="4"/>
        <v>0.39877539627155811</v>
      </c>
      <c r="I71">
        <f>AVERAGE(H70:H71)</f>
        <v>0.42518274093888481</v>
      </c>
      <c r="J71">
        <f>STDEV(H70:H71)</f>
        <v>3.7345624974794239E-2</v>
      </c>
      <c r="L71">
        <v>26.431999999999999</v>
      </c>
      <c r="M71">
        <v>25</v>
      </c>
    </row>
    <row r="72" spans="2:13" x14ac:dyDescent="0.25">
      <c r="B72" s="2" t="s">
        <v>54</v>
      </c>
      <c r="D72" s="2">
        <v>0.996</v>
      </c>
      <c r="E72" s="2">
        <v>200</v>
      </c>
      <c r="F72" s="2">
        <v>-0.39200000000000002</v>
      </c>
      <c r="G72" s="2">
        <f t="shared" si="3"/>
        <v>0.24626079999999995</v>
      </c>
      <c r="H72" s="2">
        <f t="shared" si="4"/>
        <v>0.49449959839357427</v>
      </c>
    </row>
    <row r="73" spans="2:13" x14ac:dyDescent="0.25">
      <c r="B73" s="2" t="s">
        <v>55</v>
      </c>
      <c r="D73" s="2">
        <v>0.99680000000000002</v>
      </c>
      <c r="E73" s="2">
        <v>200</v>
      </c>
      <c r="F73" s="2">
        <v>-0.38500000000000001</v>
      </c>
      <c r="G73" s="2">
        <f t="shared" si="3"/>
        <v>0.25273649999999998</v>
      </c>
      <c r="H73" s="2">
        <f t="shared" si="4"/>
        <v>0.50709570626003209</v>
      </c>
      <c r="I73">
        <f>AVERAGE(H72:H73)</f>
        <v>0.50079765232680318</v>
      </c>
      <c r="J73">
        <f>STDEV(H72:H73)</f>
        <v>8.9067932889295379E-3</v>
      </c>
    </row>
    <row r="74" spans="2:13" x14ac:dyDescent="0.25">
      <c r="B74" s="2" t="s">
        <v>56</v>
      </c>
      <c r="D74" s="2">
        <v>0.99109999999999998</v>
      </c>
      <c r="E74" s="2">
        <v>200</v>
      </c>
      <c r="F74" s="2">
        <v>1.107</v>
      </c>
      <c r="G74" s="2">
        <f t="shared" si="3"/>
        <v>1.6329857000000001</v>
      </c>
      <c r="H74" s="2">
        <f t="shared" si="4"/>
        <v>3.2952995661386342</v>
      </c>
    </row>
    <row r="75" spans="2:13" x14ac:dyDescent="0.25">
      <c r="B75" s="2" t="s">
        <v>57</v>
      </c>
      <c r="D75" s="2">
        <v>0.99380000000000002</v>
      </c>
      <c r="E75" s="2">
        <v>200</v>
      </c>
      <c r="F75" s="2">
        <v>1.3640000000000001</v>
      </c>
      <c r="G75" s="2">
        <f t="shared" si="3"/>
        <v>1.8707364000000002</v>
      </c>
      <c r="H75" s="2">
        <f t="shared" si="4"/>
        <v>3.7648146508351785</v>
      </c>
      <c r="I75">
        <f>AVERAGE(H74:H75)</f>
        <v>3.5300571084869063</v>
      </c>
      <c r="J75">
        <f>STDEV(H74:H75)</f>
        <v>0.33199730025830271</v>
      </c>
    </row>
    <row r="76" spans="2:13" x14ac:dyDescent="0.25">
      <c r="B76" s="2" t="s">
        <v>58</v>
      </c>
      <c r="D76" s="2">
        <v>0.99570000000000003</v>
      </c>
      <c r="E76" s="2">
        <v>200</v>
      </c>
      <c r="F76" s="2">
        <v>0.13700000000000001</v>
      </c>
      <c r="G76" s="2">
        <f t="shared" si="3"/>
        <v>0.73563869999999998</v>
      </c>
      <c r="H76" s="2">
        <f t="shared" si="4"/>
        <v>1.477631214221151</v>
      </c>
    </row>
    <row r="77" spans="2:13" x14ac:dyDescent="0.25">
      <c r="B77" s="2" t="s">
        <v>59</v>
      </c>
      <c r="D77" s="2">
        <v>0.998</v>
      </c>
      <c r="E77" s="2">
        <v>200</v>
      </c>
      <c r="F77" s="2">
        <v>0.307</v>
      </c>
      <c r="G77" s="2">
        <f t="shared" si="3"/>
        <v>0.89290570000000002</v>
      </c>
      <c r="H77" s="2">
        <f t="shared" si="4"/>
        <v>1.7893901803607215</v>
      </c>
      <c r="I77">
        <f>AVERAGE(H76:H77)</f>
        <v>1.6335106972909363</v>
      </c>
      <c r="J77">
        <f>STDEV(H76:H77)</f>
        <v>0.22044687905299759</v>
      </c>
    </row>
    <row r="78" spans="2:13" x14ac:dyDescent="0.25">
      <c r="B78" s="2" t="s">
        <v>58</v>
      </c>
      <c r="D78" s="2">
        <v>0.99350000000000005</v>
      </c>
      <c r="E78" s="2">
        <v>200</v>
      </c>
      <c r="F78" s="2">
        <v>-0.22900000000000001</v>
      </c>
      <c r="G78" s="2">
        <f t="shared" si="3"/>
        <v>0.39705210000000002</v>
      </c>
      <c r="H78" s="2">
        <f t="shared" si="4"/>
        <v>0.79929964771011575</v>
      </c>
    </row>
    <row r="79" spans="2:13" x14ac:dyDescent="0.25">
      <c r="B79" s="2" t="s">
        <v>59</v>
      </c>
      <c r="D79" s="2">
        <v>0.99590000000000001</v>
      </c>
      <c r="E79" s="2">
        <v>200</v>
      </c>
      <c r="F79" s="2">
        <v>-0.28899999999999998</v>
      </c>
      <c r="G79" s="2">
        <f t="shared" si="3"/>
        <v>0.34154610000000002</v>
      </c>
      <c r="H79" s="2">
        <f t="shared" si="4"/>
        <v>0.68590440807309971</v>
      </c>
      <c r="I79">
        <f>AVERAGE(H78:H79)</f>
        <v>0.74260202789160767</v>
      </c>
      <c r="J79">
        <f>STDEV(H78:H79)</f>
        <v>8.0182542901607617E-2</v>
      </c>
    </row>
    <row r="80" spans="2:13" x14ac:dyDescent="0.25">
      <c r="B80" s="2" t="s">
        <v>60</v>
      </c>
      <c r="D80" s="2">
        <v>1.0004999999999999</v>
      </c>
      <c r="E80" s="2">
        <v>200</v>
      </c>
      <c r="F80" s="2">
        <v>0.95799999999999996</v>
      </c>
      <c r="G80" s="2">
        <f t="shared" si="3"/>
        <v>1.4951458</v>
      </c>
      <c r="H80" s="2">
        <f t="shared" si="4"/>
        <v>2.9887972013993003</v>
      </c>
    </row>
    <row r="81" spans="1:10" x14ac:dyDescent="0.25">
      <c r="B81" s="2" t="s">
        <v>61</v>
      </c>
      <c r="D81" s="2">
        <v>0.99970000000000003</v>
      </c>
      <c r="E81" s="2">
        <v>200</v>
      </c>
      <c r="F81" s="2">
        <v>0.52300000000000002</v>
      </c>
      <c r="G81" s="2">
        <f t="shared" si="3"/>
        <v>1.0927273</v>
      </c>
      <c r="H81" s="2">
        <f t="shared" si="4"/>
        <v>2.1861104331299388</v>
      </c>
      <c r="I81">
        <f>AVERAGE(H80:H81)</f>
        <v>2.5874538172646195</v>
      </c>
      <c r="J81">
        <f>STDEV(H80:H81)</f>
        <v>0.56758525701197993</v>
      </c>
    </row>
    <row r="82" spans="1:10" x14ac:dyDescent="0.25">
      <c r="B82" s="2" t="s">
        <v>60</v>
      </c>
      <c r="D82" s="2">
        <v>0.99460000000000004</v>
      </c>
      <c r="E82" s="2">
        <v>200</v>
      </c>
      <c r="F82" s="2">
        <v>0.93500000000000005</v>
      </c>
      <c r="G82" s="2">
        <f t="shared" si="3"/>
        <v>1.4738685</v>
      </c>
      <c r="H82" s="2">
        <f t="shared" si="4"/>
        <v>2.9637412024934648</v>
      </c>
    </row>
    <row r="83" spans="1:10" x14ac:dyDescent="0.25">
      <c r="B83" s="2" t="s">
        <v>61</v>
      </c>
      <c r="D83" s="2">
        <v>0.99539999999999995</v>
      </c>
      <c r="E83" s="2">
        <v>200</v>
      </c>
      <c r="F83" s="2">
        <v>0.77700000000000002</v>
      </c>
      <c r="G83" s="2">
        <f t="shared" si="3"/>
        <v>1.3277027000000001</v>
      </c>
      <c r="H83" s="2">
        <f t="shared" si="4"/>
        <v>2.6676767128792451</v>
      </c>
      <c r="I83">
        <f>AVERAGE(H82:H83)</f>
        <v>2.815708957686355</v>
      </c>
      <c r="J83">
        <f>STDEV(H82:H83)</f>
        <v>0.20934920827474893</v>
      </c>
    </row>
    <row r="84" spans="1:10" x14ac:dyDescent="0.25">
      <c r="B84" s="2" t="s">
        <v>62</v>
      </c>
      <c r="D84" s="2">
        <v>0.99580000000000002</v>
      </c>
      <c r="E84" s="2">
        <v>200</v>
      </c>
      <c r="F84" s="2">
        <v>1.139</v>
      </c>
      <c r="G84" s="2">
        <f t="shared" si="3"/>
        <v>1.6625889</v>
      </c>
      <c r="H84" s="2">
        <f t="shared" si="4"/>
        <v>3.3392024502912241</v>
      </c>
    </row>
    <row r="85" spans="1:10" x14ac:dyDescent="0.25">
      <c r="B85" s="2" t="s">
        <v>63</v>
      </c>
      <c r="D85" s="2">
        <v>0.99419999999999997</v>
      </c>
      <c r="E85" s="2">
        <v>200</v>
      </c>
      <c r="F85" s="2">
        <v>2.1309999999999998</v>
      </c>
      <c r="G85" s="2">
        <f t="shared" si="3"/>
        <v>2.5802880999999998</v>
      </c>
      <c r="H85" s="2">
        <f t="shared" si="4"/>
        <v>5.1906821565077452</v>
      </c>
      <c r="I85">
        <f>AVERAGE(H84:H85)</f>
        <v>4.2649423033994847</v>
      </c>
      <c r="J85">
        <f>STDEV(H84:H85)</f>
        <v>1.3091938554949787</v>
      </c>
    </row>
    <row r="86" spans="1:10" x14ac:dyDescent="0.25">
      <c r="B86" s="2" t="s">
        <v>64</v>
      </c>
      <c r="D86" s="2">
        <v>1.002</v>
      </c>
      <c r="E86" s="2">
        <v>200</v>
      </c>
      <c r="F86" s="2">
        <v>0.45200000000000001</v>
      </c>
      <c r="G86" s="2">
        <f t="shared" si="3"/>
        <v>1.0270452000000001</v>
      </c>
      <c r="H86" s="2">
        <f t="shared" si="4"/>
        <v>2.0499904191616767</v>
      </c>
    </row>
    <row r="87" spans="1:10" x14ac:dyDescent="0.25">
      <c r="B87" s="2" t="s">
        <v>65</v>
      </c>
      <c r="D87" s="2">
        <v>1.0034000000000001</v>
      </c>
      <c r="E87" s="2">
        <v>200</v>
      </c>
      <c r="F87" s="2">
        <v>0.41899999999999998</v>
      </c>
      <c r="G87" s="2">
        <f t="shared" si="3"/>
        <v>0.99651690000000004</v>
      </c>
      <c r="H87" s="2">
        <f t="shared" si="4"/>
        <v>1.986280446481961</v>
      </c>
      <c r="I87">
        <f>AVERAGE(H86:H87)</f>
        <v>2.0181354328218188</v>
      </c>
      <c r="J87">
        <f>STDEV(H86:H87)</f>
        <v>4.5049753711036637E-2</v>
      </c>
    </row>
    <row r="88" spans="1:10" x14ac:dyDescent="0.25">
      <c r="B88" s="2" t="s">
        <v>64</v>
      </c>
      <c r="D88" s="2">
        <v>0.99350000000000005</v>
      </c>
      <c r="E88" s="2">
        <v>200</v>
      </c>
      <c r="F88" s="2">
        <v>-0.1</v>
      </c>
      <c r="G88" s="2">
        <f t="shared" si="3"/>
        <v>0.51639000000000002</v>
      </c>
      <c r="H88" s="2">
        <f t="shared" si="4"/>
        <v>1.039536990437846</v>
      </c>
    </row>
    <row r="89" spans="1:10" x14ac:dyDescent="0.25">
      <c r="B89" s="2" t="s">
        <v>65</v>
      </c>
      <c r="D89" s="2">
        <v>0.99399999999999999</v>
      </c>
      <c r="E89" s="2">
        <v>200</v>
      </c>
      <c r="F89" s="2">
        <v>-6.3E-2</v>
      </c>
      <c r="G89" s="2">
        <f t="shared" si="3"/>
        <v>0.55061870000000002</v>
      </c>
      <c r="H89" s="2">
        <f t="shared" si="4"/>
        <v>1.1078847082494969</v>
      </c>
      <c r="I89">
        <f>AVERAGE(H88:H89)</f>
        <v>1.0737108493436716</v>
      </c>
      <c r="J89">
        <f>STDEV(H88:H89)</f>
        <v>4.8329134743242963E-2</v>
      </c>
    </row>
    <row r="90" spans="1:10" x14ac:dyDescent="0.25">
      <c r="B90" s="2" t="s">
        <v>66</v>
      </c>
      <c r="D90" s="2">
        <v>1.0027999999999999</v>
      </c>
      <c r="E90" s="2">
        <v>200</v>
      </c>
      <c r="F90" s="2">
        <v>1.93</v>
      </c>
      <c r="G90" s="2">
        <f t="shared" si="3"/>
        <v>2.3943430000000001</v>
      </c>
      <c r="H90" s="2">
        <f t="shared" si="4"/>
        <v>4.7753151176705231</v>
      </c>
    </row>
    <row r="91" spans="1:10" x14ac:dyDescent="0.25">
      <c r="B91" s="2" t="s">
        <v>67</v>
      </c>
      <c r="D91" s="2">
        <v>1.0033000000000001</v>
      </c>
      <c r="E91" s="2">
        <v>200</v>
      </c>
      <c r="F91" s="2">
        <v>1.629</v>
      </c>
      <c r="G91" s="2">
        <f t="shared" si="3"/>
        <v>2.1158879000000002</v>
      </c>
      <c r="H91" s="2">
        <f t="shared" si="4"/>
        <v>4.2178568723213399</v>
      </c>
      <c r="I91">
        <f>AVERAGE(H90:H91)</f>
        <v>4.4965859949959315</v>
      </c>
      <c r="J91">
        <f>STDEV(H90:H91)</f>
        <v>0.39418250551476158</v>
      </c>
    </row>
    <row r="92" spans="1:10" x14ac:dyDescent="0.25">
      <c r="B92" s="2" t="s">
        <v>66</v>
      </c>
      <c r="D92" s="2">
        <v>1.0021</v>
      </c>
      <c r="E92" s="2">
        <v>200</v>
      </c>
      <c r="F92" s="2">
        <v>1.962</v>
      </c>
      <c r="G92" s="2">
        <f t="shared" si="3"/>
        <v>2.4239462000000001</v>
      </c>
      <c r="H92" s="2">
        <f t="shared" si="4"/>
        <v>4.8377331603632365</v>
      </c>
    </row>
    <row r="93" spans="1:10" x14ac:dyDescent="0.25">
      <c r="B93" s="2" t="s">
        <v>67</v>
      </c>
      <c r="D93" s="2">
        <v>1.0021</v>
      </c>
      <c r="E93" s="2">
        <v>200</v>
      </c>
      <c r="F93" s="2">
        <v>1.887</v>
      </c>
      <c r="G93" s="2">
        <f t="shared" si="3"/>
        <v>2.3545636999999999</v>
      </c>
      <c r="H93" s="2">
        <f t="shared" si="4"/>
        <v>4.6992589561919962</v>
      </c>
      <c r="I93">
        <f>AVERAGE(H92:H93)</f>
        <v>4.7684960582776164</v>
      </c>
      <c r="J93">
        <f>STDEV(H92:H93)</f>
        <v>9.7916048788894552E-2</v>
      </c>
    </row>
    <row r="94" spans="1:10" x14ac:dyDescent="0.25">
      <c r="D94" s="2"/>
      <c r="E94" s="2"/>
    </row>
    <row r="95" spans="1:10" x14ac:dyDescent="0.25">
      <c r="A95" s="3">
        <v>12</v>
      </c>
      <c r="B95" s="2" t="s">
        <v>50</v>
      </c>
      <c r="D95" s="2">
        <v>0.99750000000000005</v>
      </c>
      <c r="E95" s="2">
        <v>200</v>
      </c>
      <c r="F95" s="2">
        <v>2.101</v>
      </c>
      <c r="G95" s="2">
        <f>0.9817*F95+0.7318</f>
        <v>2.7943517</v>
      </c>
      <c r="H95" s="2">
        <f t="shared" si="4"/>
        <v>5.6027101754385962</v>
      </c>
    </row>
    <row r="96" spans="1:10" x14ac:dyDescent="0.25">
      <c r="B96" s="2" t="s">
        <v>51</v>
      </c>
      <c r="D96" s="2">
        <v>0.995</v>
      </c>
      <c r="E96" s="2">
        <v>200</v>
      </c>
      <c r="F96" s="2">
        <v>-0.11600000000000001</v>
      </c>
      <c r="G96" s="2">
        <f t="shared" ref="G96:G124" si="5">0.9817*F96+0.7318</f>
        <v>0.61792279999999999</v>
      </c>
      <c r="H96" s="2">
        <f t="shared" si="4"/>
        <v>1.2420558793969849</v>
      </c>
      <c r="I96">
        <f>AVERAGE(H95:H96)</f>
        <v>3.4223830274177907</v>
      </c>
      <c r="J96">
        <f>STDEV(H95:H96)</f>
        <v>3.0834482231412741</v>
      </c>
    </row>
    <row r="97" spans="2:15" x14ac:dyDescent="0.25">
      <c r="B97" s="2" t="s">
        <v>52</v>
      </c>
      <c r="D97" s="2">
        <v>1.0022</v>
      </c>
      <c r="E97" s="2">
        <v>200</v>
      </c>
      <c r="F97" s="2">
        <v>-0.33400000000000002</v>
      </c>
      <c r="G97" s="2">
        <f t="shared" si="5"/>
        <v>0.4039122</v>
      </c>
      <c r="H97" s="2">
        <f t="shared" si="4"/>
        <v>0.80605108760726418</v>
      </c>
    </row>
    <row r="98" spans="2:15" x14ac:dyDescent="0.25">
      <c r="B98" s="2" t="s">
        <v>53</v>
      </c>
      <c r="D98" s="2">
        <v>1.0022</v>
      </c>
      <c r="E98" s="2">
        <v>200</v>
      </c>
      <c r="F98" s="2">
        <v>-0.39500000000000002</v>
      </c>
      <c r="G98" s="2">
        <f t="shared" si="5"/>
        <v>0.34402849999999996</v>
      </c>
      <c r="H98" s="2">
        <f t="shared" si="4"/>
        <v>0.68654659748553171</v>
      </c>
      <c r="I98">
        <f>AVERAGE(H97:H98)</f>
        <v>0.74629884254639789</v>
      </c>
      <c r="J98">
        <f>STDEV(H97:H98)</f>
        <v>8.4502435347317814E-2</v>
      </c>
    </row>
    <row r="99" spans="2:15" x14ac:dyDescent="0.25">
      <c r="B99" s="2" t="s">
        <v>52</v>
      </c>
      <c r="D99" s="2">
        <v>1.004</v>
      </c>
      <c r="E99" s="2">
        <v>200</v>
      </c>
      <c r="F99" s="2">
        <v>-0.433</v>
      </c>
      <c r="G99" s="2">
        <f t="shared" si="5"/>
        <v>0.30672389999999999</v>
      </c>
      <c r="H99" s="2">
        <f t="shared" si="4"/>
        <v>0.61100378486055773</v>
      </c>
    </row>
    <row r="100" spans="2:15" x14ac:dyDescent="0.25">
      <c r="B100" s="2" t="s">
        <v>53</v>
      </c>
      <c r="D100" s="2">
        <v>1.0023</v>
      </c>
      <c r="E100" s="2">
        <v>200</v>
      </c>
      <c r="F100" s="2">
        <v>-0.42099999999999999</v>
      </c>
      <c r="G100" s="2">
        <f t="shared" si="5"/>
        <v>0.31850430000000002</v>
      </c>
      <c r="H100" s="2">
        <f t="shared" si="4"/>
        <v>0.63554684226279567</v>
      </c>
      <c r="I100">
        <f>AVERAGE(H99:H100)</f>
        <v>0.62327531356167665</v>
      </c>
      <c r="J100">
        <f>STDEV(H99:H100)</f>
        <v>1.7354562320173142E-2</v>
      </c>
    </row>
    <row r="101" spans="2:15" x14ac:dyDescent="0.25">
      <c r="B101" s="2" t="s">
        <v>54</v>
      </c>
      <c r="D101" s="2">
        <v>0.99429999999999996</v>
      </c>
      <c r="E101" s="2">
        <v>200</v>
      </c>
      <c r="F101" s="2">
        <v>-0.40200000000000002</v>
      </c>
      <c r="G101" s="2">
        <f t="shared" si="5"/>
        <v>0.33715659999999997</v>
      </c>
      <c r="H101" s="2">
        <f t="shared" si="4"/>
        <v>0.67817881926983803</v>
      </c>
    </row>
    <row r="102" spans="2:15" x14ac:dyDescent="0.25">
      <c r="B102" s="2" t="s">
        <v>55</v>
      </c>
      <c r="D102" s="2">
        <v>0.99660000000000004</v>
      </c>
      <c r="E102" s="2">
        <v>200</v>
      </c>
      <c r="F102" s="2">
        <v>-0.40500000000000003</v>
      </c>
      <c r="G102" s="2">
        <f t="shared" si="5"/>
        <v>0.33421149999999999</v>
      </c>
      <c r="H102" s="2">
        <f t="shared" si="4"/>
        <v>0.67070339153120595</v>
      </c>
      <c r="I102">
        <f>AVERAGE(H101:H102)</f>
        <v>0.67444110540052193</v>
      </c>
      <c r="J102">
        <f>STDEV(H101:H102)</f>
        <v>5.2859256462567611E-3</v>
      </c>
    </row>
    <row r="103" spans="2:15" x14ac:dyDescent="0.25">
      <c r="B103" s="2" t="s">
        <v>54</v>
      </c>
      <c r="D103" s="2">
        <v>1.0029999999999999</v>
      </c>
      <c r="E103" s="2">
        <v>200</v>
      </c>
      <c r="F103" s="2">
        <v>-0.377</v>
      </c>
      <c r="G103" s="2">
        <f t="shared" si="5"/>
        <v>0.3616991</v>
      </c>
      <c r="H103" s="2">
        <f t="shared" si="4"/>
        <v>0.72123449651046867</v>
      </c>
    </row>
    <row r="104" spans="2:15" x14ac:dyDescent="0.25">
      <c r="B104" s="2" t="s">
        <v>55</v>
      </c>
      <c r="D104" s="2">
        <v>1.0051000000000001</v>
      </c>
      <c r="E104" s="2">
        <v>200</v>
      </c>
      <c r="F104" s="2">
        <v>-0.46800000000000003</v>
      </c>
      <c r="G104" s="2">
        <f t="shared" si="5"/>
        <v>0.27236439999999995</v>
      </c>
      <c r="H104" s="2">
        <f t="shared" si="4"/>
        <v>0.54196477962391787</v>
      </c>
      <c r="I104">
        <f>AVERAGE(H103:H104)</f>
        <v>0.63159963806719333</v>
      </c>
      <c r="J104">
        <f>STDEV(H103:H104)</f>
        <v>0.12676283247187217</v>
      </c>
      <c r="N104">
        <v>7.4999999999999997E-2</v>
      </c>
      <c r="O104">
        <v>0.5</v>
      </c>
    </row>
    <row r="105" spans="2:15" x14ac:dyDescent="0.25">
      <c r="B105" s="2" t="s">
        <v>56</v>
      </c>
      <c r="D105" s="2">
        <v>0.99860000000000004</v>
      </c>
      <c r="E105" s="2">
        <v>200</v>
      </c>
      <c r="F105" s="2">
        <v>1.363</v>
      </c>
      <c r="G105" s="2">
        <f t="shared" si="5"/>
        <v>2.0698571000000001</v>
      </c>
      <c r="H105" s="2">
        <f t="shared" si="4"/>
        <v>4.1455179250951328</v>
      </c>
      <c r="N105">
        <v>0.59399999999999997</v>
      </c>
      <c r="O105">
        <v>1</v>
      </c>
    </row>
    <row r="106" spans="2:15" x14ac:dyDescent="0.25">
      <c r="B106" s="2" t="s">
        <v>57</v>
      </c>
      <c r="D106" s="2">
        <v>0.997</v>
      </c>
      <c r="E106" s="2">
        <v>200</v>
      </c>
      <c r="F106" s="2">
        <v>1.9810000000000001</v>
      </c>
      <c r="G106" s="2">
        <f t="shared" si="5"/>
        <v>2.6765477000000004</v>
      </c>
      <c r="H106" s="2">
        <f t="shared" si="4"/>
        <v>5.3692030090270819</v>
      </c>
      <c r="I106">
        <f>AVERAGE(H105:H106)</f>
        <v>4.7573604670611074</v>
      </c>
      <c r="J106">
        <f>STDEV(H105:H106)</f>
        <v>0.86527602088511135</v>
      </c>
      <c r="N106">
        <v>1.599</v>
      </c>
      <c r="O106">
        <v>2.5</v>
      </c>
    </row>
    <row r="107" spans="2:15" x14ac:dyDescent="0.25">
      <c r="B107" s="2" t="s">
        <v>58</v>
      </c>
      <c r="D107" s="2">
        <v>1.0067999999999999</v>
      </c>
      <c r="E107" s="2">
        <v>200</v>
      </c>
      <c r="F107" s="2">
        <v>0.19600000000000001</v>
      </c>
      <c r="G107" s="2">
        <f t="shared" si="5"/>
        <v>0.92421320000000007</v>
      </c>
      <c r="H107" s="2">
        <f t="shared" si="4"/>
        <v>1.835941994437823</v>
      </c>
      <c r="N107">
        <v>3.8759999999999999</v>
      </c>
      <c r="O107">
        <v>5</v>
      </c>
    </row>
    <row r="108" spans="2:15" x14ac:dyDescent="0.25">
      <c r="B108" s="2" t="s">
        <v>59</v>
      </c>
      <c r="D108" s="2">
        <v>1.0062</v>
      </c>
      <c r="E108" s="2">
        <v>200</v>
      </c>
      <c r="F108" s="2">
        <v>0.18</v>
      </c>
      <c r="G108" s="2">
        <f t="shared" si="5"/>
        <v>0.90850600000000004</v>
      </c>
      <c r="H108" s="2">
        <f t="shared" si="4"/>
        <v>1.8058159411647785</v>
      </c>
      <c r="I108">
        <f>AVERAGE(H107:H108)</f>
        <v>1.8208789678013009</v>
      </c>
      <c r="J108">
        <f>STDEV(H107:H108)</f>
        <v>2.1302336559756965E-2</v>
      </c>
      <c r="N108">
        <v>9.3390000000000004</v>
      </c>
      <c r="O108">
        <v>10</v>
      </c>
    </row>
    <row r="109" spans="2:15" x14ac:dyDescent="0.25">
      <c r="B109" s="2" t="s">
        <v>58</v>
      </c>
      <c r="D109" s="2">
        <v>1.0027999999999999</v>
      </c>
      <c r="E109" s="2">
        <v>200</v>
      </c>
      <c r="F109" s="2">
        <v>-0.25</v>
      </c>
      <c r="G109" s="2">
        <f t="shared" si="5"/>
        <v>0.486375</v>
      </c>
      <c r="H109" s="2">
        <f t="shared" si="4"/>
        <v>0.97003390506581566</v>
      </c>
      <c r="N109">
        <v>24.827999999999999</v>
      </c>
      <c r="O109">
        <v>25</v>
      </c>
    </row>
    <row r="110" spans="2:15" x14ac:dyDescent="0.25">
      <c r="B110" s="2" t="s">
        <v>59</v>
      </c>
      <c r="D110" s="2">
        <v>1.0041</v>
      </c>
      <c r="E110" s="2">
        <v>200</v>
      </c>
      <c r="F110" s="2">
        <v>-0.28299999999999997</v>
      </c>
      <c r="G110" s="2">
        <f t="shared" si="5"/>
        <v>0.45397890000000002</v>
      </c>
      <c r="H110" s="2">
        <f t="shared" si="4"/>
        <v>0.90425037346877801</v>
      </c>
      <c r="I110">
        <f>AVERAGE(H109:H110)</f>
        <v>0.93714213926729684</v>
      </c>
      <c r="J110">
        <f>STDEV(H109:H110)</f>
        <v>4.6515981282664834E-2</v>
      </c>
    </row>
    <row r="111" spans="2:15" x14ac:dyDescent="0.25">
      <c r="B111" s="2" t="s">
        <v>60</v>
      </c>
      <c r="D111" s="2">
        <v>1.0024</v>
      </c>
      <c r="E111" s="2">
        <v>200</v>
      </c>
      <c r="F111" s="2">
        <v>1.274</v>
      </c>
      <c r="G111" s="2">
        <f t="shared" si="5"/>
        <v>1.9824858000000001</v>
      </c>
      <c r="H111" s="2">
        <f t="shared" si="4"/>
        <v>3.9554784517158819</v>
      </c>
    </row>
    <row r="112" spans="2:15" x14ac:dyDescent="0.25">
      <c r="B112" s="2" t="s">
        <v>61</v>
      </c>
      <c r="D112" s="2">
        <v>1.0017</v>
      </c>
      <c r="E112" s="2">
        <v>200</v>
      </c>
      <c r="F112" s="2">
        <v>1.768</v>
      </c>
      <c r="G112" s="2">
        <f t="shared" si="5"/>
        <v>2.4674456</v>
      </c>
      <c r="H112" s="2">
        <f t="shared" si="4"/>
        <v>4.9265161225915941</v>
      </c>
      <c r="I112">
        <f>AVERAGE(H111:H112)</f>
        <v>4.4409972871537384</v>
      </c>
      <c r="J112">
        <f>STDEV(H111:H112)</f>
        <v>0.68662732186380082</v>
      </c>
    </row>
    <row r="113" spans="1:10" x14ac:dyDescent="0.25">
      <c r="B113" s="2" t="s">
        <v>60</v>
      </c>
      <c r="D113" s="2">
        <v>1.0058</v>
      </c>
      <c r="E113" s="2">
        <v>200</v>
      </c>
      <c r="F113" s="2">
        <v>1.119</v>
      </c>
      <c r="G113" s="2">
        <f t="shared" si="5"/>
        <v>1.8303223</v>
      </c>
      <c r="H113" s="2">
        <f t="shared" si="4"/>
        <v>3.6395352952873337</v>
      </c>
    </row>
    <row r="114" spans="1:10" x14ac:dyDescent="0.25">
      <c r="B114" s="2" t="s">
        <v>61</v>
      </c>
      <c r="D114" s="2">
        <v>1.0049999999999999</v>
      </c>
      <c r="E114" s="2">
        <v>200</v>
      </c>
      <c r="F114" s="2">
        <v>1.734</v>
      </c>
      <c r="G114" s="2">
        <f t="shared" si="5"/>
        <v>2.4340678000000002</v>
      </c>
      <c r="H114" s="2">
        <f t="shared" si="4"/>
        <v>4.8439160199004991</v>
      </c>
      <c r="I114">
        <f>AVERAGE(H113:H114)</f>
        <v>4.241725657593916</v>
      </c>
      <c r="J114">
        <f>STDEV(H113:H114)</f>
        <v>0.85162577750434021</v>
      </c>
    </row>
    <row r="115" spans="1:10" x14ac:dyDescent="0.25">
      <c r="B115" s="2" t="s">
        <v>62</v>
      </c>
      <c r="D115" s="2">
        <v>1.0013000000000001</v>
      </c>
      <c r="E115" s="2">
        <v>200</v>
      </c>
      <c r="F115" s="2">
        <v>0.98699999999999999</v>
      </c>
      <c r="G115" s="2">
        <f t="shared" si="5"/>
        <v>1.7007379</v>
      </c>
      <c r="H115" s="2">
        <f t="shared" si="4"/>
        <v>3.3970596224907621</v>
      </c>
    </row>
    <row r="116" spans="1:10" x14ac:dyDescent="0.25">
      <c r="B116" s="2" t="s">
        <v>63</v>
      </c>
      <c r="D116">
        <v>1.0025999999999999</v>
      </c>
      <c r="E116" s="2">
        <v>200</v>
      </c>
      <c r="F116" s="2">
        <v>1.752</v>
      </c>
      <c r="G116" s="2">
        <f t="shared" si="5"/>
        <v>2.4517384</v>
      </c>
      <c r="H116" s="2">
        <f t="shared" si="4"/>
        <v>4.8907608218631555</v>
      </c>
      <c r="I116">
        <f>AVERAGE(H115:H116)</f>
        <v>4.1439102221769586</v>
      </c>
      <c r="J116">
        <f>STDEV(H115:H116)</f>
        <v>1.0562062471426978</v>
      </c>
    </row>
    <row r="117" spans="1:10" x14ac:dyDescent="0.25">
      <c r="B117" s="2" t="s">
        <v>64</v>
      </c>
      <c r="D117" s="2">
        <v>1.0054000000000001</v>
      </c>
      <c r="E117" s="2">
        <v>200</v>
      </c>
      <c r="F117" s="2">
        <v>0.66900000000000004</v>
      </c>
      <c r="G117" s="2">
        <f t="shared" si="5"/>
        <v>1.3885573</v>
      </c>
      <c r="H117" s="2">
        <f t="shared" si="4"/>
        <v>2.7621987268748756</v>
      </c>
    </row>
    <row r="118" spans="1:10" x14ac:dyDescent="0.25">
      <c r="B118" s="2" t="s">
        <v>65</v>
      </c>
      <c r="D118" s="2">
        <v>1.0061</v>
      </c>
      <c r="E118" s="2">
        <v>200</v>
      </c>
      <c r="F118" s="2">
        <v>0.53</v>
      </c>
      <c r="G118" s="2">
        <f t="shared" si="5"/>
        <v>1.2521010000000001</v>
      </c>
      <c r="H118" s="2">
        <f t="shared" si="4"/>
        <v>2.4890189841964019</v>
      </c>
      <c r="I118">
        <f>AVERAGE(H117:H118)</f>
        <v>2.6256088555356385</v>
      </c>
      <c r="J118">
        <f>STDEV(H117:H118)</f>
        <v>0.19316724853074485</v>
      </c>
    </row>
    <row r="119" spans="1:10" x14ac:dyDescent="0.25">
      <c r="B119" s="2" t="s">
        <v>64</v>
      </c>
      <c r="D119" s="2">
        <v>0.99250000000000005</v>
      </c>
      <c r="E119" s="2">
        <v>200</v>
      </c>
      <c r="F119" s="2">
        <v>8.8999999999999996E-2</v>
      </c>
      <c r="G119" s="2">
        <f t="shared" si="5"/>
        <v>0.81917130000000005</v>
      </c>
      <c r="H119" s="2">
        <f t="shared" si="4"/>
        <v>1.6507230226700249</v>
      </c>
    </row>
    <row r="120" spans="1:10" x14ac:dyDescent="0.25">
      <c r="B120" s="2" t="s">
        <v>65</v>
      </c>
      <c r="D120" s="2">
        <v>0.99790000000000001</v>
      </c>
      <c r="E120" s="2">
        <v>200</v>
      </c>
      <c r="F120" s="2">
        <v>0.17499999999999999</v>
      </c>
      <c r="G120" s="2">
        <f t="shared" si="5"/>
        <v>0.90359750000000005</v>
      </c>
      <c r="H120" s="2">
        <f t="shared" si="4"/>
        <v>1.8109980960016032</v>
      </c>
      <c r="I120">
        <f>AVERAGE(H119:H120)</f>
        <v>1.730860559335814</v>
      </c>
      <c r="J120">
        <f>STDEV(H119:H120)</f>
        <v>0.11333159120793021</v>
      </c>
    </row>
    <row r="121" spans="1:10" x14ac:dyDescent="0.25">
      <c r="B121" s="2" t="s">
        <v>66</v>
      </c>
      <c r="D121" s="2">
        <v>1.0022</v>
      </c>
      <c r="E121" s="2">
        <v>200</v>
      </c>
      <c r="F121" s="2">
        <v>1.8919999999999999</v>
      </c>
      <c r="G121" s="2">
        <f t="shared" si="5"/>
        <v>2.5891763999999999</v>
      </c>
      <c r="H121" s="2">
        <f t="shared" si="4"/>
        <v>5.1669854320494908</v>
      </c>
    </row>
    <row r="122" spans="1:10" x14ac:dyDescent="0.25">
      <c r="B122" s="2" t="s">
        <v>67</v>
      </c>
      <c r="D122" s="2">
        <v>1.0037</v>
      </c>
      <c r="E122" s="2">
        <v>200</v>
      </c>
      <c r="F122" s="2">
        <v>2.2010000000000001</v>
      </c>
      <c r="G122" s="2">
        <f t="shared" si="5"/>
        <v>2.8925217000000005</v>
      </c>
      <c r="H122" s="2">
        <f t="shared" si="4"/>
        <v>5.7637176447145562</v>
      </c>
      <c r="I122">
        <f>AVERAGE(H121:H122)</f>
        <v>5.4653515383820235</v>
      </c>
      <c r="J122">
        <f>STDEV(H121:H122)</f>
        <v>0.42195339412792071</v>
      </c>
    </row>
    <row r="123" spans="1:10" x14ac:dyDescent="0.25">
      <c r="B123" s="2" t="s">
        <v>66</v>
      </c>
      <c r="D123" s="2">
        <v>0.99760000000000004</v>
      </c>
      <c r="E123" s="2">
        <v>200</v>
      </c>
      <c r="F123" s="2">
        <v>3.0670000000000002</v>
      </c>
      <c r="G123" s="2">
        <f t="shared" si="5"/>
        <v>3.7426739000000007</v>
      </c>
      <c r="H123" s="2">
        <f t="shared" si="4"/>
        <v>7.5033558540497207</v>
      </c>
    </row>
    <row r="124" spans="1:10" x14ac:dyDescent="0.25">
      <c r="B124" s="2" t="s">
        <v>67</v>
      </c>
      <c r="D124" s="2">
        <v>0.99990000000000001</v>
      </c>
      <c r="E124" s="2">
        <v>200</v>
      </c>
      <c r="F124" s="2">
        <v>2.5569999999999999</v>
      </c>
      <c r="G124" s="2">
        <f t="shared" si="5"/>
        <v>3.2420068999999998</v>
      </c>
      <c r="H124" s="2">
        <f t="shared" si="4"/>
        <v>6.4846622662266231</v>
      </c>
      <c r="I124">
        <f>AVERAGE(H123:H124)</f>
        <v>6.9940090601381719</v>
      </c>
      <c r="J124">
        <f>STDEV(H123:H124)</f>
        <v>0.72032514390096603</v>
      </c>
    </row>
    <row r="125" spans="1:10" x14ac:dyDescent="0.25">
      <c r="D125" s="2"/>
      <c r="E125" s="2"/>
    </row>
    <row r="126" spans="1:10" x14ac:dyDescent="0.25">
      <c r="A126" s="3">
        <v>18</v>
      </c>
      <c r="B126" s="2" t="s">
        <v>50</v>
      </c>
      <c r="D126" s="2">
        <v>1.0017</v>
      </c>
      <c r="E126" s="2">
        <v>200</v>
      </c>
      <c r="F126" s="2">
        <v>1.9490000000000001</v>
      </c>
      <c r="G126" s="2">
        <f>0.961*F126+0.4461</f>
        <v>2.319089</v>
      </c>
      <c r="H126" s="2">
        <f t="shared" si="4"/>
        <v>4.630306478985724</v>
      </c>
    </row>
    <row r="127" spans="1:10" x14ac:dyDescent="0.25">
      <c r="B127" s="2" t="s">
        <v>51</v>
      </c>
      <c r="D127" s="2">
        <v>1.0041</v>
      </c>
      <c r="E127" s="2">
        <v>200</v>
      </c>
      <c r="F127" s="2">
        <v>-0.14199999999999999</v>
      </c>
      <c r="G127" s="2">
        <f t="shared" ref="G127:G155" si="6">0.961*F127+0.4461</f>
        <v>0.30963800000000002</v>
      </c>
      <c r="H127" s="2">
        <f t="shared" si="4"/>
        <v>0.61674733592271691</v>
      </c>
      <c r="I127">
        <f>AVERAGE(H126:H127)</f>
        <v>2.6235269074542202</v>
      </c>
      <c r="J127">
        <f>STDEV(H126:H127)</f>
        <v>2.838014886753121</v>
      </c>
    </row>
    <row r="128" spans="1:10" x14ac:dyDescent="0.25">
      <c r="B128" s="2" t="s">
        <v>52</v>
      </c>
      <c r="D128" s="2">
        <v>1.0015000000000001</v>
      </c>
      <c r="E128" s="2">
        <v>200</v>
      </c>
      <c r="F128" s="2">
        <v>-0.33</v>
      </c>
      <c r="G128" s="2">
        <f t="shared" si="6"/>
        <v>0.12896999999999997</v>
      </c>
      <c r="H128" s="2">
        <f t="shared" si="4"/>
        <v>0.25755366949575631</v>
      </c>
    </row>
    <row r="129" spans="2:13" x14ac:dyDescent="0.25">
      <c r="B129" s="2" t="s">
        <v>53</v>
      </c>
      <c r="D129" s="2">
        <v>1.0055000000000001</v>
      </c>
      <c r="E129" s="2">
        <v>200</v>
      </c>
      <c r="F129" s="2">
        <v>-0.38500000000000001</v>
      </c>
      <c r="G129" s="2">
        <f t="shared" si="6"/>
        <v>7.6114999999999988E-2</v>
      </c>
      <c r="H129" s="2">
        <f t="shared" si="4"/>
        <v>0.15139731476877172</v>
      </c>
      <c r="I129">
        <f>AVERAGE(H128:H129)</f>
        <v>0.20447549213226401</v>
      </c>
      <c r="J129">
        <f>STDEV(H128:H129)</f>
        <v>7.5063878293495409E-2</v>
      </c>
      <c r="L129">
        <v>8.7999999999999995E-2</v>
      </c>
      <c r="M129">
        <v>0.5</v>
      </c>
    </row>
    <row r="130" spans="2:13" x14ac:dyDescent="0.25">
      <c r="B130" s="2" t="s">
        <v>52</v>
      </c>
      <c r="D130" s="2">
        <v>0.996</v>
      </c>
      <c r="E130" s="2">
        <v>200</v>
      </c>
      <c r="F130" s="2">
        <v>-0.436</v>
      </c>
      <c r="G130" s="2">
        <f t="shared" si="6"/>
        <v>2.7104000000000017E-2</v>
      </c>
      <c r="H130" s="2">
        <f t="shared" si="4"/>
        <v>5.4425702811245008E-2</v>
      </c>
      <c r="L130">
        <v>0.54300000000000004</v>
      </c>
      <c r="M130">
        <v>1</v>
      </c>
    </row>
    <row r="131" spans="2:13" x14ac:dyDescent="0.25">
      <c r="B131" s="2" t="s">
        <v>53</v>
      </c>
      <c r="D131" s="2">
        <v>0.99890000000000001</v>
      </c>
      <c r="E131" s="2">
        <v>200</v>
      </c>
      <c r="F131" s="2">
        <v>-0.45400000000000001</v>
      </c>
      <c r="G131" s="2">
        <f t="shared" si="6"/>
        <v>9.8059999999999814E-3</v>
      </c>
      <c r="H131" s="2">
        <f t="shared" ref="H131:H194" si="7">G131*10/D131/1000*E131</f>
        <v>1.9633596956652281E-2</v>
      </c>
      <c r="I131">
        <f>AVERAGE(H130:H131)</f>
        <v>3.7029649883948648E-2</v>
      </c>
      <c r="J131">
        <f>STDEV(H130:H131)</f>
        <v>2.4601733981542692E-2</v>
      </c>
      <c r="L131">
        <v>2.1019999999999999</v>
      </c>
      <c r="M131">
        <v>2.5</v>
      </c>
    </row>
    <row r="132" spans="2:13" x14ac:dyDescent="0.25">
      <c r="B132" s="2" t="s">
        <v>54</v>
      </c>
      <c r="D132" s="2">
        <v>0.99550000000000005</v>
      </c>
      <c r="E132" s="2">
        <v>200</v>
      </c>
      <c r="F132" s="2">
        <v>-0.40899999999999997</v>
      </c>
      <c r="G132" s="2">
        <f t="shared" si="6"/>
        <v>5.3051000000000015E-2</v>
      </c>
      <c r="H132" s="2">
        <f t="shared" si="7"/>
        <v>0.10658161727774991</v>
      </c>
      <c r="L132">
        <v>4.7039999999999997</v>
      </c>
      <c r="M132">
        <v>5</v>
      </c>
    </row>
    <row r="133" spans="2:13" x14ac:dyDescent="0.25">
      <c r="B133" s="2" t="s">
        <v>55</v>
      </c>
      <c r="D133" s="2">
        <v>0.99439999999999995</v>
      </c>
      <c r="E133" s="2">
        <v>200</v>
      </c>
      <c r="F133" s="2">
        <v>-0.40400000000000003</v>
      </c>
      <c r="G133" s="2">
        <f t="shared" si="6"/>
        <v>5.7855999999999963E-2</v>
      </c>
      <c r="H133" s="2">
        <f t="shared" si="7"/>
        <v>0.11636363636363629</v>
      </c>
      <c r="I133">
        <f>AVERAGE(H132:H133)</f>
        <v>0.1114726268206931</v>
      </c>
      <c r="J133">
        <f>STDEV(H132:H133)</f>
        <v>6.916932029326495E-3</v>
      </c>
      <c r="L133">
        <v>10.044</v>
      </c>
      <c r="M133">
        <v>10</v>
      </c>
    </row>
    <row r="134" spans="2:13" x14ac:dyDescent="0.25">
      <c r="B134" s="2" t="s">
        <v>54</v>
      </c>
      <c r="D134" s="2">
        <v>1.0068999999999999</v>
      </c>
      <c r="E134" s="2">
        <v>200</v>
      </c>
      <c r="F134" s="2">
        <v>-0.441</v>
      </c>
      <c r="G134" s="2">
        <f t="shared" si="6"/>
        <v>2.2299000000000013E-2</v>
      </c>
      <c r="H134" s="2">
        <f t="shared" si="7"/>
        <v>4.4292382560333729E-2</v>
      </c>
      <c r="L134">
        <v>25.521000000000001</v>
      </c>
      <c r="M134">
        <v>25</v>
      </c>
    </row>
    <row r="135" spans="2:13" x14ac:dyDescent="0.25">
      <c r="B135" s="2" t="s">
        <v>55</v>
      </c>
      <c r="D135" s="2">
        <v>1.0065</v>
      </c>
      <c r="E135" s="2">
        <v>200</v>
      </c>
      <c r="F135" s="2">
        <v>-0.44600000000000001</v>
      </c>
      <c r="G135" s="2">
        <f t="shared" si="6"/>
        <v>1.749400000000001E-2</v>
      </c>
      <c r="H135" s="2">
        <f t="shared" si="7"/>
        <v>3.4762046696472947E-2</v>
      </c>
      <c r="I135">
        <f>AVERAGE(H134:H135)</f>
        <v>3.9527214628403334E-2</v>
      </c>
      <c r="J135">
        <f>STDEV(H134:H135)</f>
        <v>6.7389651163213306E-3</v>
      </c>
    </row>
    <row r="136" spans="2:13" x14ac:dyDescent="0.25">
      <c r="B136" s="2" t="s">
        <v>56</v>
      </c>
      <c r="D136" s="2">
        <v>1.002</v>
      </c>
      <c r="E136" s="2">
        <v>200</v>
      </c>
      <c r="F136" s="2">
        <v>3.0369999999999999</v>
      </c>
      <c r="G136" s="2">
        <f t="shared" si="6"/>
        <v>3.3646569999999998</v>
      </c>
      <c r="H136" s="2">
        <f t="shared" si="7"/>
        <v>6.7158822355289418</v>
      </c>
    </row>
    <row r="137" spans="2:13" x14ac:dyDescent="0.25">
      <c r="B137" s="2" t="s">
        <v>57</v>
      </c>
      <c r="D137" s="2">
        <v>1.0033000000000001</v>
      </c>
      <c r="E137" s="2">
        <v>200</v>
      </c>
      <c r="F137" s="2">
        <v>4.4829999999999997</v>
      </c>
      <c r="G137" s="2">
        <f t="shared" si="6"/>
        <v>4.7542629999999999</v>
      </c>
      <c r="H137" s="2">
        <f t="shared" si="7"/>
        <v>9.4772510714641687</v>
      </c>
      <c r="I137">
        <f>AVERAGE(H136:H137)</f>
        <v>8.0965666534965557</v>
      </c>
      <c r="J137">
        <f>STDEV(H136:H137)</f>
        <v>1.9525826292469997</v>
      </c>
    </row>
    <row r="138" spans="2:13" x14ac:dyDescent="0.25">
      <c r="B138" s="2" t="s">
        <v>58</v>
      </c>
      <c r="D138" s="2">
        <v>1.0024</v>
      </c>
      <c r="E138" s="2">
        <v>200</v>
      </c>
      <c r="F138" s="2">
        <v>1.048</v>
      </c>
      <c r="G138" s="2">
        <f t="shared" si="6"/>
        <v>1.453228</v>
      </c>
      <c r="H138" s="2">
        <f t="shared" si="7"/>
        <v>2.8994972067039106</v>
      </c>
    </row>
    <row r="139" spans="2:13" x14ac:dyDescent="0.25">
      <c r="B139" s="2" t="s">
        <v>59</v>
      </c>
      <c r="D139" s="2">
        <v>1.0022</v>
      </c>
      <c r="E139" s="2">
        <v>200</v>
      </c>
      <c r="F139" s="2">
        <v>1.1100000000000001</v>
      </c>
      <c r="G139" s="2">
        <f t="shared" si="6"/>
        <v>1.51281</v>
      </c>
      <c r="H139" s="2">
        <f t="shared" si="7"/>
        <v>3.0189782478547196</v>
      </c>
      <c r="I139">
        <f>AVERAGE(H138:H139)</f>
        <v>2.9592377272793149</v>
      </c>
      <c r="J139">
        <f>STDEV(H138:H139)</f>
        <v>8.4485854420965928E-2</v>
      </c>
    </row>
    <row r="140" spans="2:13" x14ac:dyDescent="0.25">
      <c r="B140" s="2" t="s">
        <v>58</v>
      </c>
      <c r="D140" s="2">
        <v>0.99919999999999998</v>
      </c>
      <c r="E140" s="2">
        <v>200</v>
      </c>
      <c r="F140" s="2">
        <v>4.8000000000000001E-2</v>
      </c>
      <c r="G140" s="2">
        <f t="shared" si="6"/>
        <v>0.492228</v>
      </c>
      <c r="H140" s="2">
        <f t="shared" si="7"/>
        <v>0.98524419535628505</v>
      </c>
    </row>
    <row r="141" spans="2:13" x14ac:dyDescent="0.25">
      <c r="B141" s="2" t="s">
        <v>59</v>
      </c>
      <c r="D141" s="2">
        <v>1.0004999999999999</v>
      </c>
      <c r="E141" s="2">
        <v>200</v>
      </c>
      <c r="F141" s="2">
        <v>-1.6E-2</v>
      </c>
      <c r="G141" s="2">
        <f t="shared" si="6"/>
        <v>0.430724</v>
      </c>
      <c r="H141" s="2">
        <f t="shared" si="7"/>
        <v>0.86101749125437277</v>
      </c>
      <c r="I141">
        <f>AVERAGE(H140:H141)</f>
        <v>0.92313084330532891</v>
      </c>
      <c r="J141">
        <f>STDEV(H140:H141)</f>
        <v>8.7841544874916869E-2</v>
      </c>
    </row>
    <row r="142" spans="2:13" x14ac:dyDescent="0.25">
      <c r="B142" s="2" t="s">
        <v>60</v>
      </c>
      <c r="D142" s="2">
        <v>1.0002</v>
      </c>
      <c r="E142" s="2">
        <v>200</v>
      </c>
      <c r="F142" s="2">
        <v>2.2069999999999999</v>
      </c>
      <c r="G142" s="2">
        <f t="shared" si="6"/>
        <v>2.5670269999999995</v>
      </c>
      <c r="H142" s="2">
        <f t="shared" si="7"/>
        <v>5.1330273945210951</v>
      </c>
    </row>
    <row r="143" spans="2:13" x14ac:dyDescent="0.25">
      <c r="B143" s="2" t="s">
        <v>61</v>
      </c>
      <c r="D143" s="2">
        <v>1.0004</v>
      </c>
      <c r="E143" s="2">
        <v>200</v>
      </c>
      <c r="F143" s="2">
        <v>2.2749999999999999</v>
      </c>
      <c r="G143" s="2">
        <f t="shared" si="6"/>
        <v>2.6323749999999997</v>
      </c>
      <c r="H143" s="2">
        <f t="shared" si="7"/>
        <v>5.26264494202319</v>
      </c>
      <c r="I143">
        <f>AVERAGE(H142:H143)</f>
        <v>5.1978361682721426</v>
      </c>
      <c r="J143">
        <f>STDEV(H142:H143)</f>
        <v>9.1653446799500715E-2</v>
      </c>
    </row>
    <row r="144" spans="2:13" x14ac:dyDescent="0.25">
      <c r="B144" s="2" t="s">
        <v>60</v>
      </c>
      <c r="D144" s="2">
        <v>0.99709999999999999</v>
      </c>
      <c r="E144" s="2">
        <v>200</v>
      </c>
      <c r="F144" s="2">
        <v>1.8009999999999999</v>
      </c>
      <c r="G144" s="2">
        <f t="shared" si="6"/>
        <v>2.1768609999999997</v>
      </c>
      <c r="H144" s="2">
        <f t="shared" si="7"/>
        <v>4.3663845150937712</v>
      </c>
    </row>
    <row r="145" spans="1:15" x14ac:dyDescent="0.25">
      <c r="B145" s="2" t="s">
        <v>61</v>
      </c>
      <c r="D145" s="2">
        <v>0.99739999999999995</v>
      </c>
      <c r="E145" s="2">
        <v>200</v>
      </c>
      <c r="F145" s="2">
        <v>2.8650000000000002</v>
      </c>
      <c r="G145" s="2">
        <f t="shared" si="6"/>
        <v>3.1993650000000002</v>
      </c>
      <c r="H145" s="2">
        <f t="shared" si="7"/>
        <v>6.4154100661720479</v>
      </c>
      <c r="I145">
        <f>AVERAGE(H144:H145)</f>
        <v>5.3908972906329096</v>
      </c>
      <c r="J145">
        <f>STDEV(H144:H145)</f>
        <v>1.4488798619919523</v>
      </c>
    </row>
    <row r="146" spans="1:15" x14ac:dyDescent="0.25">
      <c r="B146" s="2" t="s">
        <v>62</v>
      </c>
      <c r="D146" s="2">
        <v>1.0003</v>
      </c>
      <c r="E146" s="2">
        <v>200</v>
      </c>
      <c r="F146" s="2">
        <v>2.661</v>
      </c>
      <c r="G146" s="2">
        <f t="shared" si="6"/>
        <v>3.0033209999999997</v>
      </c>
      <c r="H146" s="2">
        <f t="shared" si="7"/>
        <v>6.0048405478356486</v>
      </c>
    </row>
    <row r="147" spans="1:15" x14ac:dyDescent="0.25">
      <c r="B147" s="2" t="s">
        <v>63</v>
      </c>
      <c r="D147" s="2">
        <v>0.99880000000000002</v>
      </c>
      <c r="E147" s="2">
        <v>200</v>
      </c>
      <c r="F147" s="2">
        <v>2.6920000000000002</v>
      </c>
      <c r="G147" s="2">
        <f t="shared" si="6"/>
        <v>3.033112</v>
      </c>
      <c r="H147" s="2">
        <f t="shared" si="7"/>
        <v>6.0735122146575895</v>
      </c>
      <c r="I147">
        <f>AVERAGE(H146:H147)</f>
        <v>6.0391763812466195</v>
      </c>
      <c r="J147">
        <f>STDEV(H146:H147)</f>
        <v>4.8558201285177675E-2</v>
      </c>
    </row>
    <row r="148" spans="1:15" x14ac:dyDescent="0.25">
      <c r="B148" s="2" t="s">
        <v>64</v>
      </c>
      <c r="D148" s="2">
        <v>1.0002</v>
      </c>
      <c r="E148" s="2">
        <v>200</v>
      </c>
      <c r="F148" s="2">
        <v>0.89200000000000002</v>
      </c>
      <c r="G148" s="2">
        <f t="shared" si="6"/>
        <v>1.303312</v>
      </c>
      <c r="H148" s="2">
        <f t="shared" si="7"/>
        <v>2.6061027794441114</v>
      </c>
    </row>
    <row r="149" spans="1:15" x14ac:dyDescent="0.25">
      <c r="B149" s="2" t="s">
        <v>65</v>
      </c>
      <c r="D149" s="2">
        <v>1.0009999999999999</v>
      </c>
      <c r="E149" s="2">
        <v>200</v>
      </c>
      <c r="F149" s="2">
        <v>1.276</v>
      </c>
      <c r="G149" s="2">
        <f t="shared" si="6"/>
        <v>1.6723359999999998</v>
      </c>
      <c r="H149" s="2">
        <f t="shared" si="7"/>
        <v>3.3413306693306692</v>
      </c>
      <c r="I149">
        <f>AVERAGE(H148:H149)</f>
        <v>2.9737167243873905</v>
      </c>
      <c r="J149">
        <f>STDEV(H148:H149)</f>
        <v>0.51988462665625923</v>
      </c>
    </row>
    <row r="150" spans="1:15" x14ac:dyDescent="0.25">
      <c r="B150" s="2" t="s">
        <v>64</v>
      </c>
      <c r="D150" s="2">
        <v>0.999</v>
      </c>
      <c r="E150" s="2">
        <v>200</v>
      </c>
      <c r="F150" s="2">
        <v>0.51</v>
      </c>
      <c r="G150" s="2">
        <f t="shared" si="6"/>
        <v>0.93620999999999999</v>
      </c>
      <c r="H150" s="2">
        <f t="shared" si="7"/>
        <v>1.8742942942942942</v>
      </c>
    </row>
    <row r="151" spans="1:15" x14ac:dyDescent="0.25">
      <c r="B151" s="2" t="s">
        <v>65</v>
      </c>
      <c r="D151" s="2">
        <v>0.99850000000000005</v>
      </c>
      <c r="E151" s="2">
        <v>200</v>
      </c>
      <c r="F151" s="2">
        <v>0.26700000000000002</v>
      </c>
      <c r="G151" s="2">
        <f t="shared" si="6"/>
        <v>0.70268700000000006</v>
      </c>
      <c r="H151" s="2">
        <f t="shared" si="7"/>
        <v>1.4074852278417627</v>
      </c>
      <c r="I151">
        <f>AVERAGE(H150:H151)</f>
        <v>1.6408897610680284</v>
      </c>
      <c r="J151">
        <f>STDEV(H150:H151)</f>
        <v>0.33008385640794663</v>
      </c>
    </row>
    <row r="152" spans="1:15" x14ac:dyDescent="0.25">
      <c r="B152" s="2" t="s">
        <v>66</v>
      </c>
      <c r="D152" s="2">
        <v>1.0001</v>
      </c>
      <c r="E152" s="2">
        <v>200</v>
      </c>
      <c r="F152" s="2">
        <v>2.2010000000000001</v>
      </c>
      <c r="G152" s="2">
        <f t="shared" si="6"/>
        <v>2.561261</v>
      </c>
      <c r="H152" s="2">
        <f t="shared" si="7"/>
        <v>5.1220097990200983</v>
      </c>
    </row>
    <row r="153" spans="1:15" x14ac:dyDescent="0.25">
      <c r="B153" s="2" t="s">
        <v>67</v>
      </c>
      <c r="D153" s="2">
        <v>1.0016</v>
      </c>
      <c r="E153" s="2">
        <v>200</v>
      </c>
      <c r="F153" s="2">
        <v>3.742</v>
      </c>
      <c r="G153" s="2">
        <f t="shared" si="6"/>
        <v>4.0421620000000003</v>
      </c>
      <c r="H153" s="2">
        <f t="shared" si="7"/>
        <v>8.0714097444089461</v>
      </c>
      <c r="I153">
        <f>AVERAGE(H152:H153)</f>
        <v>6.5967097717145222</v>
      </c>
      <c r="J153">
        <f>STDEV(H152:H153)</f>
        <v>2.0855407018156868</v>
      </c>
    </row>
    <row r="154" spans="1:15" x14ac:dyDescent="0.25">
      <c r="B154" s="2" t="s">
        <v>66</v>
      </c>
      <c r="D154" s="2">
        <v>1.0014000000000001</v>
      </c>
      <c r="E154" s="2">
        <v>200</v>
      </c>
      <c r="F154" s="2">
        <v>5.4489999999999998</v>
      </c>
      <c r="G154" s="2">
        <f t="shared" si="6"/>
        <v>5.6825890000000001</v>
      </c>
      <c r="H154" s="2">
        <f t="shared" si="7"/>
        <v>11.349288995406431</v>
      </c>
    </row>
    <row r="155" spans="1:15" x14ac:dyDescent="0.25">
      <c r="B155" s="2" t="s">
        <v>67</v>
      </c>
      <c r="D155" s="2">
        <v>1.0028999999999999</v>
      </c>
      <c r="E155" s="2">
        <v>200</v>
      </c>
      <c r="F155" s="2">
        <v>5.0469999999999997</v>
      </c>
      <c r="G155" s="2">
        <f t="shared" si="6"/>
        <v>5.2962670000000003</v>
      </c>
      <c r="H155" s="2">
        <f t="shared" si="7"/>
        <v>10.561904477016654</v>
      </c>
      <c r="I155">
        <f>AVERAGE(H154:H155)</f>
        <v>10.955596736211543</v>
      </c>
      <c r="J155">
        <f>STDEV(H154:H155)</f>
        <v>0.55676493235471491</v>
      </c>
    </row>
    <row r="156" spans="1:15" x14ac:dyDescent="0.25">
      <c r="D156" s="2"/>
      <c r="E156" s="2"/>
    </row>
    <row r="157" spans="1:15" x14ac:dyDescent="0.25">
      <c r="A157" s="3">
        <v>24</v>
      </c>
      <c r="B157" s="2" t="s">
        <v>50</v>
      </c>
      <c r="D157" s="2">
        <v>1.0056</v>
      </c>
      <c r="E157" s="2">
        <v>200</v>
      </c>
      <c r="F157" s="2">
        <v>0.81299999999999994</v>
      </c>
      <c r="G157" s="2">
        <f>0.9517*F157+0.2767</f>
        <v>1.0504320999999999</v>
      </c>
      <c r="H157" s="2">
        <f t="shared" si="7"/>
        <v>2.0891648766905324</v>
      </c>
    </row>
    <row r="158" spans="1:15" x14ac:dyDescent="0.25">
      <c r="B158" s="2" t="s">
        <v>51</v>
      </c>
      <c r="D158" s="2">
        <v>1.0057</v>
      </c>
      <c r="E158" s="2">
        <v>200</v>
      </c>
      <c r="F158" s="2">
        <v>-0.14399999999999999</v>
      </c>
      <c r="G158" s="2">
        <f t="shared" ref="G158:G186" si="8">0.9517*F158+0.2767</f>
        <v>0.13965520000000001</v>
      </c>
      <c r="H158" s="2">
        <f t="shared" si="7"/>
        <v>0.2777273540817341</v>
      </c>
      <c r="I158">
        <f>AVERAGE(H157:H158)</f>
        <v>1.1834461153861333</v>
      </c>
      <c r="J158">
        <f>STDEV(H157:H158)</f>
        <v>1.2808797559324412</v>
      </c>
      <c r="N158">
        <v>0.92</v>
      </c>
      <c r="O158">
        <v>1</v>
      </c>
    </row>
    <row r="159" spans="1:15" x14ac:dyDescent="0.25">
      <c r="B159" s="2" t="s">
        <v>52</v>
      </c>
      <c r="D159" s="2">
        <v>1.0012000000000001</v>
      </c>
      <c r="E159" s="2">
        <v>200</v>
      </c>
      <c r="F159" s="2">
        <v>-0.19700000000000001</v>
      </c>
      <c r="G159" s="2">
        <f t="shared" si="8"/>
        <v>8.9215099999999992E-2</v>
      </c>
      <c r="H159" s="2">
        <f t="shared" si="7"/>
        <v>0.17821634039153014</v>
      </c>
      <c r="N159">
        <v>2.1219999999999999</v>
      </c>
      <c r="O159">
        <v>2.5</v>
      </c>
    </row>
    <row r="160" spans="1:15" x14ac:dyDescent="0.25">
      <c r="B160" s="2" t="s">
        <v>53</v>
      </c>
      <c r="D160" s="2">
        <v>1.0011000000000001</v>
      </c>
      <c r="E160" s="2">
        <v>200</v>
      </c>
      <c r="F160" s="2">
        <v>-0.33600000000000002</v>
      </c>
      <c r="G160" s="2">
        <f t="shared" si="8"/>
        <v>-4.3071200000000032E-2</v>
      </c>
      <c r="H160" s="2">
        <f t="shared" si="7"/>
        <v>-8.6047747477774494E-2</v>
      </c>
      <c r="I160">
        <f>AVERAGE(H159:H160)</f>
        <v>4.6084296456877824E-2</v>
      </c>
      <c r="J160">
        <f>STDEV(H159:H160)</f>
        <v>0.18686292855646294</v>
      </c>
      <c r="N160">
        <v>5.2759999999999998</v>
      </c>
      <c r="O160">
        <v>5</v>
      </c>
    </row>
    <row r="161" spans="2:15" x14ac:dyDescent="0.25">
      <c r="B161" s="2" t="s">
        <v>52</v>
      </c>
      <c r="D161" s="2">
        <v>1.0028999999999999</v>
      </c>
      <c r="E161" s="2">
        <v>200</v>
      </c>
      <c r="F161" s="2">
        <v>-0.39800000000000002</v>
      </c>
      <c r="G161" s="2">
        <f t="shared" si="8"/>
        <v>-0.10207660000000002</v>
      </c>
      <c r="H161" s="2">
        <f t="shared" si="7"/>
        <v>-0.20356286768371726</v>
      </c>
      <c r="N161">
        <v>9.8819999999999997</v>
      </c>
      <c r="O161">
        <v>10</v>
      </c>
    </row>
    <row r="162" spans="2:15" x14ac:dyDescent="0.25">
      <c r="B162" s="2" t="s">
        <v>53</v>
      </c>
      <c r="D162" s="2">
        <v>1.0033000000000001</v>
      </c>
      <c r="E162" s="2">
        <v>200</v>
      </c>
      <c r="F162" s="2">
        <v>-0.40500000000000003</v>
      </c>
      <c r="G162" s="2">
        <f t="shared" si="8"/>
        <v>-0.10873850000000002</v>
      </c>
      <c r="H162" s="2">
        <f t="shared" si="7"/>
        <v>-0.21676168643476532</v>
      </c>
      <c r="I162">
        <f>AVERAGE(H161:H162)</f>
        <v>-0.21016227705924129</v>
      </c>
      <c r="J162">
        <f>STDEV(H161:H162)</f>
        <v>9.332974242518239E-3</v>
      </c>
      <c r="N162">
        <v>26.052</v>
      </c>
      <c r="O162">
        <v>25</v>
      </c>
    </row>
    <row r="163" spans="2:15" x14ac:dyDescent="0.25">
      <c r="B163" s="2" t="s">
        <v>54</v>
      </c>
      <c r="D163" s="2">
        <v>0.99919999999999998</v>
      </c>
      <c r="E163" s="2">
        <v>200</v>
      </c>
      <c r="F163" s="2">
        <v>-0.39700000000000002</v>
      </c>
      <c r="G163" s="2">
        <f t="shared" si="8"/>
        <v>-0.10112490000000002</v>
      </c>
      <c r="H163" s="2">
        <f t="shared" si="7"/>
        <v>-0.20241172938350688</v>
      </c>
    </row>
    <row r="164" spans="2:15" x14ac:dyDescent="0.25">
      <c r="B164" s="2" t="s">
        <v>55</v>
      </c>
      <c r="D164" s="2">
        <v>0.99960000000000004</v>
      </c>
      <c r="E164" s="2">
        <v>200</v>
      </c>
      <c r="F164" s="2">
        <v>-0.433</v>
      </c>
      <c r="G164" s="2">
        <f t="shared" si="8"/>
        <v>-0.13538610000000001</v>
      </c>
      <c r="H164" s="2">
        <f t="shared" si="7"/>
        <v>-0.27088055222088842</v>
      </c>
      <c r="I164">
        <f>AVERAGE(H163:H164)</f>
        <v>-0.23664614080219765</v>
      </c>
      <c r="J164">
        <f>STDEV(H163:H164)</f>
        <v>4.8414768928172917E-2</v>
      </c>
    </row>
    <row r="165" spans="2:15" x14ac:dyDescent="0.25">
      <c r="B165" s="2" t="s">
        <v>54</v>
      </c>
      <c r="D165" s="2">
        <v>0.99729999999999996</v>
      </c>
      <c r="E165" s="2">
        <v>200</v>
      </c>
      <c r="F165" s="2">
        <v>-0.42399999999999999</v>
      </c>
      <c r="G165" s="2">
        <f t="shared" si="8"/>
        <v>-0.12682079999999996</v>
      </c>
      <c r="H165" s="2">
        <f t="shared" si="7"/>
        <v>-0.25432828637320759</v>
      </c>
    </row>
    <row r="166" spans="2:15" x14ac:dyDescent="0.25">
      <c r="B166" s="2" t="s">
        <v>55</v>
      </c>
      <c r="D166" s="2">
        <v>0.99850000000000005</v>
      </c>
      <c r="E166" s="2">
        <v>200</v>
      </c>
      <c r="F166" s="2">
        <v>-0.41399999999999998</v>
      </c>
      <c r="G166" s="2">
        <f t="shared" si="8"/>
        <v>-0.11730379999999996</v>
      </c>
      <c r="H166" s="2">
        <f t="shared" si="7"/>
        <v>-0.23496004006009005</v>
      </c>
      <c r="I166">
        <f>AVERAGE(H165:H166)</f>
        <v>-0.24464416321664884</v>
      </c>
      <c r="J166">
        <f>STDEV(H165:H166)</f>
        <v>1.369541830769676E-2</v>
      </c>
    </row>
    <row r="167" spans="2:15" x14ac:dyDescent="0.25">
      <c r="B167" s="2" t="s">
        <v>56</v>
      </c>
      <c r="D167" s="2">
        <v>1.0006999999999999</v>
      </c>
      <c r="E167" s="2">
        <v>200</v>
      </c>
      <c r="F167" s="2">
        <v>0.51800000000000002</v>
      </c>
      <c r="G167" s="2">
        <f t="shared" si="8"/>
        <v>0.76968060000000005</v>
      </c>
      <c r="H167" s="2">
        <f t="shared" si="7"/>
        <v>1.5382844009193568</v>
      </c>
    </row>
    <row r="168" spans="2:15" x14ac:dyDescent="0.25">
      <c r="B168" s="2" t="s">
        <v>57</v>
      </c>
      <c r="D168" s="2">
        <v>1.0004999999999999</v>
      </c>
      <c r="E168" s="2">
        <v>200</v>
      </c>
      <c r="F168" s="2">
        <v>1.8540000000000001</v>
      </c>
      <c r="G168" s="2">
        <f t="shared" si="8"/>
        <v>2.0411518000000002</v>
      </c>
      <c r="H168" s="2">
        <f t="shared" si="7"/>
        <v>4.0802634682658674</v>
      </c>
      <c r="I168">
        <f>AVERAGE(H167:H168)</f>
        <v>2.8092739345926123</v>
      </c>
      <c r="J168">
        <f>STDEV(H167:H168)</f>
        <v>1.7974506361549727</v>
      </c>
    </row>
    <row r="169" spans="2:15" x14ac:dyDescent="0.25">
      <c r="B169" s="2" t="s">
        <v>58</v>
      </c>
      <c r="D169" s="2">
        <v>1.0064</v>
      </c>
      <c r="E169" s="2">
        <v>200</v>
      </c>
      <c r="F169" s="2">
        <v>0.99199999999999999</v>
      </c>
      <c r="G169" s="2">
        <f t="shared" si="8"/>
        <v>1.2207863999999999</v>
      </c>
      <c r="H169" s="2">
        <f t="shared" si="7"/>
        <v>2.4260461049284578</v>
      </c>
    </row>
    <row r="170" spans="2:15" x14ac:dyDescent="0.25">
      <c r="B170" s="2" t="s">
        <v>59</v>
      </c>
      <c r="D170" s="2">
        <v>1.0063</v>
      </c>
      <c r="E170" s="2">
        <v>200</v>
      </c>
      <c r="F170" s="2">
        <v>1.397</v>
      </c>
      <c r="G170" s="2">
        <f t="shared" si="8"/>
        <v>1.6062249</v>
      </c>
      <c r="H170" s="2">
        <f t="shared" si="7"/>
        <v>3.1923380701580051</v>
      </c>
      <c r="I170">
        <f>AVERAGE(H169:H170)</f>
        <v>2.8091920875432317</v>
      </c>
      <c r="J170">
        <f>STDEV(H169:H170)</f>
        <v>0.5418502449825765</v>
      </c>
    </row>
    <row r="171" spans="2:15" x14ac:dyDescent="0.25">
      <c r="B171" s="2" t="s">
        <v>58</v>
      </c>
      <c r="D171" s="2">
        <v>1.0051000000000001</v>
      </c>
      <c r="E171" s="2">
        <v>200</v>
      </c>
      <c r="F171" s="2">
        <v>0.21199999999999999</v>
      </c>
      <c r="G171" s="2">
        <f t="shared" si="8"/>
        <v>0.47846040000000001</v>
      </c>
      <c r="H171" s="2">
        <f t="shared" si="7"/>
        <v>0.95206526713759798</v>
      </c>
    </row>
    <row r="172" spans="2:15" x14ac:dyDescent="0.25">
      <c r="B172" s="2" t="s">
        <v>59</v>
      </c>
      <c r="D172" s="2">
        <v>1.0035000000000001</v>
      </c>
      <c r="E172" s="2">
        <v>200</v>
      </c>
      <c r="F172" s="2">
        <v>6.7000000000000004E-2</v>
      </c>
      <c r="G172" s="2">
        <f t="shared" si="8"/>
        <v>0.34046389999999999</v>
      </c>
      <c r="H172" s="2">
        <f t="shared" si="7"/>
        <v>0.67855286497259582</v>
      </c>
      <c r="I172">
        <f>AVERAGE(H171:H172)</f>
        <v>0.8153090660550969</v>
      </c>
      <c r="J172">
        <f>STDEV(H171:H172)</f>
        <v>0.19340247430949511</v>
      </c>
    </row>
    <row r="173" spans="2:15" x14ac:dyDescent="0.25">
      <c r="B173" s="2" t="s">
        <v>60</v>
      </c>
      <c r="D173" s="2">
        <v>0.99890000000000001</v>
      </c>
      <c r="E173" s="2">
        <v>200</v>
      </c>
      <c r="F173" s="2">
        <v>0.998</v>
      </c>
      <c r="G173" s="2">
        <f t="shared" si="8"/>
        <v>1.2264965999999999</v>
      </c>
      <c r="H173" s="2">
        <f t="shared" si="7"/>
        <v>2.4556944639103011</v>
      </c>
    </row>
    <row r="174" spans="2:15" x14ac:dyDescent="0.25">
      <c r="B174" s="2" t="s">
        <v>61</v>
      </c>
      <c r="D174" s="2">
        <v>0.99850000000000005</v>
      </c>
      <c r="E174" s="2">
        <v>200</v>
      </c>
      <c r="F174" s="2">
        <v>1.2230000000000001</v>
      </c>
      <c r="G174" s="2">
        <f t="shared" si="8"/>
        <v>1.4406291</v>
      </c>
      <c r="H174" s="2">
        <f t="shared" si="7"/>
        <v>2.8855865798698042</v>
      </c>
      <c r="I174">
        <f>AVERAGE(H173:H174)</f>
        <v>2.6706405218900526</v>
      </c>
      <c r="J174">
        <f>STDEV(H173:H174)</f>
        <v>0.30397963037359826</v>
      </c>
    </row>
    <row r="175" spans="2:15" x14ac:dyDescent="0.25">
      <c r="B175" s="2" t="s">
        <v>60</v>
      </c>
      <c r="D175" s="2">
        <v>0.99950000000000006</v>
      </c>
      <c r="E175" s="2">
        <v>200</v>
      </c>
      <c r="F175" s="2">
        <v>1.774</v>
      </c>
      <c r="G175" s="2">
        <f t="shared" si="8"/>
        <v>1.9650158</v>
      </c>
      <c r="H175" s="2">
        <f t="shared" si="7"/>
        <v>3.9319975987993998</v>
      </c>
    </row>
    <row r="176" spans="2:15" x14ac:dyDescent="0.25">
      <c r="B176" s="2" t="s">
        <v>61</v>
      </c>
      <c r="D176" s="2">
        <v>1.0022</v>
      </c>
      <c r="E176" s="2">
        <v>200</v>
      </c>
      <c r="F176" s="2">
        <v>1.9</v>
      </c>
      <c r="G176" s="2">
        <f t="shared" si="8"/>
        <v>2.0849299999999999</v>
      </c>
      <c r="H176" s="2">
        <f t="shared" si="7"/>
        <v>4.1607064458191978</v>
      </c>
      <c r="I176">
        <f>AVERAGE(H175:H176)</f>
        <v>4.046352022309299</v>
      </c>
      <c r="J176">
        <f>STDEV(H175:H176)</f>
        <v>0.16172157664505585</v>
      </c>
    </row>
    <row r="177" spans="1:12" x14ac:dyDescent="0.25">
      <c r="B177" s="2" t="s">
        <v>62</v>
      </c>
      <c r="D177" s="2">
        <v>0.99919999999999998</v>
      </c>
      <c r="E177" s="2">
        <v>200</v>
      </c>
      <c r="F177" s="2">
        <v>1.1659999999999999</v>
      </c>
      <c r="G177" s="2">
        <f t="shared" si="8"/>
        <v>1.3863821999999999</v>
      </c>
      <c r="H177" s="2">
        <f t="shared" si="7"/>
        <v>2.774984387510008</v>
      </c>
    </row>
    <row r="178" spans="1:12" x14ac:dyDescent="0.25">
      <c r="B178" s="2" t="s">
        <v>63</v>
      </c>
      <c r="D178" s="2">
        <v>0.998</v>
      </c>
      <c r="E178" s="2">
        <v>200</v>
      </c>
      <c r="F178" s="2">
        <v>1.0900000000000001</v>
      </c>
      <c r="G178" s="2">
        <f t="shared" si="8"/>
        <v>1.3140529999999999</v>
      </c>
      <c r="H178" s="2">
        <f t="shared" si="7"/>
        <v>2.6333727454909814</v>
      </c>
      <c r="I178">
        <f>AVERAGE(H177:H178)</f>
        <v>2.7041785665004947</v>
      </c>
      <c r="J178">
        <f>STDEV(H177:H178)</f>
        <v>0.1001345523666155</v>
      </c>
    </row>
    <row r="179" spans="1:12" x14ac:dyDescent="0.25">
      <c r="B179" s="2" t="s">
        <v>64</v>
      </c>
      <c r="D179" s="2">
        <v>1.0058</v>
      </c>
      <c r="E179" s="2">
        <v>200</v>
      </c>
      <c r="F179" s="2">
        <v>0.86699999999999999</v>
      </c>
      <c r="G179" s="2">
        <f t="shared" si="8"/>
        <v>1.1018239000000001</v>
      </c>
      <c r="H179" s="2">
        <f t="shared" si="7"/>
        <v>2.1909403459932397</v>
      </c>
    </row>
    <row r="180" spans="1:12" x14ac:dyDescent="0.25">
      <c r="B180" s="2" t="s">
        <v>65</v>
      </c>
      <c r="D180" s="2">
        <v>1.0027999999999999</v>
      </c>
      <c r="E180" s="2">
        <v>200</v>
      </c>
      <c r="F180" s="2">
        <v>0.56200000000000006</v>
      </c>
      <c r="G180" s="2">
        <f t="shared" si="8"/>
        <v>0.81155540000000004</v>
      </c>
      <c r="H180" s="2">
        <f t="shared" si="7"/>
        <v>1.6185787794176307</v>
      </c>
      <c r="I180">
        <f>AVERAGE(H179:H180)</f>
        <v>1.9047595627054352</v>
      </c>
      <c r="J180">
        <f>STDEV(H179:H180)</f>
        <v>0.40472074501616895</v>
      </c>
    </row>
    <row r="181" spans="1:12" x14ac:dyDescent="0.25">
      <c r="B181" s="2" t="s">
        <v>64</v>
      </c>
      <c r="D181" s="2">
        <v>1.0037</v>
      </c>
      <c r="E181" s="2">
        <v>200</v>
      </c>
      <c r="F181" s="2">
        <v>0.50800000000000001</v>
      </c>
      <c r="G181" s="2">
        <f t="shared" si="8"/>
        <v>0.76016360000000005</v>
      </c>
      <c r="H181" s="2">
        <f t="shared" si="7"/>
        <v>1.5147227259141178</v>
      </c>
    </row>
    <row r="182" spans="1:12" x14ac:dyDescent="0.25">
      <c r="B182" s="2" t="s">
        <v>65</v>
      </c>
      <c r="D182" s="2">
        <v>1.0016</v>
      </c>
      <c r="E182" s="2">
        <v>200</v>
      </c>
      <c r="F182" s="2">
        <v>0.47399999999999998</v>
      </c>
      <c r="G182" s="2">
        <f t="shared" si="8"/>
        <v>0.72780580000000006</v>
      </c>
      <c r="H182" s="2">
        <f t="shared" si="7"/>
        <v>1.4532863418530353</v>
      </c>
      <c r="I182">
        <f>AVERAGE(H181:H182)</f>
        <v>1.4840045338835766</v>
      </c>
      <c r="J182">
        <f>STDEV(H181:H182)</f>
        <v>4.3442083781172584E-2</v>
      </c>
    </row>
    <row r="183" spans="1:12" x14ac:dyDescent="0.25">
      <c r="B183" s="2" t="s">
        <v>66</v>
      </c>
      <c r="D183" s="2">
        <v>0.99990000000000001</v>
      </c>
      <c r="E183" s="2">
        <v>200</v>
      </c>
      <c r="F183" s="2">
        <v>1.25</v>
      </c>
      <c r="G183" s="2">
        <f t="shared" si="8"/>
        <v>1.4663249999999999</v>
      </c>
      <c r="H183" s="2">
        <f t="shared" si="7"/>
        <v>2.9329432943294322</v>
      </c>
    </row>
    <row r="184" spans="1:12" x14ac:dyDescent="0.25">
      <c r="B184" s="2" t="s">
        <v>67</v>
      </c>
      <c r="D184" s="2">
        <v>0.998</v>
      </c>
      <c r="E184" s="2">
        <v>200</v>
      </c>
      <c r="F184" s="2">
        <v>2.7789999999999999</v>
      </c>
      <c r="G184" s="2">
        <f t="shared" si="8"/>
        <v>2.9214742999999999</v>
      </c>
      <c r="H184" s="2">
        <f t="shared" si="7"/>
        <v>5.8546579158316634</v>
      </c>
      <c r="I184">
        <f>AVERAGE(H183:H184)</f>
        <v>4.393800605080548</v>
      </c>
      <c r="J184">
        <f>STDEV(H183:H184)</f>
        <v>2.0659642215561131</v>
      </c>
    </row>
    <row r="185" spans="1:12" x14ac:dyDescent="0.25">
      <c r="B185" s="2" t="s">
        <v>66</v>
      </c>
      <c r="D185" s="2">
        <v>1.0009999999999999</v>
      </c>
      <c r="E185" s="2">
        <v>200</v>
      </c>
      <c r="F185" s="2">
        <v>1.841</v>
      </c>
      <c r="G185" s="2">
        <f t="shared" si="8"/>
        <v>2.0287796999999999</v>
      </c>
      <c r="H185" s="2">
        <f t="shared" si="7"/>
        <v>4.0535058941058946</v>
      </c>
    </row>
    <row r="186" spans="1:12" x14ac:dyDescent="0.25">
      <c r="B186" s="2" t="s">
        <v>67</v>
      </c>
      <c r="D186" s="2">
        <v>1.0014000000000001</v>
      </c>
      <c r="E186" s="2">
        <v>200</v>
      </c>
      <c r="F186" s="2">
        <v>3.3410000000000002</v>
      </c>
      <c r="G186" s="2">
        <f t="shared" si="8"/>
        <v>3.4563296999999999</v>
      </c>
      <c r="H186" s="2">
        <f t="shared" si="7"/>
        <v>6.9029952067106031</v>
      </c>
      <c r="I186">
        <f>AVERAGE(H185:H186)</f>
        <v>5.4782505504082488</v>
      </c>
      <c r="J186">
        <f>STDEV(H185:H186)</f>
        <v>2.014893215861385</v>
      </c>
    </row>
    <row r="187" spans="1:12" x14ac:dyDescent="0.25">
      <c r="A187" s="3">
        <v>30</v>
      </c>
    </row>
    <row r="188" spans="1:12" x14ac:dyDescent="0.25">
      <c r="B188" s="2" t="s">
        <v>50</v>
      </c>
      <c r="D188" s="2">
        <v>0.99780000000000002</v>
      </c>
      <c r="E188" s="2">
        <v>200</v>
      </c>
      <c r="F188" s="8">
        <v>1.901</v>
      </c>
      <c r="G188" s="2">
        <f>0.7385*F188-0.131</f>
        <v>1.2728885000000001</v>
      </c>
      <c r="H188" s="2">
        <f t="shared" si="7"/>
        <v>2.5513900581278817</v>
      </c>
    </row>
    <row r="189" spans="1:12" x14ac:dyDescent="0.25">
      <c r="B189" s="2" t="s">
        <v>51</v>
      </c>
      <c r="D189" s="2">
        <v>0.99919999999999998</v>
      </c>
      <c r="E189" s="2">
        <v>200</v>
      </c>
      <c r="F189" s="8">
        <v>0.53600000000000003</v>
      </c>
      <c r="G189" s="2">
        <f t="shared" ref="G189:G217" si="9">0.7385*F189-0.131</f>
        <v>0.26483600000000002</v>
      </c>
      <c r="H189" s="2">
        <f t="shared" si="7"/>
        <v>0.5300960768614893</v>
      </c>
      <c r="I189">
        <f>AVERAGE(H188:H189)</f>
        <v>1.5407430674946854</v>
      </c>
      <c r="J189">
        <f>STDEV(H188:H189)</f>
        <v>1.4292706809250206</v>
      </c>
    </row>
    <row r="190" spans="1:12" x14ac:dyDescent="0.25">
      <c r="B190" s="2" t="s">
        <v>52</v>
      </c>
      <c r="D190" s="2">
        <v>0.99429999999999996</v>
      </c>
      <c r="E190" s="2">
        <v>200</v>
      </c>
      <c r="F190" s="8">
        <v>0.47399999999999998</v>
      </c>
      <c r="G190" s="2">
        <f t="shared" si="9"/>
        <v>0.21904899999999999</v>
      </c>
      <c r="H190" s="2">
        <f t="shared" si="7"/>
        <v>0.44060947400181033</v>
      </c>
      <c r="K190">
        <v>0.52800000000000002</v>
      </c>
      <c r="L190">
        <v>0</v>
      </c>
    </row>
    <row r="191" spans="1:12" x14ac:dyDescent="0.25">
      <c r="B191" s="2" t="s">
        <v>53</v>
      </c>
      <c r="D191" s="2">
        <v>0.99399999999999999</v>
      </c>
      <c r="E191" s="2">
        <v>200</v>
      </c>
      <c r="F191" s="8">
        <v>0.44900000000000001</v>
      </c>
      <c r="G191" s="2">
        <f t="shared" si="9"/>
        <v>0.2005865</v>
      </c>
      <c r="H191" s="2">
        <f t="shared" si="7"/>
        <v>0.40359456740442656</v>
      </c>
      <c r="I191">
        <f>AVERAGE(H190:H191)</f>
        <v>0.42210202070311842</v>
      </c>
      <c r="J191">
        <f>STDEV(H190:H191)</f>
        <v>2.6173491459996739E-2</v>
      </c>
      <c r="K191">
        <v>0.66400000000000003</v>
      </c>
      <c r="L191">
        <v>0.2</v>
      </c>
    </row>
    <row r="192" spans="1:12" x14ac:dyDescent="0.25">
      <c r="B192" s="2" t="s">
        <v>52</v>
      </c>
      <c r="D192" s="2">
        <v>0.99419999999999997</v>
      </c>
      <c r="E192" s="2">
        <v>200</v>
      </c>
      <c r="F192" s="8">
        <v>0.438</v>
      </c>
      <c r="G192" s="2">
        <f t="shared" si="9"/>
        <v>0.192463</v>
      </c>
      <c r="H192" s="2">
        <f t="shared" si="7"/>
        <v>0.38717159525246431</v>
      </c>
      <c r="K192">
        <v>1.042</v>
      </c>
      <c r="L192">
        <v>0.5</v>
      </c>
    </row>
    <row r="193" spans="2:12" x14ac:dyDescent="0.25">
      <c r="B193" s="2" t="s">
        <v>53</v>
      </c>
      <c r="D193" s="2">
        <v>0.99580000000000002</v>
      </c>
      <c r="E193" s="2">
        <v>200</v>
      </c>
      <c r="F193" s="8">
        <v>0.439</v>
      </c>
      <c r="G193" s="2">
        <f t="shared" si="9"/>
        <v>0.19320150000000003</v>
      </c>
      <c r="H193" s="2">
        <f t="shared" si="7"/>
        <v>0.38803273749748951</v>
      </c>
      <c r="I193">
        <f>AVERAGE(H192:H193)</f>
        <v>0.38760216637497691</v>
      </c>
      <c r="J193">
        <f>STDEV(H192:H193)</f>
        <v>6.0891952102352909E-4</v>
      </c>
      <c r="K193">
        <v>4.3330000000000002</v>
      </c>
      <c r="L193">
        <v>3</v>
      </c>
    </row>
    <row r="194" spans="2:12" x14ac:dyDescent="0.25">
      <c r="B194" s="2" t="s">
        <v>54</v>
      </c>
      <c r="D194" s="2">
        <v>0.99590000000000001</v>
      </c>
      <c r="E194" s="2">
        <v>200</v>
      </c>
      <c r="F194" s="8">
        <v>0.432</v>
      </c>
      <c r="G194" s="2">
        <f t="shared" si="9"/>
        <v>0.18803200000000003</v>
      </c>
      <c r="H194" s="2">
        <f t="shared" si="7"/>
        <v>0.37761221006125117</v>
      </c>
      <c r="K194">
        <v>12.366</v>
      </c>
      <c r="L194">
        <v>10</v>
      </c>
    </row>
    <row r="195" spans="2:12" x14ac:dyDescent="0.25">
      <c r="B195" s="2" t="s">
        <v>55</v>
      </c>
      <c r="D195" s="2">
        <v>0.99570000000000003</v>
      </c>
      <c r="E195" s="2">
        <v>200</v>
      </c>
      <c r="F195" s="8">
        <v>0.439</v>
      </c>
      <c r="G195" s="2">
        <f t="shared" si="9"/>
        <v>0.19320150000000003</v>
      </c>
      <c r="H195" s="2">
        <f t="shared" ref="H195:H217" si="10">G195*10/D195/1000*E195</f>
        <v>0.38807170834588733</v>
      </c>
      <c r="I195">
        <f>AVERAGE(H194:H195)</f>
        <v>0.38284195920356923</v>
      </c>
      <c r="J195">
        <f>STDEV(H194:H195)</f>
        <v>7.3959821648752902E-3</v>
      </c>
      <c r="K195">
        <v>34.472999999999999</v>
      </c>
      <c r="L195">
        <v>25</v>
      </c>
    </row>
    <row r="196" spans="2:12" x14ac:dyDescent="0.25">
      <c r="B196" s="2" t="s">
        <v>54</v>
      </c>
      <c r="D196" s="2">
        <v>0.99409999999999998</v>
      </c>
      <c r="E196" s="2">
        <v>200</v>
      </c>
      <c r="F196" s="8">
        <v>0.43099999999999999</v>
      </c>
      <c r="G196" s="2">
        <f t="shared" si="9"/>
        <v>0.1872935</v>
      </c>
      <c r="H196" s="2">
        <f t="shared" si="10"/>
        <v>0.37681018006236799</v>
      </c>
    </row>
    <row r="197" spans="2:12" x14ac:dyDescent="0.25">
      <c r="B197" s="2" t="s">
        <v>55</v>
      </c>
      <c r="D197" s="2">
        <v>0.99370000000000003</v>
      </c>
      <c r="E197" s="2">
        <v>200</v>
      </c>
      <c r="F197" s="8">
        <v>0.42799999999999999</v>
      </c>
      <c r="G197" s="2">
        <f t="shared" si="9"/>
        <v>0.18507800000000002</v>
      </c>
      <c r="H197" s="2">
        <f t="shared" si="10"/>
        <v>0.37250276743483957</v>
      </c>
      <c r="I197">
        <f>AVERAGE(H196:H197)</f>
        <v>0.37465647374860378</v>
      </c>
      <c r="J197">
        <f>STDEV(H196:H197)</f>
        <v>3.0458006782939162E-3</v>
      </c>
    </row>
    <row r="198" spans="2:12" x14ac:dyDescent="0.25">
      <c r="B198" s="2" t="s">
        <v>56</v>
      </c>
      <c r="D198" s="2">
        <v>0.996</v>
      </c>
      <c r="E198" s="2">
        <v>200</v>
      </c>
      <c r="F198" s="8">
        <v>2.1720000000000002</v>
      </c>
      <c r="G198" s="2">
        <f t="shared" si="9"/>
        <v>1.4730220000000003</v>
      </c>
      <c r="H198" s="2">
        <f t="shared" si="10"/>
        <v>2.9578755020080325</v>
      </c>
    </row>
    <row r="199" spans="2:12" x14ac:dyDescent="0.25">
      <c r="B199" s="2" t="s">
        <v>57</v>
      </c>
      <c r="D199" s="2">
        <v>0.99939999999999996</v>
      </c>
      <c r="E199" s="2">
        <v>200</v>
      </c>
      <c r="F199" s="8">
        <v>1.96</v>
      </c>
      <c r="G199" s="2">
        <f t="shared" si="9"/>
        <v>1.31646</v>
      </c>
      <c r="H199" s="2">
        <f t="shared" si="10"/>
        <v>2.6345007004202521</v>
      </c>
      <c r="I199">
        <f>AVERAGE(H198:H199)</f>
        <v>2.7961881012141423</v>
      </c>
      <c r="J199">
        <f>STDEV(H198:H199)</f>
        <v>0.22866051506757387</v>
      </c>
    </row>
    <row r="200" spans="2:12" x14ac:dyDescent="0.25">
      <c r="B200" s="2" t="s">
        <v>58</v>
      </c>
      <c r="D200" s="2">
        <v>0.99590000000000001</v>
      </c>
      <c r="E200" s="2">
        <v>200</v>
      </c>
      <c r="F200" s="8">
        <v>1.5229999999999999</v>
      </c>
      <c r="G200" s="2">
        <f t="shared" si="9"/>
        <v>0.9937355000000001</v>
      </c>
      <c r="H200" s="2">
        <f t="shared" si="10"/>
        <v>1.9956531780299227</v>
      </c>
    </row>
    <row r="201" spans="2:12" x14ac:dyDescent="0.25">
      <c r="B201" s="2" t="s">
        <v>59</v>
      </c>
      <c r="D201" s="2">
        <v>0.99609999999999999</v>
      </c>
      <c r="E201" s="2">
        <v>200</v>
      </c>
      <c r="F201" s="8">
        <v>1.7190000000000001</v>
      </c>
      <c r="G201" s="2">
        <f t="shared" si="9"/>
        <v>1.1384815000000001</v>
      </c>
      <c r="H201" s="2">
        <f t="shared" si="10"/>
        <v>2.285877923903223</v>
      </c>
      <c r="I201">
        <f>AVERAGE(H200:H201)</f>
        <v>2.1407655509665728</v>
      </c>
      <c r="J201">
        <f>STDEV(H200:H201)</f>
        <v>0.20521988587515311</v>
      </c>
    </row>
    <row r="202" spans="2:12" x14ac:dyDescent="0.25">
      <c r="B202" s="2" t="s">
        <v>58</v>
      </c>
      <c r="D202" s="2">
        <v>0.99719999999999998</v>
      </c>
      <c r="E202" s="2">
        <v>200</v>
      </c>
      <c r="F202" s="8">
        <v>0.90300000000000002</v>
      </c>
      <c r="G202" s="2">
        <f t="shared" si="9"/>
        <v>0.53586550000000011</v>
      </c>
      <c r="H202" s="2">
        <f t="shared" si="10"/>
        <v>1.0747402727637385</v>
      </c>
    </row>
    <row r="203" spans="2:12" x14ac:dyDescent="0.25">
      <c r="B203" s="2" t="s">
        <v>59</v>
      </c>
      <c r="D203" s="2">
        <v>0.99319999999999997</v>
      </c>
      <c r="E203" s="2">
        <v>200</v>
      </c>
      <c r="F203" s="8">
        <v>0.60499999999999998</v>
      </c>
      <c r="G203" s="2">
        <f t="shared" si="9"/>
        <v>0.31579250000000003</v>
      </c>
      <c r="H203" s="2">
        <f t="shared" si="10"/>
        <v>0.63590918244059613</v>
      </c>
      <c r="I203">
        <f>AVERAGE(H202:H203)</f>
        <v>0.85532472760216738</v>
      </c>
      <c r="J203">
        <f>STDEV(H202:H203)</f>
        <v>0.3103004397629795</v>
      </c>
    </row>
    <row r="204" spans="2:12" x14ac:dyDescent="0.25">
      <c r="B204" s="2" t="s">
        <v>60</v>
      </c>
      <c r="D204" s="2">
        <v>0.99739999999999995</v>
      </c>
      <c r="E204" s="2">
        <v>200</v>
      </c>
      <c r="F204" s="8">
        <v>2.0209999999999999</v>
      </c>
      <c r="G204" s="2">
        <f t="shared" si="9"/>
        <v>1.3615085</v>
      </c>
      <c r="H204" s="2">
        <f t="shared" si="10"/>
        <v>2.7301152997794271</v>
      </c>
    </row>
    <row r="205" spans="2:12" x14ac:dyDescent="0.25">
      <c r="B205" s="2" t="s">
        <v>61</v>
      </c>
      <c r="D205" s="2">
        <v>0.99460000000000004</v>
      </c>
      <c r="E205" s="2">
        <v>200</v>
      </c>
      <c r="F205" s="8">
        <v>1.8069999999999999</v>
      </c>
      <c r="G205" s="2">
        <f t="shared" si="9"/>
        <v>1.2034695</v>
      </c>
      <c r="H205" s="2">
        <f t="shared" si="10"/>
        <v>2.4200070380052283</v>
      </c>
      <c r="I205">
        <f>AVERAGE(H204:H205)</f>
        <v>2.5750611688923275</v>
      </c>
      <c r="J205">
        <f>STDEV(H204:H205)</f>
        <v>0.21927965480250902</v>
      </c>
    </row>
    <row r="206" spans="2:12" x14ac:dyDescent="0.25">
      <c r="B206" s="2" t="s">
        <v>60</v>
      </c>
      <c r="D206" s="2">
        <v>0.99490000000000001</v>
      </c>
      <c r="E206" s="2">
        <v>200</v>
      </c>
      <c r="F206" s="8">
        <v>0.80700000000000005</v>
      </c>
      <c r="G206" s="2">
        <f t="shared" si="9"/>
        <v>0.46496950000000004</v>
      </c>
      <c r="H206" s="2">
        <f t="shared" si="10"/>
        <v>0.93470600060307563</v>
      </c>
    </row>
    <row r="207" spans="2:12" x14ac:dyDescent="0.25">
      <c r="B207" s="2" t="s">
        <v>61</v>
      </c>
      <c r="D207" s="2">
        <v>0.996</v>
      </c>
      <c r="E207" s="2">
        <v>200</v>
      </c>
      <c r="F207" s="8">
        <v>0.93600000000000005</v>
      </c>
      <c r="G207" s="2">
        <f t="shared" si="9"/>
        <v>0.56023600000000007</v>
      </c>
      <c r="H207" s="2">
        <f t="shared" si="10"/>
        <v>1.1249718875502011</v>
      </c>
      <c r="I207">
        <f>AVERAGE(H206:H207)</f>
        <v>1.0298389440766385</v>
      </c>
      <c r="J207">
        <f>STDEV(H206:H207)</f>
        <v>0.13453829888878541</v>
      </c>
    </row>
    <row r="208" spans="2:12" x14ac:dyDescent="0.25">
      <c r="B208" s="2" t="s">
        <v>62</v>
      </c>
      <c r="D208" s="2">
        <v>0.99770000000000003</v>
      </c>
      <c r="E208" s="2">
        <v>200</v>
      </c>
      <c r="F208" s="8">
        <v>0.84</v>
      </c>
      <c r="G208" s="2">
        <f t="shared" si="9"/>
        <v>0.48934</v>
      </c>
      <c r="H208" s="2">
        <f t="shared" si="10"/>
        <v>0.98093615315225025</v>
      </c>
    </row>
    <row r="209" spans="2:10" x14ac:dyDescent="0.25">
      <c r="B209" s="2" t="s">
        <v>63</v>
      </c>
      <c r="D209" s="2">
        <v>0.99880000000000002</v>
      </c>
      <c r="E209" s="2">
        <v>200</v>
      </c>
      <c r="F209" s="8">
        <v>0.85899999999999999</v>
      </c>
      <c r="G209" s="2">
        <f t="shared" si="9"/>
        <v>0.50337149999999997</v>
      </c>
      <c r="H209" s="2">
        <f t="shared" si="10"/>
        <v>1.007952543051662</v>
      </c>
      <c r="I209">
        <f>AVERAGE(H208:H209)</f>
        <v>0.99444434810195614</v>
      </c>
      <c r="J209">
        <f>STDEV(H208:H209)</f>
        <v>1.910347250105383E-2</v>
      </c>
    </row>
    <row r="210" spans="2:10" x14ac:dyDescent="0.25">
      <c r="B210" s="2" t="s">
        <v>64</v>
      </c>
      <c r="D210" s="2">
        <v>0.99609999999999999</v>
      </c>
      <c r="E210" s="2">
        <v>200</v>
      </c>
      <c r="F210" s="8">
        <v>1.202</v>
      </c>
      <c r="G210" s="2">
        <f t="shared" si="9"/>
        <v>0.75667700000000004</v>
      </c>
      <c r="H210" s="2">
        <f t="shared" si="10"/>
        <v>1.5192791888364623</v>
      </c>
    </row>
    <row r="211" spans="2:10" x14ac:dyDescent="0.25">
      <c r="B211" s="2" t="s">
        <v>65</v>
      </c>
      <c r="D211" s="2">
        <v>0.99790000000000001</v>
      </c>
      <c r="E211" s="2">
        <v>200</v>
      </c>
      <c r="F211" s="8">
        <v>1.0860000000000001</v>
      </c>
      <c r="G211" s="2">
        <f t="shared" si="9"/>
        <v>0.67101100000000014</v>
      </c>
      <c r="H211" s="2">
        <f t="shared" si="10"/>
        <v>1.3448461769716407</v>
      </c>
      <c r="I211">
        <f>AVERAGE(H210:H211)</f>
        <v>1.4320626829040515</v>
      </c>
      <c r="J211">
        <f>STDEV(H210:H211)</f>
        <v>0.12334276555240888</v>
      </c>
    </row>
    <row r="212" spans="2:10" x14ac:dyDescent="0.25">
      <c r="B212" s="2" t="s">
        <v>64</v>
      </c>
      <c r="D212" s="2">
        <v>0.99460000000000004</v>
      </c>
      <c r="E212" s="2">
        <v>200</v>
      </c>
      <c r="F212" s="8">
        <v>0.94099999999999995</v>
      </c>
      <c r="G212" s="2">
        <f t="shared" si="9"/>
        <v>0.56392849999999994</v>
      </c>
      <c r="H212" s="2">
        <f t="shared" si="10"/>
        <v>1.1339804946712244</v>
      </c>
    </row>
    <row r="213" spans="2:10" x14ac:dyDescent="0.25">
      <c r="B213" s="2" t="s">
        <v>65</v>
      </c>
      <c r="D213" s="2">
        <v>0.99550000000000005</v>
      </c>
      <c r="E213" s="2">
        <v>200</v>
      </c>
      <c r="F213" s="8">
        <v>0.86099999999999999</v>
      </c>
      <c r="G213" s="2">
        <f t="shared" si="9"/>
        <v>0.50484850000000003</v>
      </c>
      <c r="H213" s="2">
        <f t="shared" si="10"/>
        <v>1.0142611752887996</v>
      </c>
      <c r="I213">
        <f>AVERAGE(H212:H213)</f>
        <v>1.074120834980012</v>
      </c>
      <c r="J213">
        <f>STDEV(H212:H213)</f>
        <v>8.4654342574350686E-2</v>
      </c>
    </row>
    <row r="214" spans="2:10" x14ac:dyDescent="0.25">
      <c r="B214" s="2" t="s">
        <v>66</v>
      </c>
      <c r="D214" s="2">
        <v>0.99590000000000001</v>
      </c>
      <c r="E214" s="2">
        <v>200</v>
      </c>
      <c r="F214" s="8">
        <v>1.796</v>
      </c>
      <c r="G214" s="2">
        <f t="shared" si="9"/>
        <v>1.195346</v>
      </c>
      <c r="H214" s="2">
        <f t="shared" si="10"/>
        <v>2.4005341901797368</v>
      </c>
    </row>
    <row r="215" spans="2:10" x14ac:dyDescent="0.25">
      <c r="B215" s="2" t="s">
        <v>67</v>
      </c>
      <c r="D215" s="2">
        <v>0.99780000000000002</v>
      </c>
      <c r="E215" s="2">
        <v>200</v>
      </c>
      <c r="F215" s="8">
        <v>1.772</v>
      </c>
      <c r="G215" s="2">
        <f t="shared" si="9"/>
        <v>1.1776220000000002</v>
      </c>
      <c r="H215" s="2">
        <f t="shared" si="10"/>
        <v>2.360436961314893</v>
      </c>
      <c r="I215">
        <f>AVERAGE(H214:H215)</f>
        <v>2.3804855757473149</v>
      </c>
      <c r="J215">
        <f>STDEV(H214:H215)</f>
        <v>2.8353022437120016E-2</v>
      </c>
    </row>
    <row r="216" spans="2:10" x14ac:dyDescent="0.25">
      <c r="B216" s="2" t="s">
        <v>66</v>
      </c>
      <c r="D216" s="2">
        <v>0.99390000000000001</v>
      </c>
      <c r="E216" s="2">
        <v>200</v>
      </c>
      <c r="F216" s="8">
        <v>1.1779999999999999</v>
      </c>
      <c r="G216" s="2">
        <f t="shared" si="9"/>
        <v>0.73895299999999997</v>
      </c>
      <c r="H216" s="2">
        <f t="shared" si="10"/>
        <v>1.4869765569976858</v>
      </c>
    </row>
    <row r="217" spans="2:10" x14ac:dyDescent="0.25">
      <c r="B217" s="2" t="s">
        <v>67</v>
      </c>
      <c r="D217" s="2">
        <v>0.99550000000000005</v>
      </c>
      <c r="E217" s="2">
        <v>200</v>
      </c>
      <c r="F217" s="8">
        <v>0.88700000000000001</v>
      </c>
      <c r="G217" s="2">
        <f t="shared" si="9"/>
        <v>0.52404950000000006</v>
      </c>
      <c r="H217" s="2">
        <f t="shared" si="10"/>
        <v>1.0528367654445003</v>
      </c>
      <c r="I217">
        <f>AVERAGE(H216:H217)</f>
        <v>1.2699066612210932</v>
      </c>
      <c r="J217">
        <f>STDEV(H216:H217)</f>
        <v>0.30698319059017065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"/>
  <sheetViews>
    <sheetView workbookViewId="0">
      <selection activeCell="B2" sqref="B2:B31"/>
    </sheetView>
  </sheetViews>
  <sheetFormatPr defaultRowHeight="14.4" x14ac:dyDescent="0.25"/>
  <cols>
    <col min="1" max="1" width="9" style="3"/>
    <col min="2" max="2" width="16.109375" style="2" customWidth="1"/>
    <col min="3" max="3" width="30.6640625" style="2" customWidth="1"/>
    <col min="5" max="5" width="17.44140625" customWidth="1"/>
    <col min="6" max="6" width="15.6640625" style="2" customWidth="1"/>
    <col min="7" max="7" width="21" style="8" customWidth="1"/>
    <col min="8" max="8" width="29" customWidth="1"/>
  </cols>
  <sheetData>
    <row r="1" spans="1:18" ht="15.6" x14ac:dyDescent="0.3">
      <c r="A1" s="3" t="s">
        <v>26</v>
      </c>
      <c r="B1" s="2" t="s">
        <v>0</v>
      </c>
      <c r="C1" s="2" t="s">
        <v>1</v>
      </c>
      <c r="D1" s="2" t="s">
        <v>9</v>
      </c>
      <c r="E1" s="2" t="s">
        <v>19</v>
      </c>
      <c r="F1" s="2" t="s">
        <v>13</v>
      </c>
      <c r="G1" s="8" t="s">
        <v>31</v>
      </c>
      <c r="H1" s="11" t="s">
        <v>33</v>
      </c>
    </row>
    <row r="2" spans="1:18" x14ac:dyDescent="0.25">
      <c r="A2" s="3">
        <v>1</v>
      </c>
      <c r="B2" s="2" t="s">
        <v>50</v>
      </c>
      <c r="C2" s="2">
        <v>0</v>
      </c>
      <c r="D2">
        <v>1.0029999999999999</v>
      </c>
      <c r="E2" s="2">
        <v>50</v>
      </c>
      <c r="F2" s="10">
        <v>3.4630000000000001</v>
      </c>
      <c r="G2" s="8">
        <f>0.9367*F2+0.0924</f>
        <v>3.3361920999999999</v>
      </c>
      <c r="H2" s="8">
        <f>G2*10/D2/1000*E2</f>
        <v>1.6631067298105686</v>
      </c>
    </row>
    <row r="3" spans="1:18" x14ac:dyDescent="0.25">
      <c r="B3" s="2" t="s">
        <v>51</v>
      </c>
      <c r="C3" s="2">
        <v>0</v>
      </c>
      <c r="D3">
        <v>1.0031000000000001</v>
      </c>
      <c r="E3" s="2">
        <v>50</v>
      </c>
      <c r="F3" s="10">
        <v>3.3149999999999999</v>
      </c>
      <c r="G3" s="8">
        <f t="shared" ref="G3:G31" si="0">0.9367*F3+0.0924</f>
        <v>3.1975604999999998</v>
      </c>
      <c r="H3" s="8">
        <f t="shared" ref="H3:H68" si="1">G3*10/D3/1000*E3</f>
        <v>1.5938393480211341</v>
      </c>
      <c r="I3" s="13">
        <f>AVERAGE(H2:H3)</f>
        <v>1.6284730389158515</v>
      </c>
      <c r="J3">
        <f>STDEV(H2:H3)</f>
        <v>4.8979435378346689E-2</v>
      </c>
    </row>
    <row r="4" spans="1:18" x14ac:dyDescent="0.25">
      <c r="B4" s="2" t="s">
        <v>52</v>
      </c>
      <c r="C4" s="2">
        <v>1000</v>
      </c>
      <c r="D4">
        <v>1.0056</v>
      </c>
      <c r="E4" s="2">
        <v>50</v>
      </c>
      <c r="F4" s="10">
        <v>3.448</v>
      </c>
      <c r="G4" s="8">
        <f t="shared" si="0"/>
        <v>3.3221415999999997</v>
      </c>
      <c r="H4" s="8">
        <f t="shared" si="1"/>
        <v>1.6518206046141606</v>
      </c>
      <c r="I4" s="13"/>
    </row>
    <row r="5" spans="1:18" x14ac:dyDescent="0.25">
      <c r="B5" s="2" t="s">
        <v>53</v>
      </c>
      <c r="C5" s="2">
        <v>1000</v>
      </c>
      <c r="D5">
        <v>1.0095000000000001</v>
      </c>
      <c r="E5" s="2">
        <v>50</v>
      </c>
      <c r="F5" s="10">
        <v>1.994</v>
      </c>
      <c r="G5" s="8">
        <f t="shared" si="0"/>
        <v>1.9601797999999999</v>
      </c>
      <c r="H5" s="8">
        <f t="shared" si="1"/>
        <v>0.97086666666666654</v>
      </c>
      <c r="I5" s="13">
        <f>AVERAGE(H4:H5)</f>
        <v>1.3113436356404136</v>
      </c>
      <c r="J5">
        <f>STDEV(H4:H5)</f>
        <v>0.48150714719835636</v>
      </c>
      <c r="M5" s="7">
        <v>0.41599999999999998</v>
      </c>
      <c r="N5">
        <v>0.5</v>
      </c>
    </row>
    <row r="6" spans="1:18" x14ac:dyDescent="0.25">
      <c r="B6" s="2" t="s">
        <v>52</v>
      </c>
      <c r="C6" s="2">
        <v>3000</v>
      </c>
      <c r="D6">
        <v>1.0073000000000001</v>
      </c>
      <c r="E6" s="2">
        <v>50</v>
      </c>
      <c r="F6" s="10">
        <v>1.774</v>
      </c>
      <c r="G6" s="8">
        <f t="shared" si="0"/>
        <v>1.7541058</v>
      </c>
      <c r="H6" s="8">
        <f t="shared" si="1"/>
        <v>0.8706968132631786</v>
      </c>
      <c r="I6" s="13"/>
      <c r="M6" s="7">
        <v>0.93899999999999995</v>
      </c>
      <c r="N6">
        <v>1</v>
      </c>
    </row>
    <row r="7" spans="1:18" x14ac:dyDescent="0.25">
      <c r="B7" s="2" t="s">
        <v>53</v>
      </c>
      <c r="C7" s="2">
        <v>3000</v>
      </c>
      <c r="D7">
        <v>1.0039</v>
      </c>
      <c r="E7" s="2">
        <v>50</v>
      </c>
      <c r="F7" s="10">
        <v>2.7989999999999999</v>
      </c>
      <c r="G7" s="8">
        <f t="shared" si="0"/>
        <v>2.7142233</v>
      </c>
      <c r="H7" s="8">
        <f t="shared" si="1"/>
        <v>1.3518394760434307</v>
      </c>
      <c r="I7" s="13">
        <f>AVERAGE(H6:H7)</f>
        <v>1.1112681446533046</v>
      </c>
      <c r="J7">
        <f>STDEV(H6:H7)</f>
        <v>0.34021923957006905</v>
      </c>
      <c r="M7" s="7">
        <v>2.589</v>
      </c>
      <c r="N7">
        <v>2.5</v>
      </c>
    </row>
    <row r="8" spans="1:18" x14ac:dyDescent="0.25">
      <c r="B8" s="2" t="s">
        <v>54</v>
      </c>
      <c r="C8" s="2">
        <v>1000</v>
      </c>
      <c r="D8">
        <v>1.006</v>
      </c>
      <c r="E8" s="2">
        <v>50</v>
      </c>
      <c r="F8" s="10">
        <v>2.5659999999999998</v>
      </c>
      <c r="G8" s="8">
        <f t="shared" si="0"/>
        <v>2.4959721999999998</v>
      </c>
      <c r="H8" s="8">
        <f t="shared" si="1"/>
        <v>1.240542842942346</v>
      </c>
      <c r="I8" s="13"/>
      <c r="M8" s="7">
        <v>5.1360000000000001</v>
      </c>
      <c r="N8">
        <v>5</v>
      </c>
      <c r="Q8" t="s">
        <v>10</v>
      </c>
      <c r="R8">
        <v>1.0466</v>
      </c>
    </row>
    <row r="9" spans="1:18" x14ac:dyDescent="0.25">
      <c r="B9" s="2" t="s">
        <v>55</v>
      </c>
      <c r="C9" s="2">
        <v>1000</v>
      </c>
      <c r="D9">
        <v>1.0076000000000001</v>
      </c>
      <c r="E9" s="2">
        <v>50</v>
      </c>
      <c r="F9" s="10">
        <v>3.16</v>
      </c>
      <c r="G9" s="8">
        <f t="shared" si="0"/>
        <v>3.0523720000000001</v>
      </c>
      <c r="H9" s="8">
        <f t="shared" si="1"/>
        <v>1.5146744739976179</v>
      </c>
      <c r="I9" s="13">
        <f>AVERAGE(H8:H9)</f>
        <v>1.377608658469982</v>
      </c>
      <c r="J9">
        <f>STDEV(H8:H9)</f>
        <v>0.19384033525691155</v>
      </c>
      <c r="M9" s="7">
        <v>10.77</v>
      </c>
      <c r="N9">
        <v>10</v>
      </c>
      <c r="Q9" t="s">
        <v>11</v>
      </c>
      <c r="R9">
        <v>1.0374000000000001</v>
      </c>
    </row>
    <row r="10" spans="1:18" x14ac:dyDescent="0.25">
      <c r="B10" s="2" t="s">
        <v>54</v>
      </c>
      <c r="C10" s="2">
        <v>3000</v>
      </c>
      <c r="D10">
        <v>0.99980000000000002</v>
      </c>
      <c r="E10" s="2">
        <v>50</v>
      </c>
      <c r="F10" s="10">
        <v>2.262</v>
      </c>
      <c r="G10" s="8">
        <f t="shared" si="0"/>
        <v>2.2112153999999999</v>
      </c>
      <c r="H10" s="8">
        <f t="shared" si="1"/>
        <v>1.1058288657731548</v>
      </c>
      <c r="I10" s="13"/>
      <c r="M10" s="7">
        <v>26.533000000000001</v>
      </c>
      <c r="N10">
        <v>25</v>
      </c>
    </row>
    <row r="11" spans="1:18" x14ac:dyDescent="0.25">
      <c r="B11" s="2" t="s">
        <v>55</v>
      </c>
      <c r="C11" s="2">
        <v>3000</v>
      </c>
      <c r="D11">
        <v>0.99980000000000002</v>
      </c>
      <c r="E11" s="2">
        <v>50</v>
      </c>
      <c r="F11" s="10">
        <v>1.2789999999999999</v>
      </c>
      <c r="G11" s="8">
        <f t="shared" si="0"/>
        <v>1.2904392999999998</v>
      </c>
      <c r="H11" s="8">
        <f t="shared" si="1"/>
        <v>0.6453487197439487</v>
      </c>
      <c r="I11" s="13">
        <f>AVERAGE(H10:H11)</f>
        <v>0.87558879275855173</v>
      </c>
      <c r="J11">
        <f>STDEV(H10:H11)</f>
        <v>0.32560863385902317</v>
      </c>
    </row>
    <row r="12" spans="1:18" x14ac:dyDescent="0.25">
      <c r="B12" s="2" t="s">
        <v>56</v>
      </c>
      <c r="D12">
        <v>1.0032000000000001</v>
      </c>
      <c r="E12" s="2">
        <v>50</v>
      </c>
      <c r="F12" s="10">
        <v>27.04</v>
      </c>
      <c r="G12" s="8">
        <f t="shared" si="0"/>
        <v>25.420767999999999</v>
      </c>
      <c r="H12" s="8">
        <f t="shared" si="1"/>
        <v>12.669840510366823</v>
      </c>
      <c r="I12" s="13"/>
    </row>
    <row r="13" spans="1:18" x14ac:dyDescent="0.25">
      <c r="B13" s="2" t="s">
        <v>57</v>
      </c>
      <c r="D13">
        <v>1.0009999999999999</v>
      </c>
      <c r="E13" s="2">
        <v>50</v>
      </c>
      <c r="F13" s="10">
        <v>18.873000000000001</v>
      </c>
      <c r="G13" s="8">
        <f t="shared" si="0"/>
        <v>17.770739100000004</v>
      </c>
      <c r="H13" s="8">
        <f t="shared" si="1"/>
        <v>8.87649305694306</v>
      </c>
      <c r="I13" s="13">
        <f>AVERAGE(H12:H13)</f>
        <v>10.773166783654942</v>
      </c>
      <c r="J13">
        <f>STDEV(H12:H13)</f>
        <v>2.6823017077126625</v>
      </c>
    </row>
    <row r="14" spans="1:18" x14ac:dyDescent="0.25">
      <c r="B14" s="2" t="s">
        <v>58</v>
      </c>
      <c r="D14">
        <v>1.0052000000000001</v>
      </c>
      <c r="E14" s="2">
        <v>50</v>
      </c>
      <c r="F14" s="10">
        <v>22.513000000000002</v>
      </c>
      <c r="G14" s="8">
        <f t="shared" si="0"/>
        <v>21.180327100000003</v>
      </c>
      <c r="H14" s="8">
        <f t="shared" si="1"/>
        <v>10.535379576203741</v>
      </c>
      <c r="I14" s="13"/>
    </row>
    <row r="15" spans="1:18" x14ac:dyDescent="0.25">
      <c r="B15" s="2" t="s">
        <v>59</v>
      </c>
      <c r="D15">
        <v>1.0059</v>
      </c>
      <c r="E15" s="2">
        <v>50</v>
      </c>
      <c r="F15" s="10">
        <v>24.989000000000001</v>
      </c>
      <c r="G15" s="8">
        <f t="shared" si="0"/>
        <v>23.4995963</v>
      </c>
      <c r="H15" s="8">
        <f t="shared" si="1"/>
        <v>11.680880952380953</v>
      </c>
      <c r="I15" s="13">
        <f>AVERAGE(H14:H15)</f>
        <v>11.108130264292347</v>
      </c>
      <c r="J15">
        <f>STDEV(H14:H15)</f>
        <v>0.80999179095342855</v>
      </c>
    </row>
    <row r="16" spans="1:18" x14ac:dyDescent="0.25">
      <c r="B16" s="2" t="s">
        <v>58</v>
      </c>
      <c r="D16">
        <v>1.0028999999999999</v>
      </c>
      <c r="E16" s="2">
        <v>50</v>
      </c>
      <c r="F16" s="10">
        <v>18.395</v>
      </c>
      <c r="G16" s="8">
        <f t="shared" si="0"/>
        <v>17.322996500000002</v>
      </c>
      <c r="H16" s="8">
        <f t="shared" si="1"/>
        <v>8.6364525376408441</v>
      </c>
      <c r="I16" s="13"/>
    </row>
    <row r="17" spans="1:10" x14ac:dyDescent="0.25">
      <c r="B17" s="2" t="s">
        <v>59</v>
      </c>
      <c r="D17">
        <v>1.0046999999999999</v>
      </c>
      <c r="E17" s="2">
        <v>50</v>
      </c>
      <c r="F17" s="10">
        <v>26.84</v>
      </c>
      <c r="G17" s="8">
        <f t="shared" si="0"/>
        <v>25.233428</v>
      </c>
      <c r="H17" s="8">
        <f t="shared" si="1"/>
        <v>12.557692843634918</v>
      </c>
      <c r="I17" s="13">
        <f>AVERAGE(H16:H17)</f>
        <v>10.59707269063788</v>
      </c>
      <c r="J17">
        <f>STDEV(H16:H17)</f>
        <v>2.7727356110304271</v>
      </c>
    </row>
    <row r="18" spans="1:10" x14ac:dyDescent="0.25">
      <c r="B18" s="2" t="s">
        <v>60</v>
      </c>
      <c r="D18">
        <v>1.0091000000000001</v>
      </c>
      <c r="E18" s="2">
        <v>50</v>
      </c>
      <c r="F18" s="10">
        <v>31.018999999999998</v>
      </c>
      <c r="G18" s="8">
        <f t="shared" si="0"/>
        <v>29.1478973</v>
      </c>
      <c r="H18" s="8">
        <f t="shared" si="1"/>
        <v>14.442521702507182</v>
      </c>
      <c r="I18" s="13"/>
    </row>
    <row r="19" spans="1:10" x14ac:dyDescent="0.25">
      <c r="B19" s="2" t="s">
        <v>61</v>
      </c>
      <c r="D19">
        <v>1.0048999999999999</v>
      </c>
      <c r="E19" s="2">
        <v>50</v>
      </c>
      <c r="F19" s="10">
        <v>49.003</v>
      </c>
      <c r="G19" s="8">
        <f t="shared" si="0"/>
        <v>45.993510099999995</v>
      </c>
      <c r="H19" s="8">
        <f t="shared" si="1"/>
        <v>22.88462040999104</v>
      </c>
      <c r="I19" s="13">
        <f>AVERAGE(H18:H19)</f>
        <v>18.663571056249111</v>
      </c>
      <c r="J19">
        <f>STDEV(H18:H19)</f>
        <v>5.9694652435080187</v>
      </c>
    </row>
    <row r="20" spans="1:10" x14ac:dyDescent="0.25">
      <c r="B20" s="2" t="s">
        <v>60</v>
      </c>
      <c r="D20">
        <v>1.004</v>
      </c>
      <c r="E20" s="2">
        <v>50</v>
      </c>
      <c r="F20" s="10">
        <v>31.59</v>
      </c>
      <c r="G20" s="8">
        <f t="shared" si="0"/>
        <v>29.682753000000002</v>
      </c>
      <c r="H20" s="8">
        <f t="shared" si="1"/>
        <v>14.782247509960161</v>
      </c>
      <c r="I20" s="13"/>
    </row>
    <row r="21" spans="1:10" x14ac:dyDescent="0.25">
      <c r="B21" s="2" t="s">
        <v>61</v>
      </c>
      <c r="D21">
        <v>1.0075000000000001</v>
      </c>
      <c r="E21" s="2">
        <v>50</v>
      </c>
      <c r="F21" s="10">
        <v>21.51</v>
      </c>
      <c r="G21" s="8">
        <f t="shared" si="0"/>
        <v>20.240817000000003</v>
      </c>
      <c r="H21" s="8">
        <f t="shared" si="1"/>
        <v>10.045070471464021</v>
      </c>
      <c r="I21" s="13">
        <f>AVERAGE(H20:H21)</f>
        <v>12.41365899071209</v>
      </c>
      <c r="J21">
        <f>STDEV(H20:H21)</f>
        <v>3.3496900076018359</v>
      </c>
    </row>
    <row r="22" spans="1:10" x14ac:dyDescent="0.25">
      <c r="B22" s="2" t="s">
        <v>62</v>
      </c>
      <c r="D22">
        <v>0.99719999999999998</v>
      </c>
      <c r="E22" s="2">
        <v>50</v>
      </c>
      <c r="F22" s="10">
        <v>47.735999999999997</v>
      </c>
      <c r="G22" s="8">
        <f t="shared" si="0"/>
        <v>44.806711199999995</v>
      </c>
      <c r="H22" s="8">
        <f t="shared" si="1"/>
        <v>22.466261131167268</v>
      </c>
      <c r="I22" s="13"/>
    </row>
    <row r="23" spans="1:10" x14ac:dyDescent="0.25">
      <c r="B23" s="2" t="s">
        <v>63</v>
      </c>
      <c r="D23">
        <v>0.99009999999999998</v>
      </c>
      <c r="E23" s="2">
        <v>50</v>
      </c>
      <c r="F23" s="10">
        <v>46.350999999999999</v>
      </c>
      <c r="G23" s="8">
        <f t="shared" si="0"/>
        <v>43.509381699999999</v>
      </c>
      <c r="H23" s="8">
        <f t="shared" si="1"/>
        <v>21.972215786284217</v>
      </c>
      <c r="I23" s="13">
        <f>AVERAGE(H22:H23)</f>
        <v>22.219238458725741</v>
      </c>
      <c r="J23">
        <f>STDEV(H22:H23)</f>
        <v>0.34934281358045249</v>
      </c>
    </row>
    <row r="24" spans="1:10" x14ac:dyDescent="0.25">
      <c r="B24" s="2" t="s">
        <v>64</v>
      </c>
      <c r="D24">
        <v>1.0072000000000001</v>
      </c>
      <c r="E24" s="2">
        <v>50</v>
      </c>
      <c r="F24" s="10">
        <v>50.337000000000003</v>
      </c>
      <c r="G24" s="8">
        <f t="shared" si="0"/>
        <v>47.2430679</v>
      </c>
      <c r="H24" s="8">
        <f t="shared" si="1"/>
        <v>23.452674692216043</v>
      </c>
      <c r="I24" s="13"/>
    </row>
    <row r="25" spans="1:10" x14ac:dyDescent="0.25">
      <c r="B25" s="2" t="s">
        <v>65</v>
      </c>
      <c r="D25">
        <v>1.0074000000000001</v>
      </c>
      <c r="E25" s="2">
        <v>50</v>
      </c>
      <c r="F25" s="10">
        <v>36.880000000000003</v>
      </c>
      <c r="G25" s="8">
        <f t="shared" si="0"/>
        <v>34.637895999999998</v>
      </c>
      <c r="H25" s="8">
        <f t="shared" si="1"/>
        <v>17.191729203891203</v>
      </c>
      <c r="I25" s="13">
        <f>AVERAGE(H24:H25)</f>
        <v>20.322201948053625</v>
      </c>
      <c r="J25">
        <f>STDEV(H24:H25)</f>
        <v>4.4271570114338052</v>
      </c>
    </row>
    <row r="26" spans="1:10" x14ac:dyDescent="0.25">
      <c r="B26" s="2" t="s">
        <v>64</v>
      </c>
      <c r="D26">
        <v>0.99350000000000005</v>
      </c>
      <c r="E26" s="2">
        <v>50</v>
      </c>
      <c r="F26" s="10">
        <v>39.615000000000002</v>
      </c>
      <c r="G26" s="8">
        <f t="shared" si="0"/>
        <v>37.1997705</v>
      </c>
      <c r="H26" s="8">
        <f t="shared" si="1"/>
        <v>18.721575490689478</v>
      </c>
      <c r="I26" s="13"/>
    </row>
    <row r="27" spans="1:10" x14ac:dyDescent="0.25">
      <c r="B27" s="2" t="s">
        <v>65</v>
      </c>
      <c r="D27">
        <v>0.99560000000000004</v>
      </c>
      <c r="E27" s="2">
        <v>50</v>
      </c>
      <c r="F27" s="10">
        <v>35.758000000000003</v>
      </c>
      <c r="G27" s="8">
        <f t="shared" si="0"/>
        <v>33.586918599999997</v>
      </c>
      <c r="H27" s="8">
        <f t="shared" si="1"/>
        <v>16.867677079148251</v>
      </c>
      <c r="I27" s="13">
        <f>AVERAGE(H26:H27)</f>
        <v>17.794626284918863</v>
      </c>
      <c r="J27">
        <f>STDEV(H26:H27)</f>
        <v>1.3109041384317703</v>
      </c>
    </row>
    <row r="28" spans="1:10" x14ac:dyDescent="0.25">
      <c r="B28" s="2" t="s">
        <v>66</v>
      </c>
      <c r="D28">
        <v>0.99660000000000004</v>
      </c>
      <c r="E28" s="2">
        <v>50</v>
      </c>
      <c r="F28" s="10">
        <v>32.957000000000001</v>
      </c>
      <c r="G28" s="8">
        <f t="shared" si="0"/>
        <v>30.963221900000001</v>
      </c>
      <c r="H28" s="8">
        <f t="shared" si="1"/>
        <v>15.534428005217741</v>
      </c>
      <c r="I28" s="13"/>
    </row>
    <row r="29" spans="1:10" x14ac:dyDescent="0.25">
      <c r="B29" s="2" t="s">
        <v>67</v>
      </c>
      <c r="D29">
        <v>0.99319999999999997</v>
      </c>
      <c r="E29" s="2">
        <v>50</v>
      </c>
      <c r="F29" s="10">
        <v>24.140999999999998</v>
      </c>
      <c r="G29" s="8">
        <f t="shared" si="0"/>
        <v>22.7052747</v>
      </c>
      <c r="H29" s="8">
        <f t="shared" si="1"/>
        <v>11.430363824003223</v>
      </c>
      <c r="I29" s="13">
        <f>AVERAGE(H28:H29)</f>
        <v>13.482395914610482</v>
      </c>
      <c r="J29">
        <f>STDEV(H28:H29)</f>
        <v>2.9020116129616023</v>
      </c>
    </row>
    <row r="30" spans="1:10" x14ac:dyDescent="0.25">
      <c r="B30" s="2" t="s">
        <v>66</v>
      </c>
      <c r="D30">
        <v>1.0022</v>
      </c>
      <c r="E30" s="2">
        <v>50</v>
      </c>
      <c r="F30" s="10">
        <v>40.198</v>
      </c>
      <c r="G30" s="8">
        <f t="shared" si="0"/>
        <v>37.745866599999999</v>
      </c>
      <c r="H30" s="8">
        <f t="shared" si="1"/>
        <v>18.831503991219318</v>
      </c>
      <c r="I30" s="13"/>
    </row>
    <row r="31" spans="1:10" x14ac:dyDescent="0.25">
      <c r="B31" s="2" t="s">
        <v>67</v>
      </c>
      <c r="D31">
        <v>1.0027999999999999</v>
      </c>
      <c r="E31" s="2">
        <v>50</v>
      </c>
      <c r="F31" s="10">
        <v>35.329000000000001</v>
      </c>
      <c r="G31" s="8">
        <f t="shared" si="0"/>
        <v>33.185074299999997</v>
      </c>
      <c r="H31" s="8">
        <f t="shared" si="1"/>
        <v>16.546207768248902</v>
      </c>
      <c r="I31" s="13">
        <f>AVERAGE(H30:H31)</f>
        <v>17.68885587973411</v>
      </c>
      <c r="J31">
        <f>STDEV(H30:H31)</f>
        <v>1.6159484562823856</v>
      </c>
    </row>
    <row r="32" spans="1:10" x14ac:dyDescent="0.25">
      <c r="A32" s="3">
        <v>3</v>
      </c>
      <c r="E32" s="2"/>
      <c r="F32" s="10"/>
      <c r="H32" s="8"/>
      <c r="I32" s="13"/>
    </row>
    <row r="33" spans="2:14" x14ac:dyDescent="0.25">
      <c r="B33" s="2" t="s">
        <v>50</v>
      </c>
      <c r="D33">
        <v>0.99099999999999999</v>
      </c>
      <c r="E33" s="2">
        <v>50</v>
      </c>
      <c r="F33" s="2">
        <v>8.7810000000000006</v>
      </c>
      <c r="G33" s="8">
        <f>0.8398*F33-1.4608</f>
        <v>5.9134838000000007</v>
      </c>
      <c r="H33" s="8">
        <f t="shared" si="1"/>
        <v>2.9835942482341076</v>
      </c>
      <c r="I33" s="13"/>
    </row>
    <row r="34" spans="2:14" x14ac:dyDescent="0.25">
      <c r="B34" s="2" t="s">
        <v>51</v>
      </c>
      <c r="D34">
        <v>1.0015000000000001</v>
      </c>
      <c r="E34" s="2">
        <v>50</v>
      </c>
      <c r="F34" s="2">
        <v>3.6429999999999998</v>
      </c>
      <c r="G34" s="8">
        <f t="shared" ref="G34:G62" si="2">0.8398*F34-1.4608</f>
        <v>1.5985913999999999</v>
      </c>
      <c r="H34" s="8">
        <f t="shared" si="1"/>
        <v>0.79809855217174241</v>
      </c>
      <c r="I34" s="13">
        <f>AVERAGE(H33:H34)</f>
        <v>1.890846400202925</v>
      </c>
      <c r="J34">
        <f>STDEV(H33:H34)</f>
        <v>1.5453788269397122</v>
      </c>
    </row>
    <row r="35" spans="2:14" x14ac:dyDescent="0.25">
      <c r="B35" s="2" t="s">
        <v>52</v>
      </c>
      <c r="D35">
        <v>1.0176000000000001</v>
      </c>
      <c r="E35" s="2">
        <v>50</v>
      </c>
      <c r="F35" s="2">
        <v>3.99</v>
      </c>
      <c r="G35" s="8">
        <f t="shared" si="2"/>
        <v>1.8900020000000002</v>
      </c>
      <c r="H35" s="8">
        <f t="shared" si="1"/>
        <v>0.92865664308176099</v>
      </c>
      <c r="I35" s="13"/>
      <c r="M35">
        <v>4.4470000000000001</v>
      </c>
      <c r="N35">
        <v>2.5</v>
      </c>
    </row>
    <row r="36" spans="2:14" x14ac:dyDescent="0.25">
      <c r="B36" s="2" t="s">
        <v>53</v>
      </c>
      <c r="D36">
        <v>1.0096000000000001</v>
      </c>
      <c r="E36" s="2">
        <v>50</v>
      </c>
      <c r="F36" s="2">
        <v>3.3460000000000001</v>
      </c>
      <c r="G36" s="8">
        <f t="shared" si="2"/>
        <v>1.3491707999999998</v>
      </c>
      <c r="H36" s="8">
        <f t="shared" si="1"/>
        <v>0.66817095879556243</v>
      </c>
      <c r="I36" s="13">
        <f>AVERAGE(H35:H36)</f>
        <v>0.79841380093866166</v>
      </c>
      <c r="J36">
        <f>STDEV(H35:H36)</f>
        <v>0.18419119376078974</v>
      </c>
      <c r="M36">
        <v>7.5919999999999996</v>
      </c>
      <c r="N36">
        <v>5</v>
      </c>
    </row>
    <row r="37" spans="2:14" x14ac:dyDescent="0.25">
      <c r="B37" s="2" t="s">
        <v>52</v>
      </c>
      <c r="D37">
        <v>0.99880000000000002</v>
      </c>
      <c r="E37" s="2">
        <v>50</v>
      </c>
      <c r="F37" s="2">
        <v>5.3840000000000003</v>
      </c>
      <c r="G37" s="8">
        <f t="shared" si="2"/>
        <v>3.0606832000000006</v>
      </c>
      <c r="H37" s="8">
        <f t="shared" si="1"/>
        <v>1.5321802162595115</v>
      </c>
      <c r="I37" s="13"/>
      <c r="M37">
        <v>14.738</v>
      </c>
      <c r="N37">
        <v>10</v>
      </c>
    </row>
    <row r="38" spans="2:14" x14ac:dyDescent="0.25">
      <c r="B38" s="2" t="s">
        <v>53</v>
      </c>
      <c r="D38">
        <v>0.99829999999999997</v>
      </c>
      <c r="E38" s="2">
        <v>50</v>
      </c>
      <c r="F38" s="2">
        <v>2.8660000000000001</v>
      </c>
      <c r="G38" s="8">
        <f t="shared" si="2"/>
        <v>0.94606679999999987</v>
      </c>
      <c r="H38" s="8">
        <f t="shared" si="1"/>
        <v>0.47383892617449658</v>
      </c>
      <c r="I38" s="13">
        <f>AVERAGE(H37:H38)</f>
        <v>1.003009571217004</v>
      </c>
      <c r="J38">
        <f>STDEV(H37:H38)</f>
        <v>0.74836030302883338</v>
      </c>
      <c r="M38">
        <v>30.536000000000001</v>
      </c>
      <c r="N38">
        <v>25</v>
      </c>
    </row>
    <row r="39" spans="2:14" x14ac:dyDescent="0.25">
      <c r="B39" s="2" t="s">
        <v>54</v>
      </c>
      <c r="D39">
        <v>0.99470000000000003</v>
      </c>
      <c r="E39" s="2">
        <v>50</v>
      </c>
      <c r="F39" s="2">
        <v>3.2269999999999999</v>
      </c>
      <c r="G39" s="8">
        <f t="shared" si="2"/>
        <v>1.2492345999999996</v>
      </c>
      <c r="H39" s="8">
        <f t="shared" si="1"/>
        <v>0.62794541067658571</v>
      </c>
      <c r="I39" s="13"/>
      <c r="M39">
        <v>61.533000000000001</v>
      </c>
      <c r="N39">
        <v>50</v>
      </c>
    </row>
    <row r="40" spans="2:14" x14ac:dyDescent="0.25">
      <c r="B40" s="2" t="s">
        <v>55</v>
      </c>
      <c r="D40">
        <v>0.99919999999999998</v>
      </c>
      <c r="E40" s="2">
        <v>50</v>
      </c>
      <c r="F40" s="2">
        <v>2.7130000000000001</v>
      </c>
      <c r="G40" s="8">
        <f t="shared" si="2"/>
        <v>0.81757740000000001</v>
      </c>
      <c r="H40" s="8">
        <f t="shared" si="1"/>
        <v>0.40911599279423544</v>
      </c>
      <c r="I40" s="13">
        <f>AVERAGE(H39:H40)</f>
        <v>0.5185307017354106</v>
      </c>
      <c r="J40">
        <f>STDEV(H39:H40)</f>
        <v>0.15473576530771449</v>
      </c>
    </row>
    <row r="41" spans="2:14" x14ac:dyDescent="0.25">
      <c r="B41" s="2" t="s">
        <v>54</v>
      </c>
      <c r="D41">
        <v>1.0019</v>
      </c>
      <c r="E41" s="2">
        <v>50</v>
      </c>
      <c r="F41" s="2">
        <v>3.8849999999999998</v>
      </c>
      <c r="G41" s="8">
        <f t="shared" si="2"/>
        <v>1.8018229999999995</v>
      </c>
      <c r="H41" s="8">
        <f t="shared" si="1"/>
        <v>0.8992030142728813</v>
      </c>
      <c r="I41" s="13"/>
    </row>
    <row r="42" spans="2:14" x14ac:dyDescent="0.25">
      <c r="B42" s="2" t="s">
        <v>55</v>
      </c>
      <c r="D42">
        <v>1.0018</v>
      </c>
      <c r="E42" s="2">
        <v>50</v>
      </c>
      <c r="F42" s="2">
        <v>2.8330000000000002</v>
      </c>
      <c r="G42" s="8">
        <f t="shared" si="2"/>
        <v>0.91835340000000021</v>
      </c>
      <c r="H42" s="8">
        <f t="shared" si="1"/>
        <v>0.45835166699940116</v>
      </c>
      <c r="I42" s="13">
        <f>AVERAGE(H41:H42)</f>
        <v>0.67877734063614126</v>
      </c>
      <c r="J42">
        <f>STDEV(H41:H42)</f>
        <v>0.31172897715230319</v>
      </c>
    </row>
    <row r="43" spans="2:14" x14ac:dyDescent="0.25">
      <c r="B43" s="2" t="s">
        <v>56</v>
      </c>
      <c r="D43">
        <v>0.99550000000000005</v>
      </c>
      <c r="E43" s="2">
        <v>50</v>
      </c>
      <c r="F43" s="2">
        <v>50.173000000000002</v>
      </c>
      <c r="G43" s="8">
        <f t="shared" si="2"/>
        <v>40.674485400000002</v>
      </c>
      <c r="H43" s="8">
        <f t="shared" si="1"/>
        <v>20.429173982923153</v>
      </c>
      <c r="I43" s="13"/>
    </row>
    <row r="44" spans="2:14" x14ac:dyDescent="0.25">
      <c r="B44" s="2" t="s">
        <v>57</v>
      </c>
      <c r="D44">
        <v>1.0077</v>
      </c>
      <c r="E44" s="2">
        <v>50</v>
      </c>
      <c r="F44" s="2">
        <v>45.401000000000003</v>
      </c>
      <c r="G44" s="8">
        <f t="shared" si="2"/>
        <v>36.666959800000001</v>
      </c>
      <c r="H44" s="8">
        <f t="shared" si="1"/>
        <v>18.193390790909994</v>
      </c>
      <c r="I44" s="13">
        <f>AVERAGE(H43:H44)</f>
        <v>19.311282386916574</v>
      </c>
      <c r="J44">
        <f>STDEV(H43:H44)</f>
        <v>1.5809374563354095</v>
      </c>
    </row>
    <row r="45" spans="2:14" x14ac:dyDescent="0.25">
      <c r="B45" s="2" t="s">
        <v>58</v>
      </c>
      <c r="D45">
        <v>1.0037</v>
      </c>
      <c r="E45" s="2">
        <v>50</v>
      </c>
      <c r="F45" s="2">
        <v>72.403999999999996</v>
      </c>
      <c r="G45" s="8">
        <f t="shared" si="2"/>
        <v>59.344079199999996</v>
      </c>
      <c r="H45" s="8">
        <f t="shared" si="1"/>
        <v>29.562657766264817</v>
      </c>
      <c r="I45" s="13"/>
    </row>
    <row r="46" spans="2:14" x14ac:dyDescent="0.25">
      <c r="B46" s="2" t="s">
        <v>59</v>
      </c>
      <c r="D46">
        <v>1.0004</v>
      </c>
      <c r="E46" s="2">
        <v>50</v>
      </c>
      <c r="F46" s="2">
        <v>44.087000000000003</v>
      </c>
      <c r="G46" s="8">
        <f t="shared" si="2"/>
        <v>35.563462600000001</v>
      </c>
      <c r="H46" s="8">
        <f t="shared" si="1"/>
        <v>17.774621451419435</v>
      </c>
      <c r="I46" s="13">
        <f>AVERAGE(H45:H46)</f>
        <v>23.668639608842128</v>
      </c>
      <c r="J46">
        <f>STDEV(H45:H46)</f>
        <v>8.3354004151004499</v>
      </c>
    </row>
    <row r="47" spans="2:14" x14ac:dyDescent="0.25">
      <c r="B47" s="2" t="s">
        <v>58</v>
      </c>
      <c r="D47">
        <v>1.0001</v>
      </c>
      <c r="E47" s="2">
        <v>50</v>
      </c>
      <c r="F47" s="2">
        <v>45.045000000000002</v>
      </c>
      <c r="G47" s="8">
        <f t="shared" si="2"/>
        <v>36.367991000000004</v>
      </c>
      <c r="H47" s="8">
        <f t="shared" si="1"/>
        <v>18.182177282271777</v>
      </c>
      <c r="I47" s="13"/>
    </row>
    <row r="48" spans="2:14" x14ac:dyDescent="0.25">
      <c r="B48" s="2" t="s">
        <v>59</v>
      </c>
      <c r="D48">
        <v>0.99770000000000003</v>
      </c>
      <c r="E48" s="2">
        <v>50</v>
      </c>
      <c r="F48" s="2">
        <v>85.796999999999997</v>
      </c>
      <c r="G48" s="8">
        <f t="shared" si="2"/>
        <v>70.591520599999996</v>
      </c>
      <c r="H48" s="8">
        <f t="shared" si="1"/>
        <v>35.377127693695499</v>
      </c>
      <c r="I48" s="13">
        <f>AVERAGE(H47:H48)</f>
        <v>26.77965248798364</v>
      </c>
      <c r="J48">
        <f>STDEV(H47:H48)</f>
        <v>12.158666038084121</v>
      </c>
    </row>
    <row r="49" spans="1:10" x14ac:dyDescent="0.25">
      <c r="B49" s="2" t="s">
        <v>60</v>
      </c>
      <c r="D49">
        <v>0.99350000000000005</v>
      </c>
      <c r="E49" s="2">
        <v>50</v>
      </c>
      <c r="F49" s="2">
        <v>56.643000000000001</v>
      </c>
      <c r="G49" s="8">
        <f t="shared" si="2"/>
        <v>46.107991400000003</v>
      </c>
      <c r="H49" s="8">
        <f t="shared" si="1"/>
        <v>23.204827075993961</v>
      </c>
      <c r="I49" s="13"/>
    </row>
    <row r="50" spans="1:10" x14ac:dyDescent="0.25">
      <c r="B50" s="2" t="s">
        <v>61</v>
      </c>
      <c r="D50">
        <v>0.998</v>
      </c>
      <c r="E50" s="2">
        <v>50</v>
      </c>
      <c r="F50" s="2">
        <v>36.072000000000003</v>
      </c>
      <c r="G50" s="8">
        <f t="shared" si="2"/>
        <v>28.832465600000003</v>
      </c>
      <c r="H50" s="8">
        <f t="shared" si="1"/>
        <v>14.445123046092185</v>
      </c>
      <c r="I50" s="13">
        <f>AVERAGE(H49:H50)</f>
        <v>18.824975061043073</v>
      </c>
      <c r="J50">
        <f>STDEV(H49:H50)</f>
        <v>6.1940461207306781</v>
      </c>
    </row>
    <row r="51" spans="1:10" x14ac:dyDescent="0.25">
      <c r="B51" s="2" t="s">
        <v>60</v>
      </c>
      <c r="D51">
        <v>1.0043</v>
      </c>
      <c r="E51" s="2">
        <v>50</v>
      </c>
      <c r="F51" s="2">
        <v>59.779000000000003</v>
      </c>
      <c r="G51" s="8">
        <f t="shared" si="2"/>
        <v>48.741604200000005</v>
      </c>
      <c r="H51" s="8">
        <f t="shared" si="1"/>
        <v>24.266456337747687</v>
      </c>
      <c r="I51" s="13"/>
    </row>
    <row r="52" spans="1:10" ht="12" customHeight="1" x14ac:dyDescent="0.25">
      <c r="B52" s="2" t="s">
        <v>61</v>
      </c>
      <c r="D52">
        <v>1.0046999999999999</v>
      </c>
      <c r="E52" s="2">
        <v>50</v>
      </c>
      <c r="F52" s="2">
        <v>22.681999999999999</v>
      </c>
      <c r="G52" s="8">
        <f t="shared" si="2"/>
        <v>17.5875436</v>
      </c>
      <c r="H52" s="8">
        <f t="shared" si="1"/>
        <v>8.7526344182342992</v>
      </c>
      <c r="I52" s="13">
        <f>AVERAGE(H51:H52)</f>
        <v>16.509545377990992</v>
      </c>
      <c r="J52">
        <f>STDEV(H51:H52)</f>
        <v>10.969928681408419</v>
      </c>
    </row>
    <row r="53" spans="1:10" x14ac:dyDescent="0.25">
      <c r="B53" s="2" t="s">
        <v>62</v>
      </c>
      <c r="D53">
        <v>1.0044999999999999</v>
      </c>
      <c r="E53" s="2">
        <v>50</v>
      </c>
      <c r="F53" s="2">
        <v>29.763999999999999</v>
      </c>
      <c r="G53" s="8">
        <f t="shared" si="2"/>
        <v>23.535007199999999</v>
      </c>
      <c r="H53" s="8">
        <f t="shared" si="1"/>
        <v>11.714787058237929</v>
      </c>
      <c r="I53" s="13"/>
    </row>
    <row r="54" spans="1:10" x14ac:dyDescent="0.25">
      <c r="B54" s="2" t="s">
        <v>63</v>
      </c>
      <c r="D54">
        <v>1.0048999999999999</v>
      </c>
      <c r="E54" s="2">
        <v>50</v>
      </c>
      <c r="F54" s="2">
        <v>30.881</v>
      </c>
      <c r="G54" s="8">
        <f t="shared" si="2"/>
        <v>24.473063800000002</v>
      </c>
      <c r="H54" s="8">
        <f t="shared" si="1"/>
        <v>12.176865260224901</v>
      </c>
      <c r="I54" s="13">
        <f>AVERAGE(H53:H54)</f>
        <v>11.945826159231416</v>
      </c>
      <c r="J54">
        <f>STDEV(H53:H54)</f>
        <v>0.32673863006347448</v>
      </c>
    </row>
    <row r="55" spans="1:10" x14ac:dyDescent="0.25">
      <c r="B55" s="2" t="s">
        <v>64</v>
      </c>
      <c r="D55">
        <v>0.99919999999999998</v>
      </c>
      <c r="E55" s="2">
        <v>50</v>
      </c>
      <c r="F55" s="2">
        <v>49.695999999999998</v>
      </c>
      <c r="G55" s="8">
        <f t="shared" si="2"/>
        <v>40.2739008</v>
      </c>
      <c r="H55" s="8">
        <f t="shared" si="1"/>
        <v>20.153072858286631</v>
      </c>
      <c r="I55" s="13"/>
    </row>
    <row r="56" spans="1:10" x14ac:dyDescent="0.25">
      <c r="B56" s="2" t="s">
        <v>65</v>
      </c>
      <c r="D56">
        <v>1.0035000000000001</v>
      </c>
      <c r="E56" s="2">
        <v>50</v>
      </c>
      <c r="F56" s="2">
        <v>52.292999999999999</v>
      </c>
      <c r="G56" s="8">
        <f t="shared" si="2"/>
        <v>42.454861399999999</v>
      </c>
      <c r="H56" s="8">
        <f t="shared" si="1"/>
        <v>21.153393821624313</v>
      </c>
      <c r="I56" s="13">
        <f>AVERAGE(H55:H56)</f>
        <v>20.65323333995547</v>
      </c>
      <c r="J56">
        <f>STDEV(H55:H56)</f>
        <v>0.70733373653913467</v>
      </c>
    </row>
    <row r="57" spans="1:10" x14ac:dyDescent="0.25">
      <c r="B57" s="2" t="s">
        <v>64</v>
      </c>
      <c r="D57">
        <v>1.0031000000000001</v>
      </c>
      <c r="E57" s="2">
        <v>50</v>
      </c>
      <c r="F57" s="2">
        <v>34.316000000000003</v>
      </c>
      <c r="G57" s="8">
        <f t="shared" si="2"/>
        <v>27.357776800000003</v>
      </c>
      <c r="H57" s="8">
        <f t="shared" si="1"/>
        <v>13.63661489382913</v>
      </c>
      <c r="I57" s="13"/>
    </row>
    <row r="58" spans="1:10" x14ac:dyDescent="0.25">
      <c r="B58" s="2" t="s">
        <v>65</v>
      </c>
      <c r="D58">
        <v>1.0032000000000001</v>
      </c>
      <c r="E58" s="2">
        <v>50</v>
      </c>
      <c r="F58" s="2">
        <v>41.094999999999999</v>
      </c>
      <c r="G58" s="8">
        <f t="shared" si="2"/>
        <v>33.050781000000001</v>
      </c>
      <c r="H58" s="8">
        <f t="shared" si="1"/>
        <v>16.472677930622009</v>
      </c>
      <c r="I58" s="13">
        <f>AVERAGE(H57:H58)</f>
        <v>15.054646412225569</v>
      </c>
      <c r="J58">
        <f>STDEV(H57:H58)</f>
        <v>2.0053994051887578</v>
      </c>
    </row>
    <row r="59" spans="1:10" x14ac:dyDescent="0.25">
      <c r="B59" s="2" t="s">
        <v>66</v>
      </c>
      <c r="D59">
        <v>0.99339999999999995</v>
      </c>
      <c r="E59" s="2">
        <v>50</v>
      </c>
      <c r="F59" s="2">
        <v>43.878</v>
      </c>
      <c r="G59" s="8">
        <f t="shared" si="2"/>
        <v>35.387944400000002</v>
      </c>
      <c r="H59" s="8">
        <f t="shared" si="1"/>
        <v>17.811528286692173</v>
      </c>
      <c r="I59" s="13"/>
    </row>
    <row r="60" spans="1:10" x14ac:dyDescent="0.25">
      <c r="B60" s="2" t="s">
        <v>67</v>
      </c>
      <c r="D60">
        <v>0.99050000000000005</v>
      </c>
      <c r="E60" s="2">
        <v>50</v>
      </c>
      <c r="F60" s="2">
        <v>41.142000000000003</v>
      </c>
      <c r="G60" s="8">
        <f t="shared" si="2"/>
        <v>33.090251600000002</v>
      </c>
      <c r="H60" s="8">
        <f t="shared" si="1"/>
        <v>16.703812014134275</v>
      </c>
      <c r="I60" s="13">
        <f>AVERAGE(H59:H60)</f>
        <v>17.257670150413226</v>
      </c>
      <c r="J60">
        <f>STDEV(H59:H60)</f>
        <v>0.78327368795637553</v>
      </c>
    </row>
    <row r="61" spans="1:10" x14ac:dyDescent="0.25">
      <c r="B61" s="2" t="s">
        <v>66</v>
      </c>
      <c r="D61">
        <v>1.0006999999999999</v>
      </c>
      <c r="E61" s="2">
        <v>50</v>
      </c>
      <c r="F61" s="2">
        <v>45.732999999999997</v>
      </c>
      <c r="G61" s="8">
        <f t="shared" si="2"/>
        <v>36.9457734</v>
      </c>
      <c r="H61" s="8">
        <f t="shared" si="1"/>
        <v>18.459964724692714</v>
      </c>
      <c r="I61" s="13"/>
    </row>
    <row r="62" spans="1:10" x14ac:dyDescent="0.25">
      <c r="B62" s="2" t="s">
        <v>67</v>
      </c>
      <c r="D62">
        <v>0.997</v>
      </c>
      <c r="E62" s="2">
        <v>50</v>
      </c>
      <c r="F62" s="2">
        <v>49.756</v>
      </c>
      <c r="G62" s="8">
        <f t="shared" si="2"/>
        <v>40.324288799999998</v>
      </c>
      <c r="H62" s="8">
        <f t="shared" si="1"/>
        <v>20.222812838515548</v>
      </c>
      <c r="I62" s="13">
        <f>AVERAGE(H61:H62)</f>
        <v>19.341388781604131</v>
      </c>
      <c r="J62">
        <f>STDEV(H61:H62)</f>
        <v>1.2465218554860404</v>
      </c>
    </row>
    <row r="63" spans="1:10" x14ac:dyDescent="0.25">
      <c r="A63" s="3">
        <v>7</v>
      </c>
      <c r="E63" s="2"/>
      <c r="H63" s="8"/>
      <c r="I63" s="13"/>
    </row>
    <row r="64" spans="1:10" x14ac:dyDescent="0.25">
      <c r="B64" s="2" t="s">
        <v>50</v>
      </c>
      <c r="D64">
        <v>0.99790000000000001</v>
      </c>
      <c r="E64" s="2">
        <v>50</v>
      </c>
      <c r="F64" s="2">
        <v>7.86</v>
      </c>
      <c r="G64" s="8">
        <f>0.8277*F64+0.2777</f>
        <v>6.7834220000000007</v>
      </c>
      <c r="H64" s="8">
        <f t="shared" si="1"/>
        <v>3.3988485820222465</v>
      </c>
      <c r="I64" s="13"/>
    </row>
    <row r="65" spans="1:13" x14ac:dyDescent="0.25">
      <c r="B65" s="2" t="s">
        <v>51</v>
      </c>
      <c r="D65">
        <v>0.99660000000000004</v>
      </c>
      <c r="E65" s="2">
        <v>50</v>
      </c>
      <c r="F65" s="2">
        <v>3.0790000000000002</v>
      </c>
      <c r="G65" s="8">
        <f t="shared" ref="G65:G93" si="3">0.8277*F65+0.2777</f>
        <v>2.8261883000000001</v>
      </c>
      <c r="H65" s="8">
        <f t="shared" si="1"/>
        <v>1.4179150612081075</v>
      </c>
      <c r="I65" s="13">
        <f>AVERAGE(H64:H65)</f>
        <v>2.4083818216151771</v>
      </c>
      <c r="J65">
        <f>STDEV(H64:H65)</f>
        <v>1.4007315256474209</v>
      </c>
      <c r="L65">
        <v>2.99</v>
      </c>
      <c r="M65">
        <v>2.5</v>
      </c>
    </row>
    <row r="66" spans="1:13" x14ac:dyDescent="0.25">
      <c r="B66" s="2" t="s">
        <v>52</v>
      </c>
      <c r="D66">
        <v>0.99680000000000002</v>
      </c>
      <c r="E66" s="2">
        <v>50</v>
      </c>
      <c r="F66" s="2">
        <v>3.1269999999999998</v>
      </c>
      <c r="G66" s="8">
        <f t="shared" si="3"/>
        <v>2.8659178999999995</v>
      </c>
      <c r="H66" s="8">
        <f t="shared" si="1"/>
        <v>1.4375591392455855</v>
      </c>
      <c r="I66" s="13"/>
      <c r="L66">
        <v>5.6719999999999997</v>
      </c>
      <c r="M66">
        <v>5</v>
      </c>
    </row>
    <row r="67" spans="1:13" x14ac:dyDescent="0.25">
      <c r="B67" s="2" t="s">
        <v>53</v>
      </c>
      <c r="D67">
        <v>0.99350000000000005</v>
      </c>
      <c r="E67" s="2">
        <v>50</v>
      </c>
      <c r="F67" s="2">
        <v>2.5369999999999999</v>
      </c>
      <c r="G67" s="8">
        <f t="shared" si="3"/>
        <v>2.3775748999999999</v>
      </c>
      <c r="H67" s="8">
        <f t="shared" si="1"/>
        <v>1.1965651233014594</v>
      </c>
      <c r="I67" s="13">
        <f>AVERAGE(H66:H67)</f>
        <v>1.3170621312735225</v>
      </c>
      <c r="J67">
        <f>STDEV(H66:H67)</f>
        <v>0.17040850289947057</v>
      </c>
      <c r="L67">
        <v>11.657999999999999</v>
      </c>
      <c r="M67">
        <v>10</v>
      </c>
    </row>
    <row r="68" spans="1:13" x14ac:dyDescent="0.25">
      <c r="B68" s="2" t="s">
        <v>52</v>
      </c>
      <c r="D68">
        <v>0.99199999999999999</v>
      </c>
      <c r="E68" s="2">
        <v>50</v>
      </c>
      <c r="F68" s="2">
        <v>3.2370000000000001</v>
      </c>
      <c r="G68" s="8">
        <f t="shared" si="3"/>
        <v>2.9569649</v>
      </c>
      <c r="H68" s="8">
        <f t="shared" si="1"/>
        <v>1.4904056955645162</v>
      </c>
      <c r="I68" s="13"/>
      <c r="L68">
        <v>29.498000000000001</v>
      </c>
      <c r="M68">
        <v>25</v>
      </c>
    </row>
    <row r="69" spans="1:13" x14ac:dyDescent="0.25">
      <c r="B69" s="2" t="s">
        <v>53</v>
      </c>
      <c r="D69">
        <v>0.99609999999999999</v>
      </c>
      <c r="E69" s="2">
        <v>50</v>
      </c>
      <c r="F69" s="2">
        <v>2.93</v>
      </c>
      <c r="G69" s="8">
        <f t="shared" si="3"/>
        <v>2.702861</v>
      </c>
      <c r="H69" s="8">
        <f t="shared" ref="H69:H134" si="4">G69*10/D69/1000*E69</f>
        <v>1.3567217146872805</v>
      </c>
      <c r="I69" s="13">
        <f>AVERAGE(H68:H69)</f>
        <v>1.4235637051258982</v>
      </c>
      <c r="J69">
        <f>STDEV(H68:H69)</f>
        <v>9.4528849414306074E-2</v>
      </c>
      <c r="L69">
        <v>60.258000000000003</v>
      </c>
      <c r="M69">
        <v>50</v>
      </c>
    </row>
    <row r="70" spans="1:13" x14ac:dyDescent="0.25">
      <c r="B70" s="2" t="s">
        <v>54</v>
      </c>
      <c r="D70">
        <v>0.99739999999999995</v>
      </c>
      <c r="E70" s="2">
        <v>50</v>
      </c>
      <c r="F70" s="2">
        <v>3.7890000000000001</v>
      </c>
      <c r="G70" s="8">
        <f t="shared" si="3"/>
        <v>3.4138552999999998</v>
      </c>
      <c r="H70" s="8">
        <f t="shared" si="4"/>
        <v>1.7113772308000805</v>
      </c>
      <c r="I70" s="13"/>
    </row>
    <row r="71" spans="1:13" x14ac:dyDescent="0.25">
      <c r="B71" s="2" t="s">
        <v>55</v>
      </c>
      <c r="D71">
        <v>0.998</v>
      </c>
      <c r="E71" s="2">
        <v>50</v>
      </c>
      <c r="F71" s="2">
        <v>2.71</v>
      </c>
      <c r="G71" s="8">
        <f t="shared" si="3"/>
        <v>2.5207669999999998</v>
      </c>
      <c r="H71" s="8">
        <f t="shared" si="4"/>
        <v>1.2629093186372744</v>
      </c>
      <c r="I71" s="13">
        <f>AVERAGE(H70:H71)</f>
        <v>1.4871432747186775</v>
      </c>
      <c r="J71">
        <f>STDEV(H70:H71)</f>
        <v>0.31711470183489326</v>
      </c>
    </row>
    <row r="72" spans="1:13" x14ac:dyDescent="0.25">
      <c r="B72" s="2" t="s">
        <v>54</v>
      </c>
      <c r="D72">
        <v>0.99480000000000002</v>
      </c>
      <c r="E72" s="2">
        <v>50</v>
      </c>
      <c r="F72" s="2">
        <v>2.1429999999999998</v>
      </c>
      <c r="G72" s="8">
        <f t="shared" si="3"/>
        <v>2.0514610999999996</v>
      </c>
      <c r="H72" s="8">
        <f t="shared" si="4"/>
        <v>1.031092229593888</v>
      </c>
      <c r="I72" s="13"/>
    </row>
    <row r="73" spans="1:13" x14ac:dyDescent="0.25">
      <c r="B73" s="2" t="s">
        <v>55</v>
      </c>
      <c r="D73">
        <v>0.99239999999999995</v>
      </c>
      <c r="E73" s="2">
        <v>50</v>
      </c>
      <c r="F73" s="2">
        <v>1.534</v>
      </c>
      <c r="G73" s="8">
        <f t="shared" si="3"/>
        <v>1.5473918</v>
      </c>
      <c r="H73" s="8">
        <f t="shared" si="4"/>
        <v>0.77962101975010079</v>
      </c>
      <c r="I73" s="13">
        <f>AVERAGE(H72:H73)</f>
        <v>0.9053566246719944</v>
      </c>
      <c r="J73">
        <f>STDEV(H72:H73)</f>
        <v>0.17781699775372731</v>
      </c>
    </row>
    <row r="74" spans="1:13" ht="12" customHeight="1" x14ac:dyDescent="0.25">
      <c r="B74" s="2" t="s">
        <v>56</v>
      </c>
      <c r="D74">
        <v>0.99709999999999999</v>
      </c>
      <c r="E74" s="2">
        <v>50</v>
      </c>
      <c r="F74" s="2">
        <v>33.25</v>
      </c>
      <c r="G74" s="8">
        <f t="shared" si="3"/>
        <v>27.798724999999997</v>
      </c>
      <c r="H74" s="8">
        <f t="shared" si="4"/>
        <v>13.939787884866108</v>
      </c>
      <c r="I74" s="13"/>
    </row>
    <row r="75" spans="1:13" s="16" customFormat="1" ht="12" customHeight="1" x14ac:dyDescent="0.25">
      <c r="A75" s="14"/>
      <c r="B75" s="15" t="s">
        <v>57</v>
      </c>
      <c r="C75" s="15"/>
      <c r="D75" s="16">
        <v>0.99880000000000002</v>
      </c>
      <c r="E75" s="15">
        <v>5</v>
      </c>
      <c r="F75" s="15">
        <v>802.37</v>
      </c>
      <c r="G75" s="17">
        <f t="shared" si="3"/>
        <v>664.39934900000003</v>
      </c>
      <c r="H75" s="17">
        <f t="shared" si="4"/>
        <v>33.259879305166201</v>
      </c>
      <c r="I75" s="18">
        <f>AVERAGE(H74:H75)</f>
        <v>23.599833595016154</v>
      </c>
      <c r="J75">
        <f>STDEV(H74:H75)</f>
        <v>13.661367656438239</v>
      </c>
    </row>
    <row r="76" spans="1:13" s="16" customFormat="1" ht="12" customHeight="1" x14ac:dyDescent="0.25">
      <c r="A76" s="14"/>
      <c r="B76" s="15" t="s">
        <v>58</v>
      </c>
      <c r="C76" s="15"/>
      <c r="D76" s="16">
        <v>1.0058</v>
      </c>
      <c r="E76" s="15">
        <v>50</v>
      </c>
      <c r="F76" s="15">
        <v>268.64</v>
      </c>
      <c r="G76" s="17">
        <f t="shared" si="3"/>
        <v>222.63102799999999</v>
      </c>
      <c r="H76" s="17">
        <f t="shared" si="4"/>
        <v>110.67360707894211</v>
      </c>
      <c r="I76" s="18"/>
    </row>
    <row r="77" spans="1:13" ht="12" customHeight="1" x14ac:dyDescent="0.25">
      <c r="B77" s="2" t="s">
        <v>59</v>
      </c>
      <c r="D77">
        <v>1.0046999999999999</v>
      </c>
      <c r="E77" s="2">
        <v>50</v>
      </c>
      <c r="F77" s="2">
        <v>87.95</v>
      </c>
      <c r="G77" s="8">
        <f t="shared" si="3"/>
        <v>73.073915</v>
      </c>
      <c r="H77" s="8">
        <f t="shared" si="4"/>
        <v>36.366037125510104</v>
      </c>
      <c r="I77" s="13">
        <f>AVERAGE(H76:H77)</f>
        <v>73.519822102226101</v>
      </c>
      <c r="J77">
        <f>STDEV(H76:H77)</f>
        <v>52.543386607565544</v>
      </c>
    </row>
    <row r="78" spans="1:13" ht="12" customHeight="1" x14ac:dyDescent="0.25">
      <c r="B78" s="2" t="s">
        <v>58</v>
      </c>
      <c r="D78">
        <v>0.99950000000000006</v>
      </c>
      <c r="E78" s="2">
        <v>50</v>
      </c>
      <c r="F78" s="2">
        <v>66.605999999999995</v>
      </c>
      <c r="G78" s="8">
        <f t="shared" si="3"/>
        <v>55.407486200000001</v>
      </c>
      <c r="H78" s="8">
        <f t="shared" si="4"/>
        <v>27.717601900950477</v>
      </c>
      <c r="I78" s="13"/>
    </row>
    <row r="79" spans="1:13" ht="12" customHeight="1" x14ac:dyDescent="0.25">
      <c r="B79" s="2" t="s">
        <v>59</v>
      </c>
      <c r="D79">
        <v>0.99819999999999998</v>
      </c>
      <c r="E79" s="2">
        <v>50</v>
      </c>
      <c r="F79" s="2">
        <v>98.885000000000005</v>
      </c>
      <c r="G79" s="8">
        <f t="shared" si="3"/>
        <v>82.124814499999999</v>
      </c>
      <c r="H79" s="8">
        <f t="shared" si="4"/>
        <v>41.136452865157288</v>
      </c>
      <c r="I79" s="13">
        <f>AVERAGE(H78:H79)</f>
        <v>34.427027383053883</v>
      </c>
      <c r="J79">
        <f>STDEV(H78:H79)</f>
        <v>9.4885605125222625</v>
      </c>
    </row>
    <row r="80" spans="1:13" ht="12" customHeight="1" x14ac:dyDescent="0.25">
      <c r="B80" s="2" t="s">
        <v>60</v>
      </c>
      <c r="D80">
        <v>0.99660000000000004</v>
      </c>
      <c r="E80" s="2">
        <v>50</v>
      </c>
      <c r="F80" s="2">
        <v>57.905999999999999</v>
      </c>
      <c r="G80" s="8">
        <f t="shared" si="3"/>
        <v>48.206496200000004</v>
      </c>
      <c r="H80" s="8">
        <f t="shared" si="4"/>
        <v>24.185478727674091</v>
      </c>
      <c r="I80" s="13"/>
    </row>
    <row r="81" spans="1:10" ht="12" customHeight="1" x14ac:dyDescent="0.25">
      <c r="B81" s="2" t="s">
        <v>61</v>
      </c>
      <c r="D81">
        <v>0.99790000000000001</v>
      </c>
      <c r="E81" s="2">
        <v>50</v>
      </c>
      <c r="F81" s="2">
        <v>52.862000000000002</v>
      </c>
      <c r="G81" s="8">
        <f t="shared" si="3"/>
        <v>44.031577400000003</v>
      </c>
      <c r="H81" s="8">
        <f t="shared" si="4"/>
        <v>22.062119150215452</v>
      </c>
      <c r="I81" s="13">
        <f>AVERAGE(H80:H81)</f>
        <v>23.123798938944773</v>
      </c>
      <c r="J81">
        <f>STDEV(H80:H81)</f>
        <v>1.5014419561184065</v>
      </c>
    </row>
    <row r="82" spans="1:10" ht="12" customHeight="1" x14ac:dyDescent="0.25">
      <c r="B82" s="2" t="s">
        <v>60</v>
      </c>
      <c r="D82">
        <v>0.99819999999999998</v>
      </c>
      <c r="E82" s="2">
        <v>50</v>
      </c>
      <c r="F82" s="2">
        <v>40.768000000000001</v>
      </c>
      <c r="G82" s="8">
        <f t="shared" si="3"/>
        <v>34.021373600000004</v>
      </c>
      <c r="H82" s="8">
        <f t="shared" si="4"/>
        <v>17.041361250250453</v>
      </c>
      <c r="I82" s="13"/>
    </row>
    <row r="83" spans="1:10" ht="12" customHeight="1" x14ac:dyDescent="0.25">
      <c r="B83" s="2" t="s">
        <v>61</v>
      </c>
      <c r="D83">
        <v>0.99890000000000001</v>
      </c>
      <c r="E83" s="2">
        <v>50</v>
      </c>
      <c r="F83" s="2">
        <v>40.018999999999998</v>
      </c>
      <c r="G83" s="8">
        <f t="shared" si="3"/>
        <v>33.401426300000004</v>
      </c>
      <c r="H83" s="8">
        <f t="shared" si="4"/>
        <v>16.71910416458104</v>
      </c>
      <c r="I83" s="13">
        <f>AVERAGE(H82:H83)</f>
        <v>16.880232707415747</v>
      </c>
      <c r="J83">
        <f>STDEV(H82:H83)</f>
        <v>0.22787017056225636</v>
      </c>
    </row>
    <row r="84" spans="1:10" x14ac:dyDescent="0.25">
      <c r="B84" s="2" t="s">
        <v>62</v>
      </c>
      <c r="D84">
        <v>0.997</v>
      </c>
      <c r="E84" s="2">
        <v>50</v>
      </c>
      <c r="F84" s="2">
        <v>46.954999999999998</v>
      </c>
      <c r="G84" s="8">
        <f t="shared" si="3"/>
        <v>39.142353499999999</v>
      </c>
      <c r="H84" s="8">
        <f t="shared" si="4"/>
        <v>19.630066950852555</v>
      </c>
      <c r="I84" s="13"/>
    </row>
    <row r="85" spans="1:10" x14ac:dyDescent="0.25">
      <c r="B85" s="2" t="s">
        <v>63</v>
      </c>
      <c r="D85">
        <v>0.99809999999999999</v>
      </c>
      <c r="E85" s="2">
        <v>50</v>
      </c>
      <c r="F85" s="2">
        <v>40.792000000000002</v>
      </c>
      <c r="G85" s="8">
        <f t="shared" si="3"/>
        <v>34.041238400000005</v>
      </c>
      <c r="H85" s="8">
        <f t="shared" si="4"/>
        <v>17.053019937881977</v>
      </c>
      <c r="I85" s="13">
        <f>AVERAGE(H84:H85)</f>
        <v>18.341543444367268</v>
      </c>
      <c r="J85">
        <f>STDEV(H84:H85)</f>
        <v>1.8222474183080324</v>
      </c>
    </row>
    <row r="86" spans="1:10" x14ac:dyDescent="0.25">
      <c r="B86" s="2" t="s">
        <v>64</v>
      </c>
      <c r="D86">
        <v>1.0019</v>
      </c>
      <c r="E86" s="2">
        <v>50</v>
      </c>
      <c r="F86" s="2">
        <v>39.392000000000003</v>
      </c>
      <c r="G86" s="8">
        <f t="shared" si="3"/>
        <v>32.882458400000004</v>
      </c>
      <c r="H86" s="8">
        <f t="shared" si="4"/>
        <v>16.410050104800884</v>
      </c>
      <c r="I86" s="13"/>
    </row>
    <row r="87" spans="1:10" x14ac:dyDescent="0.25">
      <c r="B87" s="2" t="s">
        <v>65</v>
      </c>
      <c r="D87">
        <v>1.0012000000000001</v>
      </c>
      <c r="E87" s="2">
        <v>50</v>
      </c>
      <c r="F87" s="2">
        <v>41.381</v>
      </c>
      <c r="G87" s="8">
        <f t="shared" si="3"/>
        <v>34.528753700000003</v>
      </c>
      <c r="H87" s="8">
        <f t="shared" si="4"/>
        <v>17.243684428685576</v>
      </c>
      <c r="I87" s="13">
        <f>AVERAGE(H86:H87)</f>
        <v>16.826867266743228</v>
      </c>
      <c r="J87">
        <f>STDEV(H86:H87)</f>
        <v>0.58946848344872804</v>
      </c>
    </row>
    <row r="88" spans="1:10" x14ac:dyDescent="0.25">
      <c r="B88" s="2" t="s">
        <v>64</v>
      </c>
      <c r="D88">
        <v>0.99919999999999998</v>
      </c>
      <c r="E88" s="2">
        <v>50</v>
      </c>
      <c r="F88" s="2">
        <v>40.267000000000003</v>
      </c>
      <c r="G88" s="8">
        <f t="shared" si="3"/>
        <v>33.606695900000005</v>
      </c>
      <c r="H88" s="8">
        <f t="shared" si="4"/>
        <v>16.816801391112893</v>
      </c>
      <c r="I88" s="13"/>
    </row>
    <row r="89" spans="1:10" x14ac:dyDescent="0.25">
      <c r="B89" s="2" t="s">
        <v>65</v>
      </c>
      <c r="D89">
        <v>0.99580000000000002</v>
      </c>
      <c r="E89" s="2">
        <v>50</v>
      </c>
      <c r="F89" s="2">
        <v>41.218000000000004</v>
      </c>
      <c r="G89" s="8">
        <f t="shared" si="3"/>
        <v>34.393838600000002</v>
      </c>
      <c r="H89" s="8">
        <f t="shared" si="4"/>
        <v>17.269450994175539</v>
      </c>
      <c r="I89" s="13">
        <f>AVERAGE(H88:H89)</f>
        <v>17.043126192644216</v>
      </c>
      <c r="J89">
        <f>STDEV(H88:H89)</f>
        <v>0.32007160382699612</v>
      </c>
    </row>
    <row r="90" spans="1:10" x14ac:dyDescent="0.25">
      <c r="B90" s="2" t="s">
        <v>66</v>
      </c>
      <c r="D90">
        <v>1.0024</v>
      </c>
      <c r="E90" s="2">
        <v>50</v>
      </c>
      <c r="F90" s="2">
        <v>41.087000000000003</v>
      </c>
      <c r="G90" s="8">
        <f t="shared" si="3"/>
        <v>34.285409900000005</v>
      </c>
      <c r="H90" s="8">
        <f t="shared" si="4"/>
        <v>17.101660963687152</v>
      </c>
      <c r="I90" s="13"/>
    </row>
    <row r="91" spans="1:10" x14ac:dyDescent="0.25">
      <c r="B91" s="2" t="s">
        <v>67</v>
      </c>
      <c r="D91">
        <v>1.0012000000000001</v>
      </c>
      <c r="E91" s="2">
        <v>50</v>
      </c>
      <c r="F91" s="2">
        <v>41.963999999999999</v>
      </c>
      <c r="G91" s="8">
        <f t="shared" si="3"/>
        <v>35.011302800000003</v>
      </c>
      <c r="H91" s="8">
        <f t="shared" si="4"/>
        <v>17.484669796244507</v>
      </c>
      <c r="I91" s="13">
        <f>AVERAGE(H90:H91)</f>
        <v>17.293165379965828</v>
      </c>
      <c r="J91">
        <f>STDEV(H90:H91)</f>
        <v>0.27082814275564854</v>
      </c>
    </row>
    <row r="92" spans="1:10" x14ac:dyDescent="0.25">
      <c r="B92" s="2" t="s">
        <v>66</v>
      </c>
      <c r="D92">
        <v>0.99680000000000002</v>
      </c>
      <c r="E92" s="2">
        <v>50</v>
      </c>
      <c r="F92" s="2">
        <v>35.703000000000003</v>
      </c>
      <c r="G92" s="8">
        <f t="shared" si="3"/>
        <v>29.829073100000002</v>
      </c>
      <c r="H92" s="8">
        <f t="shared" si="4"/>
        <v>14.96241628210273</v>
      </c>
      <c r="I92" s="13"/>
    </row>
    <row r="93" spans="1:10" x14ac:dyDescent="0.25">
      <c r="B93" s="2" t="s">
        <v>67</v>
      </c>
      <c r="D93">
        <v>0.99650000000000005</v>
      </c>
      <c r="E93" s="2">
        <v>50</v>
      </c>
      <c r="F93" s="2">
        <v>39.387999999999998</v>
      </c>
      <c r="G93" s="8">
        <f t="shared" si="3"/>
        <v>32.879147600000003</v>
      </c>
      <c r="H93" s="8">
        <f t="shared" si="4"/>
        <v>16.497314400401407</v>
      </c>
      <c r="I93" s="13">
        <f>AVERAGE(H92:H93)</f>
        <v>15.729865341252069</v>
      </c>
      <c r="J93">
        <f>STDEV(H92:H93)</f>
        <v>1.0853368678794666</v>
      </c>
    </row>
    <row r="94" spans="1:10" x14ac:dyDescent="0.25">
      <c r="A94" s="3">
        <v>12</v>
      </c>
      <c r="E94" s="2"/>
      <c r="H94" s="8"/>
      <c r="I94" s="13"/>
    </row>
    <row r="95" spans="1:10" x14ac:dyDescent="0.25">
      <c r="B95" s="2" t="s">
        <v>50</v>
      </c>
      <c r="D95">
        <v>1.0031000000000001</v>
      </c>
      <c r="E95" s="2">
        <v>50</v>
      </c>
      <c r="F95" s="2">
        <v>9.609</v>
      </c>
      <c r="G95" s="8">
        <f>0.8234*F95-0.4106</f>
        <v>7.501450600000001</v>
      </c>
      <c r="H95" s="8">
        <f t="shared" si="4"/>
        <v>3.7391339846475926</v>
      </c>
      <c r="I95" s="13"/>
    </row>
    <row r="96" spans="1:10" x14ac:dyDescent="0.25">
      <c r="B96" s="2" t="s">
        <v>51</v>
      </c>
      <c r="D96">
        <v>1.0008999999999999</v>
      </c>
      <c r="E96" s="2">
        <v>50</v>
      </c>
      <c r="F96" s="2">
        <v>2.9780000000000002</v>
      </c>
      <c r="G96" s="8">
        <f t="shared" ref="G96:G124" si="5">0.8234*F96-0.4106</f>
        <v>2.0414852000000003</v>
      </c>
      <c r="H96" s="8">
        <f t="shared" si="4"/>
        <v>1.0198247577180539</v>
      </c>
      <c r="I96" s="13">
        <f>AVERAGE(H95:H96)</f>
        <v>2.379479371182823</v>
      </c>
      <c r="J96">
        <f>STDEV(H95:H96)</f>
        <v>1.9228419945050252</v>
      </c>
    </row>
    <row r="97" spans="1:13" x14ac:dyDescent="0.25">
      <c r="B97" s="2" t="s">
        <v>52</v>
      </c>
      <c r="D97">
        <v>1.0033000000000001</v>
      </c>
      <c r="E97" s="2">
        <v>50</v>
      </c>
      <c r="F97" s="2">
        <v>3.3940000000000001</v>
      </c>
      <c r="G97" s="8">
        <f t="shared" si="5"/>
        <v>2.3840196000000002</v>
      </c>
      <c r="H97" s="8">
        <f t="shared" si="4"/>
        <v>1.1880891059503638</v>
      </c>
      <c r="I97" s="13"/>
    </row>
    <row r="98" spans="1:13" x14ac:dyDescent="0.25">
      <c r="B98" s="2" t="s">
        <v>53</v>
      </c>
      <c r="D98">
        <v>1.0046999999999999</v>
      </c>
      <c r="E98" s="2">
        <v>50</v>
      </c>
      <c r="F98" s="2">
        <v>4.01</v>
      </c>
      <c r="G98" s="8">
        <f t="shared" si="5"/>
        <v>2.8912339999999999</v>
      </c>
      <c r="H98" s="8">
        <f t="shared" si="4"/>
        <v>1.4388543843933514</v>
      </c>
      <c r="I98" s="13">
        <f>AVERAGE(H97:H98)</f>
        <v>1.3134717451718576</v>
      </c>
      <c r="J98">
        <f>STDEV(H97:H98)</f>
        <v>0.17731782887316935</v>
      </c>
      <c r="L98" s="12">
        <v>6.2190000000000003</v>
      </c>
      <c r="M98">
        <v>2.5</v>
      </c>
    </row>
    <row r="99" spans="1:13" x14ac:dyDescent="0.25">
      <c r="B99" s="2" t="s">
        <v>52</v>
      </c>
      <c r="D99">
        <v>0.99570000000000003</v>
      </c>
      <c r="E99" s="2">
        <v>50</v>
      </c>
      <c r="F99" s="2">
        <v>3.0030000000000001</v>
      </c>
      <c r="G99" s="8">
        <f t="shared" si="5"/>
        <v>2.0620702</v>
      </c>
      <c r="H99" s="8">
        <f t="shared" si="4"/>
        <v>1.0354876970975195</v>
      </c>
      <c r="I99" s="13"/>
      <c r="L99" s="12">
        <v>7.484</v>
      </c>
      <c r="M99">
        <v>5</v>
      </c>
    </row>
    <row r="100" spans="1:13" x14ac:dyDescent="0.25">
      <c r="B100" s="2" t="s">
        <v>53</v>
      </c>
      <c r="D100">
        <v>0.99829999999999997</v>
      </c>
      <c r="E100" s="2">
        <v>50</v>
      </c>
      <c r="F100" s="2">
        <v>3.855</v>
      </c>
      <c r="G100" s="8">
        <f t="shared" si="5"/>
        <v>2.7636069999999999</v>
      </c>
      <c r="H100" s="8">
        <f t="shared" si="4"/>
        <v>1.3841565661624764</v>
      </c>
      <c r="I100" s="13">
        <f>AVERAGE(H99:H100)</f>
        <v>1.209822131629998</v>
      </c>
      <c r="J100">
        <f>STDEV(H99:H100)</f>
        <v>0.24654612170447571</v>
      </c>
      <c r="L100" s="12">
        <v>12.917</v>
      </c>
      <c r="M100">
        <v>10</v>
      </c>
    </row>
    <row r="101" spans="1:13" x14ac:dyDescent="0.25">
      <c r="B101" s="2" t="s">
        <v>54</v>
      </c>
      <c r="D101">
        <v>0.99909999999999999</v>
      </c>
      <c r="E101" s="2">
        <v>50</v>
      </c>
      <c r="F101" s="2">
        <v>4.7370000000000001</v>
      </c>
      <c r="G101" s="8">
        <f t="shared" si="5"/>
        <v>3.4898457999999999</v>
      </c>
      <c r="H101" s="8">
        <f t="shared" si="4"/>
        <v>1.7464947452707436</v>
      </c>
      <c r="I101" s="13"/>
      <c r="L101" s="12">
        <v>29.335999999999999</v>
      </c>
      <c r="M101">
        <v>29</v>
      </c>
    </row>
    <row r="102" spans="1:13" x14ac:dyDescent="0.25">
      <c r="B102" s="2" t="s">
        <v>55</v>
      </c>
      <c r="D102">
        <v>1.0001</v>
      </c>
      <c r="E102" s="2">
        <v>50</v>
      </c>
      <c r="F102" s="2">
        <v>3.7549999999999999</v>
      </c>
      <c r="G102" s="8">
        <f t="shared" si="5"/>
        <v>2.6812670000000001</v>
      </c>
      <c r="H102" s="8">
        <f t="shared" si="4"/>
        <v>1.3404994500549945</v>
      </c>
      <c r="I102" s="13">
        <f>AVERAGE(H101:H102)</f>
        <v>1.543497097662869</v>
      </c>
      <c r="J102">
        <f>STDEV(H101:H102)</f>
        <v>0.28708202637689129</v>
      </c>
      <c r="L102" s="12">
        <v>63.738</v>
      </c>
      <c r="M102">
        <v>50</v>
      </c>
    </row>
    <row r="103" spans="1:13" x14ac:dyDescent="0.25">
      <c r="B103" s="2" t="s">
        <v>54</v>
      </c>
      <c r="D103">
        <v>0.99580000000000002</v>
      </c>
      <c r="E103" s="2">
        <v>50</v>
      </c>
      <c r="F103" s="2">
        <v>2.6680000000000001</v>
      </c>
      <c r="G103" s="8">
        <f t="shared" si="5"/>
        <v>1.7862312</v>
      </c>
      <c r="H103" s="8">
        <f t="shared" si="4"/>
        <v>0.89688250652741508</v>
      </c>
      <c r="I103" s="13"/>
    </row>
    <row r="104" spans="1:13" x14ac:dyDescent="0.25">
      <c r="B104" s="2" t="s">
        <v>55</v>
      </c>
      <c r="D104">
        <v>0.99939999999999996</v>
      </c>
      <c r="E104" s="2">
        <v>50</v>
      </c>
      <c r="F104" s="2">
        <v>3.1349999999999998</v>
      </c>
      <c r="G104" s="8">
        <f t="shared" si="5"/>
        <v>2.1707589999999999</v>
      </c>
      <c r="H104" s="8">
        <f t="shared" si="4"/>
        <v>1.0860311186712028</v>
      </c>
      <c r="I104" s="13">
        <f>AVERAGE(H103:H104)</f>
        <v>0.99145681259930896</v>
      </c>
      <c r="J104">
        <f>STDEV(H103:H104)</f>
        <v>0.13374826629889647</v>
      </c>
    </row>
    <row r="105" spans="1:13" x14ac:dyDescent="0.25">
      <c r="B105" s="2" t="s">
        <v>56</v>
      </c>
      <c r="D105">
        <v>1.0066999999999999</v>
      </c>
      <c r="E105" s="2">
        <v>50</v>
      </c>
      <c r="F105" s="2">
        <v>61.243000000000002</v>
      </c>
      <c r="G105" s="8">
        <f t="shared" si="5"/>
        <v>50.016886200000002</v>
      </c>
      <c r="H105" s="8">
        <f t="shared" si="4"/>
        <v>24.842001688685805</v>
      </c>
      <c r="I105" s="13"/>
    </row>
    <row r="106" spans="1:13" x14ac:dyDescent="0.25">
      <c r="B106" s="2" t="s">
        <v>57</v>
      </c>
      <c r="D106">
        <v>1.0052000000000001</v>
      </c>
      <c r="E106" s="2">
        <v>50</v>
      </c>
      <c r="F106" s="2">
        <v>58.445</v>
      </c>
      <c r="G106" s="8">
        <f t="shared" si="5"/>
        <v>47.713012999999997</v>
      </c>
      <c r="H106" s="8">
        <f t="shared" si="4"/>
        <v>23.733094409072816</v>
      </c>
      <c r="I106" s="13">
        <f>AVERAGE(H105:H106)</f>
        <v>24.287548048879309</v>
      </c>
      <c r="J106">
        <f>STDEV(H105:H106)</f>
        <v>0.78411585712147158</v>
      </c>
    </row>
    <row r="107" spans="1:13" x14ac:dyDescent="0.25">
      <c r="B107" s="2" t="s">
        <v>58</v>
      </c>
      <c r="D107">
        <v>0.99099999999999999</v>
      </c>
      <c r="E107" s="2">
        <v>100</v>
      </c>
      <c r="F107" s="2">
        <v>43.648000000000003</v>
      </c>
      <c r="G107" s="8">
        <f t="shared" si="5"/>
        <v>35.529163199999999</v>
      </c>
      <c r="H107" s="8">
        <f t="shared" si="4"/>
        <v>35.851829667003024</v>
      </c>
      <c r="I107" s="13"/>
    </row>
    <row r="108" spans="1:13" x14ac:dyDescent="0.25">
      <c r="B108" s="2" t="s">
        <v>59</v>
      </c>
      <c r="D108">
        <v>0.99399999999999999</v>
      </c>
      <c r="E108" s="2">
        <v>100</v>
      </c>
      <c r="F108" s="2">
        <v>51.185000000000002</v>
      </c>
      <c r="G108" s="8">
        <f t="shared" si="5"/>
        <v>41.735129000000001</v>
      </c>
      <c r="H108" s="8">
        <f t="shared" si="4"/>
        <v>41.987051307847082</v>
      </c>
      <c r="I108" s="13">
        <f>AVERAGE(H107:H108)</f>
        <v>38.919440487425049</v>
      </c>
      <c r="J108">
        <f>STDEV(H107:H108)</f>
        <v>4.338256826323291</v>
      </c>
    </row>
    <row r="109" spans="1:13" x14ac:dyDescent="0.25">
      <c r="B109" s="2" t="s">
        <v>58</v>
      </c>
      <c r="D109">
        <v>0.99960000000000004</v>
      </c>
      <c r="E109" s="2">
        <v>100</v>
      </c>
      <c r="F109" s="2">
        <v>54.478000000000002</v>
      </c>
      <c r="G109" s="8">
        <f t="shared" si="5"/>
        <v>44.446585200000001</v>
      </c>
      <c r="H109" s="8">
        <f t="shared" si="4"/>
        <v>44.464370948379354</v>
      </c>
      <c r="I109" s="13"/>
    </row>
    <row r="110" spans="1:13" x14ac:dyDescent="0.25">
      <c r="B110" s="2" t="s">
        <v>59</v>
      </c>
      <c r="D110">
        <v>0.99319999999999997</v>
      </c>
      <c r="E110" s="2">
        <v>100</v>
      </c>
      <c r="F110" s="2">
        <v>30.026</v>
      </c>
      <c r="G110" s="8">
        <f t="shared" si="5"/>
        <v>24.312808400000002</v>
      </c>
      <c r="H110" s="8">
        <f t="shared" si="4"/>
        <v>24.479267418445428</v>
      </c>
      <c r="I110" s="13">
        <f>AVERAGE(H109:H110)</f>
        <v>34.471819183412393</v>
      </c>
      <c r="J110">
        <f>STDEV(H109:H110)</f>
        <v>14.131602228731476</v>
      </c>
    </row>
    <row r="111" spans="1:13" x14ac:dyDescent="0.25">
      <c r="B111" s="2" t="s">
        <v>60</v>
      </c>
      <c r="D111">
        <v>1.0064</v>
      </c>
      <c r="E111" s="2">
        <v>50</v>
      </c>
      <c r="F111" s="2">
        <v>45.121000000000002</v>
      </c>
      <c r="G111" s="8">
        <f t="shared" si="5"/>
        <v>36.742031400000002</v>
      </c>
      <c r="H111" s="8">
        <f t="shared" si="4"/>
        <v>18.25418889109698</v>
      </c>
      <c r="I111" s="13"/>
    </row>
    <row r="112" spans="1:13" s="16" customFormat="1" x14ac:dyDescent="0.25">
      <c r="A112" s="14"/>
      <c r="B112" s="15" t="s">
        <v>61</v>
      </c>
      <c r="C112" s="15"/>
      <c r="D112" s="16">
        <v>1.0024999999999999</v>
      </c>
      <c r="E112" s="15">
        <v>10</v>
      </c>
      <c r="F112" s="15">
        <v>408.16</v>
      </c>
      <c r="G112" s="17">
        <f t="shared" si="5"/>
        <v>335.66834400000005</v>
      </c>
      <c r="H112" s="17">
        <f t="shared" si="4"/>
        <v>33.483126583541157</v>
      </c>
      <c r="I112" s="18">
        <f>AVERAGE(H111:H112)</f>
        <v>25.868657737319069</v>
      </c>
      <c r="J112">
        <f>STDEV(H111:H112)</f>
        <v>10.768485112594689</v>
      </c>
    </row>
    <row r="113" spans="1:10" x14ac:dyDescent="0.25">
      <c r="B113" s="2" t="s">
        <v>60</v>
      </c>
      <c r="D113">
        <v>1.0028999999999999</v>
      </c>
      <c r="E113" s="2">
        <v>50</v>
      </c>
      <c r="F113" s="2">
        <v>103</v>
      </c>
      <c r="G113" s="8">
        <f t="shared" si="5"/>
        <v>84.399600000000007</v>
      </c>
      <c r="H113" s="8">
        <f t="shared" si="4"/>
        <v>42.077774454083169</v>
      </c>
      <c r="I113" s="13"/>
    </row>
    <row r="114" spans="1:10" x14ac:dyDescent="0.25">
      <c r="B114" s="2" t="s">
        <v>61</v>
      </c>
      <c r="D114">
        <v>1.0024</v>
      </c>
      <c r="E114" s="2">
        <v>50</v>
      </c>
      <c r="F114" s="2">
        <v>41.688000000000002</v>
      </c>
      <c r="G114" s="8">
        <f t="shared" si="5"/>
        <v>33.9152992</v>
      </c>
      <c r="H114" s="8">
        <f t="shared" si="4"/>
        <v>16.917048683160413</v>
      </c>
      <c r="I114" s="13">
        <f>AVERAGE(H113:H114)</f>
        <v>29.497411568621793</v>
      </c>
      <c r="J114">
        <f>STDEV(H113:H114)</f>
        <v>17.791319812194601</v>
      </c>
    </row>
    <row r="115" spans="1:10" x14ac:dyDescent="0.25">
      <c r="B115" s="2" t="s">
        <v>62</v>
      </c>
      <c r="D115">
        <v>0.99939999999999996</v>
      </c>
      <c r="E115" s="2">
        <v>50</v>
      </c>
      <c r="F115" s="2">
        <v>35.456000000000003</v>
      </c>
      <c r="G115" s="8">
        <f t="shared" si="5"/>
        <v>28.783870400000005</v>
      </c>
      <c r="H115" s="8">
        <f t="shared" si="4"/>
        <v>14.400575545327198</v>
      </c>
      <c r="I115" s="13"/>
    </row>
    <row r="116" spans="1:10" x14ac:dyDescent="0.25">
      <c r="B116" s="2" t="s">
        <v>63</v>
      </c>
      <c r="D116">
        <v>0.99960000000000004</v>
      </c>
      <c r="E116" s="2">
        <v>50</v>
      </c>
      <c r="F116" s="2">
        <v>49.774999999999999</v>
      </c>
      <c r="G116" s="8">
        <f t="shared" si="5"/>
        <v>40.574134999999998</v>
      </c>
      <c r="H116" s="8">
        <f t="shared" si="4"/>
        <v>20.295185574229691</v>
      </c>
      <c r="I116" s="13">
        <f>AVERAGE(H115:H116)</f>
        <v>17.347880559778446</v>
      </c>
      <c r="J116">
        <f>STDEV(H115:H116)</f>
        <v>4.1681187238871704</v>
      </c>
    </row>
    <row r="117" spans="1:10" x14ac:dyDescent="0.25">
      <c r="B117" s="2" t="s">
        <v>64</v>
      </c>
      <c r="D117">
        <v>0.998</v>
      </c>
      <c r="E117" s="2">
        <v>50</v>
      </c>
      <c r="F117" s="2">
        <v>32.72</v>
      </c>
      <c r="G117" s="8">
        <f t="shared" si="5"/>
        <v>26.531048000000002</v>
      </c>
      <c r="H117" s="8">
        <f t="shared" si="4"/>
        <v>13.292108216432869</v>
      </c>
      <c r="I117" s="13"/>
    </row>
    <row r="118" spans="1:10" x14ac:dyDescent="0.25">
      <c r="B118" s="2" t="s">
        <v>65</v>
      </c>
      <c r="D118">
        <v>0.99439999999999995</v>
      </c>
      <c r="E118" s="2">
        <v>50</v>
      </c>
      <c r="F118" s="2">
        <v>37.508000000000003</v>
      </c>
      <c r="G118" s="8">
        <f t="shared" si="5"/>
        <v>30.473487200000005</v>
      </c>
      <c r="H118" s="8">
        <f t="shared" si="4"/>
        <v>15.322549879324217</v>
      </c>
      <c r="I118" s="13">
        <f>AVERAGE(H117:H118)</f>
        <v>14.307329047878543</v>
      </c>
      <c r="J118">
        <f>STDEV(H117:H118)</f>
        <v>1.4357390686341625</v>
      </c>
    </row>
    <row r="119" spans="1:10" x14ac:dyDescent="0.25">
      <c r="B119" s="2" t="s">
        <v>64</v>
      </c>
      <c r="D119">
        <v>1.0009999999999999</v>
      </c>
      <c r="E119" s="2">
        <v>50</v>
      </c>
      <c r="F119" s="2">
        <v>39.215000000000003</v>
      </c>
      <c r="G119" s="8">
        <f t="shared" si="5"/>
        <v>31.879031000000008</v>
      </c>
      <c r="H119" s="8">
        <f t="shared" si="4"/>
        <v>15.923591908091913</v>
      </c>
      <c r="I119" s="13"/>
    </row>
    <row r="120" spans="1:10" x14ac:dyDescent="0.25">
      <c r="B120" s="2" t="s">
        <v>65</v>
      </c>
      <c r="D120">
        <v>0.99880000000000002</v>
      </c>
      <c r="E120" s="2">
        <v>50</v>
      </c>
      <c r="F120" s="2">
        <v>32.389000000000003</v>
      </c>
      <c r="G120" s="8">
        <f t="shared" si="5"/>
        <v>26.258502600000003</v>
      </c>
      <c r="H120" s="8">
        <f t="shared" si="4"/>
        <v>13.145025330396475</v>
      </c>
      <c r="I120" s="13">
        <f>AVERAGE(H119:H120)</f>
        <v>14.534308619244193</v>
      </c>
      <c r="J120">
        <f>STDEV(H119:H120)</f>
        <v>1.9647432690667421</v>
      </c>
    </row>
    <row r="121" spans="1:10" x14ac:dyDescent="0.25">
      <c r="B121" s="2" t="s">
        <v>66</v>
      </c>
      <c r="D121">
        <v>1.0047999999999999</v>
      </c>
      <c r="E121" s="2">
        <v>50</v>
      </c>
      <c r="F121" s="2">
        <v>37.052</v>
      </c>
      <c r="G121" s="8">
        <f t="shared" si="5"/>
        <v>30.098016800000003</v>
      </c>
      <c r="H121" s="8">
        <f t="shared" si="4"/>
        <v>14.977118232484079</v>
      </c>
      <c r="I121" s="13"/>
    </row>
    <row r="122" spans="1:10" x14ac:dyDescent="0.25">
      <c r="B122" s="2" t="s">
        <v>67</v>
      </c>
      <c r="D122">
        <v>1.0048999999999999</v>
      </c>
      <c r="E122" s="2">
        <v>50</v>
      </c>
      <c r="F122" s="2">
        <v>40.744</v>
      </c>
      <c r="G122" s="8">
        <f t="shared" si="5"/>
        <v>33.138009599999997</v>
      </c>
      <c r="H122" s="8">
        <f t="shared" si="4"/>
        <v>16.48821255846353</v>
      </c>
      <c r="I122" s="13">
        <f>AVERAGE(H121:H122)</f>
        <v>15.732665395473806</v>
      </c>
      <c r="J122">
        <f>STDEV(H121:H122)</f>
        <v>1.0685050449125855</v>
      </c>
    </row>
    <row r="123" spans="1:10" x14ac:dyDescent="0.25">
      <c r="B123" s="2" t="s">
        <v>66</v>
      </c>
      <c r="D123">
        <v>0.99360000000000004</v>
      </c>
      <c r="E123" s="2">
        <v>50</v>
      </c>
      <c r="F123" s="2">
        <v>53.228999999999999</v>
      </c>
      <c r="G123" s="8">
        <f t="shared" si="5"/>
        <v>43.418158599999998</v>
      </c>
      <c r="H123" s="8">
        <f t="shared" si="4"/>
        <v>21.848912338969402</v>
      </c>
      <c r="I123" s="13"/>
    </row>
    <row r="124" spans="1:10" x14ac:dyDescent="0.25">
      <c r="B124" s="2" t="s">
        <v>67</v>
      </c>
      <c r="D124">
        <v>0.99480000000000002</v>
      </c>
      <c r="E124" s="2">
        <v>50</v>
      </c>
      <c r="F124" s="2">
        <v>40.832000000000001</v>
      </c>
      <c r="G124" s="8">
        <f t="shared" si="5"/>
        <v>33.210468800000001</v>
      </c>
      <c r="H124" s="8">
        <f t="shared" si="4"/>
        <v>16.69203297145155</v>
      </c>
      <c r="I124" s="13">
        <f>AVERAGE(H123:H124)</f>
        <v>19.270472655210476</v>
      </c>
      <c r="J124">
        <f>STDEV(H123:H124)</f>
        <v>3.6464643705328608</v>
      </c>
    </row>
    <row r="125" spans="1:10" x14ac:dyDescent="0.25">
      <c r="A125" s="3">
        <v>18</v>
      </c>
      <c r="E125" s="2"/>
      <c r="H125" s="8"/>
      <c r="I125" s="13"/>
    </row>
    <row r="126" spans="1:10" x14ac:dyDescent="0.25">
      <c r="B126" s="2" t="s">
        <v>50</v>
      </c>
      <c r="D126">
        <v>0.99939999999999996</v>
      </c>
      <c r="E126" s="2">
        <v>50</v>
      </c>
      <c r="F126" s="2">
        <v>10.282999999999999</v>
      </c>
      <c r="G126" s="8">
        <f>0.7988*F126+0.0589</f>
        <v>8.2729603999999988</v>
      </c>
      <c r="H126" s="8">
        <f t="shared" si="4"/>
        <v>4.1389635781468881</v>
      </c>
      <c r="I126" s="13"/>
    </row>
    <row r="127" spans="1:10" x14ac:dyDescent="0.25">
      <c r="B127" s="2" t="s">
        <v>51</v>
      </c>
      <c r="D127">
        <v>0.99890000000000001</v>
      </c>
      <c r="E127" s="2">
        <v>50</v>
      </c>
      <c r="F127" s="2">
        <v>4.7220000000000004</v>
      </c>
      <c r="G127" s="8">
        <f t="shared" ref="G127:G155" si="6">0.7988*F127+0.0589</f>
        <v>3.8308336000000001</v>
      </c>
      <c r="H127" s="8">
        <f t="shared" si="4"/>
        <v>1.9175260786865551</v>
      </c>
      <c r="I127" s="13">
        <f>AVERAGE(H126:H127)</f>
        <v>3.0282448284167218</v>
      </c>
      <c r="J127">
        <f>STDEV(H126:H127)</f>
        <v>1.5707935198504872</v>
      </c>
    </row>
    <row r="128" spans="1:10" x14ac:dyDescent="0.25">
      <c r="B128" s="2" t="s">
        <v>52</v>
      </c>
      <c r="D128">
        <v>0.99739999999999995</v>
      </c>
      <c r="E128" s="2">
        <v>50</v>
      </c>
      <c r="F128" s="2">
        <v>4.4640000000000004</v>
      </c>
      <c r="G128" s="8">
        <f t="shared" si="6"/>
        <v>3.6247432000000002</v>
      </c>
      <c r="H128" s="8">
        <f t="shared" si="4"/>
        <v>1.8170960497292963</v>
      </c>
      <c r="I128" s="13"/>
    </row>
    <row r="129" spans="2:13" x14ac:dyDescent="0.25">
      <c r="B129" s="2" t="s">
        <v>53</v>
      </c>
      <c r="D129">
        <v>0.997</v>
      </c>
      <c r="E129" s="2">
        <v>50</v>
      </c>
      <c r="F129" s="2">
        <v>3.5449999999999999</v>
      </c>
      <c r="G129" s="8">
        <f t="shared" si="6"/>
        <v>2.8906459999999998</v>
      </c>
      <c r="H129" s="8">
        <f t="shared" si="4"/>
        <v>1.4496720160481444</v>
      </c>
      <c r="I129" s="13">
        <f>AVERAGE(H128:H129)</f>
        <v>1.6333840328887204</v>
      </c>
      <c r="J129">
        <f>STDEV(H128:H129)</f>
        <v>0.25980802578685763</v>
      </c>
      <c r="L129">
        <v>4.2590000000000003</v>
      </c>
      <c r="M129">
        <v>2.5</v>
      </c>
    </row>
    <row r="130" spans="2:13" x14ac:dyDescent="0.25">
      <c r="B130" s="2" t="s">
        <v>52</v>
      </c>
      <c r="D130">
        <v>0.99270000000000003</v>
      </c>
      <c r="E130" s="2">
        <v>50</v>
      </c>
      <c r="F130" s="2">
        <v>5.2690000000000001</v>
      </c>
      <c r="G130" s="8">
        <f t="shared" si="6"/>
        <v>4.2677772000000003</v>
      </c>
      <c r="H130" s="8">
        <f t="shared" si="4"/>
        <v>2.1495805379268664</v>
      </c>
      <c r="I130" s="13"/>
      <c r="L130">
        <v>6.4409999999999998</v>
      </c>
      <c r="M130">
        <v>5</v>
      </c>
    </row>
    <row r="131" spans="2:13" x14ac:dyDescent="0.25">
      <c r="B131" s="2" t="s">
        <v>53</v>
      </c>
      <c r="D131">
        <v>0.99419999999999997</v>
      </c>
      <c r="E131" s="2">
        <v>50</v>
      </c>
      <c r="F131" s="2">
        <v>2.6059999999999999</v>
      </c>
      <c r="G131" s="8">
        <f t="shared" si="6"/>
        <v>2.1405727999999997</v>
      </c>
      <c r="H131" s="8">
        <f t="shared" si="4"/>
        <v>1.0765302755984709</v>
      </c>
      <c r="I131" s="13">
        <f>AVERAGE(H130:H131)</f>
        <v>1.6130554067626686</v>
      </c>
      <c r="J131">
        <f>STDEV(H130:H131)</f>
        <v>0.7587611170464128</v>
      </c>
      <c r="L131">
        <v>11.435</v>
      </c>
      <c r="M131">
        <v>10</v>
      </c>
    </row>
    <row r="132" spans="2:13" x14ac:dyDescent="0.25">
      <c r="B132" s="2" t="s">
        <v>54</v>
      </c>
      <c r="D132">
        <v>0.99619999999999997</v>
      </c>
      <c r="E132" s="2">
        <v>50</v>
      </c>
      <c r="F132" s="2">
        <v>2.0609999999999999</v>
      </c>
      <c r="G132" s="8">
        <f t="shared" si="6"/>
        <v>1.7052267999999997</v>
      </c>
      <c r="H132" s="8">
        <f t="shared" si="4"/>
        <v>0.85586568962055798</v>
      </c>
      <c r="I132" s="13"/>
      <c r="L132">
        <v>30.22</v>
      </c>
      <c r="M132">
        <v>25</v>
      </c>
    </row>
    <row r="133" spans="2:13" x14ac:dyDescent="0.25">
      <c r="B133" s="2" t="s">
        <v>55</v>
      </c>
      <c r="D133">
        <v>0.99960000000000004</v>
      </c>
      <c r="E133" s="2">
        <v>50</v>
      </c>
      <c r="F133" s="2">
        <v>3.0110000000000001</v>
      </c>
      <c r="G133" s="8">
        <f t="shared" si="6"/>
        <v>2.4640868</v>
      </c>
      <c r="H133" s="8">
        <f t="shared" si="4"/>
        <v>1.2325364145658264</v>
      </c>
      <c r="I133" s="13">
        <f>AVERAGE(H132:H133)</f>
        <v>1.0442010520931921</v>
      </c>
      <c r="J133">
        <f>STDEV(H132:H133)</f>
        <v>0.26634642388325319</v>
      </c>
      <c r="L133">
        <v>63.08</v>
      </c>
      <c r="M133">
        <v>50</v>
      </c>
    </row>
    <row r="134" spans="2:13" x14ac:dyDescent="0.25">
      <c r="B134" s="2" t="s">
        <v>54</v>
      </c>
      <c r="D134">
        <v>1.0037</v>
      </c>
      <c r="E134" s="2">
        <v>50</v>
      </c>
      <c r="F134" s="2">
        <v>1.6839999999999999</v>
      </c>
      <c r="G134" s="8">
        <f t="shared" si="6"/>
        <v>1.4040791999999997</v>
      </c>
      <c r="H134" s="8">
        <f t="shared" si="4"/>
        <v>0.69945162897280044</v>
      </c>
      <c r="I134" s="13"/>
    </row>
    <row r="135" spans="2:13" x14ac:dyDescent="0.25">
      <c r="B135" s="2" t="s">
        <v>55</v>
      </c>
      <c r="D135">
        <v>1.0009999999999999</v>
      </c>
      <c r="E135" s="2">
        <v>50</v>
      </c>
      <c r="F135" s="2">
        <v>1.462</v>
      </c>
      <c r="G135" s="8">
        <f t="shared" si="6"/>
        <v>1.2267455999999999</v>
      </c>
      <c r="H135" s="8">
        <f t="shared" ref="H135:H198" si="7">G135*10/D135/1000*E135</f>
        <v>0.61276003996004003</v>
      </c>
      <c r="I135" s="13">
        <f>AVERAGE(H134:H135)</f>
        <v>0.65610583446642023</v>
      </c>
      <c r="J135">
        <f>STDEV(H134:H135)</f>
        <v>6.1300210462760088E-2</v>
      </c>
    </row>
    <row r="136" spans="2:13" x14ac:dyDescent="0.25">
      <c r="B136" s="2" t="s">
        <v>56</v>
      </c>
      <c r="D136">
        <v>0.99250000000000005</v>
      </c>
      <c r="E136" s="2">
        <v>50</v>
      </c>
      <c r="F136" s="2">
        <v>45.923999999999999</v>
      </c>
      <c r="G136" s="8">
        <f t="shared" si="6"/>
        <v>36.742991199999999</v>
      </c>
      <c r="H136" s="8">
        <f t="shared" si="7"/>
        <v>18.510323022670025</v>
      </c>
      <c r="I136" s="13"/>
    </row>
    <row r="137" spans="2:13" x14ac:dyDescent="0.25">
      <c r="B137" s="2" t="s">
        <v>57</v>
      </c>
      <c r="D137">
        <v>0.99429999999999996</v>
      </c>
      <c r="E137" s="2">
        <v>50</v>
      </c>
      <c r="F137" s="2">
        <v>127.66</v>
      </c>
      <c r="G137" s="8">
        <f t="shared" si="6"/>
        <v>102.03370799999999</v>
      </c>
      <c r="H137" s="8">
        <f t="shared" si="7"/>
        <v>51.309317107512818</v>
      </c>
      <c r="I137" s="13">
        <f>AVERAGE(H136:H137)</f>
        <v>34.909820065091424</v>
      </c>
      <c r="J137">
        <f>STDEV(H136:H137)</f>
        <v>23.192391133489785</v>
      </c>
    </row>
    <row r="138" spans="2:13" x14ac:dyDescent="0.25">
      <c r="B138" s="2" t="s">
        <v>58</v>
      </c>
      <c r="D138">
        <v>1.0037</v>
      </c>
      <c r="E138" s="2">
        <v>50</v>
      </c>
      <c r="F138" s="2">
        <v>116.05</v>
      </c>
      <c r="G138" s="8">
        <f t="shared" si="6"/>
        <v>92.75963999999999</v>
      </c>
      <c r="H138" s="8">
        <f t="shared" si="7"/>
        <v>46.208847265119054</v>
      </c>
      <c r="I138" s="13"/>
    </row>
    <row r="139" spans="2:13" x14ac:dyDescent="0.25">
      <c r="B139" s="2" t="s">
        <v>59</v>
      </c>
      <c r="D139">
        <v>1.0007999999999999</v>
      </c>
      <c r="E139" s="2">
        <v>50</v>
      </c>
      <c r="F139" s="2">
        <v>63.338000000000001</v>
      </c>
      <c r="G139" s="8">
        <f t="shared" si="6"/>
        <v>50.6532944</v>
      </c>
      <c r="H139" s="8">
        <f t="shared" si="7"/>
        <v>25.306402078337332</v>
      </c>
      <c r="I139" s="13">
        <f>AVERAGE(H138:H139)</f>
        <v>35.757624671728195</v>
      </c>
      <c r="J139">
        <f>STDEV(H138:H139)</f>
        <v>14.780260734953455</v>
      </c>
    </row>
    <row r="140" spans="2:13" x14ac:dyDescent="0.25">
      <c r="B140" s="2" t="s">
        <v>58</v>
      </c>
      <c r="D140">
        <v>1.0043</v>
      </c>
      <c r="E140" s="2">
        <v>50</v>
      </c>
      <c r="F140" s="2">
        <v>81.591999999999999</v>
      </c>
      <c r="G140" s="8">
        <f t="shared" si="6"/>
        <v>65.234589599999993</v>
      </c>
      <c r="H140" s="8">
        <f t="shared" si="7"/>
        <v>32.477640943941047</v>
      </c>
      <c r="I140" s="13"/>
    </row>
    <row r="141" spans="2:13" x14ac:dyDescent="0.25">
      <c r="B141" s="2" t="s">
        <v>59</v>
      </c>
      <c r="D141">
        <v>1.0042</v>
      </c>
      <c r="E141" s="2">
        <v>50</v>
      </c>
      <c r="F141" s="2">
        <v>46.1</v>
      </c>
      <c r="G141" s="8">
        <f t="shared" si="6"/>
        <v>36.883580000000002</v>
      </c>
      <c r="H141" s="8">
        <f t="shared" si="7"/>
        <v>18.364658434574789</v>
      </c>
      <c r="I141" s="13">
        <f>AVERAGE(H140:H141)</f>
        <v>25.421149689257916</v>
      </c>
      <c r="J141">
        <f>STDEV(H140:H141)</f>
        <v>9.9793856351400265</v>
      </c>
    </row>
    <row r="142" spans="2:13" x14ac:dyDescent="0.25">
      <c r="B142" s="2" t="s">
        <v>60</v>
      </c>
      <c r="D142">
        <v>0.99519999999999997</v>
      </c>
      <c r="E142" s="2">
        <v>50</v>
      </c>
      <c r="F142" s="2">
        <v>58.268999999999998</v>
      </c>
      <c r="G142" s="8">
        <f t="shared" si="6"/>
        <v>46.604177199999995</v>
      </c>
      <c r="H142" s="8">
        <f t="shared" si="7"/>
        <v>23.414478094855305</v>
      </c>
      <c r="I142" s="13"/>
    </row>
    <row r="143" spans="2:13" x14ac:dyDescent="0.25">
      <c r="B143" s="2" t="s">
        <v>61</v>
      </c>
      <c r="D143">
        <v>1.0001</v>
      </c>
      <c r="E143" s="2">
        <v>50</v>
      </c>
      <c r="F143" s="2">
        <v>67.521000000000001</v>
      </c>
      <c r="G143" s="8">
        <f t="shared" si="6"/>
        <v>53.994674799999999</v>
      </c>
      <c r="H143" s="8">
        <f t="shared" si="7"/>
        <v>26.994637936206377</v>
      </c>
      <c r="I143" s="13">
        <f>AVERAGE(H142:H143)</f>
        <v>25.204558015530843</v>
      </c>
      <c r="J143">
        <f>STDEV(H142:H143)</f>
        <v>2.5315553015510974</v>
      </c>
    </row>
    <row r="144" spans="2:13" x14ac:dyDescent="0.25">
      <c r="B144" s="2" t="s">
        <v>60</v>
      </c>
      <c r="D144">
        <v>1.0017</v>
      </c>
      <c r="E144" s="2">
        <v>50</v>
      </c>
      <c r="F144" s="2">
        <v>35.683999999999997</v>
      </c>
      <c r="G144" s="8">
        <f t="shared" si="6"/>
        <v>28.563279199999997</v>
      </c>
      <c r="H144" s="8">
        <f t="shared" si="7"/>
        <v>14.257402016571827</v>
      </c>
      <c r="I144" s="13"/>
    </row>
    <row r="145" spans="1:10" x14ac:dyDescent="0.25">
      <c r="B145" s="2" t="s">
        <v>61</v>
      </c>
      <c r="D145">
        <v>1.0024</v>
      </c>
      <c r="E145" s="2">
        <v>50</v>
      </c>
      <c r="F145" s="2">
        <v>51.472999999999999</v>
      </c>
      <c r="G145" s="8">
        <f t="shared" si="6"/>
        <v>41.175532400000002</v>
      </c>
      <c r="H145" s="8">
        <f t="shared" si="7"/>
        <v>20.538473862729454</v>
      </c>
      <c r="I145" s="13">
        <f>AVERAGE(H144:H145)</f>
        <v>17.397937939650639</v>
      </c>
      <c r="J145">
        <f>STDEV(H144:H145)</f>
        <v>4.4413884955379874</v>
      </c>
    </row>
    <row r="146" spans="1:10" x14ac:dyDescent="0.25">
      <c r="B146" s="2" t="s">
        <v>62</v>
      </c>
      <c r="D146">
        <v>1.0056</v>
      </c>
      <c r="E146" s="2">
        <v>50</v>
      </c>
      <c r="F146" s="2">
        <v>51.588999999999999</v>
      </c>
      <c r="G146" s="8">
        <f t="shared" si="6"/>
        <v>41.268193199999999</v>
      </c>
      <c r="H146" s="8">
        <f t="shared" si="7"/>
        <v>20.519189140811449</v>
      </c>
      <c r="I146" s="13"/>
    </row>
    <row r="147" spans="1:10" x14ac:dyDescent="0.25">
      <c r="B147" s="2" t="s">
        <v>63</v>
      </c>
      <c r="D147">
        <v>1.0058</v>
      </c>
      <c r="E147" s="2">
        <v>50</v>
      </c>
      <c r="F147" s="2">
        <v>39.04</v>
      </c>
      <c r="G147" s="8">
        <f t="shared" si="6"/>
        <v>31.244052</v>
      </c>
      <c r="H147" s="8">
        <f t="shared" si="7"/>
        <v>15.531940743686615</v>
      </c>
      <c r="I147" s="13">
        <f>AVERAGE(H146:H147)</f>
        <v>18.025564942249034</v>
      </c>
      <c r="J147">
        <f>STDEV(H146:H147)</f>
        <v>3.5265171610686949</v>
      </c>
    </row>
    <row r="148" spans="1:10" x14ac:dyDescent="0.25">
      <c r="B148" s="2" t="s">
        <v>64</v>
      </c>
      <c r="D148">
        <v>1.0021</v>
      </c>
      <c r="E148" s="2">
        <v>50</v>
      </c>
      <c r="F148" s="2">
        <v>36.758000000000003</v>
      </c>
      <c r="G148" s="8">
        <f t="shared" si="6"/>
        <v>29.4211904</v>
      </c>
      <c r="H148" s="8">
        <f t="shared" si="7"/>
        <v>14.679767687855506</v>
      </c>
      <c r="I148" s="13"/>
    </row>
    <row r="149" spans="1:10" x14ac:dyDescent="0.25">
      <c r="B149" s="2" t="s">
        <v>65</v>
      </c>
      <c r="D149">
        <v>1.0026999999999999</v>
      </c>
      <c r="E149" s="2">
        <v>50</v>
      </c>
      <c r="F149" s="2">
        <v>48.311999999999998</v>
      </c>
      <c r="G149" s="8">
        <f t="shared" si="6"/>
        <v>38.650525599999995</v>
      </c>
      <c r="H149" s="8">
        <f t="shared" si="7"/>
        <v>19.273225092250922</v>
      </c>
      <c r="I149" s="13">
        <f>AVERAGE(H148:H149)</f>
        <v>16.976496390053214</v>
      </c>
      <c r="J149">
        <f>STDEV(H148:H149)</f>
        <v>3.2480648797395535</v>
      </c>
    </row>
    <row r="150" spans="1:10" x14ac:dyDescent="0.25">
      <c r="B150" s="2" t="s">
        <v>64</v>
      </c>
      <c r="D150">
        <v>0.99439999999999995</v>
      </c>
      <c r="E150" s="2">
        <v>50</v>
      </c>
      <c r="F150" s="2">
        <v>43.247999999999998</v>
      </c>
      <c r="G150" s="8">
        <f t="shared" si="6"/>
        <v>34.605402399999996</v>
      </c>
      <c r="H150" s="8">
        <f t="shared" si="7"/>
        <v>17.400141995172969</v>
      </c>
      <c r="I150" s="13"/>
    </row>
    <row r="151" spans="1:10" x14ac:dyDescent="0.25">
      <c r="B151" s="2" t="s">
        <v>65</v>
      </c>
      <c r="D151">
        <v>0.99780000000000002</v>
      </c>
      <c r="E151" s="2">
        <v>50</v>
      </c>
      <c r="F151" s="2">
        <v>53.444000000000003</v>
      </c>
      <c r="G151" s="8">
        <f t="shared" si="6"/>
        <v>42.7499672</v>
      </c>
      <c r="H151" s="8">
        <f t="shared" si="7"/>
        <v>21.422112246943279</v>
      </c>
      <c r="I151" s="13">
        <f>AVERAGE(H150:H151)</f>
        <v>19.411127121058122</v>
      </c>
      <c r="J151">
        <f>STDEV(H150:H151)</f>
        <v>2.8439624387573708</v>
      </c>
    </row>
    <row r="152" spans="1:10" x14ac:dyDescent="0.25">
      <c r="B152" s="2" t="s">
        <v>66</v>
      </c>
      <c r="D152">
        <v>0.99890000000000001</v>
      </c>
      <c r="E152" s="2">
        <v>50</v>
      </c>
      <c r="F152" s="2">
        <v>48.753999999999998</v>
      </c>
      <c r="G152" s="8">
        <f t="shared" si="6"/>
        <v>39.003595199999999</v>
      </c>
      <c r="H152" s="8">
        <f t="shared" si="7"/>
        <v>19.52327320052057</v>
      </c>
      <c r="I152" s="13"/>
    </row>
    <row r="153" spans="1:10" x14ac:dyDescent="0.25">
      <c r="B153" s="2" t="s">
        <v>67</v>
      </c>
      <c r="D153">
        <v>0.99790000000000001</v>
      </c>
      <c r="E153" s="2">
        <v>50</v>
      </c>
      <c r="F153" s="2">
        <v>40.040999999999997</v>
      </c>
      <c r="G153" s="8">
        <f t="shared" si="6"/>
        <v>32.043650799999995</v>
      </c>
      <c r="H153" s="8">
        <f t="shared" si="7"/>
        <v>16.055542038280386</v>
      </c>
      <c r="I153" s="13">
        <f>AVERAGE(H152:H153)</f>
        <v>17.789407619400478</v>
      </c>
      <c r="J153">
        <f>STDEV(H152:H153)</f>
        <v>2.4520562201519422</v>
      </c>
    </row>
    <row r="154" spans="1:10" x14ac:dyDescent="0.25">
      <c r="B154" s="2" t="s">
        <v>66</v>
      </c>
      <c r="D154">
        <v>1.0009999999999999</v>
      </c>
      <c r="E154" s="2">
        <v>50</v>
      </c>
      <c r="F154" s="2">
        <v>45.585000000000001</v>
      </c>
      <c r="G154" s="8">
        <f t="shared" si="6"/>
        <v>36.472197999999999</v>
      </c>
      <c r="H154" s="8">
        <f t="shared" si="7"/>
        <v>18.21788111888112</v>
      </c>
      <c r="I154" s="13"/>
    </row>
    <row r="155" spans="1:10" x14ac:dyDescent="0.25">
      <c r="B155" s="2" t="s">
        <v>67</v>
      </c>
      <c r="D155">
        <v>1.002</v>
      </c>
      <c r="E155" s="2">
        <v>50</v>
      </c>
      <c r="F155" s="2">
        <v>41.366</v>
      </c>
      <c r="G155" s="8">
        <f t="shared" si="6"/>
        <v>33.102060799999997</v>
      </c>
      <c r="H155" s="8">
        <f t="shared" si="7"/>
        <v>16.517994411177643</v>
      </c>
      <c r="I155" s="13">
        <f>AVERAGE(H154:H155)</f>
        <v>17.367937765029382</v>
      </c>
      <c r="J155">
        <f>STDEV(H154:H155)</f>
        <v>1.2020014182660035</v>
      </c>
    </row>
    <row r="156" spans="1:10" x14ac:dyDescent="0.25">
      <c r="A156" s="3">
        <v>24</v>
      </c>
      <c r="E156" s="2"/>
      <c r="H156" s="8"/>
      <c r="I156" s="13"/>
    </row>
    <row r="157" spans="1:10" x14ac:dyDescent="0.25">
      <c r="B157" s="2" t="s">
        <v>50</v>
      </c>
      <c r="D157">
        <v>1.0055000000000001</v>
      </c>
      <c r="E157" s="2">
        <v>50</v>
      </c>
      <c r="F157" s="2">
        <v>12.177</v>
      </c>
      <c r="G157" s="8">
        <f>0.835*F157-0.675</f>
        <v>9.4927949999999992</v>
      </c>
      <c r="H157" s="8">
        <f t="shared" si="7"/>
        <v>4.7204351069119843</v>
      </c>
      <c r="I157" s="13"/>
    </row>
    <row r="158" spans="1:10" s="16" customFormat="1" x14ac:dyDescent="0.25">
      <c r="A158" s="14"/>
      <c r="B158" s="15" t="s">
        <v>51</v>
      </c>
      <c r="C158" s="15"/>
      <c r="D158" s="16">
        <v>1.0075000000000001</v>
      </c>
      <c r="E158" s="15">
        <v>50</v>
      </c>
      <c r="F158" s="15">
        <v>69.960999999999999</v>
      </c>
      <c r="G158" s="17">
        <f t="shared" ref="G158:G186" si="8">0.835*F158-0.675</f>
        <v>57.742435</v>
      </c>
      <c r="H158" s="17">
        <f t="shared" si="7"/>
        <v>28.6562952853598</v>
      </c>
      <c r="I158" s="18">
        <f>AVERAGE(H157:H158)</f>
        <v>16.688365196135891</v>
      </c>
      <c r="J158">
        <f>STDEV(H157:H158)</f>
        <v>16.925209045713498</v>
      </c>
    </row>
    <row r="159" spans="1:10" x14ac:dyDescent="0.25">
      <c r="B159" s="2" t="s">
        <v>52</v>
      </c>
      <c r="D159">
        <v>0.99950000000000006</v>
      </c>
      <c r="E159" s="2">
        <v>50</v>
      </c>
      <c r="F159" s="2">
        <v>15.574999999999999</v>
      </c>
      <c r="G159" s="8">
        <f t="shared" si="8"/>
        <v>12.330124999999999</v>
      </c>
      <c r="H159" s="8">
        <f t="shared" si="7"/>
        <v>6.1681465732866414</v>
      </c>
      <c r="I159" s="13"/>
    </row>
    <row r="160" spans="1:10" x14ac:dyDescent="0.25">
      <c r="B160" s="2" t="s">
        <v>53</v>
      </c>
      <c r="D160">
        <v>0.99909999999999999</v>
      </c>
      <c r="E160" s="2">
        <v>50</v>
      </c>
      <c r="F160" s="2">
        <v>7.9690000000000003</v>
      </c>
      <c r="G160" s="8">
        <f t="shared" si="8"/>
        <v>5.9791150000000002</v>
      </c>
      <c r="H160" s="8">
        <f t="shared" si="7"/>
        <v>2.9922505254729259</v>
      </c>
      <c r="I160" s="13">
        <f>AVERAGE(H159:H160)</f>
        <v>4.5801985493797837</v>
      </c>
      <c r="J160">
        <f>STDEV(H159:H160)</f>
        <v>2.2456976317526336</v>
      </c>
    </row>
    <row r="161" spans="1:13" x14ac:dyDescent="0.25">
      <c r="B161" s="2" t="s">
        <v>52</v>
      </c>
      <c r="D161">
        <v>1.0016</v>
      </c>
      <c r="E161" s="2">
        <v>50</v>
      </c>
      <c r="F161" s="2">
        <v>4.601</v>
      </c>
      <c r="G161" s="8">
        <f t="shared" si="8"/>
        <v>3.1668349999999998</v>
      </c>
      <c r="H161" s="8">
        <f t="shared" si="7"/>
        <v>1.5808880790734823</v>
      </c>
      <c r="I161" s="13"/>
    </row>
    <row r="162" spans="1:13" x14ac:dyDescent="0.25">
      <c r="B162" s="2" t="s">
        <v>53</v>
      </c>
      <c r="D162">
        <v>0.99970000000000003</v>
      </c>
      <c r="E162" s="2">
        <v>50</v>
      </c>
      <c r="F162" s="2">
        <v>7.1840000000000002</v>
      </c>
      <c r="G162" s="8">
        <f t="shared" si="8"/>
        <v>5.3236400000000001</v>
      </c>
      <c r="H162" s="8">
        <f t="shared" si="7"/>
        <v>2.6626187856356909</v>
      </c>
      <c r="I162" s="13">
        <f>AVERAGE(H161:H162)</f>
        <v>2.1217534323545868</v>
      </c>
      <c r="J162">
        <f>STDEV(H161:H162)</f>
        <v>0.76489911802785238</v>
      </c>
    </row>
    <row r="163" spans="1:13" x14ac:dyDescent="0.25">
      <c r="B163" s="2" t="s">
        <v>54</v>
      </c>
      <c r="D163">
        <v>0.998</v>
      </c>
      <c r="E163" s="2">
        <v>50</v>
      </c>
      <c r="F163" s="2">
        <v>3.2650000000000001</v>
      </c>
      <c r="G163" s="8">
        <f t="shared" si="8"/>
        <v>2.0512749999999995</v>
      </c>
      <c r="H163" s="8">
        <f t="shared" si="7"/>
        <v>1.0276928857715428</v>
      </c>
      <c r="I163" s="13"/>
    </row>
    <row r="164" spans="1:13" x14ac:dyDescent="0.25">
      <c r="B164" s="2" t="s">
        <v>55</v>
      </c>
      <c r="D164">
        <v>0.99760000000000004</v>
      </c>
      <c r="E164" s="2">
        <v>50</v>
      </c>
      <c r="F164" s="2">
        <v>5.8029999999999999</v>
      </c>
      <c r="G164" s="8">
        <f t="shared" si="8"/>
        <v>4.1705050000000004</v>
      </c>
      <c r="H164" s="8">
        <f t="shared" si="7"/>
        <v>2.0902691459502805</v>
      </c>
      <c r="I164" s="13">
        <f>AVERAGE(H163:H164)</f>
        <v>1.5589810158609116</v>
      </c>
      <c r="J164">
        <f>STDEV(H163:H164)</f>
        <v>0.75135487910022658</v>
      </c>
    </row>
    <row r="165" spans="1:13" x14ac:dyDescent="0.25">
      <c r="B165" s="2" t="s">
        <v>54</v>
      </c>
      <c r="D165">
        <v>0.99350000000000005</v>
      </c>
      <c r="E165" s="2">
        <v>50</v>
      </c>
      <c r="F165" s="2">
        <v>4.4459999999999997</v>
      </c>
      <c r="G165" s="8">
        <f t="shared" si="8"/>
        <v>3.0374099999999995</v>
      </c>
      <c r="H165" s="8">
        <f t="shared" si="7"/>
        <v>1.5286411675893303</v>
      </c>
      <c r="I165" s="13"/>
    </row>
    <row r="166" spans="1:13" x14ac:dyDescent="0.25">
      <c r="B166" s="2" t="s">
        <v>55</v>
      </c>
      <c r="D166">
        <v>0.99490000000000001</v>
      </c>
      <c r="E166" s="2">
        <v>50</v>
      </c>
      <c r="F166" s="2">
        <v>2.9129999999999998</v>
      </c>
      <c r="G166" s="8">
        <f t="shared" si="8"/>
        <v>1.7573549999999998</v>
      </c>
      <c r="H166" s="8">
        <f t="shared" si="7"/>
        <v>0.88318172680671403</v>
      </c>
      <c r="I166" s="13">
        <f>AVERAGE(H165:H166)</f>
        <v>1.2059114471980221</v>
      </c>
      <c r="J166">
        <f>STDEV(H165:H166)</f>
        <v>0.45640874755826472</v>
      </c>
      <c r="L166" s="12">
        <v>3.548</v>
      </c>
      <c r="M166">
        <v>2.5</v>
      </c>
    </row>
    <row r="167" spans="1:13" x14ac:dyDescent="0.25">
      <c r="B167" s="2" t="s">
        <v>56</v>
      </c>
      <c r="D167">
        <v>0.99250000000000005</v>
      </c>
      <c r="E167" s="2">
        <v>50</v>
      </c>
      <c r="F167" s="2">
        <v>47.194000000000003</v>
      </c>
      <c r="G167" s="8">
        <f t="shared" si="8"/>
        <v>38.731990000000003</v>
      </c>
      <c r="H167" s="8">
        <f t="shared" si="7"/>
        <v>19.512337531486146</v>
      </c>
      <c r="I167" s="13"/>
      <c r="L167" s="12">
        <v>7.0609999999999999</v>
      </c>
      <c r="M167">
        <v>5</v>
      </c>
    </row>
    <row r="168" spans="1:13" x14ac:dyDescent="0.25">
      <c r="B168" s="2" t="s">
        <v>57</v>
      </c>
      <c r="D168">
        <v>0.99709999999999999</v>
      </c>
      <c r="E168" s="2">
        <v>50</v>
      </c>
      <c r="F168" s="2">
        <v>11.000999999999999</v>
      </c>
      <c r="G168" s="8">
        <f t="shared" si="8"/>
        <v>8.5108349999999984</v>
      </c>
      <c r="H168" s="8">
        <f t="shared" si="7"/>
        <v>4.2677941028984048</v>
      </c>
      <c r="I168" s="13">
        <f>AVERAGE(H167:H168)</f>
        <v>11.890065817192276</v>
      </c>
      <c r="J168">
        <f>STDEV(H167:H168)</f>
        <v>10.779520034447209</v>
      </c>
      <c r="L168" s="12">
        <v>13.382999999999999</v>
      </c>
      <c r="M168">
        <v>10</v>
      </c>
    </row>
    <row r="169" spans="1:13" x14ac:dyDescent="0.25">
      <c r="B169" s="2" t="s">
        <v>58</v>
      </c>
      <c r="D169">
        <v>0.99639999999999995</v>
      </c>
      <c r="E169" s="2">
        <v>50</v>
      </c>
      <c r="F169" s="2">
        <v>53.021999999999998</v>
      </c>
      <c r="G169" s="8">
        <f t="shared" si="8"/>
        <v>43.598370000000003</v>
      </c>
      <c r="H169" s="8">
        <f t="shared" si="7"/>
        <v>21.877945604175032</v>
      </c>
      <c r="I169" s="13"/>
      <c r="L169" s="12">
        <v>29.841999999999999</v>
      </c>
      <c r="M169">
        <v>25</v>
      </c>
    </row>
    <row r="170" spans="1:13" x14ac:dyDescent="0.25">
      <c r="B170" s="2" t="s">
        <v>59</v>
      </c>
      <c r="D170">
        <v>0.99560000000000004</v>
      </c>
      <c r="E170" s="2">
        <v>50</v>
      </c>
      <c r="F170" s="2">
        <v>56.53</v>
      </c>
      <c r="G170" s="8">
        <f t="shared" si="8"/>
        <v>46.527550000000005</v>
      </c>
      <c r="H170" s="8">
        <f t="shared" si="7"/>
        <v>23.366587987143433</v>
      </c>
      <c r="I170" s="13">
        <f>AVERAGE(H169:H170)</f>
        <v>22.622266795659232</v>
      </c>
      <c r="J170">
        <f>STDEV(H169:H170)</f>
        <v>1.0526291237586576</v>
      </c>
      <c r="L170" s="12">
        <v>60.981999999999999</v>
      </c>
      <c r="M170">
        <v>50</v>
      </c>
    </row>
    <row r="171" spans="1:13" x14ac:dyDescent="0.25">
      <c r="B171" s="2" t="s">
        <v>58</v>
      </c>
      <c r="D171">
        <v>0.99380000000000002</v>
      </c>
      <c r="E171" s="2">
        <v>50</v>
      </c>
      <c r="F171" s="2">
        <v>36.296999999999997</v>
      </c>
      <c r="G171" s="8">
        <f t="shared" si="8"/>
        <v>29.632994999999994</v>
      </c>
      <c r="H171" s="8">
        <f t="shared" si="7"/>
        <v>14.908932883880052</v>
      </c>
      <c r="I171" s="13"/>
    </row>
    <row r="172" spans="1:13" x14ac:dyDescent="0.25">
      <c r="B172" s="2" t="s">
        <v>59</v>
      </c>
      <c r="D172">
        <v>0.99550000000000005</v>
      </c>
      <c r="E172" s="2">
        <v>50</v>
      </c>
      <c r="F172" s="2">
        <v>66.953999999999994</v>
      </c>
      <c r="G172" s="8">
        <f t="shared" si="8"/>
        <v>55.231589999999997</v>
      </c>
      <c r="H172" s="8">
        <f t="shared" si="7"/>
        <v>27.740627825213455</v>
      </c>
      <c r="I172" s="13">
        <f>AVERAGE(H171:H172)</f>
        <v>21.324780354546753</v>
      </c>
      <c r="J172">
        <f>STDEV(H171:H172)</f>
        <v>9.0733785071339579</v>
      </c>
    </row>
    <row r="173" spans="1:13" x14ac:dyDescent="0.25">
      <c r="B173" s="2" t="s">
        <v>60</v>
      </c>
      <c r="D173">
        <v>0.99680000000000002</v>
      </c>
      <c r="E173" s="2">
        <v>50</v>
      </c>
      <c r="F173" s="2">
        <v>55.807000000000002</v>
      </c>
      <c r="G173" s="8">
        <f t="shared" si="8"/>
        <v>45.923845</v>
      </c>
      <c r="H173" s="8">
        <f t="shared" si="7"/>
        <v>23.03563653691814</v>
      </c>
      <c r="I173" s="13"/>
    </row>
    <row r="174" spans="1:13" x14ac:dyDescent="0.25">
      <c r="B174" s="2" t="s">
        <v>61</v>
      </c>
      <c r="D174">
        <v>0.99329999999999996</v>
      </c>
      <c r="E174" s="2">
        <v>50</v>
      </c>
      <c r="F174" s="2">
        <v>43.207999999999998</v>
      </c>
      <c r="G174" s="8">
        <f t="shared" si="8"/>
        <v>35.403680000000001</v>
      </c>
      <c r="H174" s="8">
        <f t="shared" si="7"/>
        <v>17.821242323567908</v>
      </c>
      <c r="I174" s="13">
        <f>AVERAGE(H173:H174)</f>
        <v>20.428439430243024</v>
      </c>
      <c r="J174">
        <f>STDEV(H173:H174)</f>
        <v>3.6871335080398415</v>
      </c>
    </row>
    <row r="175" spans="1:13" s="16" customFormat="1" x14ac:dyDescent="0.25">
      <c r="A175" s="14"/>
      <c r="B175" s="15" t="s">
        <v>60</v>
      </c>
      <c r="C175" s="15"/>
      <c r="D175" s="16">
        <v>0.99880000000000002</v>
      </c>
      <c r="E175" s="15">
        <v>50</v>
      </c>
      <c r="F175" s="15">
        <v>51.960999999999999</v>
      </c>
      <c r="G175" s="17">
        <f t="shared" si="8"/>
        <v>42.712434999999999</v>
      </c>
      <c r="H175" s="17">
        <f t="shared" si="7"/>
        <v>21.381875750901081</v>
      </c>
      <c r="I175" s="18"/>
    </row>
    <row r="176" spans="1:13" s="16" customFormat="1" x14ac:dyDescent="0.25">
      <c r="A176" s="14"/>
      <c r="B176" s="15" t="s">
        <v>61</v>
      </c>
      <c r="C176" s="15"/>
      <c r="D176" s="16">
        <v>0.99919999999999998</v>
      </c>
      <c r="E176" s="15">
        <v>50</v>
      </c>
      <c r="F176" s="15">
        <v>46.545999999999999</v>
      </c>
      <c r="G176" s="17">
        <f t="shared" si="8"/>
        <v>38.190910000000002</v>
      </c>
      <c r="H176" s="17">
        <f t="shared" si="7"/>
        <v>19.110743594875899</v>
      </c>
      <c r="I176" s="18">
        <f>AVERAGE(H175:H176)</f>
        <v>20.24630967288849</v>
      </c>
      <c r="J176">
        <f>STDEV(H175:H176)</f>
        <v>1.6059329484962301</v>
      </c>
    </row>
    <row r="177" spans="1:10" x14ac:dyDescent="0.25">
      <c r="B177" s="2" t="s">
        <v>62</v>
      </c>
      <c r="D177">
        <v>1.0024</v>
      </c>
      <c r="E177" s="2">
        <v>50</v>
      </c>
      <c r="F177" s="2">
        <v>35.171999999999997</v>
      </c>
      <c r="G177" s="8">
        <f t="shared" si="8"/>
        <v>28.693619999999996</v>
      </c>
      <c r="H177" s="8">
        <f t="shared" si="7"/>
        <v>14.312460095770152</v>
      </c>
      <c r="I177" s="13"/>
    </row>
    <row r="178" spans="1:10" x14ac:dyDescent="0.25">
      <c r="B178" s="2" t="s">
        <v>63</v>
      </c>
      <c r="D178">
        <v>1.0023</v>
      </c>
      <c r="E178" s="2">
        <v>50</v>
      </c>
      <c r="F178" s="2">
        <v>38.561</v>
      </c>
      <c r="G178" s="8">
        <f t="shared" si="8"/>
        <v>31.523434999999996</v>
      </c>
      <c r="H178" s="8">
        <f t="shared" si="7"/>
        <v>15.72554873790282</v>
      </c>
      <c r="I178" s="13">
        <f>AVERAGE(H177:H178)</f>
        <v>15.019004416836486</v>
      </c>
      <c r="J178">
        <f>STDEV(H177:H178)</f>
        <v>0.99920456126969948</v>
      </c>
    </row>
    <row r="179" spans="1:10" x14ac:dyDescent="0.25">
      <c r="B179" s="2" t="s">
        <v>64</v>
      </c>
      <c r="D179">
        <v>0.99819999999999998</v>
      </c>
      <c r="E179" s="2">
        <v>50</v>
      </c>
      <c r="F179" s="2">
        <v>27.315999999999999</v>
      </c>
      <c r="G179" s="8">
        <f t="shared" si="8"/>
        <v>22.133859999999999</v>
      </c>
      <c r="H179" s="8">
        <f t="shared" si="7"/>
        <v>11.08688639551192</v>
      </c>
      <c r="I179" s="13"/>
    </row>
    <row r="180" spans="1:10" x14ac:dyDescent="0.25">
      <c r="B180" s="2" t="s">
        <v>65</v>
      </c>
      <c r="D180">
        <v>0.99739999999999995</v>
      </c>
      <c r="E180" s="2">
        <v>50</v>
      </c>
      <c r="F180" s="2">
        <v>30.231000000000002</v>
      </c>
      <c r="G180" s="8">
        <f t="shared" si="8"/>
        <v>24.567885</v>
      </c>
      <c r="H180" s="8">
        <f t="shared" si="7"/>
        <v>12.315964006416685</v>
      </c>
      <c r="I180" s="13">
        <f>AVERAGE(H179:H180)</f>
        <v>11.701425200964302</v>
      </c>
      <c r="J180">
        <f>STDEV(H179:H180)</f>
        <v>0.86908911327532035</v>
      </c>
    </row>
    <row r="181" spans="1:10" x14ac:dyDescent="0.25">
      <c r="B181" s="2" t="s">
        <v>64</v>
      </c>
      <c r="D181">
        <v>1.0006999999999999</v>
      </c>
      <c r="E181" s="2">
        <v>50</v>
      </c>
      <c r="F181" s="2">
        <v>39.311999999999998</v>
      </c>
      <c r="G181" s="8">
        <f t="shared" si="8"/>
        <v>32.15052</v>
      </c>
      <c r="H181" s="8">
        <f t="shared" si="7"/>
        <v>16.064015189367446</v>
      </c>
      <c r="I181" s="13"/>
    </row>
    <row r="182" spans="1:10" x14ac:dyDescent="0.25">
      <c r="B182" s="2" t="s">
        <v>65</v>
      </c>
      <c r="D182">
        <v>0.99850000000000005</v>
      </c>
      <c r="E182" s="2">
        <v>50</v>
      </c>
      <c r="F182" s="2">
        <v>34.942999999999998</v>
      </c>
      <c r="G182" s="8">
        <f t="shared" si="8"/>
        <v>28.502404999999996</v>
      </c>
      <c r="H182" s="8">
        <f t="shared" si="7"/>
        <v>14.272611417125688</v>
      </c>
      <c r="I182" s="13">
        <f>AVERAGE(H181:H182)</f>
        <v>15.168313303246567</v>
      </c>
      <c r="J182">
        <f>STDEV(H181:H182)</f>
        <v>1.2667137551953083</v>
      </c>
    </row>
    <row r="183" spans="1:10" x14ac:dyDescent="0.25">
      <c r="B183" s="2" t="s">
        <v>66</v>
      </c>
      <c r="D183">
        <v>1.0017</v>
      </c>
      <c r="E183" s="2">
        <v>50</v>
      </c>
      <c r="F183" s="2">
        <v>42.008000000000003</v>
      </c>
      <c r="G183" s="8">
        <f t="shared" si="8"/>
        <v>34.401680000000006</v>
      </c>
      <c r="H183" s="8">
        <f t="shared" si="7"/>
        <v>17.171648198063295</v>
      </c>
      <c r="I183" s="13"/>
    </row>
    <row r="184" spans="1:10" x14ac:dyDescent="0.25">
      <c r="B184" s="2" t="s">
        <v>67</v>
      </c>
      <c r="D184">
        <v>1.0013000000000001</v>
      </c>
      <c r="E184" s="2">
        <v>50</v>
      </c>
      <c r="F184" s="2">
        <v>51.828000000000003</v>
      </c>
      <c r="G184" s="8">
        <f t="shared" si="8"/>
        <v>42.601380000000006</v>
      </c>
      <c r="H184" s="8">
        <f t="shared" si="7"/>
        <v>21.273035054429243</v>
      </c>
      <c r="I184" s="13">
        <f>AVERAGE(H183:H184)</f>
        <v>19.222341626246269</v>
      </c>
      <c r="J184">
        <f>STDEV(H183:H184)</f>
        <v>2.900118458405736</v>
      </c>
    </row>
    <row r="185" spans="1:10" x14ac:dyDescent="0.25">
      <c r="B185" s="2" t="s">
        <v>66</v>
      </c>
      <c r="D185">
        <v>1</v>
      </c>
      <c r="E185" s="2">
        <v>50</v>
      </c>
      <c r="F185" s="2">
        <v>33.006999999999998</v>
      </c>
      <c r="G185" s="8">
        <f t="shared" si="8"/>
        <v>26.885844999999996</v>
      </c>
      <c r="H185" s="8">
        <f t="shared" si="7"/>
        <v>13.442922499999998</v>
      </c>
      <c r="I185" s="13"/>
    </row>
    <row r="186" spans="1:10" x14ac:dyDescent="0.25">
      <c r="B186" s="2" t="s">
        <v>67</v>
      </c>
      <c r="D186">
        <v>1.0005999999999999</v>
      </c>
      <c r="E186" s="2">
        <v>50</v>
      </c>
      <c r="F186" s="2">
        <v>35.594999999999999</v>
      </c>
      <c r="G186" s="8">
        <f t="shared" si="8"/>
        <v>29.046824999999998</v>
      </c>
      <c r="H186" s="8">
        <f t="shared" si="7"/>
        <v>14.514703677793324</v>
      </c>
      <c r="I186" s="13">
        <f>AVERAGE(H185:H186)</f>
        <v>13.978813088896661</v>
      </c>
      <c r="J186">
        <f>STDEV(H185:H186)</f>
        <v>0.75786373876576585</v>
      </c>
    </row>
    <row r="187" spans="1:10" x14ac:dyDescent="0.25">
      <c r="A187" s="3">
        <v>30</v>
      </c>
    </row>
    <row r="188" spans="1:10" x14ac:dyDescent="0.25">
      <c r="B188" s="2" t="s">
        <v>50</v>
      </c>
      <c r="D188">
        <v>0.99539999999999995</v>
      </c>
      <c r="E188" s="2">
        <v>50</v>
      </c>
      <c r="F188" s="2">
        <v>4.1660000000000004</v>
      </c>
      <c r="G188" s="8">
        <f>0.8059*F188-0.8991</f>
        <v>2.4582794000000003</v>
      </c>
      <c r="H188" s="8">
        <f t="shared" si="7"/>
        <v>1.2348198714084793</v>
      </c>
      <c r="I188" s="13"/>
    </row>
    <row r="189" spans="1:10" x14ac:dyDescent="0.25">
      <c r="B189" s="15" t="s">
        <v>51</v>
      </c>
      <c r="D189">
        <v>0.99529999999999996</v>
      </c>
      <c r="E189" s="15">
        <v>50</v>
      </c>
      <c r="F189" s="2">
        <v>2.0550000000000002</v>
      </c>
      <c r="G189" s="8">
        <f t="shared" ref="G189:G217" si="9">0.8059*F189-0.8991</f>
        <v>0.75702449999999999</v>
      </c>
      <c r="H189" s="17">
        <f t="shared" si="7"/>
        <v>0.38029965839445395</v>
      </c>
      <c r="I189" s="18">
        <f>AVERAGE(H188:H189)</f>
        <v>0.80755976490146664</v>
      </c>
      <c r="J189">
        <f>STDEV(H188:H189)</f>
        <v>0.60423703728319034</v>
      </c>
    </row>
    <row r="190" spans="1:10" x14ac:dyDescent="0.25">
      <c r="B190" s="2" t="s">
        <v>52</v>
      </c>
      <c r="D190">
        <v>0.99690000000000001</v>
      </c>
      <c r="E190" s="2">
        <v>50</v>
      </c>
      <c r="F190" s="2">
        <v>2.069</v>
      </c>
      <c r="G190" s="8">
        <f t="shared" si="9"/>
        <v>0.76830709999999991</v>
      </c>
      <c r="H190" s="8">
        <f t="shared" si="7"/>
        <v>0.38534812920052153</v>
      </c>
      <c r="I190" s="13"/>
    </row>
    <row r="191" spans="1:10" x14ac:dyDescent="0.25">
      <c r="B191" s="2" t="s">
        <v>53</v>
      </c>
      <c r="D191">
        <v>0.99750000000000005</v>
      </c>
      <c r="E191" s="2">
        <v>50</v>
      </c>
      <c r="F191" s="2">
        <v>1.7010000000000001</v>
      </c>
      <c r="G191" s="8">
        <f t="shared" si="9"/>
        <v>0.47173589999999987</v>
      </c>
      <c r="H191" s="8">
        <f t="shared" si="7"/>
        <v>0.2364590977443608</v>
      </c>
      <c r="I191" s="13">
        <f>AVERAGE(H190:H191)</f>
        <v>0.31090361347244116</v>
      </c>
      <c r="J191">
        <f>STDEV(H190:H191)</f>
        <v>0.10528044378694841</v>
      </c>
    </row>
    <row r="192" spans="1:10" x14ac:dyDescent="0.25">
      <c r="B192" s="2" t="s">
        <v>52</v>
      </c>
      <c r="D192">
        <v>0.99950000000000006</v>
      </c>
      <c r="E192" s="2">
        <v>50</v>
      </c>
      <c r="F192" s="2">
        <v>2.444</v>
      </c>
      <c r="G192" s="8">
        <f t="shared" si="9"/>
        <v>1.0705195999999999</v>
      </c>
      <c r="H192" s="8">
        <f t="shared" si="7"/>
        <v>0.53552756378189081</v>
      </c>
      <c r="I192" s="13"/>
    </row>
    <row r="193" spans="2:14" x14ac:dyDescent="0.25">
      <c r="B193" s="2" t="s">
        <v>53</v>
      </c>
      <c r="D193">
        <v>0.99819999999999998</v>
      </c>
      <c r="E193" s="2">
        <v>50</v>
      </c>
      <c r="F193" s="2">
        <v>1.782</v>
      </c>
      <c r="G193" s="8">
        <f t="shared" si="9"/>
        <v>0.53701379999999999</v>
      </c>
      <c r="H193" s="8">
        <f t="shared" si="7"/>
        <v>0.26899108395111199</v>
      </c>
      <c r="I193" s="13">
        <f>AVERAGE(H192:H193)</f>
        <v>0.40225932386650143</v>
      </c>
      <c r="J193">
        <f>STDEV(H192:H193)</f>
        <v>0.18846975232193494</v>
      </c>
      <c r="M193">
        <v>1.673</v>
      </c>
      <c r="N193">
        <v>1</v>
      </c>
    </row>
    <row r="194" spans="2:14" x14ac:dyDescent="0.25">
      <c r="B194" s="2" t="s">
        <v>54</v>
      </c>
      <c r="D194">
        <v>0.998</v>
      </c>
      <c r="E194" s="2">
        <v>50</v>
      </c>
      <c r="F194" s="2">
        <v>1.4570000000000001</v>
      </c>
      <c r="G194" s="8">
        <f t="shared" si="9"/>
        <v>0.27509629999999996</v>
      </c>
      <c r="H194" s="8">
        <f t="shared" si="7"/>
        <v>0.13782379759519037</v>
      </c>
      <c r="I194" s="13"/>
      <c r="M194">
        <v>6.5730000000000004</v>
      </c>
      <c r="N194">
        <v>5</v>
      </c>
    </row>
    <row r="195" spans="2:14" x14ac:dyDescent="0.25">
      <c r="B195" s="2" t="s">
        <v>55</v>
      </c>
      <c r="D195">
        <v>0.99909999999999999</v>
      </c>
      <c r="E195" s="2">
        <v>50</v>
      </c>
      <c r="F195" s="2">
        <v>1.9950000000000001</v>
      </c>
      <c r="G195" s="8">
        <f t="shared" si="9"/>
        <v>0.70867049999999998</v>
      </c>
      <c r="H195" s="8">
        <f t="shared" si="7"/>
        <v>0.35465443899509563</v>
      </c>
      <c r="I195" s="13">
        <f>AVERAGE(H194:H195)</f>
        <v>0.246239118295143</v>
      </c>
      <c r="J195">
        <f>STDEV(H194:H195)</f>
        <v>0.15332241690290158</v>
      </c>
      <c r="M195">
        <v>13.134</v>
      </c>
      <c r="N195">
        <v>10</v>
      </c>
    </row>
    <row r="196" spans="2:14" x14ac:dyDescent="0.25">
      <c r="B196" s="2" t="s">
        <v>54</v>
      </c>
      <c r="D196">
        <v>0.99450000000000005</v>
      </c>
      <c r="E196" s="2">
        <v>50</v>
      </c>
      <c r="F196" s="2">
        <v>1.496</v>
      </c>
      <c r="G196" s="8">
        <f t="shared" si="9"/>
        <v>0.30652639999999987</v>
      </c>
      <c r="H196" s="8">
        <f t="shared" si="7"/>
        <v>0.15411080945198585</v>
      </c>
      <c r="I196" s="13"/>
      <c r="M196">
        <v>32.914999999999999</v>
      </c>
      <c r="N196">
        <v>25</v>
      </c>
    </row>
    <row r="197" spans="2:14" x14ac:dyDescent="0.25">
      <c r="B197" s="2" t="s">
        <v>55</v>
      </c>
      <c r="D197">
        <v>0.99380000000000002</v>
      </c>
      <c r="E197" s="2">
        <v>50</v>
      </c>
      <c r="F197" s="2">
        <v>1.6259999999999999</v>
      </c>
      <c r="G197" s="8">
        <f t="shared" si="9"/>
        <v>0.41129339999999992</v>
      </c>
      <c r="H197" s="8">
        <f t="shared" si="7"/>
        <v>0.2069296639162809</v>
      </c>
      <c r="I197" s="13">
        <f>AVERAGE(H196:H197)</f>
        <v>0.18052023668413336</v>
      </c>
      <c r="J197">
        <f>STDEV(H196:H197)</f>
        <v>3.7348570166208538E-2</v>
      </c>
      <c r="M197">
        <v>68.036000000000001</v>
      </c>
      <c r="N197">
        <v>50</v>
      </c>
    </row>
    <row r="198" spans="2:14" x14ac:dyDescent="0.25">
      <c r="B198" s="2" t="s">
        <v>56</v>
      </c>
      <c r="D198">
        <v>0.99809999999999999</v>
      </c>
      <c r="E198" s="2">
        <v>50</v>
      </c>
      <c r="F198" s="2">
        <v>19.835000000000001</v>
      </c>
      <c r="G198" s="8">
        <f t="shared" si="9"/>
        <v>15.085926499999999</v>
      </c>
      <c r="H198" s="8">
        <f t="shared" si="7"/>
        <v>7.5573221621080062</v>
      </c>
      <c r="I198" s="13"/>
      <c r="M198">
        <v>90.353999999999999</v>
      </c>
      <c r="N198">
        <v>75</v>
      </c>
    </row>
    <row r="199" spans="2:14" x14ac:dyDescent="0.25">
      <c r="B199" s="2" t="s">
        <v>57</v>
      </c>
      <c r="D199">
        <v>0.99870000000000003</v>
      </c>
      <c r="E199" s="2">
        <v>50</v>
      </c>
      <c r="F199" s="2">
        <v>18.337</v>
      </c>
      <c r="G199" s="8">
        <f t="shared" si="9"/>
        <v>13.878688299999999</v>
      </c>
      <c r="H199" s="8">
        <f t="shared" ref="H199:H217" si="10">G199*10/D199/1000*E199</f>
        <v>6.9483770401521969</v>
      </c>
      <c r="I199" s="13">
        <f>AVERAGE(H198:H199)</f>
        <v>7.2528496011301016</v>
      </c>
      <c r="J199">
        <f>STDEV(H198:H199)</f>
        <v>0.43058922510542191</v>
      </c>
    </row>
    <row r="200" spans="2:14" x14ac:dyDescent="0.25">
      <c r="B200" s="2" t="s">
        <v>58</v>
      </c>
      <c r="D200">
        <v>0.99360000000000004</v>
      </c>
      <c r="E200" s="2">
        <v>50</v>
      </c>
      <c r="F200" s="2">
        <v>18.170000000000002</v>
      </c>
      <c r="G200" s="8">
        <f t="shared" si="9"/>
        <v>13.744102999999999</v>
      </c>
      <c r="H200" s="8">
        <f t="shared" si="10"/>
        <v>6.9163159219001598</v>
      </c>
      <c r="I200" s="13"/>
    </row>
    <row r="201" spans="2:14" x14ac:dyDescent="0.25">
      <c r="B201" s="2" t="s">
        <v>59</v>
      </c>
      <c r="D201">
        <v>0.99429999999999996</v>
      </c>
      <c r="E201" s="2">
        <v>50</v>
      </c>
      <c r="F201" s="2">
        <v>20.927</v>
      </c>
      <c r="G201" s="8">
        <f t="shared" si="9"/>
        <v>15.965969299999998</v>
      </c>
      <c r="H201" s="8">
        <f t="shared" si="10"/>
        <v>8.0287485165443009</v>
      </c>
      <c r="I201" s="13">
        <f>AVERAGE(H200:H201)</f>
        <v>7.4725322192222308</v>
      </c>
      <c r="J201">
        <f>STDEV(H200:H201)</f>
        <v>0.78660863128581804</v>
      </c>
    </row>
    <row r="202" spans="2:14" x14ac:dyDescent="0.25">
      <c r="B202" s="2" t="s">
        <v>58</v>
      </c>
      <c r="D202">
        <v>0.99270000000000003</v>
      </c>
      <c r="E202" s="2">
        <v>50</v>
      </c>
      <c r="F202" s="2">
        <v>25.58</v>
      </c>
      <c r="G202" s="8">
        <f t="shared" si="9"/>
        <v>19.715821999999996</v>
      </c>
      <c r="H202" s="8">
        <f t="shared" si="10"/>
        <v>9.9304029414727495</v>
      </c>
      <c r="I202" s="13"/>
    </row>
    <row r="203" spans="2:14" x14ac:dyDescent="0.25">
      <c r="B203" s="2" t="s">
        <v>59</v>
      </c>
      <c r="D203">
        <v>0.99350000000000005</v>
      </c>
      <c r="E203" s="2">
        <v>50</v>
      </c>
      <c r="F203" s="2">
        <v>27.332000000000001</v>
      </c>
      <c r="G203" s="8">
        <f t="shared" si="9"/>
        <v>21.127758799999999</v>
      </c>
      <c r="H203" s="8">
        <f t="shared" si="10"/>
        <v>10.632993860090588</v>
      </c>
      <c r="I203" s="13">
        <f>AVERAGE(H202:H203)</f>
        <v>10.281698400781668</v>
      </c>
      <c r="J203">
        <f>STDEV(H202:H203)</f>
        <v>0.49680680295475937</v>
      </c>
    </row>
    <row r="204" spans="2:14" x14ac:dyDescent="0.25">
      <c r="B204" s="2" t="s">
        <v>60</v>
      </c>
      <c r="D204">
        <v>0.99860000000000004</v>
      </c>
      <c r="E204" s="2">
        <v>50</v>
      </c>
      <c r="F204" s="2">
        <v>23.600999999999999</v>
      </c>
      <c r="G204" s="8">
        <f t="shared" si="9"/>
        <v>18.120945899999999</v>
      </c>
      <c r="H204" s="8">
        <f t="shared" si="10"/>
        <v>9.0731753955537737</v>
      </c>
      <c r="I204" s="13"/>
    </row>
    <row r="205" spans="2:14" x14ac:dyDescent="0.25">
      <c r="B205" s="2" t="s">
        <v>61</v>
      </c>
      <c r="D205">
        <v>0.99429999999999996</v>
      </c>
      <c r="E205" s="2">
        <v>50</v>
      </c>
      <c r="F205" s="2">
        <v>27.292000000000002</v>
      </c>
      <c r="G205" s="8">
        <f t="shared" si="9"/>
        <v>21.095522799999998</v>
      </c>
      <c r="H205" s="8">
        <f t="shared" si="10"/>
        <v>10.608228301317508</v>
      </c>
      <c r="I205" s="13">
        <f>AVERAGE(H204:H205)</f>
        <v>9.840701848435641</v>
      </c>
      <c r="J205">
        <f>STDEV(H204:H205)</f>
        <v>1.0854463191456509</v>
      </c>
    </row>
    <row r="206" spans="2:14" x14ac:dyDescent="0.25">
      <c r="B206" s="15" t="s">
        <v>60</v>
      </c>
      <c r="D206">
        <v>0.99780000000000002</v>
      </c>
      <c r="E206" s="15">
        <v>50</v>
      </c>
      <c r="F206" s="2">
        <v>20.081</v>
      </c>
      <c r="G206" s="8">
        <f t="shared" si="9"/>
        <v>15.2841779</v>
      </c>
      <c r="H206" s="17">
        <f t="shared" si="10"/>
        <v>7.6589386149528966</v>
      </c>
      <c r="I206" s="18"/>
    </row>
    <row r="207" spans="2:14" x14ac:dyDescent="0.25">
      <c r="B207" s="15" t="s">
        <v>61</v>
      </c>
      <c r="D207">
        <v>0.99490000000000001</v>
      </c>
      <c r="E207" s="15">
        <v>50</v>
      </c>
      <c r="F207" s="2">
        <v>26.276</v>
      </c>
      <c r="G207" s="8">
        <f t="shared" si="9"/>
        <v>20.276728399999996</v>
      </c>
      <c r="H207" s="17">
        <f t="shared" si="10"/>
        <v>10.190334908030955</v>
      </c>
      <c r="I207" s="18">
        <f>AVERAGE(H206:H207)</f>
        <v>8.9246367614919251</v>
      </c>
      <c r="J207">
        <f>STDEV(H206:H207)</f>
        <v>1.7899674847059959</v>
      </c>
    </row>
    <row r="208" spans="2:14" x14ac:dyDescent="0.25">
      <c r="B208" s="2" t="s">
        <v>62</v>
      </c>
      <c r="D208">
        <v>0.99350000000000005</v>
      </c>
      <c r="E208" s="2">
        <v>50</v>
      </c>
      <c r="F208" s="2">
        <v>16.169</v>
      </c>
      <c r="G208" s="8">
        <f t="shared" si="9"/>
        <v>12.131497099999999</v>
      </c>
      <c r="H208" s="8">
        <f t="shared" si="10"/>
        <v>6.1054338701560136</v>
      </c>
      <c r="I208" s="13"/>
    </row>
    <row r="209" spans="2:10" x14ac:dyDescent="0.25">
      <c r="B209" s="2" t="s">
        <v>63</v>
      </c>
      <c r="D209">
        <v>0.99419999999999997</v>
      </c>
      <c r="E209" s="2">
        <v>50</v>
      </c>
      <c r="F209" s="2">
        <v>18.303000000000001</v>
      </c>
      <c r="G209" s="8">
        <f t="shared" si="9"/>
        <v>13.851287699999999</v>
      </c>
      <c r="H209" s="8">
        <f t="shared" si="10"/>
        <v>6.9660469221484593</v>
      </c>
      <c r="I209" s="13">
        <f>AVERAGE(H208:H209)</f>
        <v>6.5357403961522369</v>
      </c>
      <c r="J209">
        <f>STDEV(H208:H209)</f>
        <v>0.60854532504150916</v>
      </c>
    </row>
    <row r="210" spans="2:10" x14ac:dyDescent="0.25">
      <c r="B210" s="2" t="s">
        <v>64</v>
      </c>
      <c r="D210">
        <v>0.99939999999999996</v>
      </c>
      <c r="E210" s="2">
        <v>50</v>
      </c>
      <c r="F210" s="2">
        <v>17.285</v>
      </c>
      <c r="G210" s="8">
        <f t="shared" si="9"/>
        <v>13.030881499999998</v>
      </c>
      <c r="H210" s="8">
        <f t="shared" si="10"/>
        <v>6.5193523614168498</v>
      </c>
      <c r="I210" s="13"/>
    </row>
    <row r="211" spans="2:10" x14ac:dyDescent="0.25">
      <c r="B211" s="2" t="s">
        <v>65</v>
      </c>
      <c r="D211">
        <v>0.99790000000000001</v>
      </c>
      <c r="E211" s="2">
        <v>50</v>
      </c>
      <c r="F211" s="2">
        <v>20.164000000000001</v>
      </c>
      <c r="G211" s="8">
        <f t="shared" si="9"/>
        <v>15.3510676</v>
      </c>
      <c r="H211" s="8">
        <f t="shared" si="10"/>
        <v>7.691686341316764</v>
      </c>
      <c r="I211" s="13">
        <f>AVERAGE(H210:H211)</f>
        <v>7.1055193513668069</v>
      </c>
      <c r="J211">
        <f>STDEV(H210:H211)</f>
        <v>0.82896530700264304</v>
      </c>
    </row>
    <row r="212" spans="2:10" x14ac:dyDescent="0.25">
      <c r="B212" s="2" t="s">
        <v>64</v>
      </c>
      <c r="D212">
        <v>0.99750000000000005</v>
      </c>
      <c r="E212" s="2">
        <v>50</v>
      </c>
      <c r="F212" s="2">
        <v>21.058</v>
      </c>
      <c r="G212" s="8">
        <f t="shared" si="9"/>
        <v>16.0715422</v>
      </c>
      <c r="H212" s="8">
        <f t="shared" si="10"/>
        <v>8.0559108771929822</v>
      </c>
      <c r="I212" s="13"/>
    </row>
    <row r="213" spans="2:10" x14ac:dyDescent="0.25">
      <c r="B213" s="2" t="s">
        <v>65</v>
      </c>
      <c r="D213">
        <v>0.99750000000000005</v>
      </c>
      <c r="E213" s="2">
        <v>50</v>
      </c>
      <c r="F213" s="2">
        <v>20.507000000000001</v>
      </c>
      <c r="G213" s="8">
        <f t="shared" si="9"/>
        <v>15.627491299999999</v>
      </c>
      <c r="H213" s="8">
        <f t="shared" si="10"/>
        <v>7.8333289724310777</v>
      </c>
      <c r="I213" s="13">
        <f>AVERAGE(H212:H213)</f>
        <v>7.9446199248120299</v>
      </c>
      <c r="J213">
        <f>STDEV(H212:H213)</f>
        <v>0.15738917422656093</v>
      </c>
    </row>
    <row r="214" spans="2:10" x14ac:dyDescent="0.25">
      <c r="B214" s="2" t="s">
        <v>66</v>
      </c>
      <c r="D214">
        <v>0.99980000000000002</v>
      </c>
      <c r="E214" s="2">
        <v>50</v>
      </c>
      <c r="F214" s="2">
        <v>17.666</v>
      </c>
      <c r="G214" s="8">
        <f t="shared" si="9"/>
        <v>13.337929399999998</v>
      </c>
      <c r="H214" s="8">
        <f t="shared" si="10"/>
        <v>6.6702987597519501</v>
      </c>
      <c r="I214" s="13"/>
    </row>
    <row r="215" spans="2:10" x14ac:dyDescent="0.25">
      <c r="B215" s="2" t="s">
        <v>67</v>
      </c>
      <c r="D215">
        <v>0.99939999999999996</v>
      </c>
      <c r="E215" s="2">
        <v>50</v>
      </c>
      <c r="F215" s="2">
        <v>20.466999999999999</v>
      </c>
      <c r="G215" s="8">
        <f t="shared" si="9"/>
        <v>15.595255299999998</v>
      </c>
      <c r="H215" s="8">
        <f t="shared" si="10"/>
        <v>7.802309035421251</v>
      </c>
      <c r="I215" s="13">
        <f>AVERAGE(H214:H215)</f>
        <v>7.2363038975866001</v>
      </c>
      <c r="J215">
        <f>STDEV(H214:H215)</f>
        <v>0.80045214229861561</v>
      </c>
    </row>
    <row r="216" spans="2:10" x14ac:dyDescent="0.25">
      <c r="B216" s="2" t="s">
        <v>66</v>
      </c>
      <c r="D216">
        <v>0.99460000000000004</v>
      </c>
      <c r="E216" s="2">
        <v>50</v>
      </c>
      <c r="F216" s="2">
        <v>18.593</v>
      </c>
      <c r="G216" s="8">
        <f t="shared" si="9"/>
        <v>14.084998699999998</v>
      </c>
      <c r="H216" s="8">
        <f t="shared" si="10"/>
        <v>7.080735320731951</v>
      </c>
      <c r="I216" s="13"/>
    </row>
    <row r="217" spans="2:10" x14ac:dyDescent="0.25">
      <c r="B217" s="2" t="s">
        <v>67</v>
      </c>
      <c r="D217">
        <v>0.99639999999999995</v>
      </c>
      <c r="E217" s="2">
        <v>50</v>
      </c>
      <c r="F217" s="2">
        <v>19.831</v>
      </c>
      <c r="G217" s="8">
        <f t="shared" si="9"/>
        <v>15.082702899999997</v>
      </c>
      <c r="H217" s="8">
        <f t="shared" si="10"/>
        <v>7.5685984042553178</v>
      </c>
      <c r="I217" s="13">
        <f>AVERAGE(H216:H217)</f>
        <v>7.3246668624936344</v>
      </c>
      <c r="J217">
        <f>STDEV(H216:H217)</f>
        <v>0.34497129464995169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7"/>
  <sheetViews>
    <sheetView topLeftCell="G1" workbookViewId="0">
      <selection activeCell="B188" sqref="B188:B217"/>
    </sheetView>
  </sheetViews>
  <sheetFormatPr defaultRowHeight="14.4" x14ac:dyDescent="0.25"/>
  <cols>
    <col min="1" max="1" width="9" style="3"/>
    <col min="2" max="2" width="16.109375" style="2" customWidth="1"/>
    <col min="3" max="3" width="30.6640625" style="2" customWidth="1"/>
    <col min="4" max="4" width="13.88671875" style="2" customWidth="1"/>
    <col min="5" max="5" width="20.44140625" style="2" customWidth="1"/>
    <col min="6" max="6" width="13.33203125" customWidth="1"/>
    <col min="7" max="7" width="16.88671875" style="8" customWidth="1"/>
    <col min="8" max="8" width="20" style="8" customWidth="1"/>
    <col min="9" max="9" width="38.33203125" customWidth="1"/>
  </cols>
  <sheetData>
    <row r="1" spans="1:26" x14ac:dyDescent="0.25">
      <c r="A1" s="3" t="s">
        <v>26</v>
      </c>
      <c r="B1" s="2" t="s">
        <v>0</v>
      </c>
      <c r="C1" s="2" t="s">
        <v>1</v>
      </c>
      <c r="D1" s="2" t="s">
        <v>2</v>
      </c>
      <c r="E1" s="2" t="s">
        <v>19</v>
      </c>
      <c r="F1" s="2" t="s">
        <v>4</v>
      </c>
      <c r="G1" s="8" t="s">
        <v>13</v>
      </c>
      <c r="H1" s="8" t="s">
        <v>14</v>
      </c>
      <c r="I1" s="2" t="s">
        <v>16</v>
      </c>
      <c r="J1" s="2" t="s">
        <v>24</v>
      </c>
      <c r="K1" s="2" t="s">
        <v>25</v>
      </c>
      <c r="M1" t="s">
        <v>20</v>
      </c>
      <c r="N1" t="s">
        <v>15</v>
      </c>
    </row>
    <row r="2" spans="1:26" x14ac:dyDescent="0.25">
      <c r="A2" s="3">
        <v>1</v>
      </c>
      <c r="B2" s="2" t="s">
        <v>50</v>
      </c>
      <c r="C2" s="2">
        <v>0</v>
      </c>
      <c r="D2" s="2">
        <v>100</v>
      </c>
      <c r="E2" s="2">
        <v>1</v>
      </c>
      <c r="F2" s="2">
        <v>1.0047999999999999</v>
      </c>
      <c r="G2" s="9">
        <v>209.27</v>
      </c>
      <c r="H2" s="8">
        <f>1.1388*G2+1.1022</f>
        <v>239.41887600000004</v>
      </c>
      <c r="I2" s="2">
        <f>H2*10/F2/1000*E2</f>
        <v>2.3827515525477714</v>
      </c>
      <c r="O2" s="4">
        <v>2.899</v>
      </c>
      <c r="P2" s="5">
        <v>3</v>
      </c>
    </row>
    <row r="3" spans="1:26" x14ac:dyDescent="0.25">
      <c r="B3" s="2" t="s">
        <v>51</v>
      </c>
      <c r="C3" s="2">
        <v>0</v>
      </c>
      <c r="D3" s="2">
        <v>100</v>
      </c>
      <c r="E3" s="2">
        <v>1</v>
      </c>
      <c r="F3" s="2">
        <v>1.0051000000000001</v>
      </c>
      <c r="G3" s="9">
        <v>203.05</v>
      </c>
      <c r="H3" s="8">
        <f t="shared" ref="H3:H11" si="0">1.1388*G3+1.1022</f>
        <v>232.33554000000004</v>
      </c>
      <c r="I3" s="2">
        <f t="shared" ref="I3:I68" si="1">H3*10/F3/1000*E3</f>
        <v>2.311566411302358</v>
      </c>
      <c r="J3">
        <f>AVERAGE(I2:I3)</f>
        <v>2.3471589819250647</v>
      </c>
      <c r="K3">
        <f>STDEV(I2:I3)</f>
        <v>5.0335496094354025E-2</v>
      </c>
      <c r="O3" s="4">
        <v>4.2469999999999999</v>
      </c>
      <c r="P3" s="5">
        <v>5</v>
      </c>
      <c r="Y3" t="s">
        <v>22</v>
      </c>
      <c r="Z3">
        <v>4112017</v>
      </c>
    </row>
    <row r="4" spans="1:26" x14ac:dyDescent="0.25">
      <c r="B4" s="2" t="s">
        <v>52</v>
      </c>
      <c r="C4" s="2">
        <v>1000</v>
      </c>
      <c r="D4" s="2">
        <v>100</v>
      </c>
      <c r="E4" s="2">
        <v>1</v>
      </c>
      <c r="F4" s="2">
        <v>1.0023</v>
      </c>
      <c r="G4" s="9">
        <v>158.63</v>
      </c>
      <c r="H4" s="8">
        <f t="shared" si="0"/>
        <v>181.750044</v>
      </c>
      <c r="I4" s="2">
        <f t="shared" si="1"/>
        <v>1.8133297815025442</v>
      </c>
      <c r="O4" s="4">
        <v>8.0749999999999993</v>
      </c>
      <c r="P4" s="5">
        <v>10</v>
      </c>
      <c r="Y4">
        <v>7.99</v>
      </c>
      <c r="Z4">
        <v>5</v>
      </c>
    </row>
    <row r="5" spans="1:26" x14ac:dyDescent="0.25">
      <c r="B5" s="2" t="s">
        <v>53</v>
      </c>
      <c r="C5" s="2">
        <v>1000</v>
      </c>
      <c r="D5" s="2">
        <v>100</v>
      </c>
      <c r="E5" s="2">
        <v>1</v>
      </c>
      <c r="F5" s="2">
        <v>1.0067999999999999</v>
      </c>
      <c r="G5" s="9">
        <v>190.01</v>
      </c>
      <c r="H5" s="8">
        <f t="shared" si="0"/>
        <v>217.48558800000001</v>
      </c>
      <c r="I5" s="2">
        <f t="shared" si="1"/>
        <v>2.160166746126341</v>
      </c>
      <c r="J5">
        <f>AVERAGE(I4:I5)</f>
        <v>1.9867482638144427</v>
      </c>
      <c r="K5">
        <f>STDEV(I4:I5)</f>
        <v>0.24525076965164538</v>
      </c>
      <c r="O5" s="4">
        <v>18.975000000000001</v>
      </c>
      <c r="P5" s="5">
        <v>25</v>
      </c>
      <c r="Y5">
        <v>9.5150000000000006</v>
      </c>
      <c r="Z5">
        <v>10</v>
      </c>
    </row>
    <row r="6" spans="1:26" x14ac:dyDescent="0.25">
      <c r="B6" s="2" t="s">
        <v>52</v>
      </c>
      <c r="C6" s="2">
        <v>3000</v>
      </c>
      <c r="D6" s="2">
        <v>100</v>
      </c>
      <c r="E6" s="2">
        <v>1</v>
      </c>
      <c r="F6" s="2">
        <v>1.0062</v>
      </c>
      <c r="G6" s="9">
        <v>194.33</v>
      </c>
      <c r="H6" s="8">
        <f t="shared" si="0"/>
        <v>222.40520400000003</v>
      </c>
      <c r="I6" s="2">
        <f t="shared" si="1"/>
        <v>2.2103478831246282</v>
      </c>
      <c r="O6" s="4">
        <v>48.808999999999997</v>
      </c>
      <c r="P6" s="5">
        <v>50</v>
      </c>
      <c r="Y6">
        <v>21.23</v>
      </c>
      <c r="Z6">
        <v>25</v>
      </c>
    </row>
    <row r="7" spans="1:26" x14ac:dyDescent="0.25">
      <c r="B7" s="2" t="s">
        <v>53</v>
      </c>
      <c r="C7" s="2">
        <v>3000</v>
      </c>
      <c r="D7" s="2">
        <v>100</v>
      </c>
      <c r="E7" s="2">
        <v>1</v>
      </c>
      <c r="F7" s="2">
        <v>1.0001</v>
      </c>
      <c r="G7" s="9">
        <v>159.74</v>
      </c>
      <c r="H7" s="8">
        <f t="shared" si="0"/>
        <v>183.01411200000004</v>
      </c>
      <c r="I7" s="2">
        <f t="shared" si="1"/>
        <v>1.8299581241875817</v>
      </c>
      <c r="J7">
        <f>AVERAGE(I6:I7)</f>
        <v>2.0201530036561048</v>
      </c>
      <c r="K7">
        <f>STDEV(I6:I7)</f>
        <v>0.26897617803830165</v>
      </c>
      <c r="O7" s="4">
        <v>60.768000000000001</v>
      </c>
      <c r="P7" s="5">
        <v>75</v>
      </c>
      <c r="Y7">
        <v>42.207999999999998</v>
      </c>
      <c r="Z7">
        <v>50</v>
      </c>
    </row>
    <row r="8" spans="1:26" x14ac:dyDescent="0.25">
      <c r="B8" s="2" t="s">
        <v>54</v>
      </c>
      <c r="C8" s="2">
        <v>1000</v>
      </c>
      <c r="D8" s="2">
        <v>100</v>
      </c>
      <c r="E8" s="2">
        <v>1</v>
      </c>
      <c r="F8" s="2">
        <v>1.0073000000000001</v>
      </c>
      <c r="G8" s="9">
        <v>175.03</v>
      </c>
      <c r="H8" s="8">
        <f t="shared" si="0"/>
        <v>200.42636400000001</v>
      </c>
      <c r="I8" s="2">
        <f t="shared" si="1"/>
        <v>1.9897385485952546</v>
      </c>
      <c r="Y8">
        <v>76.305999999999997</v>
      </c>
      <c r="Z8">
        <v>75</v>
      </c>
    </row>
    <row r="9" spans="1:26" x14ac:dyDescent="0.25">
      <c r="B9" s="2" t="s">
        <v>55</v>
      </c>
      <c r="C9" s="2">
        <v>1000</v>
      </c>
      <c r="D9" s="2">
        <v>100</v>
      </c>
      <c r="E9" s="2">
        <v>1</v>
      </c>
      <c r="F9" s="2">
        <v>1.0078</v>
      </c>
      <c r="G9" s="9">
        <v>218.72</v>
      </c>
      <c r="H9" s="8">
        <f t="shared" si="0"/>
        <v>250.18053600000002</v>
      </c>
      <c r="I9" s="2">
        <f t="shared" si="1"/>
        <v>2.4824423099821398</v>
      </c>
      <c r="J9">
        <f>AVERAGE(I8:I9)</f>
        <v>2.2360904292886969</v>
      </c>
      <c r="K9">
        <f>STDEV(I8:I9)</f>
        <v>0.34839417079278623</v>
      </c>
      <c r="Y9">
        <v>101.05</v>
      </c>
      <c r="Z9">
        <v>100</v>
      </c>
    </row>
    <row r="10" spans="1:26" x14ac:dyDescent="0.25">
      <c r="B10" s="2" t="s">
        <v>54</v>
      </c>
      <c r="C10" s="2">
        <v>3000</v>
      </c>
      <c r="D10" s="2">
        <v>100</v>
      </c>
      <c r="E10" s="2">
        <v>1</v>
      </c>
      <c r="F10" s="2">
        <v>1.0082</v>
      </c>
      <c r="G10" s="9">
        <v>141.34</v>
      </c>
      <c r="H10" s="8">
        <f t="shared" si="0"/>
        <v>162.06019200000003</v>
      </c>
      <c r="I10" s="2">
        <f t="shared" si="1"/>
        <v>1.6074210672485623</v>
      </c>
    </row>
    <row r="11" spans="1:26" x14ac:dyDescent="0.25">
      <c r="B11" s="2" t="s">
        <v>55</v>
      </c>
      <c r="C11" s="2">
        <v>3000</v>
      </c>
      <c r="D11" s="2">
        <v>100</v>
      </c>
      <c r="E11" s="2">
        <v>1</v>
      </c>
      <c r="F11" s="2">
        <v>1.0068999999999999</v>
      </c>
      <c r="G11" s="9">
        <v>125.7</v>
      </c>
      <c r="H11" s="8">
        <f t="shared" si="0"/>
        <v>144.24936000000002</v>
      </c>
      <c r="I11" s="2">
        <f t="shared" si="1"/>
        <v>1.4326086006554777</v>
      </c>
      <c r="J11">
        <f>AVERAGE(I10:I11)</f>
        <v>1.5200148339520201</v>
      </c>
      <c r="K11">
        <f>STDEV(I10:I11)</f>
        <v>0.12361108056391691</v>
      </c>
    </row>
    <row r="12" spans="1:26" x14ac:dyDescent="0.25">
      <c r="B12" s="2" t="s">
        <v>56</v>
      </c>
      <c r="E12" s="2">
        <v>50</v>
      </c>
      <c r="F12" s="2">
        <v>1.0083</v>
      </c>
      <c r="G12" s="9">
        <v>56.652000000000001</v>
      </c>
      <c r="H12" s="8">
        <f>0.9857*G12+1.7336</f>
        <v>57.575476400000007</v>
      </c>
      <c r="I12" s="2">
        <f t="shared" si="1"/>
        <v>28.550766835267282</v>
      </c>
    </row>
    <row r="13" spans="1:26" x14ac:dyDescent="0.25">
      <c r="B13" s="2" t="s">
        <v>57</v>
      </c>
      <c r="E13" s="2">
        <v>50</v>
      </c>
      <c r="F13" s="2">
        <v>1.0029999999999999</v>
      </c>
      <c r="G13" s="9">
        <v>52.640999999999998</v>
      </c>
      <c r="H13" s="8">
        <f t="shared" ref="H13:H31" si="2">0.9857*G13+1.7336</f>
        <v>53.621833700000003</v>
      </c>
      <c r="I13" s="2">
        <f t="shared" si="1"/>
        <v>26.730724675972091</v>
      </c>
      <c r="J13">
        <f>AVERAGE(I12:I13)</f>
        <v>27.640745755619687</v>
      </c>
      <c r="K13">
        <f>STDEV(I12:I13)</f>
        <v>1.2869641528830362</v>
      </c>
    </row>
    <row r="14" spans="1:26" x14ac:dyDescent="0.25">
      <c r="B14" s="2" t="s">
        <v>58</v>
      </c>
      <c r="E14" s="2">
        <v>50</v>
      </c>
      <c r="F14" s="2">
        <v>1.0058</v>
      </c>
      <c r="G14" s="9">
        <v>77.826999999999998</v>
      </c>
      <c r="H14" s="8">
        <f t="shared" si="2"/>
        <v>78.447673899999998</v>
      </c>
      <c r="I14" s="2">
        <f t="shared" si="1"/>
        <v>38.997650576655396</v>
      </c>
    </row>
    <row r="15" spans="1:26" x14ac:dyDescent="0.25">
      <c r="B15" s="2" t="s">
        <v>59</v>
      </c>
      <c r="E15" s="2">
        <v>50</v>
      </c>
      <c r="F15" s="2">
        <v>1.0083</v>
      </c>
      <c r="G15" s="9">
        <v>70.046000000000006</v>
      </c>
      <c r="H15" s="8">
        <f t="shared" si="2"/>
        <v>70.777942199999998</v>
      </c>
      <c r="I15" s="2">
        <f t="shared" si="1"/>
        <v>35.097660517703069</v>
      </c>
      <c r="J15">
        <f>AVERAGE(I14:I15)</f>
        <v>37.047655547179232</v>
      </c>
      <c r="K15">
        <f>STDEV(I14:I15)</f>
        <v>2.7577094172453132</v>
      </c>
    </row>
    <row r="16" spans="1:26" x14ac:dyDescent="0.25">
      <c r="B16" s="2" t="s">
        <v>58</v>
      </c>
      <c r="E16" s="2">
        <v>50</v>
      </c>
      <c r="F16" s="2">
        <v>1.0001</v>
      </c>
      <c r="G16" s="9">
        <v>60.499000000000002</v>
      </c>
      <c r="H16" s="8">
        <f t="shared" si="2"/>
        <v>61.367464300000009</v>
      </c>
      <c r="I16" s="2">
        <f t="shared" si="1"/>
        <v>30.68066408359164</v>
      </c>
    </row>
    <row r="17" spans="2:22" x14ac:dyDescent="0.25">
      <c r="B17" s="2" t="s">
        <v>59</v>
      </c>
      <c r="E17" s="2">
        <v>50</v>
      </c>
      <c r="F17" s="2">
        <v>1.0011000000000001</v>
      </c>
      <c r="G17" s="9">
        <v>73.447999999999993</v>
      </c>
      <c r="H17" s="8">
        <f t="shared" si="2"/>
        <v>74.131293599999992</v>
      </c>
      <c r="I17" s="2">
        <f t="shared" si="1"/>
        <v>37.024919388672451</v>
      </c>
      <c r="J17">
        <f>AVERAGE(I16:I17)</f>
        <v>33.852791736132048</v>
      </c>
      <c r="K17">
        <f>STDEV(I16:I17)</f>
        <v>4.4860659478013698</v>
      </c>
    </row>
    <row r="18" spans="2:22" x14ac:dyDescent="0.25">
      <c r="B18" s="2" t="s">
        <v>60</v>
      </c>
      <c r="E18" s="2">
        <v>50</v>
      </c>
      <c r="F18" s="2">
        <v>1.0045999999999999</v>
      </c>
      <c r="G18" s="9">
        <v>42.92</v>
      </c>
      <c r="H18" s="8">
        <f t="shared" si="2"/>
        <v>44.039844000000002</v>
      </c>
      <c r="I18" s="2">
        <f t="shared" si="1"/>
        <v>21.919094166832572</v>
      </c>
    </row>
    <row r="19" spans="2:22" x14ac:dyDescent="0.25">
      <c r="B19" s="2" t="s">
        <v>61</v>
      </c>
      <c r="E19" s="2">
        <v>50</v>
      </c>
      <c r="F19" s="2">
        <v>1.0009999999999999</v>
      </c>
      <c r="G19" s="9">
        <v>52.722000000000001</v>
      </c>
      <c r="H19" s="8">
        <f t="shared" si="2"/>
        <v>53.701675400000006</v>
      </c>
      <c r="I19" s="2">
        <f t="shared" si="1"/>
        <v>26.824013686313698</v>
      </c>
      <c r="J19">
        <f>AVERAGE(I18:I19)</f>
        <v>24.371553926573135</v>
      </c>
      <c r="K19">
        <f>STDEV(I18:I19)</f>
        <v>3.4683018533993581</v>
      </c>
      <c r="T19" t="s">
        <v>17</v>
      </c>
      <c r="U19" t="s">
        <v>18</v>
      </c>
    </row>
    <row r="20" spans="2:22" x14ac:dyDescent="0.25">
      <c r="B20" s="2" t="s">
        <v>60</v>
      </c>
      <c r="E20" s="2">
        <v>50</v>
      </c>
      <c r="F20" s="2">
        <v>0.99960000000000004</v>
      </c>
      <c r="G20" s="9">
        <v>54.256999999999998</v>
      </c>
      <c r="H20" s="8">
        <f t="shared" si="2"/>
        <v>55.2147249</v>
      </c>
      <c r="I20" s="2">
        <f t="shared" si="1"/>
        <v>27.61840981392557</v>
      </c>
      <c r="S20" t="s">
        <v>10</v>
      </c>
      <c r="T20">
        <v>1.0224</v>
      </c>
      <c r="U20" s="6">
        <v>3.3330000000000002</v>
      </c>
      <c r="V20">
        <f>1.1388*U20+1.1022</f>
        <v>4.8978204000000005</v>
      </c>
    </row>
    <row r="21" spans="2:22" x14ac:dyDescent="0.25">
      <c r="B21" s="2" t="s">
        <v>61</v>
      </c>
      <c r="E21" s="2">
        <v>50</v>
      </c>
      <c r="F21" s="2">
        <v>1.0006999999999999</v>
      </c>
      <c r="G21" s="9">
        <v>48.07</v>
      </c>
      <c r="H21" s="8">
        <f t="shared" si="2"/>
        <v>49.116199000000002</v>
      </c>
      <c r="I21" s="2">
        <f t="shared" si="1"/>
        <v>24.540920855401222</v>
      </c>
      <c r="J21">
        <f>AVERAGE(I20:I21)</f>
        <v>26.079665334663396</v>
      </c>
      <c r="K21">
        <f>STDEV(I20:I21)</f>
        <v>2.1761133115992926</v>
      </c>
      <c r="S21" t="s">
        <v>12</v>
      </c>
      <c r="T21">
        <v>1.0430999999999999</v>
      </c>
      <c r="U21" s="6">
        <v>3.69</v>
      </c>
      <c r="V21">
        <f>1.1388*U21+1.1022</f>
        <v>5.3043719999999999</v>
      </c>
    </row>
    <row r="22" spans="2:22" x14ac:dyDescent="0.25">
      <c r="B22" s="2" t="s">
        <v>62</v>
      </c>
      <c r="E22" s="2">
        <v>50</v>
      </c>
      <c r="F22" s="2">
        <v>1.0013000000000001</v>
      </c>
      <c r="G22" s="9">
        <v>124.63</v>
      </c>
      <c r="H22" s="8">
        <f t="shared" si="2"/>
        <v>124.581391</v>
      </c>
      <c r="I22" s="2">
        <f t="shared" si="1"/>
        <v>62.209822730450405</v>
      </c>
    </row>
    <row r="23" spans="2:22" x14ac:dyDescent="0.25">
      <c r="B23" s="2" t="s">
        <v>63</v>
      </c>
      <c r="E23" s="2">
        <v>50</v>
      </c>
      <c r="F23" s="2">
        <v>1.0004</v>
      </c>
      <c r="G23" s="9">
        <v>114.34</v>
      </c>
      <c r="H23" s="8">
        <f t="shared" si="2"/>
        <v>114.43853800000001</v>
      </c>
      <c r="I23" s="2">
        <f t="shared" si="1"/>
        <v>57.196390443822487</v>
      </c>
      <c r="J23">
        <f>AVERAGE(I22:I23)</f>
        <v>59.703106587136446</v>
      </c>
      <c r="K23">
        <f>STDEV(I22:I23)</f>
        <v>3.5450319668941797</v>
      </c>
    </row>
    <row r="24" spans="2:22" x14ac:dyDescent="0.25">
      <c r="B24" s="2" t="s">
        <v>64</v>
      </c>
      <c r="E24" s="2">
        <v>50</v>
      </c>
      <c r="F24" s="2">
        <v>1.0028999999999999</v>
      </c>
      <c r="G24" s="9">
        <v>113.48</v>
      </c>
      <c r="H24" s="8">
        <f t="shared" si="2"/>
        <v>113.590836</v>
      </c>
      <c r="I24" s="2">
        <f t="shared" si="1"/>
        <v>56.631187556087347</v>
      </c>
    </row>
    <row r="25" spans="2:22" x14ac:dyDescent="0.25">
      <c r="B25" s="2" t="s">
        <v>65</v>
      </c>
      <c r="E25" s="2">
        <v>50</v>
      </c>
      <c r="F25" s="2">
        <v>1.0026999999999999</v>
      </c>
      <c r="G25" s="9">
        <v>100.38</v>
      </c>
      <c r="H25" s="8">
        <f t="shared" si="2"/>
        <v>100.67816599999999</v>
      </c>
      <c r="I25" s="2">
        <f t="shared" si="1"/>
        <v>50.203533459658914</v>
      </c>
      <c r="J25">
        <f>AVERAGE(I24:I25)</f>
        <v>53.417360507873127</v>
      </c>
      <c r="K25">
        <f>STDEV(I24:I25)</f>
        <v>4.5450377987060362</v>
      </c>
    </row>
    <row r="26" spans="2:22" x14ac:dyDescent="0.25">
      <c r="B26" s="2" t="s">
        <v>64</v>
      </c>
      <c r="E26" s="2">
        <v>50</v>
      </c>
      <c r="F26" s="2">
        <v>1.0075000000000001</v>
      </c>
      <c r="G26" s="9">
        <v>81.073999999999998</v>
      </c>
      <c r="H26" s="8">
        <f t="shared" si="2"/>
        <v>81.648241799999994</v>
      </c>
      <c r="I26" s="2">
        <f t="shared" si="1"/>
        <v>40.520219255583122</v>
      </c>
    </row>
    <row r="27" spans="2:22" x14ac:dyDescent="0.25">
      <c r="B27" s="2" t="s">
        <v>65</v>
      </c>
      <c r="E27" s="2">
        <v>50</v>
      </c>
      <c r="F27" s="2">
        <v>1.008</v>
      </c>
      <c r="G27" s="9">
        <v>80.233000000000004</v>
      </c>
      <c r="H27" s="8">
        <f t="shared" si="2"/>
        <v>80.819268100000002</v>
      </c>
      <c r="I27" s="2">
        <f t="shared" si="1"/>
        <v>40.088922668650795</v>
      </c>
      <c r="J27">
        <f>AVERAGE(I26:I27)</f>
        <v>40.304570962116955</v>
      </c>
      <c r="K27">
        <f>STDEV(I26:I27)</f>
        <v>0.30497274132246133</v>
      </c>
      <c r="N27" t="s">
        <v>21</v>
      </c>
      <c r="O27">
        <v>13.124000000000001</v>
      </c>
      <c r="P27">
        <v>10</v>
      </c>
    </row>
    <row r="28" spans="2:22" x14ac:dyDescent="0.25">
      <c r="B28" s="2" t="s">
        <v>66</v>
      </c>
      <c r="E28" s="2">
        <v>50</v>
      </c>
      <c r="F28" s="2">
        <v>1.0042</v>
      </c>
      <c r="G28" s="9">
        <v>101.79</v>
      </c>
      <c r="H28" s="8">
        <f t="shared" si="2"/>
        <v>102.068003</v>
      </c>
      <c r="I28" s="2">
        <f t="shared" si="1"/>
        <v>50.820555168293168</v>
      </c>
      <c r="O28">
        <v>26.614000000000001</v>
      </c>
      <c r="P28">
        <v>25</v>
      </c>
    </row>
    <row r="29" spans="2:22" x14ac:dyDescent="0.25">
      <c r="B29" s="2" t="s">
        <v>67</v>
      </c>
      <c r="E29" s="2">
        <v>50</v>
      </c>
      <c r="F29" s="2">
        <v>1.0046999999999999</v>
      </c>
      <c r="G29" s="9">
        <v>91.623999999999995</v>
      </c>
      <c r="H29" s="8">
        <f t="shared" si="2"/>
        <v>92.047376799999995</v>
      </c>
      <c r="I29" s="2">
        <f t="shared" si="1"/>
        <v>45.808388971832386</v>
      </c>
      <c r="J29">
        <f>AVERAGE(I28:I29)</f>
        <v>48.314472070062777</v>
      </c>
      <c r="K29">
        <f>STDEV(I28:I29)</f>
        <v>3.5441367059514044</v>
      </c>
      <c r="O29">
        <v>42.210999999999999</v>
      </c>
      <c r="P29">
        <v>50</v>
      </c>
    </row>
    <row r="30" spans="2:22" x14ac:dyDescent="0.25">
      <c r="B30" s="2" t="s">
        <v>66</v>
      </c>
      <c r="E30" s="2">
        <v>50</v>
      </c>
      <c r="F30" s="2">
        <v>0.99429999999999996</v>
      </c>
      <c r="G30" s="9">
        <v>113.95</v>
      </c>
      <c r="H30" s="8">
        <f t="shared" si="2"/>
        <v>114.054115</v>
      </c>
      <c r="I30" s="2">
        <f t="shared" si="1"/>
        <v>57.353975158402889</v>
      </c>
      <c r="O30">
        <v>61.555999999999997</v>
      </c>
      <c r="P30">
        <v>75</v>
      </c>
    </row>
    <row r="31" spans="2:22" x14ac:dyDescent="0.25">
      <c r="B31" s="2" t="s">
        <v>67</v>
      </c>
      <c r="E31" s="2">
        <v>50</v>
      </c>
      <c r="F31" s="2">
        <v>0.99019999999999997</v>
      </c>
      <c r="G31" s="9">
        <v>139.97999999999999</v>
      </c>
      <c r="H31" s="8">
        <f t="shared" si="2"/>
        <v>139.71188599999999</v>
      </c>
      <c r="I31" s="2">
        <f t="shared" si="1"/>
        <v>70.547306604726316</v>
      </c>
      <c r="J31">
        <f>AVERAGE(I30:I31)</f>
        <v>63.950640881564603</v>
      </c>
      <c r="K31">
        <f>STDEV(I30:I31)</f>
        <v>9.3290941321370049</v>
      </c>
    </row>
    <row r="32" spans="2:22" x14ac:dyDescent="0.25">
      <c r="F32" s="2"/>
      <c r="G32" s="9"/>
      <c r="I32" s="2"/>
    </row>
    <row r="33" spans="1:11" x14ac:dyDescent="0.25">
      <c r="A33" s="3">
        <v>3</v>
      </c>
      <c r="B33" s="2" t="s">
        <v>50</v>
      </c>
      <c r="E33" s="2">
        <v>1</v>
      </c>
      <c r="F33" s="2">
        <v>0.99370000000000003</v>
      </c>
      <c r="G33" s="10">
        <v>186.22</v>
      </c>
      <c r="H33" s="8">
        <f>1.3688*G33-9.1088</f>
        <v>245.78913600000001</v>
      </c>
      <c r="I33" s="2">
        <f t="shared" si="1"/>
        <v>2.473474247760894</v>
      </c>
    </row>
    <row r="34" spans="1:11" x14ac:dyDescent="0.25">
      <c r="B34" s="2" t="s">
        <v>51</v>
      </c>
      <c r="E34" s="2">
        <v>1</v>
      </c>
      <c r="F34" s="2">
        <v>1.0029999999999999</v>
      </c>
      <c r="G34" s="10">
        <v>198.68</v>
      </c>
      <c r="H34" s="8">
        <f t="shared" ref="H34:H62" si="3">1.3688*G34-9.1088</f>
        <v>262.84438400000005</v>
      </c>
      <c r="I34" s="2">
        <f t="shared" si="1"/>
        <v>2.620582093718844</v>
      </c>
      <c r="J34">
        <f>AVERAGE(I33:I34)</f>
        <v>2.547028170739869</v>
      </c>
      <c r="K34">
        <f>STDEV(I33:I34)</f>
        <v>0.1040209554426125</v>
      </c>
    </row>
    <row r="35" spans="1:11" x14ac:dyDescent="0.25">
      <c r="B35" s="2" t="s">
        <v>52</v>
      </c>
      <c r="E35" s="2">
        <v>1</v>
      </c>
      <c r="F35" s="2">
        <v>0.99519999999999997</v>
      </c>
      <c r="G35" s="10">
        <v>178.05</v>
      </c>
      <c r="H35" s="8">
        <f t="shared" si="3"/>
        <v>234.60604000000001</v>
      </c>
      <c r="I35" s="2">
        <f t="shared" si="1"/>
        <v>2.3573758038585209</v>
      </c>
    </row>
    <row r="36" spans="1:11" x14ac:dyDescent="0.25">
      <c r="B36" s="2" t="s">
        <v>53</v>
      </c>
      <c r="E36" s="2">
        <v>1</v>
      </c>
      <c r="F36" s="2">
        <v>0.9929</v>
      </c>
      <c r="G36" s="10">
        <v>198.8</v>
      </c>
      <c r="H36" s="8">
        <f t="shared" si="3"/>
        <v>263.00864000000007</v>
      </c>
      <c r="I36" s="2">
        <f t="shared" si="1"/>
        <v>2.6488935441635619</v>
      </c>
      <c r="J36">
        <f>AVERAGE(I35:I36)</f>
        <v>2.5031346740110414</v>
      </c>
      <c r="K36">
        <f>STDEV(I35:I36)</f>
        <v>0.20613417100587347</v>
      </c>
    </row>
    <row r="37" spans="1:11" x14ac:dyDescent="0.25">
      <c r="B37" s="2" t="s">
        <v>52</v>
      </c>
      <c r="E37" s="2">
        <v>1</v>
      </c>
      <c r="F37" s="2">
        <v>1.014</v>
      </c>
      <c r="G37" s="10">
        <v>163.30000000000001</v>
      </c>
      <c r="H37" s="8">
        <f t="shared" si="3"/>
        <v>214.41624000000002</v>
      </c>
      <c r="I37" s="2">
        <f t="shared" si="1"/>
        <v>2.1145585798816571</v>
      </c>
    </row>
    <row r="38" spans="1:11" x14ac:dyDescent="0.25">
      <c r="B38" s="2" t="s">
        <v>53</v>
      </c>
      <c r="E38" s="2">
        <v>1</v>
      </c>
      <c r="F38" s="2">
        <v>1.0127999999999999</v>
      </c>
      <c r="G38" s="10">
        <v>179.04</v>
      </c>
      <c r="H38" s="8">
        <f t="shared" si="3"/>
        <v>235.961152</v>
      </c>
      <c r="I38" s="2">
        <f t="shared" si="1"/>
        <v>2.329790205371248</v>
      </c>
      <c r="J38">
        <f>AVERAGE(I37:I38)</f>
        <v>2.2221743926264526</v>
      </c>
      <c r="K38">
        <f>STDEV(I37:I38)</f>
        <v>0.15219174190949314</v>
      </c>
    </row>
    <row r="39" spans="1:11" x14ac:dyDescent="0.25">
      <c r="B39" s="2" t="s">
        <v>54</v>
      </c>
      <c r="E39" s="2">
        <v>1</v>
      </c>
      <c r="F39" s="2">
        <v>1.0034000000000001</v>
      </c>
      <c r="G39" s="10">
        <v>230.95</v>
      </c>
      <c r="H39" s="8">
        <f t="shared" si="3"/>
        <v>307.01555999999999</v>
      </c>
      <c r="I39" s="2">
        <f t="shared" si="1"/>
        <v>3.059752441698226</v>
      </c>
    </row>
    <row r="40" spans="1:11" x14ac:dyDescent="0.25">
      <c r="B40" s="2" t="s">
        <v>55</v>
      </c>
      <c r="E40" s="2">
        <v>1</v>
      </c>
      <c r="F40" s="2">
        <v>1.0012000000000001</v>
      </c>
      <c r="G40" s="10">
        <v>183.41</v>
      </c>
      <c r="H40" s="8">
        <f t="shared" si="3"/>
        <v>241.94280799999999</v>
      </c>
      <c r="I40" s="2">
        <f t="shared" si="1"/>
        <v>2.416528246104674</v>
      </c>
      <c r="J40">
        <f>AVERAGE(I39:I40)</f>
        <v>2.73814034390145</v>
      </c>
      <c r="K40">
        <f>STDEV(I39:I40)</f>
        <v>0.45482819052746309</v>
      </c>
    </row>
    <row r="41" spans="1:11" x14ac:dyDescent="0.25">
      <c r="B41" s="2" t="s">
        <v>54</v>
      </c>
      <c r="E41" s="2">
        <v>1</v>
      </c>
      <c r="F41" s="2">
        <v>1.0004</v>
      </c>
      <c r="G41" s="10">
        <v>166.02</v>
      </c>
      <c r="H41" s="8">
        <f t="shared" si="3"/>
        <v>218.13937600000003</v>
      </c>
      <c r="I41" s="2">
        <f t="shared" si="1"/>
        <v>2.1805215513794489</v>
      </c>
    </row>
    <row r="42" spans="1:11" x14ac:dyDescent="0.25">
      <c r="B42" s="2" t="s">
        <v>55</v>
      </c>
      <c r="E42" s="2">
        <v>1</v>
      </c>
      <c r="F42" s="2">
        <v>1.0036</v>
      </c>
      <c r="G42" s="10">
        <v>184.99</v>
      </c>
      <c r="H42" s="8">
        <f t="shared" si="3"/>
        <v>244.105512</v>
      </c>
      <c r="I42" s="2">
        <f t="shared" si="1"/>
        <v>2.43229884416102</v>
      </c>
      <c r="J42">
        <f>AVERAGE(I41:I42)</f>
        <v>2.3064101977702345</v>
      </c>
      <c r="K42">
        <f>STDEV(I41:I42)</f>
        <v>0.17803343107463973</v>
      </c>
    </row>
    <row r="43" spans="1:11" x14ac:dyDescent="0.25">
      <c r="B43" s="2" t="s">
        <v>56</v>
      </c>
      <c r="E43" s="2">
        <v>50</v>
      </c>
      <c r="F43" s="2">
        <v>1.0012000000000001</v>
      </c>
      <c r="G43" s="10">
        <v>57.256</v>
      </c>
      <c r="H43" s="8">
        <f t="shared" si="3"/>
        <v>69.263212800000005</v>
      </c>
      <c r="I43" s="2">
        <f t="shared" si="1"/>
        <v>34.590098282061533</v>
      </c>
    </row>
    <row r="44" spans="1:11" x14ac:dyDescent="0.25">
      <c r="B44" s="2" t="s">
        <v>57</v>
      </c>
      <c r="E44" s="2">
        <v>50</v>
      </c>
      <c r="F44" s="2">
        <v>1.0015000000000001</v>
      </c>
      <c r="G44" s="10">
        <v>71.313999999999993</v>
      </c>
      <c r="H44" s="8">
        <f t="shared" si="3"/>
        <v>88.505803199999988</v>
      </c>
      <c r="I44" s="2">
        <f t="shared" si="1"/>
        <v>44.186621667498748</v>
      </c>
      <c r="J44">
        <f>AVERAGE(I43:I44)</f>
        <v>39.388359974780144</v>
      </c>
      <c r="K44">
        <f>STDEV(I43:I44)</f>
        <v>6.7857667616579027</v>
      </c>
    </row>
    <row r="45" spans="1:11" x14ac:dyDescent="0.25">
      <c r="B45" s="2" t="s">
        <v>58</v>
      </c>
      <c r="E45" s="2">
        <v>50</v>
      </c>
      <c r="F45" s="2">
        <v>0.99519999999999997</v>
      </c>
      <c r="G45" s="10">
        <v>109.31</v>
      </c>
      <c r="H45" s="8">
        <f t="shared" si="3"/>
        <v>140.51472799999999</v>
      </c>
      <c r="I45" s="2">
        <f t="shared" si="1"/>
        <v>70.596225884244362</v>
      </c>
    </row>
    <row r="46" spans="1:11" x14ac:dyDescent="0.25">
      <c r="B46" s="2" t="s">
        <v>59</v>
      </c>
      <c r="E46" s="2">
        <v>50</v>
      </c>
      <c r="F46" s="2">
        <v>0.99239999999999995</v>
      </c>
      <c r="G46" s="10">
        <v>105.21</v>
      </c>
      <c r="H46" s="8">
        <f t="shared" si="3"/>
        <v>134.902648</v>
      </c>
      <c r="I46" s="2">
        <f t="shared" si="1"/>
        <v>67.967879887142274</v>
      </c>
      <c r="J46">
        <f>AVERAGE(I45:I46)</f>
        <v>69.282052885693318</v>
      </c>
      <c r="K46">
        <f>STDEV(I45:I46)</f>
        <v>1.8585212778554039</v>
      </c>
    </row>
    <row r="47" spans="1:11" x14ac:dyDescent="0.25">
      <c r="B47" s="2" t="s">
        <v>58</v>
      </c>
      <c r="E47" s="2">
        <v>50</v>
      </c>
      <c r="F47" s="2">
        <v>1.0078</v>
      </c>
      <c r="G47" s="10">
        <v>115.14</v>
      </c>
      <c r="H47" s="8">
        <f t="shared" si="3"/>
        <v>148.494832</v>
      </c>
      <c r="I47" s="2">
        <f t="shared" si="1"/>
        <v>73.672768406429839</v>
      </c>
    </row>
    <row r="48" spans="1:11" x14ac:dyDescent="0.25">
      <c r="B48" s="2" t="s">
        <v>59</v>
      </c>
      <c r="E48" s="2">
        <v>50</v>
      </c>
      <c r="F48" s="2">
        <v>1.0012000000000001</v>
      </c>
      <c r="G48" s="10">
        <v>129.29</v>
      </c>
      <c r="H48" s="8">
        <f t="shared" si="3"/>
        <v>167.86335199999999</v>
      </c>
      <c r="I48" s="2">
        <f t="shared" si="1"/>
        <v>83.831078705553324</v>
      </c>
      <c r="J48">
        <f>AVERAGE(I47:I48)</f>
        <v>78.751923555991581</v>
      </c>
      <c r="K48">
        <f>STDEV(I47:I48)</f>
        <v>7.1830100979073626</v>
      </c>
    </row>
    <row r="49" spans="1:15" x14ac:dyDescent="0.25">
      <c r="B49" s="2" t="s">
        <v>60</v>
      </c>
      <c r="E49" s="2">
        <v>50</v>
      </c>
      <c r="F49" s="2">
        <v>1.0037</v>
      </c>
      <c r="G49" s="10">
        <v>118.45</v>
      </c>
      <c r="H49" s="8">
        <f t="shared" si="3"/>
        <v>153.02556000000001</v>
      </c>
      <c r="I49" s="2">
        <f t="shared" si="1"/>
        <v>76.230726312643228</v>
      </c>
    </row>
    <row r="50" spans="1:15" x14ac:dyDescent="0.25">
      <c r="B50" s="2" t="s">
        <v>61</v>
      </c>
      <c r="E50" s="2">
        <v>50</v>
      </c>
      <c r="F50" s="2">
        <v>1.0027999999999999</v>
      </c>
      <c r="G50" s="10">
        <v>112.584</v>
      </c>
      <c r="H50" s="8">
        <f t="shared" si="3"/>
        <v>144.9961792</v>
      </c>
      <c r="I50" s="2">
        <f t="shared" si="1"/>
        <v>72.295661747108099</v>
      </c>
      <c r="J50">
        <f>AVERAGE(I49:I50)</f>
        <v>74.263194029875663</v>
      </c>
      <c r="K50">
        <f>STDEV(I49:I50)</f>
        <v>2.7825108386967847</v>
      </c>
    </row>
    <row r="51" spans="1:15" x14ac:dyDescent="0.25">
      <c r="B51" s="2" t="s">
        <v>60</v>
      </c>
      <c r="E51" s="2">
        <v>50</v>
      </c>
      <c r="F51" s="2">
        <v>1.0035000000000001</v>
      </c>
      <c r="G51" s="10">
        <v>111.104</v>
      </c>
      <c r="H51" s="8">
        <f t="shared" si="3"/>
        <v>142.9703552</v>
      </c>
      <c r="I51" s="2">
        <f t="shared" si="1"/>
        <v>71.235852117588436</v>
      </c>
    </row>
    <row r="52" spans="1:15" x14ac:dyDescent="0.25">
      <c r="B52" s="2" t="s">
        <v>61</v>
      </c>
      <c r="E52" s="2">
        <v>50</v>
      </c>
      <c r="F52" s="2">
        <v>1.0055000000000001</v>
      </c>
      <c r="G52" s="10">
        <v>121.15</v>
      </c>
      <c r="H52" s="8">
        <f t="shared" si="3"/>
        <v>156.72132000000002</v>
      </c>
      <c r="I52" s="2">
        <f t="shared" si="1"/>
        <v>77.932033814022873</v>
      </c>
      <c r="J52">
        <f>AVERAGE(I51:I52)</f>
        <v>74.583942965805647</v>
      </c>
      <c r="K52">
        <f>STDEV(I51:I52)</f>
        <v>4.7349154856060292</v>
      </c>
    </row>
    <row r="53" spans="1:15" x14ac:dyDescent="0.25">
      <c r="B53" s="2" t="s">
        <v>62</v>
      </c>
      <c r="E53" s="2">
        <v>50</v>
      </c>
      <c r="F53" s="2">
        <v>0.99750000000000005</v>
      </c>
      <c r="G53" s="10">
        <v>126.69</v>
      </c>
      <c r="H53" s="8">
        <f t="shared" si="3"/>
        <v>164.304472</v>
      </c>
      <c r="I53" s="2">
        <f t="shared" si="1"/>
        <v>82.358131328320809</v>
      </c>
    </row>
    <row r="54" spans="1:15" x14ac:dyDescent="0.25">
      <c r="B54" s="2" t="s">
        <v>63</v>
      </c>
      <c r="E54" s="2">
        <v>50</v>
      </c>
      <c r="F54" s="2">
        <v>0.99890000000000001</v>
      </c>
      <c r="G54" s="10">
        <v>124.54</v>
      </c>
      <c r="H54" s="8">
        <f t="shared" si="3"/>
        <v>161.36155200000002</v>
      </c>
      <c r="I54" s="2">
        <f t="shared" si="1"/>
        <v>80.769622584843333</v>
      </c>
      <c r="J54">
        <f>AVERAGE(I53:I54)</f>
        <v>81.563876956582078</v>
      </c>
      <c r="K54">
        <f>STDEV(I53:I54)</f>
        <v>1.1232453044870454</v>
      </c>
    </row>
    <row r="55" spans="1:15" x14ac:dyDescent="0.25">
      <c r="B55" s="2" t="s">
        <v>64</v>
      </c>
      <c r="E55" s="2">
        <v>50</v>
      </c>
      <c r="F55" s="2">
        <v>0.99519999999999997</v>
      </c>
      <c r="G55" s="10">
        <v>129.07</v>
      </c>
      <c r="H55" s="8">
        <f t="shared" si="3"/>
        <v>167.56221599999998</v>
      </c>
      <c r="I55" s="2">
        <f t="shared" si="1"/>
        <v>84.185196945337623</v>
      </c>
    </row>
    <row r="56" spans="1:15" x14ac:dyDescent="0.25">
      <c r="B56" s="2" t="s">
        <v>65</v>
      </c>
      <c r="E56" s="2">
        <v>50</v>
      </c>
      <c r="F56" s="2">
        <v>1.004</v>
      </c>
      <c r="G56" s="10">
        <v>117.59</v>
      </c>
      <c r="H56" s="8">
        <f t="shared" si="3"/>
        <v>151.84839200000002</v>
      </c>
      <c r="I56" s="2">
        <f t="shared" si="1"/>
        <v>75.621709163346623</v>
      </c>
      <c r="J56">
        <f>AVERAGE(I55:I56)</f>
        <v>79.903453054342123</v>
      </c>
      <c r="K56">
        <f>STDEV(I55:I56)</f>
        <v>6.0553002812539836</v>
      </c>
    </row>
    <row r="57" spans="1:15" x14ac:dyDescent="0.25">
      <c r="B57" s="2" t="s">
        <v>64</v>
      </c>
      <c r="E57" s="2">
        <v>50</v>
      </c>
      <c r="F57" s="2">
        <v>1.0093000000000001</v>
      </c>
      <c r="G57" s="10">
        <v>121.85</v>
      </c>
      <c r="H57" s="8">
        <f t="shared" si="3"/>
        <v>157.67947999999998</v>
      </c>
      <c r="I57" s="2">
        <f t="shared" si="1"/>
        <v>78.113286436143852</v>
      </c>
    </row>
    <row r="58" spans="1:15" x14ac:dyDescent="0.25">
      <c r="B58" s="2" t="s">
        <v>65</v>
      </c>
      <c r="E58" s="2">
        <v>50</v>
      </c>
      <c r="F58" s="2">
        <v>1.0108999999999999</v>
      </c>
      <c r="G58" s="10">
        <v>120.94</v>
      </c>
      <c r="H58" s="8">
        <f t="shared" si="3"/>
        <v>156.43387200000001</v>
      </c>
      <c r="I58" s="2">
        <f t="shared" si="1"/>
        <v>77.373564150756764</v>
      </c>
      <c r="J58">
        <f>AVERAGE(I57:I58)</f>
        <v>77.743425293450315</v>
      </c>
      <c r="K58">
        <f>STDEV(I57:I58)</f>
        <v>0.52306264419202086</v>
      </c>
    </row>
    <row r="59" spans="1:15" x14ac:dyDescent="0.25">
      <c r="B59" s="2" t="s">
        <v>66</v>
      </c>
      <c r="E59" s="2">
        <v>50</v>
      </c>
      <c r="F59" s="2">
        <v>0.999</v>
      </c>
      <c r="G59" s="10">
        <v>114.63</v>
      </c>
      <c r="H59" s="8">
        <f t="shared" si="3"/>
        <v>147.79674399999999</v>
      </c>
      <c r="I59" s="2">
        <f t="shared" si="1"/>
        <v>73.97234434434435</v>
      </c>
    </row>
    <row r="60" spans="1:15" x14ac:dyDescent="0.25">
      <c r="B60" s="2" t="s">
        <v>67</v>
      </c>
      <c r="E60" s="2">
        <v>50</v>
      </c>
      <c r="F60" s="2">
        <v>0.99929999999999997</v>
      </c>
      <c r="G60" s="10">
        <v>127.69</v>
      </c>
      <c r="H60" s="8">
        <f t="shared" si="3"/>
        <v>165.673272</v>
      </c>
      <c r="I60" s="2">
        <f t="shared" si="1"/>
        <v>82.894662263584507</v>
      </c>
      <c r="J60">
        <f>AVERAGE(I59:I60)</f>
        <v>78.433503303964429</v>
      </c>
      <c r="K60">
        <f>STDEV(I59:I60)</f>
        <v>6.3090315045969625</v>
      </c>
    </row>
    <row r="61" spans="1:15" x14ac:dyDescent="0.25">
      <c r="B61" s="2" t="s">
        <v>66</v>
      </c>
      <c r="E61" s="2">
        <v>50</v>
      </c>
      <c r="F61" s="2">
        <v>0.998</v>
      </c>
      <c r="G61" s="10">
        <v>110.38</v>
      </c>
      <c r="H61" s="8">
        <f t="shared" si="3"/>
        <v>141.979344</v>
      </c>
      <c r="I61" s="2">
        <f t="shared" si="1"/>
        <v>71.131935871743494</v>
      </c>
      <c r="N61">
        <v>4112017</v>
      </c>
    </row>
    <row r="62" spans="1:15" x14ac:dyDescent="0.25">
      <c r="B62" s="2" t="s">
        <v>67</v>
      </c>
      <c r="E62" s="2">
        <v>50</v>
      </c>
      <c r="F62" s="2">
        <v>0.99280000000000002</v>
      </c>
      <c r="G62" s="10">
        <v>120.25</v>
      </c>
      <c r="H62" s="8">
        <f t="shared" si="3"/>
        <v>155.48939999999999</v>
      </c>
      <c r="I62" s="2">
        <f t="shared" si="1"/>
        <v>78.308521353746968</v>
      </c>
      <c r="J62">
        <f>AVERAGE(I61:I62)</f>
        <v>74.720228612745231</v>
      </c>
      <c r="K62">
        <f>STDEV(I61:I62)</f>
        <v>5.0746122600895847</v>
      </c>
      <c r="M62" t="s">
        <v>23</v>
      </c>
      <c r="N62">
        <v>18.905000000000001</v>
      </c>
      <c r="O62">
        <v>5</v>
      </c>
    </row>
    <row r="63" spans="1:15" x14ac:dyDescent="0.25">
      <c r="F63" s="2"/>
      <c r="G63" s="10"/>
      <c r="I63" s="2"/>
    </row>
    <row r="64" spans="1:15" x14ac:dyDescent="0.25">
      <c r="A64" s="3">
        <v>7</v>
      </c>
      <c r="B64" s="2" t="s">
        <v>50</v>
      </c>
      <c r="E64" s="2">
        <v>1</v>
      </c>
      <c r="F64" s="2">
        <v>0.99880000000000002</v>
      </c>
      <c r="G64" s="10">
        <v>198.48</v>
      </c>
      <c r="H64" s="8">
        <f>1.1531*G64-7.4841</f>
        <v>221.38318799999999</v>
      </c>
      <c r="I64" s="2">
        <f t="shared" si="1"/>
        <v>2.2164916700040043</v>
      </c>
      <c r="N64">
        <v>13.244999999999999</v>
      </c>
      <c r="O64">
        <v>10</v>
      </c>
    </row>
    <row r="65" spans="2:17" x14ac:dyDescent="0.25">
      <c r="B65" s="2" t="s">
        <v>51</v>
      </c>
      <c r="E65" s="2">
        <v>1</v>
      </c>
      <c r="F65" s="2">
        <v>0.99770000000000003</v>
      </c>
      <c r="G65" s="10">
        <v>207.54</v>
      </c>
      <c r="H65" s="8">
        <f t="shared" ref="H65:H73" si="4">1.1531*G65-7.4841</f>
        <v>231.83027399999997</v>
      </c>
      <c r="I65" s="2">
        <f t="shared" si="1"/>
        <v>2.3236471283953088</v>
      </c>
      <c r="J65">
        <f>AVERAGE(I64:I65)</f>
        <v>2.2700693991996568</v>
      </c>
      <c r="K65">
        <f>STDEV(I64:I65)</f>
        <v>7.5770351269644404E-2</v>
      </c>
      <c r="N65">
        <v>31.212</v>
      </c>
      <c r="O65">
        <v>25</v>
      </c>
    </row>
    <row r="66" spans="2:17" x14ac:dyDescent="0.25">
      <c r="B66" s="2" t="s">
        <v>52</v>
      </c>
      <c r="E66" s="2">
        <v>1</v>
      </c>
      <c r="F66" s="2">
        <v>1.0037</v>
      </c>
      <c r="G66" s="10">
        <v>190.65</v>
      </c>
      <c r="H66" s="8">
        <f t="shared" si="4"/>
        <v>212.35441499999999</v>
      </c>
      <c r="I66" s="2">
        <f t="shared" si="1"/>
        <v>2.1157160007970508</v>
      </c>
      <c r="N66">
        <v>60.326999999999998</v>
      </c>
      <c r="O66">
        <v>50</v>
      </c>
    </row>
    <row r="67" spans="2:17" x14ac:dyDescent="0.25">
      <c r="B67" s="2" t="s">
        <v>53</v>
      </c>
      <c r="E67" s="2">
        <v>1</v>
      </c>
      <c r="F67" s="2">
        <v>1.0049999999999999</v>
      </c>
      <c r="G67" s="10">
        <v>205.03</v>
      </c>
      <c r="H67" s="8">
        <f t="shared" si="4"/>
        <v>228.935993</v>
      </c>
      <c r="I67" s="2">
        <f t="shared" si="1"/>
        <v>2.2779700796019902</v>
      </c>
      <c r="J67">
        <f>AVERAGE(I66:I67)</f>
        <v>2.1968430401995205</v>
      </c>
      <c r="K67">
        <f>STDEV(I66:I67)</f>
        <v>0.11473095939814909</v>
      </c>
      <c r="N67">
        <v>85.712000000000003</v>
      </c>
      <c r="O67">
        <v>75</v>
      </c>
    </row>
    <row r="68" spans="2:17" x14ac:dyDescent="0.25">
      <c r="B68" s="2" t="s">
        <v>52</v>
      </c>
      <c r="E68" s="2">
        <v>1</v>
      </c>
      <c r="F68" s="2">
        <v>0.99199999999999999</v>
      </c>
      <c r="G68" s="10">
        <v>161.52000000000001</v>
      </c>
      <c r="H68" s="8">
        <f t="shared" si="4"/>
        <v>178.764612</v>
      </c>
      <c r="I68" s="2">
        <f t="shared" si="1"/>
        <v>1.8020626209677419</v>
      </c>
      <c r="N68">
        <v>123.11</v>
      </c>
      <c r="O68">
        <v>100</v>
      </c>
    </row>
    <row r="69" spans="2:17" x14ac:dyDescent="0.25">
      <c r="B69" s="2" t="s">
        <v>53</v>
      </c>
      <c r="E69" s="2">
        <v>1</v>
      </c>
      <c r="F69" s="2">
        <v>0.9929</v>
      </c>
      <c r="G69" s="10">
        <v>181.71</v>
      </c>
      <c r="H69" s="8">
        <f t="shared" si="4"/>
        <v>202.04570100000001</v>
      </c>
      <c r="I69" s="2">
        <f t="shared" ref="I69:I134" si="5">H69*10/F69/1000*E69</f>
        <v>2.0349048343236986</v>
      </c>
      <c r="J69">
        <f>AVERAGE(I68:I69)</f>
        <v>1.9184837276457203</v>
      </c>
      <c r="K69">
        <f>STDEV(I68:I69)</f>
        <v>0.16464430801048188</v>
      </c>
    </row>
    <row r="70" spans="2:17" x14ac:dyDescent="0.25">
      <c r="B70" s="2" t="s">
        <v>54</v>
      </c>
      <c r="E70" s="2">
        <v>1</v>
      </c>
      <c r="F70" s="2">
        <v>0.99680000000000002</v>
      </c>
      <c r="G70" s="10">
        <v>206.96</v>
      </c>
      <c r="H70" s="8">
        <f t="shared" si="4"/>
        <v>231.16147599999999</v>
      </c>
      <c r="I70" s="2">
        <f t="shared" si="5"/>
        <v>2.3190356741573033</v>
      </c>
    </row>
    <row r="71" spans="2:17" x14ac:dyDescent="0.25">
      <c r="B71" s="2" t="s">
        <v>55</v>
      </c>
      <c r="E71" s="2">
        <v>1</v>
      </c>
      <c r="F71" s="2">
        <v>0.99350000000000005</v>
      </c>
      <c r="G71" s="10">
        <v>231.13</v>
      </c>
      <c r="H71" s="8">
        <f t="shared" si="4"/>
        <v>259.031903</v>
      </c>
      <c r="I71" s="2">
        <f t="shared" si="5"/>
        <v>2.6072662606945141</v>
      </c>
      <c r="J71">
        <f>AVERAGE(I70:I71)</f>
        <v>2.4631509674259089</v>
      </c>
      <c r="K71">
        <f>STDEV(I70:I71)</f>
        <v>0.20380980228583775</v>
      </c>
      <c r="P71" s="7">
        <v>27.242000000000001</v>
      </c>
      <c r="Q71">
        <v>25</v>
      </c>
    </row>
    <row r="72" spans="2:17" x14ac:dyDescent="0.25">
      <c r="B72" s="2" t="s">
        <v>54</v>
      </c>
      <c r="E72" s="2">
        <v>1</v>
      </c>
      <c r="F72" s="2">
        <v>0.99429999999999996</v>
      </c>
      <c r="G72" s="10">
        <v>211.75</v>
      </c>
      <c r="H72" s="8">
        <f t="shared" si="4"/>
        <v>236.68482499999999</v>
      </c>
      <c r="I72" s="2">
        <f t="shared" si="5"/>
        <v>2.3804166247611387</v>
      </c>
      <c r="P72" s="7">
        <v>50.481999999999999</v>
      </c>
      <c r="Q72">
        <v>50</v>
      </c>
    </row>
    <row r="73" spans="2:17" x14ac:dyDescent="0.25">
      <c r="B73" s="2" t="s">
        <v>55</v>
      </c>
      <c r="E73" s="2">
        <v>1</v>
      </c>
      <c r="F73" s="2">
        <v>0.99409999999999998</v>
      </c>
      <c r="G73" s="10">
        <v>177.03</v>
      </c>
      <c r="H73" s="8">
        <f t="shared" si="4"/>
        <v>196.649193</v>
      </c>
      <c r="I73" s="2">
        <f t="shared" si="5"/>
        <v>1.978163092244241</v>
      </c>
      <c r="J73">
        <f>AVERAGE(I72:I73)</f>
        <v>2.1792898585026901</v>
      </c>
      <c r="K73">
        <f>STDEV(I72:I73)</f>
        <v>0.28443620059894176</v>
      </c>
      <c r="P73" s="7">
        <v>73.402000000000001</v>
      </c>
      <c r="Q73">
        <v>75</v>
      </c>
    </row>
    <row r="74" spans="2:17" x14ac:dyDescent="0.25">
      <c r="B74" s="2" t="s">
        <v>56</v>
      </c>
      <c r="E74" s="2">
        <v>50</v>
      </c>
      <c r="F74" s="2">
        <v>0.99670000000000003</v>
      </c>
      <c r="G74" s="10">
        <v>134.88999999999999</v>
      </c>
      <c r="H74" s="8">
        <f>0.8346*G74-0.3455</f>
        <v>112.23369399999999</v>
      </c>
      <c r="I74" s="2">
        <f t="shared" si="5"/>
        <v>56.302645730912005</v>
      </c>
      <c r="P74" s="7">
        <v>91.653000000000006</v>
      </c>
      <c r="Q74">
        <v>100</v>
      </c>
    </row>
    <row r="75" spans="2:17" x14ac:dyDescent="0.25">
      <c r="B75" s="2" t="s">
        <v>57</v>
      </c>
      <c r="E75" s="2">
        <v>50</v>
      </c>
      <c r="F75" s="2">
        <v>0.99939999999999996</v>
      </c>
      <c r="G75" s="10">
        <v>114.51</v>
      </c>
      <c r="H75" s="8">
        <f t="shared" ref="H75:H104" si="6">0.8346*G75-0.3455</f>
        <v>95.224546000000004</v>
      </c>
      <c r="I75" s="2">
        <f t="shared" si="5"/>
        <v>47.64085751450871</v>
      </c>
      <c r="J75">
        <f>AVERAGE(I74:I75)</f>
        <v>51.971751622710357</v>
      </c>
      <c r="K75">
        <f>STDEV(I74:I75)</f>
        <v>6.1248091850205002</v>
      </c>
    </row>
    <row r="76" spans="2:17" x14ac:dyDescent="0.25">
      <c r="B76" s="2" t="s">
        <v>58</v>
      </c>
      <c r="E76" s="2">
        <v>50</v>
      </c>
      <c r="F76" s="2">
        <v>1.0038</v>
      </c>
      <c r="G76" s="10">
        <v>106.94</v>
      </c>
      <c r="H76" s="8">
        <f t="shared" si="6"/>
        <v>88.906623999999994</v>
      </c>
      <c r="I76" s="2">
        <f t="shared" si="5"/>
        <v>44.285028890217163</v>
      </c>
    </row>
    <row r="77" spans="2:17" x14ac:dyDescent="0.25">
      <c r="B77" s="2" t="s">
        <v>59</v>
      </c>
      <c r="E77" s="2">
        <v>50</v>
      </c>
      <c r="F77" s="2">
        <v>1.0034000000000001</v>
      </c>
      <c r="G77" s="10">
        <v>104.383</v>
      </c>
      <c r="H77" s="8">
        <f t="shared" si="6"/>
        <v>86.772551800000002</v>
      </c>
      <c r="I77" s="2">
        <f t="shared" si="5"/>
        <v>43.239262407813428</v>
      </c>
      <c r="J77">
        <f>AVERAGE(I76:I77)</f>
        <v>43.762145649015295</v>
      </c>
      <c r="K77">
        <f>STDEV(I76:I77)</f>
        <v>0.73946857124528342</v>
      </c>
    </row>
    <row r="78" spans="2:17" x14ac:dyDescent="0.25">
      <c r="B78" s="2" t="s">
        <v>58</v>
      </c>
      <c r="E78" s="2">
        <v>50</v>
      </c>
      <c r="F78" s="2">
        <v>0.99839999999999995</v>
      </c>
      <c r="G78" s="10">
        <v>127.23</v>
      </c>
      <c r="H78" s="8">
        <f t="shared" si="6"/>
        <v>105.840658</v>
      </c>
      <c r="I78" s="2">
        <f t="shared" si="5"/>
        <v>53.00513721955128</v>
      </c>
    </row>
    <row r="79" spans="2:17" x14ac:dyDescent="0.25">
      <c r="B79" s="2" t="s">
        <v>59</v>
      </c>
      <c r="E79" s="2">
        <v>50</v>
      </c>
      <c r="F79" s="2">
        <v>0.99580000000000002</v>
      </c>
      <c r="G79" s="10">
        <v>111.21</v>
      </c>
      <c r="H79" s="8">
        <f t="shared" si="6"/>
        <v>92.470365999999999</v>
      </c>
      <c r="I79" s="2">
        <f t="shared" si="5"/>
        <v>46.430189797148024</v>
      </c>
      <c r="J79">
        <f>AVERAGE(I78:I79)</f>
        <v>49.717663508349652</v>
      </c>
      <c r="K79">
        <f>STDEV(I78:I79)</f>
        <v>4.6491899083263535</v>
      </c>
    </row>
    <row r="80" spans="2:17" x14ac:dyDescent="0.25">
      <c r="B80" s="2" t="s">
        <v>60</v>
      </c>
      <c r="E80" s="2">
        <v>50</v>
      </c>
      <c r="F80" s="2">
        <v>0.99460000000000004</v>
      </c>
      <c r="G80" s="10">
        <v>136.85</v>
      </c>
      <c r="H80" s="8">
        <f t="shared" si="6"/>
        <v>113.86950999999999</v>
      </c>
      <c r="I80" s="2">
        <f t="shared" si="5"/>
        <v>57.243871908304833</v>
      </c>
    </row>
    <row r="81" spans="1:14" x14ac:dyDescent="0.25">
      <c r="B81" s="2" t="s">
        <v>61</v>
      </c>
      <c r="E81" s="2">
        <v>50</v>
      </c>
      <c r="F81" s="2">
        <v>0.99839999999999995</v>
      </c>
      <c r="G81" s="10">
        <v>122.39</v>
      </c>
      <c r="H81" s="8">
        <f t="shared" si="6"/>
        <v>101.801194</v>
      </c>
      <c r="I81" s="2">
        <f t="shared" si="5"/>
        <v>50.982168469551283</v>
      </c>
      <c r="J81">
        <f>AVERAGE(I80:I81)</f>
        <v>54.113020188928061</v>
      </c>
      <c r="K81">
        <f>STDEV(I80:I81)</f>
        <v>4.4276929633217579</v>
      </c>
    </row>
    <row r="82" spans="1:14" x14ac:dyDescent="0.25">
      <c r="B82" s="2" t="s">
        <v>60</v>
      </c>
      <c r="E82" s="2">
        <v>50</v>
      </c>
      <c r="F82" s="2">
        <v>1</v>
      </c>
      <c r="G82" s="10">
        <v>108.61</v>
      </c>
      <c r="H82" s="8">
        <f t="shared" si="6"/>
        <v>90.300405999999995</v>
      </c>
      <c r="I82" s="2">
        <f t="shared" si="5"/>
        <v>45.150202999999998</v>
      </c>
    </row>
    <row r="83" spans="1:14" x14ac:dyDescent="0.25">
      <c r="B83" s="2" t="s">
        <v>61</v>
      </c>
      <c r="E83" s="2">
        <v>50</v>
      </c>
      <c r="F83" s="2">
        <v>1.0002</v>
      </c>
      <c r="G83" s="10">
        <v>95.352999999999994</v>
      </c>
      <c r="H83" s="8">
        <f t="shared" si="6"/>
        <v>79.236113799999998</v>
      </c>
      <c r="I83" s="2">
        <f t="shared" si="5"/>
        <v>39.610134873025395</v>
      </c>
      <c r="J83">
        <f>AVERAGE(I82:I83)</f>
        <v>42.380168936512696</v>
      </c>
      <c r="K83">
        <f>STDEV(I82:I83)</f>
        <v>3.9174197408191969</v>
      </c>
    </row>
    <row r="84" spans="1:14" x14ac:dyDescent="0.25">
      <c r="B84" s="2" t="s">
        <v>62</v>
      </c>
      <c r="E84" s="2">
        <v>50</v>
      </c>
      <c r="F84" s="2">
        <v>0.99870000000000003</v>
      </c>
      <c r="G84" s="10">
        <v>137.65</v>
      </c>
      <c r="H84" s="8">
        <f t="shared" si="6"/>
        <v>114.53719000000001</v>
      </c>
      <c r="I84" s="2">
        <f t="shared" si="5"/>
        <v>57.343141083408433</v>
      </c>
    </row>
    <row r="85" spans="1:14" x14ac:dyDescent="0.25">
      <c r="B85" s="2" t="s">
        <v>63</v>
      </c>
      <c r="E85" s="2">
        <v>50</v>
      </c>
      <c r="F85" s="2">
        <v>0.99909999999999999</v>
      </c>
      <c r="G85" s="10">
        <v>132.06</v>
      </c>
      <c r="H85" s="8">
        <f t="shared" si="6"/>
        <v>109.871776</v>
      </c>
      <c r="I85" s="2">
        <f t="shared" si="5"/>
        <v>54.985374837353618</v>
      </c>
      <c r="J85">
        <f>AVERAGE(I84:I85)</f>
        <v>56.164257960381022</v>
      </c>
      <c r="K85">
        <f>STDEV(I84:I85)</f>
        <v>1.6671925010381099</v>
      </c>
    </row>
    <row r="86" spans="1:14" x14ac:dyDescent="0.25">
      <c r="B86" s="2" t="s">
        <v>64</v>
      </c>
      <c r="E86" s="2">
        <v>50</v>
      </c>
      <c r="F86" s="2">
        <v>0.99209999999999998</v>
      </c>
      <c r="G86" s="10">
        <v>117.78</v>
      </c>
      <c r="H86" s="8">
        <f t="shared" si="6"/>
        <v>97.953688</v>
      </c>
      <c r="I86" s="2">
        <f t="shared" si="5"/>
        <v>49.366842052212476</v>
      </c>
    </row>
    <row r="87" spans="1:14" x14ac:dyDescent="0.25">
      <c r="B87" s="2" t="s">
        <v>65</v>
      </c>
      <c r="E87" s="2">
        <v>50</v>
      </c>
      <c r="F87" s="2">
        <v>0.99139999999999995</v>
      </c>
      <c r="G87" s="10">
        <v>137.9</v>
      </c>
      <c r="H87" s="8">
        <f t="shared" si="6"/>
        <v>114.74584</v>
      </c>
      <c r="I87" s="2">
        <f t="shared" si="5"/>
        <v>57.870607222110152</v>
      </c>
      <c r="J87">
        <f>AVERAGE(I86:I87)</f>
        <v>53.618724637161314</v>
      </c>
      <c r="K87">
        <f>STDEV(I86:I87)</f>
        <v>6.0130700172526206</v>
      </c>
    </row>
    <row r="88" spans="1:14" x14ac:dyDescent="0.25">
      <c r="B88" s="2" t="s">
        <v>64</v>
      </c>
      <c r="E88" s="2">
        <v>50</v>
      </c>
      <c r="F88" s="2">
        <v>1.0012000000000001</v>
      </c>
      <c r="G88" s="10">
        <v>112.22</v>
      </c>
      <c r="H88" s="8">
        <f t="shared" si="6"/>
        <v>93.313311999999996</v>
      </c>
      <c r="I88" s="2">
        <f t="shared" si="5"/>
        <v>46.600735117858562</v>
      </c>
    </row>
    <row r="89" spans="1:14" x14ac:dyDescent="0.25">
      <c r="B89" s="2" t="s">
        <v>65</v>
      </c>
      <c r="E89" s="2">
        <v>50</v>
      </c>
      <c r="F89" s="2">
        <v>1.0006999999999999</v>
      </c>
      <c r="G89" s="10">
        <v>115.13</v>
      </c>
      <c r="H89" s="8">
        <f t="shared" si="6"/>
        <v>95.741997999999995</v>
      </c>
      <c r="I89" s="2">
        <f t="shared" si="5"/>
        <v>47.837512741081241</v>
      </c>
      <c r="J89">
        <f>AVERAGE(I88:I89)</f>
        <v>47.219123929469902</v>
      </c>
      <c r="K89">
        <f>STDEV(I88:I89)</f>
        <v>0.87453384420053704</v>
      </c>
    </row>
    <row r="90" spans="1:14" x14ac:dyDescent="0.25">
      <c r="B90" s="2" t="s">
        <v>66</v>
      </c>
      <c r="E90" s="2">
        <v>50</v>
      </c>
      <c r="F90" s="2">
        <v>0.998</v>
      </c>
      <c r="G90" s="10">
        <v>141.69999999999999</v>
      </c>
      <c r="H90" s="8">
        <f t="shared" si="6"/>
        <v>117.91731999999999</v>
      </c>
      <c r="I90" s="2">
        <f t="shared" si="5"/>
        <v>59.076813627254509</v>
      </c>
    </row>
    <row r="91" spans="1:14" x14ac:dyDescent="0.25">
      <c r="B91" s="2" t="s">
        <v>67</v>
      </c>
      <c r="E91" s="2">
        <v>50</v>
      </c>
      <c r="F91" s="2">
        <v>0.99929999999999997</v>
      </c>
      <c r="G91" s="10">
        <v>125.44</v>
      </c>
      <c r="H91" s="8">
        <f t="shared" si="6"/>
        <v>104.34672399999999</v>
      </c>
      <c r="I91" s="2">
        <f t="shared" si="5"/>
        <v>52.209908936255381</v>
      </c>
      <c r="J91">
        <f>AVERAGE(I90:I91)</f>
        <v>55.643361281754949</v>
      </c>
      <c r="K91">
        <f>STDEV(I90:I91)</f>
        <v>4.8556348727671974</v>
      </c>
    </row>
    <row r="92" spans="1:14" x14ac:dyDescent="0.25">
      <c r="B92" s="2" t="s">
        <v>66</v>
      </c>
      <c r="E92" s="2">
        <v>50</v>
      </c>
      <c r="F92" s="2">
        <v>1.0004</v>
      </c>
      <c r="G92" s="10">
        <v>130.57</v>
      </c>
      <c r="H92" s="8">
        <f t="shared" si="6"/>
        <v>108.62822199999999</v>
      </c>
      <c r="I92" s="2">
        <f t="shared" si="5"/>
        <v>54.292394042383052</v>
      </c>
    </row>
    <row r="93" spans="1:14" x14ac:dyDescent="0.25">
      <c r="B93" s="2" t="s">
        <v>67</v>
      </c>
      <c r="E93" s="2">
        <v>50</v>
      </c>
      <c r="F93" s="2">
        <v>1.0004999999999999</v>
      </c>
      <c r="G93" s="10">
        <v>152.58000000000001</v>
      </c>
      <c r="H93" s="8">
        <f t="shared" si="6"/>
        <v>126.99776800000001</v>
      </c>
      <c r="I93" s="2">
        <f t="shared" si="5"/>
        <v>63.467150424787611</v>
      </c>
      <c r="J93">
        <f>AVERAGE(I92:I93)</f>
        <v>58.879772233585328</v>
      </c>
      <c r="K93">
        <f>STDEV(I92:I93)</f>
        <v>6.4875324537328209</v>
      </c>
    </row>
    <row r="94" spans="1:14" x14ac:dyDescent="0.25">
      <c r="F94" s="2"/>
      <c r="G94" s="10"/>
      <c r="I94" s="2"/>
    </row>
    <row r="95" spans="1:14" x14ac:dyDescent="0.25">
      <c r="A95" s="3">
        <v>12</v>
      </c>
      <c r="B95" s="2" t="s">
        <v>50</v>
      </c>
      <c r="E95" s="2">
        <v>1</v>
      </c>
      <c r="F95" s="2">
        <v>0.99880000000000002</v>
      </c>
      <c r="G95" s="10">
        <v>246.24</v>
      </c>
      <c r="H95" s="8">
        <f t="shared" si="6"/>
        <v>205.16640400000003</v>
      </c>
      <c r="I95" s="2">
        <f t="shared" si="5"/>
        <v>2.0541289947937527</v>
      </c>
    </row>
    <row r="96" spans="1:14" x14ac:dyDescent="0.25">
      <c r="B96" s="2" t="s">
        <v>51</v>
      </c>
      <c r="E96" s="2">
        <v>1</v>
      </c>
      <c r="F96" s="2">
        <v>0.99850000000000005</v>
      </c>
      <c r="G96" s="8">
        <v>274.10000000000002</v>
      </c>
      <c r="H96" s="8">
        <f t="shared" si="6"/>
        <v>228.41836000000004</v>
      </c>
      <c r="I96" s="2">
        <f t="shared" si="5"/>
        <v>2.2876150225338012</v>
      </c>
      <c r="J96">
        <f>AVERAGE(I95:I96)</f>
        <v>2.1708720086637769</v>
      </c>
      <c r="K96">
        <f>STDEV(I95:I96)</f>
        <v>0.16509955352729869</v>
      </c>
      <c r="N96">
        <v>36.771999999999998</v>
      </c>
    </row>
    <row r="97" spans="2:15" x14ac:dyDescent="0.25">
      <c r="B97" s="2" t="s">
        <v>52</v>
      </c>
      <c r="E97" s="2">
        <v>1</v>
      </c>
      <c r="F97" s="2">
        <v>1.0014000000000001</v>
      </c>
      <c r="G97" s="8">
        <v>228.45</v>
      </c>
      <c r="H97" s="8">
        <f t="shared" si="6"/>
        <v>190.31887</v>
      </c>
      <c r="I97" s="2">
        <f t="shared" si="5"/>
        <v>1.9005279608548034</v>
      </c>
      <c r="N97">
        <v>32.878999999999998</v>
      </c>
      <c r="O97">
        <v>25</v>
      </c>
    </row>
    <row r="98" spans="2:15" x14ac:dyDescent="0.25">
      <c r="B98" s="2" t="s">
        <v>53</v>
      </c>
      <c r="E98" s="2">
        <v>1</v>
      </c>
      <c r="F98" s="2">
        <v>1.0024999999999999</v>
      </c>
      <c r="G98" s="8">
        <v>225.54</v>
      </c>
      <c r="H98" s="8">
        <f t="shared" si="6"/>
        <v>187.890184</v>
      </c>
      <c r="I98" s="2">
        <f t="shared" si="5"/>
        <v>1.8742162992518705</v>
      </c>
      <c r="J98">
        <f>AVERAGE(I97:I98)</f>
        <v>1.887372130053337</v>
      </c>
      <c r="K98">
        <f>STDEV(I97:I98)</f>
        <v>1.8605154343719527E-2</v>
      </c>
      <c r="N98">
        <v>58.066000000000003</v>
      </c>
      <c r="O98">
        <v>50</v>
      </c>
    </row>
    <row r="99" spans="2:15" x14ac:dyDescent="0.25">
      <c r="B99" s="2" t="s">
        <v>52</v>
      </c>
      <c r="E99" s="2">
        <v>1</v>
      </c>
      <c r="F99" s="2">
        <v>0.99770000000000003</v>
      </c>
      <c r="G99" s="8">
        <v>243.73</v>
      </c>
      <c r="H99" s="8">
        <f t="shared" si="6"/>
        <v>203.07155800000001</v>
      </c>
      <c r="I99" s="2">
        <f t="shared" si="5"/>
        <v>2.0353969930840932</v>
      </c>
      <c r="N99">
        <v>91.846000000000004</v>
      </c>
      <c r="O99">
        <v>75</v>
      </c>
    </row>
    <row r="100" spans="2:15" x14ac:dyDescent="0.25">
      <c r="B100" s="2" t="s">
        <v>53</v>
      </c>
      <c r="E100" s="2">
        <v>1</v>
      </c>
      <c r="F100" s="2">
        <v>0.99960000000000004</v>
      </c>
      <c r="G100" s="8">
        <v>271.75</v>
      </c>
      <c r="H100" s="8">
        <f t="shared" si="6"/>
        <v>226.45705000000001</v>
      </c>
      <c r="I100" s="2">
        <f t="shared" si="5"/>
        <v>2.2654766906762704</v>
      </c>
      <c r="J100">
        <f>AVERAGE(I99:I100)</f>
        <v>2.1504368418801816</v>
      </c>
      <c r="K100">
        <f>STDEV(I99:I100)</f>
        <v>0.16269091438077871</v>
      </c>
      <c r="N100">
        <v>119.86</v>
      </c>
      <c r="O100">
        <v>100</v>
      </c>
    </row>
    <row r="101" spans="2:15" x14ac:dyDescent="0.25">
      <c r="B101" s="2" t="s">
        <v>54</v>
      </c>
      <c r="E101" s="2">
        <v>1</v>
      </c>
      <c r="F101" s="2">
        <v>0.99660000000000004</v>
      </c>
      <c r="G101" s="8">
        <v>241.71</v>
      </c>
      <c r="H101" s="8">
        <f t="shared" si="6"/>
        <v>201.38566600000001</v>
      </c>
      <c r="I101" s="2">
        <f t="shared" si="5"/>
        <v>2.0207271322496489</v>
      </c>
    </row>
    <row r="102" spans="2:15" x14ac:dyDescent="0.25">
      <c r="B102" s="2" t="s">
        <v>55</v>
      </c>
      <c r="E102" s="2">
        <v>1</v>
      </c>
      <c r="F102" s="2">
        <v>0.99580000000000002</v>
      </c>
      <c r="G102" s="8">
        <v>227.24</v>
      </c>
      <c r="H102" s="8">
        <f t="shared" si="6"/>
        <v>189.30900400000002</v>
      </c>
      <c r="I102" s="2">
        <f t="shared" si="5"/>
        <v>1.901074553123117</v>
      </c>
      <c r="J102">
        <f>AVERAGE(I101:I102)</f>
        <v>1.960900842686383</v>
      </c>
      <c r="K102">
        <f>STDEV(I101:I102)</f>
        <v>8.4607150086830674E-2</v>
      </c>
    </row>
    <row r="103" spans="2:15" x14ac:dyDescent="0.25">
      <c r="B103" s="2" t="s">
        <v>54</v>
      </c>
      <c r="E103" s="2">
        <v>1</v>
      </c>
      <c r="F103" s="2">
        <v>1.0025999999999999</v>
      </c>
      <c r="G103" s="8">
        <v>265.10000000000002</v>
      </c>
      <c r="H103" s="8">
        <f t="shared" si="6"/>
        <v>220.90696000000003</v>
      </c>
      <c r="I103" s="2">
        <f t="shared" si="5"/>
        <v>2.2033409136245763</v>
      </c>
    </row>
    <row r="104" spans="2:15" x14ac:dyDescent="0.25">
      <c r="B104" s="2" t="s">
        <v>55</v>
      </c>
      <c r="E104" s="2">
        <v>1</v>
      </c>
      <c r="F104">
        <v>1.0027999999999999</v>
      </c>
      <c r="G104" s="8">
        <v>216.2</v>
      </c>
      <c r="H104" s="8">
        <f t="shared" si="6"/>
        <v>180.09502000000001</v>
      </c>
      <c r="I104" s="2">
        <f t="shared" si="5"/>
        <v>1.7959216194654968</v>
      </c>
      <c r="J104">
        <f>AVERAGE(I103:I104)</f>
        <v>1.9996312665450366</v>
      </c>
      <c r="K104">
        <f>STDEV(I103:I104)</f>
        <v>0.28808894568611881</v>
      </c>
    </row>
    <row r="105" spans="2:15" x14ac:dyDescent="0.25">
      <c r="B105" s="2" t="s">
        <v>56</v>
      </c>
      <c r="E105" s="2">
        <v>50</v>
      </c>
      <c r="F105" s="2">
        <v>0.99850000000000005</v>
      </c>
      <c r="G105" s="8">
        <v>165.18</v>
      </c>
      <c r="H105" s="8">
        <f>0.8346*G105-0.3455</f>
        <v>137.51372800000001</v>
      </c>
      <c r="I105" s="2">
        <f t="shared" si="5"/>
        <v>68.860154231347011</v>
      </c>
    </row>
    <row r="106" spans="2:15" x14ac:dyDescent="0.25">
      <c r="B106" s="2" t="s">
        <v>57</v>
      </c>
      <c r="E106" s="2">
        <v>50</v>
      </c>
      <c r="F106" s="2">
        <v>0.99580000000000002</v>
      </c>
      <c r="G106" s="8">
        <v>145.81</v>
      </c>
      <c r="H106" s="8">
        <f t="shared" ref="H106:H124" si="7">0.8346*G106-0.3455</f>
        <v>121.347526</v>
      </c>
      <c r="I106" s="2">
        <f t="shared" si="5"/>
        <v>60.929667603936522</v>
      </c>
      <c r="J106">
        <f>AVERAGE(I105:I106)</f>
        <v>64.894910917641766</v>
      </c>
      <c r="K106">
        <f>STDEV(I105:I106)</f>
        <v>5.607700872351189</v>
      </c>
    </row>
    <row r="107" spans="2:15" x14ac:dyDescent="0.25">
      <c r="B107" s="2" t="s">
        <v>58</v>
      </c>
      <c r="E107" s="2">
        <v>50</v>
      </c>
      <c r="F107" s="2">
        <v>1.0039</v>
      </c>
      <c r="G107" s="8">
        <v>137.04</v>
      </c>
      <c r="H107" s="8">
        <f t="shared" si="7"/>
        <v>114.02808399999999</v>
      </c>
      <c r="I107" s="2">
        <f t="shared" si="5"/>
        <v>56.792551050901473</v>
      </c>
    </row>
    <row r="108" spans="2:15" x14ac:dyDescent="0.25">
      <c r="B108" s="2" t="s">
        <v>59</v>
      </c>
      <c r="E108" s="2">
        <v>50</v>
      </c>
      <c r="F108" s="2">
        <v>1.056</v>
      </c>
      <c r="G108" s="8">
        <v>113.39</v>
      </c>
      <c r="H108" s="8">
        <f t="shared" si="7"/>
        <v>94.289794000000001</v>
      </c>
      <c r="I108" s="2">
        <f t="shared" si="5"/>
        <v>44.644788825757573</v>
      </c>
      <c r="J108">
        <f>AVERAGE(I107:I108)</f>
        <v>50.718669938329526</v>
      </c>
      <c r="K108">
        <f>STDEV(I107:I108)</f>
        <v>8.5897650456409966</v>
      </c>
    </row>
    <row r="109" spans="2:15" x14ac:dyDescent="0.25">
      <c r="B109" s="2" t="s">
        <v>58</v>
      </c>
      <c r="E109" s="2">
        <v>50</v>
      </c>
      <c r="F109" s="2">
        <v>0.99639999999999995</v>
      </c>
      <c r="G109" s="8">
        <v>139.41</v>
      </c>
      <c r="H109" s="8">
        <f t="shared" si="7"/>
        <v>116.006086</v>
      </c>
      <c r="I109" s="2">
        <f t="shared" si="5"/>
        <v>58.212608390204743</v>
      </c>
    </row>
    <row r="110" spans="2:15" x14ac:dyDescent="0.25">
      <c r="B110" s="2" t="s">
        <v>59</v>
      </c>
      <c r="E110" s="2">
        <v>50</v>
      </c>
      <c r="F110" s="2">
        <v>0.99480000000000002</v>
      </c>
      <c r="G110" s="8">
        <v>134.43</v>
      </c>
      <c r="H110" s="8">
        <f t="shared" si="7"/>
        <v>111.849778</v>
      </c>
      <c r="I110" s="2">
        <f t="shared" si="5"/>
        <v>56.217218536389211</v>
      </c>
      <c r="J110">
        <f>AVERAGE(I109:I110)</f>
        <v>57.21491346329698</v>
      </c>
      <c r="K110">
        <f>STDEV(I109:I110)</f>
        <v>1.4109536967437961</v>
      </c>
    </row>
    <row r="111" spans="2:15" x14ac:dyDescent="0.25">
      <c r="B111" s="2" t="s">
        <v>60</v>
      </c>
      <c r="E111" s="2">
        <v>50</v>
      </c>
      <c r="F111" s="2">
        <v>1.0056</v>
      </c>
      <c r="G111" s="8">
        <v>122.6</v>
      </c>
      <c r="H111" s="8">
        <f t="shared" si="7"/>
        <v>101.97645999999999</v>
      </c>
      <c r="I111" s="2">
        <f t="shared" si="5"/>
        <v>50.704285998408906</v>
      </c>
    </row>
    <row r="112" spans="2:15" x14ac:dyDescent="0.25">
      <c r="B112" s="2" t="s">
        <v>61</v>
      </c>
      <c r="E112" s="2">
        <v>50</v>
      </c>
      <c r="F112" s="2">
        <v>1.0052000000000001</v>
      </c>
      <c r="G112" s="8">
        <v>127.98</v>
      </c>
      <c r="H112" s="8">
        <f t="shared" si="7"/>
        <v>106.46660800000001</v>
      </c>
      <c r="I112" s="2">
        <f t="shared" si="5"/>
        <v>52.957922801432545</v>
      </c>
      <c r="J112">
        <f>AVERAGE(I111:I112)</f>
        <v>51.831104399920726</v>
      </c>
      <c r="K112">
        <f>STDEV(I111:I112)</f>
        <v>1.5935618657495867</v>
      </c>
    </row>
    <row r="113" spans="1:14" x14ac:dyDescent="0.25">
      <c r="B113" s="2" t="s">
        <v>60</v>
      </c>
      <c r="E113" s="2">
        <v>50</v>
      </c>
      <c r="F113" s="2">
        <v>0.99950000000000006</v>
      </c>
      <c r="G113" s="8">
        <v>103.286</v>
      </c>
      <c r="H113" s="8">
        <f t="shared" si="7"/>
        <v>85.856995600000005</v>
      </c>
      <c r="I113" s="2">
        <f t="shared" si="5"/>
        <v>42.949972786393197</v>
      </c>
    </row>
    <row r="114" spans="1:14" x14ac:dyDescent="0.25">
      <c r="B114" s="2" t="s">
        <v>61</v>
      </c>
      <c r="E114" s="2">
        <v>50</v>
      </c>
      <c r="F114" s="2">
        <v>1.0005999999999999</v>
      </c>
      <c r="G114" s="8">
        <v>124.6</v>
      </c>
      <c r="H114" s="8">
        <f t="shared" si="7"/>
        <v>103.64565999999999</v>
      </c>
      <c r="I114" s="2">
        <f t="shared" si="5"/>
        <v>51.791754947031777</v>
      </c>
      <c r="J114">
        <f>AVERAGE(I113:I114)</f>
        <v>47.370863866712483</v>
      </c>
      <c r="K114">
        <f>STDEV(I113:I114)</f>
        <v>6.2520841235617839</v>
      </c>
    </row>
    <row r="115" spans="1:14" x14ac:dyDescent="0.25">
      <c r="B115" s="2" t="s">
        <v>62</v>
      </c>
      <c r="E115" s="2">
        <v>50</v>
      </c>
      <c r="F115" s="2">
        <v>0.99260000000000004</v>
      </c>
      <c r="G115" s="8">
        <v>128.27000000000001</v>
      </c>
      <c r="H115" s="8">
        <f t="shared" si="7"/>
        <v>106.70864200000001</v>
      </c>
      <c r="I115" s="2">
        <f t="shared" si="5"/>
        <v>53.752086439653446</v>
      </c>
    </row>
    <row r="116" spans="1:14" x14ac:dyDescent="0.25">
      <c r="B116" s="2" t="s">
        <v>63</v>
      </c>
      <c r="E116" s="2">
        <v>50</v>
      </c>
      <c r="F116" s="2">
        <v>0.99570000000000003</v>
      </c>
      <c r="G116" s="8">
        <v>122.68</v>
      </c>
      <c r="H116" s="8">
        <f t="shared" si="7"/>
        <v>102.043228</v>
      </c>
      <c r="I116" s="2">
        <f t="shared" si="5"/>
        <v>51.24195440393693</v>
      </c>
      <c r="J116">
        <f>AVERAGE(I115:I116)</f>
        <v>52.497020421795185</v>
      </c>
      <c r="K116">
        <f>STDEV(I115:I116)</f>
        <v>1.7749313841287417</v>
      </c>
    </row>
    <row r="117" spans="1:14" x14ac:dyDescent="0.25">
      <c r="B117" s="2" t="s">
        <v>64</v>
      </c>
      <c r="E117" s="2">
        <v>50</v>
      </c>
      <c r="F117" s="2">
        <v>1.0021</v>
      </c>
      <c r="G117" s="8">
        <v>121.02</v>
      </c>
      <c r="H117" s="8">
        <f t="shared" si="7"/>
        <v>100.657792</v>
      </c>
      <c r="I117" s="2">
        <f t="shared" si="5"/>
        <v>50.223426803712201</v>
      </c>
    </row>
    <row r="118" spans="1:14" x14ac:dyDescent="0.25">
      <c r="B118" s="2" t="s">
        <v>65</v>
      </c>
      <c r="E118" s="2">
        <v>50</v>
      </c>
      <c r="F118" s="2">
        <v>1.0023</v>
      </c>
      <c r="G118" s="8">
        <v>130.38</v>
      </c>
      <c r="H118" s="8">
        <f t="shared" si="7"/>
        <v>108.46964799999999</v>
      </c>
      <c r="I118" s="2">
        <f t="shared" si="5"/>
        <v>54.110370148658085</v>
      </c>
      <c r="J118">
        <f>AVERAGE(I117:I118)</f>
        <v>52.166898476185139</v>
      </c>
      <c r="K118">
        <f>STDEV(I117:I118)</f>
        <v>2.7484839972991564</v>
      </c>
    </row>
    <row r="119" spans="1:14" x14ac:dyDescent="0.25">
      <c r="B119" s="2" t="s">
        <v>64</v>
      </c>
      <c r="E119" s="2">
        <v>50</v>
      </c>
      <c r="F119" s="2">
        <v>1.004</v>
      </c>
      <c r="G119" s="8">
        <v>130.77000000000001</v>
      </c>
      <c r="H119" s="8">
        <f t="shared" si="7"/>
        <v>108.79514200000001</v>
      </c>
      <c r="I119" s="2">
        <f t="shared" si="5"/>
        <v>54.180847609561752</v>
      </c>
    </row>
    <row r="120" spans="1:14" x14ac:dyDescent="0.25">
      <c r="B120" s="2" t="s">
        <v>65</v>
      </c>
      <c r="E120" s="2">
        <v>50</v>
      </c>
      <c r="F120" s="2">
        <v>1.0074000000000001</v>
      </c>
      <c r="G120" s="8">
        <v>122.56</v>
      </c>
      <c r="H120" s="8">
        <f t="shared" si="7"/>
        <v>101.943076</v>
      </c>
      <c r="I120" s="2">
        <f t="shared" si="5"/>
        <v>50.59711931705381</v>
      </c>
      <c r="J120">
        <f>AVERAGE(I119:I120)</f>
        <v>52.388983463307781</v>
      </c>
      <c r="K120">
        <f>STDEV(I119:I120)</f>
        <v>2.534078577562453</v>
      </c>
    </row>
    <row r="121" spans="1:14" x14ac:dyDescent="0.25">
      <c r="B121" s="2" t="s">
        <v>66</v>
      </c>
      <c r="E121" s="2">
        <v>50</v>
      </c>
      <c r="F121" s="2">
        <v>1.0007999999999999</v>
      </c>
      <c r="G121" s="8">
        <v>131.30000000000001</v>
      </c>
      <c r="H121" s="8">
        <f t="shared" si="7"/>
        <v>109.23748000000001</v>
      </c>
      <c r="I121" s="2">
        <f t="shared" si="5"/>
        <v>54.575079936051161</v>
      </c>
    </row>
    <row r="122" spans="1:14" x14ac:dyDescent="0.25">
      <c r="B122" s="2" t="s">
        <v>67</v>
      </c>
      <c r="E122" s="2">
        <v>50</v>
      </c>
      <c r="F122" s="2">
        <v>1.0019</v>
      </c>
      <c r="G122" s="8">
        <v>137.19999999999999</v>
      </c>
      <c r="H122" s="8">
        <f t="shared" si="7"/>
        <v>114.16161999999998</v>
      </c>
      <c r="I122" s="2">
        <f t="shared" si="5"/>
        <v>56.972562131949289</v>
      </c>
      <c r="J122">
        <f>AVERAGE(I121:I122)</f>
        <v>55.773821034000221</v>
      </c>
      <c r="K122">
        <f>STDEV(I121:I122)</f>
        <v>1.6952759184935811</v>
      </c>
    </row>
    <row r="123" spans="1:14" x14ac:dyDescent="0.25">
      <c r="B123" s="2" t="s">
        <v>66</v>
      </c>
      <c r="E123" s="2">
        <v>50</v>
      </c>
      <c r="F123" s="2">
        <v>0.99280000000000002</v>
      </c>
      <c r="G123" s="8">
        <v>151.24</v>
      </c>
      <c r="H123" s="8">
        <f t="shared" si="7"/>
        <v>125.87940400000001</v>
      </c>
      <c r="I123" s="2">
        <f t="shared" si="5"/>
        <v>63.396154311039474</v>
      </c>
    </row>
    <row r="124" spans="1:14" x14ac:dyDescent="0.25">
      <c r="B124" s="2" t="s">
        <v>67</v>
      </c>
      <c r="E124" s="2">
        <v>50</v>
      </c>
      <c r="F124" s="2">
        <v>0.99390000000000001</v>
      </c>
      <c r="G124" s="8">
        <v>127.52</v>
      </c>
      <c r="H124" s="8">
        <f t="shared" si="7"/>
        <v>106.08269199999999</v>
      </c>
      <c r="I124" s="2">
        <f t="shared" si="5"/>
        <v>53.366883992353351</v>
      </c>
      <c r="J124">
        <f>AVERAGE(I123:I124)</f>
        <v>58.381519151696409</v>
      </c>
      <c r="K124">
        <f>STDEV(I123:I124)</f>
        <v>7.0917650526959246</v>
      </c>
    </row>
    <row r="125" spans="1:14" x14ac:dyDescent="0.25">
      <c r="F125" s="2"/>
      <c r="I125" s="2"/>
    </row>
    <row r="126" spans="1:14" x14ac:dyDescent="0.25">
      <c r="A126" s="3">
        <v>18</v>
      </c>
      <c r="B126" s="2" t="s">
        <v>50</v>
      </c>
      <c r="E126" s="2">
        <v>1</v>
      </c>
      <c r="F126" s="2">
        <v>1.0008999999999999</v>
      </c>
      <c r="G126" s="2">
        <v>253.74</v>
      </c>
      <c r="H126" s="8">
        <f>0.8225*G126+5.8769</f>
        <v>214.57805000000002</v>
      </c>
      <c r="I126" s="2">
        <f t="shared" si="5"/>
        <v>2.1438510340693382</v>
      </c>
    </row>
    <row r="127" spans="1:14" x14ac:dyDescent="0.25">
      <c r="B127" s="2" t="s">
        <v>51</v>
      </c>
      <c r="E127" s="2">
        <v>1</v>
      </c>
      <c r="F127" s="2">
        <v>1.0025999999999999</v>
      </c>
      <c r="G127" s="2">
        <v>192.63</v>
      </c>
      <c r="H127" s="8">
        <f t="shared" ref="H127:H154" si="8">0.8225*G127+5.8769</f>
        <v>164.31507500000001</v>
      </c>
      <c r="I127" s="2">
        <f t="shared" si="5"/>
        <v>1.6388896369439458</v>
      </c>
      <c r="J127">
        <f>AVERAGE(I126:I127)</f>
        <v>1.891370335506642</v>
      </c>
      <c r="K127">
        <f>STDEV(I126:I127)</f>
        <v>0.35706162814479814</v>
      </c>
      <c r="M127">
        <v>9.5839999999999996</v>
      </c>
      <c r="N127">
        <v>10</v>
      </c>
    </row>
    <row r="128" spans="1:14" x14ac:dyDescent="0.25">
      <c r="B128" s="2" t="s">
        <v>52</v>
      </c>
      <c r="E128" s="2">
        <v>1</v>
      </c>
      <c r="F128" s="2">
        <v>0.99490000000000001</v>
      </c>
      <c r="G128" s="2">
        <v>189.4</v>
      </c>
      <c r="H128" s="8">
        <f t="shared" si="8"/>
        <v>161.6584</v>
      </c>
      <c r="I128" s="2">
        <f t="shared" si="5"/>
        <v>1.6248708412905821</v>
      </c>
      <c r="M128">
        <v>21.725000000000001</v>
      </c>
      <c r="N128">
        <v>25</v>
      </c>
    </row>
    <row r="129" spans="2:14" x14ac:dyDescent="0.25">
      <c r="B129" s="2" t="s">
        <v>53</v>
      </c>
      <c r="E129" s="2">
        <v>1</v>
      </c>
      <c r="F129" s="2">
        <v>0.99460000000000004</v>
      </c>
      <c r="G129" s="2">
        <v>190.07</v>
      </c>
      <c r="H129" s="8">
        <f t="shared" si="8"/>
        <v>162.209475</v>
      </c>
      <c r="I129" s="2">
        <f t="shared" si="5"/>
        <v>1.6309016187412024</v>
      </c>
      <c r="J129">
        <f>AVERAGE(I128:I129)</f>
        <v>1.6278862300158923</v>
      </c>
      <c r="K129">
        <f>STDEV(I128:I129)</f>
        <v>4.2644036311605378E-3</v>
      </c>
      <c r="M129">
        <v>54.100999999999999</v>
      </c>
      <c r="N129">
        <v>50</v>
      </c>
    </row>
    <row r="130" spans="2:14" x14ac:dyDescent="0.25">
      <c r="B130" s="2" t="s">
        <v>52</v>
      </c>
      <c r="E130" s="2">
        <v>1</v>
      </c>
      <c r="F130" s="2">
        <v>1.0001</v>
      </c>
      <c r="G130" s="2">
        <v>237.66</v>
      </c>
      <c r="H130" s="8">
        <f t="shared" si="8"/>
        <v>201.35225</v>
      </c>
      <c r="I130" s="2">
        <f t="shared" si="5"/>
        <v>2.0133211678832117</v>
      </c>
      <c r="M130">
        <v>80.078999999999994</v>
      </c>
      <c r="N130">
        <v>75</v>
      </c>
    </row>
    <row r="131" spans="2:14" x14ac:dyDescent="0.25">
      <c r="B131" s="2" t="s">
        <v>53</v>
      </c>
      <c r="E131" s="2">
        <v>1</v>
      </c>
      <c r="F131" s="2">
        <v>1.0007999999999999</v>
      </c>
      <c r="G131" s="2">
        <v>201.04</v>
      </c>
      <c r="H131" s="8">
        <f t="shared" si="8"/>
        <v>171.23230000000001</v>
      </c>
      <c r="I131" s="2">
        <f t="shared" si="5"/>
        <v>1.7109542366107116</v>
      </c>
      <c r="J131">
        <f>AVERAGE(I130:I131)</f>
        <v>1.8621377022469616</v>
      </c>
      <c r="K131">
        <f>STDEV(I130:I131)</f>
        <v>0.21380570750935163</v>
      </c>
      <c r="M131">
        <v>111.47</v>
      </c>
      <c r="N131">
        <v>100</v>
      </c>
    </row>
    <row r="132" spans="2:14" x14ac:dyDescent="0.25">
      <c r="B132" s="2" t="s">
        <v>54</v>
      </c>
      <c r="E132" s="2">
        <v>1</v>
      </c>
      <c r="F132" s="2">
        <v>0.996</v>
      </c>
      <c r="G132" s="2">
        <v>224.85</v>
      </c>
      <c r="H132" s="8">
        <f t="shared" si="8"/>
        <v>190.816025</v>
      </c>
      <c r="I132" s="2">
        <f t="shared" si="5"/>
        <v>1.9158235441767066</v>
      </c>
      <c r="M132">
        <v>178.66</v>
      </c>
      <c r="N132">
        <v>150</v>
      </c>
    </row>
    <row r="133" spans="2:14" x14ac:dyDescent="0.25">
      <c r="B133" s="2" t="s">
        <v>55</v>
      </c>
      <c r="E133" s="2">
        <v>1</v>
      </c>
      <c r="F133" s="2">
        <v>0.99790000000000001</v>
      </c>
      <c r="G133" s="2">
        <v>219.25</v>
      </c>
      <c r="H133" s="8">
        <f t="shared" si="8"/>
        <v>186.210025</v>
      </c>
      <c r="I133" s="2">
        <f t="shared" si="5"/>
        <v>1.8660188896683034</v>
      </c>
      <c r="J133">
        <f>AVERAGE(I132:I133)</f>
        <v>1.8909212169225049</v>
      </c>
      <c r="K133">
        <f>STDEV(I132:I133)</f>
        <v>3.5217208937545069E-2</v>
      </c>
    </row>
    <row r="134" spans="2:14" x14ac:dyDescent="0.25">
      <c r="B134" s="2" t="s">
        <v>54</v>
      </c>
      <c r="E134" s="2">
        <v>1</v>
      </c>
      <c r="F134" s="2">
        <v>1.0012000000000001</v>
      </c>
      <c r="G134" s="2">
        <v>227.91</v>
      </c>
      <c r="H134" s="8">
        <f t="shared" si="8"/>
        <v>193.332875</v>
      </c>
      <c r="I134" s="2">
        <f t="shared" si="5"/>
        <v>1.931011536156612</v>
      </c>
    </row>
    <row r="135" spans="2:14" x14ac:dyDescent="0.25">
      <c r="B135" s="2" t="s">
        <v>55</v>
      </c>
      <c r="E135" s="2">
        <v>1</v>
      </c>
      <c r="F135" s="2">
        <v>0.99670000000000003</v>
      </c>
      <c r="G135" s="2">
        <v>221.49</v>
      </c>
      <c r="H135" s="8">
        <f t="shared" si="8"/>
        <v>188.05242500000003</v>
      </c>
      <c r="I135" s="2">
        <f t="shared" ref="I135:I198" si="9">H135*10/F135/1000*E135</f>
        <v>1.8867505267382365</v>
      </c>
      <c r="J135">
        <f>AVERAGE(I134:I135)</f>
        <v>1.9088810314474243</v>
      </c>
      <c r="K135">
        <f>STDEV(I134:I135)</f>
        <v>3.1297259901894976E-2</v>
      </c>
    </row>
    <row r="136" spans="2:14" x14ac:dyDescent="0.25">
      <c r="B136" s="2" t="s">
        <v>56</v>
      </c>
      <c r="E136" s="2">
        <v>50</v>
      </c>
      <c r="F136" s="2">
        <v>0.99850000000000005</v>
      </c>
      <c r="G136" s="2">
        <v>126.28</v>
      </c>
      <c r="H136" s="8">
        <f t="shared" si="8"/>
        <v>109.74220000000001</v>
      </c>
      <c r="I136" s="2">
        <f t="shared" si="9"/>
        <v>54.953530295443151</v>
      </c>
    </row>
    <row r="137" spans="2:14" x14ac:dyDescent="0.25">
      <c r="B137" s="2" t="s">
        <v>57</v>
      </c>
      <c r="E137" s="2">
        <v>50</v>
      </c>
      <c r="F137" s="2">
        <v>0.99870000000000003</v>
      </c>
      <c r="G137" s="2">
        <v>169</v>
      </c>
      <c r="H137" s="8">
        <f t="shared" si="8"/>
        <v>144.8794</v>
      </c>
      <c r="I137" s="2">
        <f t="shared" si="9"/>
        <v>72.533994192450194</v>
      </c>
      <c r="J137">
        <f>AVERAGE(I136:I137)</f>
        <v>63.743762243946676</v>
      </c>
      <c r="K137">
        <f>STDEV(I136:I137)</f>
        <v>12.431265237978936</v>
      </c>
    </row>
    <row r="138" spans="2:14" x14ac:dyDescent="0.25">
      <c r="B138" s="2" t="s">
        <v>58</v>
      </c>
      <c r="E138" s="2">
        <v>50</v>
      </c>
      <c r="F138" s="2">
        <v>1.002</v>
      </c>
      <c r="G138" s="2">
        <v>110.82</v>
      </c>
      <c r="H138" s="8">
        <f t="shared" si="8"/>
        <v>97.026350000000008</v>
      </c>
      <c r="I138" s="2">
        <f t="shared" si="9"/>
        <v>48.416342315369263</v>
      </c>
    </row>
    <row r="139" spans="2:14" x14ac:dyDescent="0.25">
      <c r="B139" s="2" t="s">
        <v>59</v>
      </c>
      <c r="E139" s="2">
        <v>50</v>
      </c>
      <c r="F139" s="2">
        <v>1.0021</v>
      </c>
      <c r="G139" s="2">
        <v>116.33</v>
      </c>
      <c r="H139" s="8">
        <f t="shared" si="8"/>
        <v>101.55832500000001</v>
      </c>
      <c r="I139" s="2">
        <f t="shared" si="9"/>
        <v>50.672749725576296</v>
      </c>
      <c r="J139">
        <f>AVERAGE(I138:I139)</f>
        <v>49.544546020472779</v>
      </c>
      <c r="K139">
        <f>STDEV(I138:I139)</f>
        <v>1.5955209808769684</v>
      </c>
    </row>
    <row r="140" spans="2:14" x14ac:dyDescent="0.25">
      <c r="B140" s="2" t="s">
        <v>58</v>
      </c>
      <c r="E140" s="2">
        <v>50</v>
      </c>
      <c r="F140" s="2">
        <v>0.997</v>
      </c>
      <c r="G140" s="2">
        <v>88.08</v>
      </c>
      <c r="H140" s="8">
        <f t="shared" si="8"/>
        <v>78.322700000000012</v>
      </c>
      <c r="I140" s="2">
        <f t="shared" si="9"/>
        <v>39.279187562688072</v>
      </c>
    </row>
    <row r="141" spans="2:14" x14ac:dyDescent="0.25">
      <c r="B141" s="2" t="s">
        <v>59</v>
      </c>
      <c r="E141" s="2">
        <v>50</v>
      </c>
      <c r="F141" s="2">
        <v>0.99929999999999997</v>
      </c>
      <c r="G141" s="2">
        <v>98.653999999999996</v>
      </c>
      <c r="H141" s="8">
        <f t="shared" si="8"/>
        <v>87.019815000000008</v>
      </c>
      <c r="I141" s="2">
        <f t="shared" si="9"/>
        <v>43.54038577003903</v>
      </c>
      <c r="J141">
        <f>AVERAGE(I140:I141)</f>
        <v>41.409786666363551</v>
      </c>
      <c r="K141">
        <f>STDEV(I140:I141)</f>
        <v>3.0131221483978226</v>
      </c>
    </row>
    <row r="142" spans="2:14" x14ac:dyDescent="0.25">
      <c r="B142" s="2" t="s">
        <v>60</v>
      </c>
      <c r="E142" s="2">
        <v>25</v>
      </c>
      <c r="F142" s="2">
        <v>1.0031000000000001</v>
      </c>
      <c r="G142" s="2">
        <v>186.98</v>
      </c>
      <c r="H142" s="8">
        <f t="shared" si="8"/>
        <v>159.66794999999999</v>
      </c>
      <c r="I142" s="2">
        <f t="shared" si="9"/>
        <v>39.793627255507921</v>
      </c>
    </row>
    <row r="143" spans="2:14" x14ac:dyDescent="0.25">
      <c r="B143" s="2" t="s">
        <v>61</v>
      </c>
      <c r="E143" s="2">
        <v>25</v>
      </c>
      <c r="F143" s="2">
        <v>1.0036</v>
      </c>
      <c r="G143" s="2">
        <v>221.08</v>
      </c>
      <c r="H143" s="8">
        <f t="shared" si="8"/>
        <v>187.71520000000001</v>
      </c>
      <c r="I143" s="2">
        <f t="shared" si="9"/>
        <v>46.760462335591868</v>
      </c>
      <c r="J143">
        <f>AVERAGE(I142:I143)</f>
        <v>43.277044795549898</v>
      </c>
      <c r="K143">
        <f>STDEV(I142:I143)</f>
        <v>4.926296328535682</v>
      </c>
    </row>
    <row r="144" spans="2:14" x14ac:dyDescent="0.25">
      <c r="B144" s="2" t="s">
        <v>60</v>
      </c>
      <c r="E144" s="2">
        <v>50</v>
      </c>
      <c r="F144" s="2">
        <v>0.99350000000000005</v>
      </c>
      <c r="G144" s="2">
        <v>130.44999999999999</v>
      </c>
      <c r="H144" s="8">
        <f t="shared" si="8"/>
        <v>113.172025</v>
      </c>
      <c r="I144" s="2">
        <f t="shared" si="9"/>
        <v>56.956227981882236</v>
      </c>
    </row>
    <row r="145" spans="1:14" x14ac:dyDescent="0.25">
      <c r="B145" s="2" t="s">
        <v>61</v>
      </c>
      <c r="E145" s="2">
        <v>50</v>
      </c>
      <c r="F145" s="2">
        <v>0.99380000000000002</v>
      </c>
      <c r="G145" s="2">
        <v>109.76</v>
      </c>
      <c r="H145" s="8">
        <f t="shared" si="8"/>
        <v>96.154500000000013</v>
      </c>
      <c r="I145" s="2">
        <f t="shared" si="9"/>
        <v>48.377188569128599</v>
      </c>
      <c r="J145">
        <f>AVERAGE(I144:I145)</f>
        <v>52.666708275505414</v>
      </c>
      <c r="K145">
        <f>STDEV(I144:I145)</f>
        <v>6.0662969448247539</v>
      </c>
    </row>
    <row r="146" spans="1:14" x14ac:dyDescent="0.25">
      <c r="B146" s="2" t="s">
        <v>62</v>
      </c>
      <c r="E146" s="2">
        <v>50</v>
      </c>
      <c r="F146" s="2">
        <v>0.99339999999999995</v>
      </c>
      <c r="G146" s="2">
        <v>109.53</v>
      </c>
      <c r="H146" s="8">
        <f t="shared" si="8"/>
        <v>95.965325000000007</v>
      </c>
      <c r="I146" s="2">
        <f t="shared" si="9"/>
        <v>48.301452083752778</v>
      </c>
    </row>
    <row r="147" spans="1:14" x14ac:dyDescent="0.25">
      <c r="B147" s="2" t="s">
        <v>63</v>
      </c>
      <c r="E147" s="2">
        <v>50</v>
      </c>
      <c r="F147" s="2">
        <v>0.99380000000000002</v>
      </c>
      <c r="G147" s="2">
        <v>110.41</v>
      </c>
      <c r="H147" s="8">
        <f t="shared" si="8"/>
        <v>96.689125000000004</v>
      </c>
      <c r="I147" s="2">
        <f t="shared" si="9"/>
        <v>48.646168746226607</v>
      </c>
      <c r="J147">
        <f>AVERAGE(I146:I147)</f>
        <v>48.473810414989693</v>
      </c>
      <c r="K147">
        <f>STDEV(I146:I147)</f>
        <v>0.24375148962323856</v>
      </c>
    </row>
    <row r="148" spans="1:14" x14ac:dyDescent="0.25">
      <c r="B148" s="2" t="s">
        <v>64</v>
      </c>
      <c r="E148" s="2">
        <v>50</v>
      </c>
      <c r="F148" s="2">
        <v>1.0029999999999999</v>
      </c>
      <c r="G148" s="2">
        <v>146.41999999999999</v>
      </c>
      <c r="H148" s="8">
        <f t="shared" si="8"/>
        <v>126.30735</v>
      </c>
      <c r="I148" s="2">
        <f t="shared" si="9"/>
        <v>62.96478065802593</v>
      </c>
    </row>
    <row r="149" spans="1:14" x14ac:dyDescent="0.25">
      <c r="B149" s="2" t="s">
        <v>65</v>
      </c>
      <c r="E149" s="2">
        <v>50</v>
      </c>
      <c r="F149" s="2">
        <v>1.0041</v>
      </c>
      <c r="G149" s="2">
        <v>124.47</v>
      </c>
      <c r="H149" s="8">
        <f t="shared" si="8"/>
        <v>108.25347500000001</v>
      </c>
      <c r="I149" s="2">
        <f t="shared" si="9"/>
        <v>53.905724031470967</v>
      </c>
      <c r="J149">
        <f>AVERAGE(I148:I149)</f>
        <v>58.435252344748449</v>
      </c>
      <c r="K149">
        <f>STDEV(I148:I149)</f>
        <v>6.4057203717899434</v>
      </c>
    </row>
    <row r="150" spans="1:14" x14ac:dyDescent="0.25">
      <c r="B150" s="2" t="s">
        <v>64</v>
      </c>
      <c r="E150" s="2">
        <v>50</v>
      </c>
      <c r="F150" s="2">
        <v>0.99790000000000001</v>
      </c>
      <c r="G150" s="2">
        <v>104.74</v>
      </c>
      <c r="H150" s="8">
        <f t="shared" si="8"/>
        <v>92.02555000000001</v>
      </c>
      <c r="I150" s="2">
        <f t="shared" si="9"/>
        <v>46.109605170858806</v>
      </c>
    </row>
    <row r="151" spans="1:14" x14ac:dyDescent="0.25">
      <c r="B151" s="2" t="s">
        <v>65</v>
      </c>
      <c r="E151" s="2">
        <v>50</v>
      </c>
      <c r="F151" s="2">
        <v>0.99750000000000005</v>
      </c>
      <c r="G151" s="2">
        <v>127.31</v>
      </c>
      <c r="H151" s="8">
        <f t="shared" si="8"/>
        <v>110.589375</v>
      </c>
      <c r="I151" s="2">
        <f t="shared" si="9"/>
        <v>55.433270676691727</v>
      </c>
      <c r="J151">
        <f>AVERAGE(I150:I151)</f>
        <v>50.771437923775267</v>
      </c>
      <c r="K151">
        <f>STDEV(I150:I151)</f>
        <v>6.5928271046895599</v>
      </c>
    </row>
    <row r="152" spans="1:14" x14ac:dyDescent="0.25">
      <c r="B152" s="2" t="s">
        <v>66</v>
      </c>
      <c r="E152" s="2">
        <v>50</v>
      </c>
      <c r="F152" s="2">
        <v>0.99880000000000002</v>
      </c>
      <c r="G152" s="2">
        <v>155.36000000000001</v>
      </c>
      <c r="H152" s="8">
        <f t="shared" si="8"/>
        <v>133.66050000000001</v>
      </c>
      <c r="I152" s="2">
        <f t="shared" si="9"/>
        <v>66.910542651181416</v>
      </c>
    </row>
    <row r="153" spans="1:14" x14ac:dyDescent="0.25">
      <c r="B153" s="2" t="s">
        <v>67</v>
      </c>
      <c r="E153" s="2">
        <v>50</v>
      </c>
      <c r="F153" s="2">
        <v>0.99870000000000003</v>
      </c>
      <c r="G153" s="2">
        <v>185.47</v>
      </c>
      <c r="H153" s="8">
        <f t="shared" si="8"/>
        <v>158.42597499999999</v>
      </c>
      <c r="I153" s="2">
        <f t="shared" si="9"/>
        <v>79.316098427956334</v>
      </c>
      <c r="J153">
        <f>AVERAGE(I152:I153)</f>
        <v>73.113320539568875</v>
      </c>
      <c r="K153">
        <f>STDEV(I152:I153)</f>
        <v>8.7720526141454922</v>
      </c>
    </row>
    <row r="154" spans="1:14" x14ac:dyDescent="0.25">
      <c r="B154" s="2" t="s">
        <v>66</v>
      </c>
      <c r="E154" s="2">
        <v>50</v>
      </c>
      <c r="F154" s="2">
        <v>0.99819999999999998</v>
      </c>
      <c r="G154" s="2">
        <v>165.97</v>
      </c>
      <c r="H154" s="8">
        <f t="shared" si="8"/>
        <v>142.387225</v>
      </c>
      <c r="I154" s="2">
        <f t="shared" si="9"/>
        <v>71.32199208575436</v>
      </c>
    </row>
    <row r="155" spans="1:14" x14ac:dyDescent="0.25">
      <c r="B155" s="2" t="s">
        <v>67</v>
      </c>
      <c r="E155" s="2">
        <v>50</v>
      </c>
      <c r="F155" s="2">
        <v>0.99790000000000001</v>
      </c>
      <c r="G155" s="2">
        <v>158</v>
      </c>
      <c r="H155" s="8">
        <f>0.8225*G155+5.8769</f>
        <v>135.83190000000002</v>
      </c>
      <c r="I155" s="2">
        <f t="shared" si="9"/>
        <v>68.058873634632732</v>
      </c>
      <c r="J155">
        <f>AVERAGE(I154:I155)</f>
        <v>69.690432860193539</v>
      </c>
      <c r="K155">
        <f>STDEV(I154:I155)</f>
        <v>2.3073731846030463</v>
      </c>
    </row>
    <row r="156" spans="1:14" x14ac:dyDescent="0.25">
      <c r="F156" s="2"/>
      <c r="G156" s="2"/>
      <c r="I156" s="2"/>
    </row>
    <row r="157" spans="1:14" x14ac:dyDescent="0.25">
      <c r="A157" s="3">
        <v>24</v>
      </c>
      <c r="B157" s="2" t="s">
        <v>50</v>
      </c>
      <c r="E157" s="2">
        <v>1</v>
      </c>
      <c r="F157" s="2">
        <v>1.0051000000000001</v>
      </c>
      <c r="G157" s="2">
        <v>227.82</v>
      </c>
      <c r="H157" s="8">
        <f>0.7818*G157+8.0605</f>
        <v>186.170176</v>
      </c>
      <c r="I157" s="2">
        <f t="shared" si="9"/>
        <v>1.8522552581832652</v>
      </c>
      <c r="M157">
        <v>29.654</v>
      </c>
      <c r="N157">
        <v>25</v>
      </c>
    </row>
    <row r="158" spans="1:14" x14ac:dyDescent="0.25">
      <c r="B158" s="2" t="s">
        <v>51</v>
      </c>
      <c r="E158" s="2">
        <v>1</v>
      </c>
      <c r="F158" s="2">
        <v>1.0032000000000001</v>
      </c>
      <c r="G158" s="2">
        <v>185.65</v>
      </c>
      <c r="H158" s="8">
        <f t="shared" ref="H158:H186" si="10">0.7818*G158+8.0605</f>
        <v>153.20167000000001</v>
      </c>
      <c r="I158" s="2">
        <f t="shared" si="9"/>
        <v>1.5271298843700161</v>
      </c>
      <c r="J158">
        <f>AVERAGE(I157:I158)</f>
        <v>1.6896925712766406</v>
      </c>
      <c r="K158">
        <f>STDEV(I157:I158)</f>
        <v>0.22989835655915961</v>
      </c>
      <c r="M158">
        <v>50.423999999999999</v>
      </c>
      <c r="N158">
        <v>50</v>
      </c>
    </row>
    <row r="159" spans="1:14" x14ac:dyDescent="0.25">
      <c r="B159" s="2" t="s">
        <v>52</v>
      </c>
      <c r="E159" s="2">
        <v>1</v>
      </c>
      <c r="F159" s="2">
        <v>1.0001</v>
      </c>
      <c r="G159" s="2">
        <v>243.24</v>
      </c>
      <c r="H159" s="8">
        <f t="shared" si="10"/>
        <v>198.22553200000002</v>
      </c>
      <c r="I159" s="2">
        <f t="shared" si="9"/>
        <v>1.9820571142885715</v>
      </c>
      <c r="M159">
        <v>82.832999999999998</v>
      </c>
      <c r="N159">
        <v>75</v>
      </c>
    </row>
    <row r="160" spans="1:14" x14ac:dyDescent="0.25">
      <c r="B160" s="2" t="s">
        <v>53</v>
      </c>
      <c r="E160" s="2">
        <v>1</v>
      </c>
      <c r="F160" s="2">
        <v>1.0013000000000001</v>
      </c>
      <c r="G160" s="2">
        <v>200.28</v>
      </c>
      <c r="H160" s="8">
        <f t="shared" si="10"/>
        <v>164.63940400000001</v>
      </c>
      <c r="I160" s="2">
        <f t="shared" si="9"/>
        <v>1.644256506541496</v>
      </c>
      <c r="J160">
        <f>AVERAGE(I159:I160)</f>
        <v>1.8131568104150337</v>
      </c>
      <c r="K160">
        <f>STDEV(I159:I160)</f>
        <v>0.23886110042689404</v>
      </c>
      <c r="M160">
        <v>110.69</v>
      </c>
      <c r="N160">
        <v>100</v>
      </c>
    </row>
    <row r="161" spans="2:14" x14ac:dyDescent="0.25">
      <c r="B161" s="2" t="s">
        <v>52</v>
      </c>
      <c r="E161" s="2">
        <v>1</v>
      </c>
      <c r="F161" s="2">
        <v>0.99560000000000004</v>
      </c>
      <c r="G161" s="2">
        <v>193.53</v>
      </c>
      <c r="H161" s="8">
        <f t="shared" si="10"/>
        <v>159.36225400000001</v>
      </c>
      <c r="I161" s="2">
        <f t="shared" si="9"/>
        <v>1.6006654680594616</v>
      </c>
      <c r="M161">
        <v>186.51</v>
      </c>
      <c r="N161">
        <v>150</v>
      </c>
    </row>
    <row r="162" spans="2:14" x14ac:dyDescent="0.25">
      <c r="B162" s="2" t="s">
        <v>53</v>
      </c>
      <c r="E162" s="2">
        <v>1</v>
      </c>
      <c r="F162" s="2">
        <v>0.997</v>
      </c>
      <c r="G162" s="2">
        <v>213.51</v>
      </c>
      <c r="H162" s="8">
        <f t="shared" si="10"/>
        <v>174.982618</v>
      </c>
      <c r="I162" s="2">
        <f t="shared" si="9"/>
        <v>1.7550914543630893</v>
      </c>
      <c r="J162">
        <f>AVERAGE(I161:I162)</f>
        <v>1.6778784612112756</v>
      </c>
      <c r="K162">
        <f>STDEV(I161:I162)</f>
        <v>0.10919566210671605</v>
      </c>
    </row>
    <row r="163" spans="2:14" x14ac:dyDescent="0.25">
      <c r="B163" s="2" t="s">
        <v>54</v>
      </c>
      <c r="E163" s="2">
        <v>1</v>
      </c>
      <c r="F163" s="2">
        <v>1.0017</v>
      </c>
      <c r="G163" s="2">
        <v>222.59</v>
      </c>
      <c r="H163" s="8">
        <f t="shared" si="10"/>
        <v>182.08136200000001</v>
      </c>
      <c r="I163" s="2">
        <f t="shared" si="9"/>
        <v>1.8177234900668864</v>
      </c>
    </row>
    <row r="164" spans="2:14" x14ac:dyDescent="0.25">
      <c r="B164" s="2" t="s">
        <v>55</v>
      </c>
      <c r="E164" s="2">
        <v>1</v>
      </c>
      <c r="F164" s="2">
        <v>1.0013000000000001</v>
      </c>
      <c r="G164" s="2">
        <v>205.46</v>
      </c>
      <c r="H164" s="8">
        <f t="shared" si="10"/>
        <v>168.68912800000001</v>
      </c>
      <c r="I164" s="2">
        <f t="shared" si="9"/>
        <v>1.6847011684809747</v>
      </c>
      <c r="J164">
        <f>AVERAGE(I163:I164)</f>
        <v>1.7512123292739306</v>
      </c>
      <c r="K164">
        <f>STDEV(I163:I164)</f>
        <v>9.4060985642575784E-2</v>
      </c>
    </row>
    <row r="165" spans="2:14" x14ac:dyDescent="0.25">
      <c r="B165" s="2" t="s">
        <v>54</v>
      </c>
      <c r="E165" s="2">
        <v>1</v>
      </c>
      <c r="F165" s="2">
        <v>1.0019</v>
      </c>
      <c r="G165" s="2">
        <v>236.35</v>
      </c>
      <c r="H165" s="8">
        <f t="shared" si="10"/>
        <v>192.83893</v>
      </c>
      <c r="I165" s="2">
        <f t="shared" si="9"/>
        <v>1.9247323086136341</v>
      </c>
    </row>
    <row r="166" spans="2:14" x14ac:dyDescent="0.25">
      <c r="B166" s="2" t="s">
        <v>55</v>
      </c>
      <c r="E166" s="2">
        <v>1</v>
      </c>
      <c r="F166" s="2">
        <v>1.0002</v>
      </c>
      <c r="G166" s="2">
        <v>192.42</v>
      </c>
      <c r="H166" s="8">
        <f t="shared" si="10"/>
        <v>158.49445599999999</v>
      </c>
      <c r="I166" s="2">
        <f t="shared" si="9"/>
        <v>1.5846276344731052</v>
      </c>
      <c r="J166">
        <f>AVERAGE(I165:I166)</f>
        <v>1.7546799715433696</v>
      </c>
      <c r="K166">
        <f>STDEV(I165:I166)</f>
        <v>0.24049032139800902</v>
      </c>
    </row>
    <row r="167" spans="2:14" x14ac:dyDescent="0.25">
      <c r="B167" s="2" t="s">
        <v>56</v>
      </c>
      <c r="E167" s="2">
        <v>50</v>
      </c>
      <c r="F167" s="2">
        <v>0.99809999999999999</v>
      </c>
      <c r="G167" s="2">
        <v>84.284999999999997</v>
      </c>
      <c r="H167" s="8">
        <f t="shared" si="10"/>
        <v>73.954513000000006</v>
      </c>
      <c r="I167" s="2">
        <f t="shared" si="9"/>
        <v>37.04764702935578</v>
      </c>
    </row>
    <row r="168" spans="2:14" x14ac:dyDescent="0.25">
      <c r="B168" s="2" t="s">
        <v>57</v>
      </c>
      <c r="E168" s="2">
        <v>50</v>
      </c>
      <c r="F168" s="2">
        <v>0.99850000000000005</v>
      </c>
      <c r="G168" s="2">
        <v>106.55</v>
      </c>
      <c r="H168" s="8">
        <f t="shared" si="10"/>
        <v>91.361290000000011</v>
      </c>
      <c r="I168" s="2">
        <f t="shared" si="9"/>
        <v>45.749268903355031</v>
      </c>
      <c r="J168">
        <f>AVERAGE(I167:I168)</f>
        <v>41.398457966355409</v>
      </c>
      <c r="K168">
        <f>STDEV(I167:I168)</f>
        <v>6.1529758344260141</v>
      </c>
    </row>
    <row r="169" spans="2:14" x14ac:dyDescent="0.25">
      <c r="B169" s="2" t="s">
        <v>58</v>
      </c>
      <c r="E169" s="2">
        <v>50</v>
      </c>
      <c r="F169" s="2">
        <v>1.0044</v>
      </c>
      <c r="G169" s="2">
        <v>116.53</v>
      </c>
      <c r="H169" s="8">
        <f t="shared" si="10"/>
        <v>99.163654000000008</v>
      </c>
      <c r="I169" s="2">
        <f t="shared" si="9"/>
        <v>49.364622660294714</v>
      </c>
    </row>
    <row r="170" spans="2:14" x14ac:dyDescent="0.25">
      <c r="B170" s="2" t="s">
        <v>59</v>
      </c>
      <c r="E170" s="2">
        <v>50</v>
      </c>
      <c r="F170" s="2">
        <v>1.0069999999999999</v>
      </c>
      <c r="G170" s="2">
        <v>123.49</v>
      </c>
      <c r="H170" s="8">
        <f t="shared" si="10"/>
        <v>104.60498200000001</v>
      </c>
      <c r="I170" s="2">
        <f t="shared" si="9"/>
        <v>51.938918570009953</v>
      </c>
      <c r="J170">
        <f>AVERAGE(I169:I170)</f>
        <v>50.65177061515233</v>
      </c>
      <c r="K170">
        <f>STDEV(I169:I170)</f>
        <v>1.8203020945404382</v>
      </c>
    </row>
    <row r="171" spans="2:14" ht="13.8" customHeight="1" x14ac:dyDescent="0.25">
      <c r="B171" s="2" t="s">
        <v>58</v>
      </c>
      <c r="E171" s="2">
        <v>50</v>
      </c>
      <c r="F171" s="2">
        <v>0.99719999999999998</v>
      </c>
      <c r="G171" s="2">
        <v>125.82</v>
      </c>
      <c r="H171" s="8">
        <f t="shared" si="10"/>
        <v>106.42657600000001</v>
      </c>
      <c r="I171" s="2">
        <f t="shared" si="9"/>
        <v>53.362703569996008</v>
      </c>
    </row>
    <row r="172" spans="2:14" x14ac:dyDescent="0.25">
      <c r="B172" s="2" t="s">
        <v>59</v>
      </c>
      <c r="E172" s="2">
        <v>50</v>
      </c>
      <c r="F172" s="2">
        <v>0.99990000000000001</v>
      </c>
      <c r="G172" s="2">
        <v>145.18</v>
      </c>
      <c r="H172" s="8">
        <f t="shared" si="10"/>
        <v>121.56222400000001</v>
      </c>
      <c r="I172" s="2">
        <f t="shared" si="9"/>
        <v>60.787190719071916</v>
      </c>
      <c r="J172">
        <f>AVERAGE(I171:I172)</f>
        <v>57.074947144533965</v>
      </c>
      <c r="K172">
        <f>STDEV(I171:I172)</f>
        <v>5.249905209943952</v>
      </c>
    </row>
    <row r="173" spans="2:14" x14ac:dyDescent="0.25">
      <c r="B173" s="2" t="s">
        <v>60</v>
      </c>
      <c r="E173" s="2">
        <v>50</v>
      </c>
      <c r="F173" s="2">
        <v>1.0016</v>
      </c>
      <c r="G173" s="2">
        <v>120.04</v>
      </c>
      <c r="H173" s="8">
        <f t="shared" si="10"/>
        <v>101.90777200000002</v>
      </c>
      <c r="I173" s="2">
        <f t="shared" si="9"/>
        <v>50.872490015974449</v>
      </c>
    </row>
    <row r="174" spans="2:14" x14ac:dyDescent="0.25">
      <c r="B174" s="2" t="s">
        <v>61</v>
      </c>
      <c r="E174" s="2">
        <v>50</v>
      </c>
      <c r="F174" s="2">
        <v>1.0015000000000001</v>
      </c>
      <c r="G174" s="2">
        <v>125.78</v>
      </c>
      <c r="H174" s="8">
        <f t="shared" si="10"/>
        <v>106.39530400000001</v>
      </c>
      <c r="I174" s="2">
        <f t="shared" si="9"/>
        <v>53.117975037443841</v>
      </c>
      <c r="J174">
        <f>AVERAGE(I173:I174)</f>
        <v>51.995232526709145</v>
      </c>
      <c r="K174">
        <f>STDEV(I173:I174)</f>
        <v>1.5877976857338272</v>
      </c>
    </row>
    <row r="175" spans="2:14" x14ac:dyDescent="0.25">
      <c r="B175" s="2" t="s">
        <v>60</v>
      </c>
      <c r="E175" s="2">
        <v>50</v>
      </c>
      <c r="F175" s="2">
        <v>0.99639999999999995</v>
      </c>
      <c r="G175" s="2">
        <v>110.17</v>
      </c>
      <c r="H175" s="8">
        <f t="shared" si="10"/>
        <v>94.191406000000015</v>
      </c>
      <c r="I175" s="2">
        <f t="shared" si="9"/>
        <v>47.265860096346856</v>
      </c>
    </row>
    <row r="176" spans="2:14" x14ac:dyDescent="0.25">
      <c r="B176" s="2" t="s">
        <v>61</v>
      </c>
      <c r="E176" s="2">
        <v>50</v>
      </c>
      <c r="F176" s="2">
        <v>0.99760000000000004</v>
      </c>
      <c r="G176" s="2">
        <v>107.54</v>
      </c>
      <c r="H176" s="8">
        <f t="shared" si="10"/>
        <v>92.135272000000015</v>
      </c>
      <c r="I176" s="2">
        <f t="shared" si="9"/>
        <v>46.178464314354457</v>
      </c>
      <c r="J176">
        <f>AVERAGE(I175:I176)</f>
        <v>46.722162205350656</v>
      </c>
      <c r="K176">
        <f>STDEV(I175:I176)</f>
        <v>0.76890493128047388</v>
      </c>
    </row>
    <row r="177" spans="1:14" x14ac:dyDescent="0.25">
      <c r="B177" s="2" t="s">
        <v>62</v>
      </c>
      <c r="E177" s="2">
        <v>50</v>
      </c>
      <c r="F177" s="2">
        <v>1.0029999999999999</v>
      </c>
      <c r="G177" s="2">
        <v>101.43</v>
      </c>
      <c r="H177" s="8">
        <f t="shared" si="10"/>
        <v>87.358474000000015</v>
      </c>
      <c r="I177" s="2">
        <f t="shared" si="9"/>
        <v>43.548591226321051</v>
      </c>
    </row>
    <row r="178" spans="1:14" x14ac:dyDescent="0.25">
      <c r="B178" s="2" t="s">
        <v>63</v>
      </c>
      <c r="E178" s="2">
        <v>50</v>
      </c>
      <c r="F178" s="2">
        <v>1.0037</v>
      </c>
      <c r="G178" s="2">
        <v>95.480999999999995</v>
      </c>
      <c r="H178" s="8">
        <f t="shared" si="10"/>
        <v>82.707545800000005</v>
      </c>
      <c r="I178" s="2">
        <f t="shared" si="9"/>
        <v>41.201327986450131</v>
      </c>
      <c r="J178">
        <f>AVERAGE(I177:I178)</f>
        <v>42.374959606385588</v>
      </c>
      <c r="K178">
        <f>STDEV(I177:I178)</f>
        <v>1.6597657541426329</v>
      </c>
    </row>
    <row r="179" spans="1:14" x14ac:dyDescent="0.25">
      <c r="B179" s="2" t="s">
        <v>64</v>
      </c>
      <c r="E179" s="2">
        <v>50</v>
      </c>
      <c r="F179" s="2">
        <v>1.0002</v>
      </c>
      <c r="G179" s="2">
        <v>91.725999999999999</v>
      </c>
      <c r="H179" s="8">
        <f t="shared" si="10"/>
        <v>79.771886800000004</v>
      </c>
      <c r="I179" s="2">
        <f t="shared" si="9"/>
        <v>39.877967806438711</v>
      </c>
    </row>
    <row r="180" spans="1:14" x14ac:dyDescent="0.25">
      <c r="B180" s="2" t="s">
        <v>65</v>
      </c>
      <c r="E180" s="2">
        <v>50</v>
      </c>
      <c r="F180" s="2">
        <v>0.99960000000000004</v>
      </c>
      <c r="G180" s="2">
        <v>94.135000000000005</v>
      </c>
      <c r="H180" s="8">
        <f t="shared" si="10"/>
        <v>81.655243000000013</v>
      </c>
      <c r="I180" s="2">
        <f t="shared" si="9"/>
        <v>40.843959083633465</v>
      </c>
      <c r="J180">
        <f>AVERAGE(I179:I180)</f>
        <v>40.360963445036091</v>
      </c>
      <c r="K180">
        <f>STDEV(I179:I180)</f>
        <v>0.68305898267146392</v>
      </c>
    </row>
    <row r="181" spans="1:14" x14ac:dyDescent="0.25">
      <c r="B181" s="2" t="s">
        <v>64</v>
      </c>
      <c r="E181" s="2">
        <v>50</v>
      </c>
      <c r="F181" s="2">
        <v>0.99650000000000005</v>
      </c>
      <c r="G181" s="2">
        <v>108.63</v>
      </c>
      <c r="H181" s="8">
        <f t="shared" si="10"/>
        <v>92.987434000000007</v>
      </c>
      <c r="I181" s="2">
        <f t="shared" si="9"/>
        <v>46.657016557952836</v>
      </c>
    </row>
    <row r="182" spans="1:14" x14ac:dyDescent="0.25">
      <c r="B182" s="2" t="s">
        <v>65</v>
      </c>
      <c r="E182" s="2">
        <v>50</v>
      </c>
      <c r="F182" s="2">
        <v>0.99729999999999996</v>
      </c>
      <c r="G182" s="2">
        <v>107.43</v>
      </c>
      <c r="H182" s="8">
        <f t="shared" si="10"/>
        <v>92.049274000000011</v>
      </c>
      <c r="I182" s="2">
        <f t="shared" si="9"/>
        <v>46.149239947859229</v>
      </c>
      <c r="J182">
        <f>AVERAGE(I181:I182)</f>
        <v>46.403128252906029</v>
      </c>
      <c r="K182">
        <f>STDEV(I181:I182)</f>
        <v>0.35905228432510733</v>
      </c>
    </row>
    <row r="183" spans="1:14" x14ac:dyDescent="0.25">
      <c r="B183" s="2" t="s">
        <v>66</v>
      </c>
      <c r="E183" s="2">
        <v>50</v>
      </c>
      <c r="F183" s="2">
        <v>1.0033000000000001</v>
      </c>
      <c r="G183" s="2">
        <v>130.97999999999999</v>
      </c>
      <c r="H183" s="8">
        <f t="shared" si="10"/>
        <v>110.46066400000001</v>
      </c>
      <c r="I183" s="2">
        <f t="shared" si="9"/>
        <v>55.048671384431373</v>
      </c>
    </row>
    <row r="184" spans="1:14" x14ac:dyDescent="0.25">
      <c r="B184" s="2" t="s">
        <v>67</v>
      </c>
      <c r="E184" s="2">
        <v>50</v>
      </c>
      <c r="F184" s="2">
        <v>1.0028999999999999</v>
      </c>
      <c r="G184" s="2">
        <v>125.01</v>
      </c>
      <c r="H184" s="8">
        <f t="shared" si="10"/>
        <v>105.79331800000001</v>
      </c>
      <c r="I184" s="2">
        <f t="shared" si="9"/>
        <v>52.743702263436042</v>
      </c>
      <c r="J184">
        <f>AVERAGE(I183:I184)</f>
        <v>53.896186823933704</v>
      </c>
      <c r="K184">
        <f>STDEV(I183:I184)</f>
        <v>1.6298592958813942</v>
      </c>
    </row>
    <row r="185" spans="1:14" x14ac:dyDescent="0.25">
      <c r="B185" s="2" t="s">
        <v>66</v>
      </c>
      <c r="E185" s="2">
        <v>50</v>
      </c>
      <c r="F185" s="2">
        <v>0.99739999999999995</v>
      </c>
      <c r="G185" s="2">
        <v>137.11000000000001</v>
      </c>
      <c r="H185" s="8">
        <f t="shared" si="10"/>
        <v>115.25309800000002</v>
      </c>
      <c r="I185" s="2">
        <f t="shared" si="9"/>
        <v>57.776768598355744</v>
      </c>
    </row>
    <row r="186" spans="1:14" x14ac:dyDescent="0.25">
      <c r="B186" s="2" t="s">
        <v>67</v>
      </c>
      <c r="E186" s="2">
        <v>50</v>
      </c>
      <c r="F186" s="2">
        <v>0.99690000000000001</v>
      </c>
      <c r="G186" s="2">
        <v>118.02</v>
      </c>
      <c r="H186" s="8">
        <f t="shared" si="10"/>
        <v>100.32853600000001</v>
      </c>
      <c r="I186" s="2">
        <f t="shared" si="9"/>
        <v>50.320260808506376</v>
      </c>
      <c r="J186">
        <f>AVERAGE(I185:I186)</f>
        <v>54.04851470343106</v>
      </c>
      <c r="K186">
        <f>STDEV(I185:I186)</f>
        <v>5.272547222172804</v>
      </c>
    </row>
    <row r="187" spans="1:14" x14ac:dyDescent="0.25">
      <c r="A187" s="3">
        <v>30</v>
      </c>
    </row>
    <row r="188" spans="1:14" x14ac:dyDescent="0.25">
      <c r="B188" s="2" t="s">
        <v>50</v>
      </c>
      <c r="E188" s="2">
        <v>1</v>
      </c>
      <c r="F188" s="2">
        <v>0.99460000000000004</v>
      </c>
      <c r="G188" s="2">
        <v>187.65</v>
      </c>
      <c r="H188" s="8">
        <f>0.7295*G188+2.3368</f>
        <v>139.22747500000003</v>
      </c>
      <c r="I188" s="2">
        <f t="shared" si="9"/>
        <v>1.3998338528051479</v>
      </c>
    </row>
    <row r="189" spans="1:14" x14ac:dyDescent="0.25">
      <c r="B189" s="2" t="s">
        <v>51</v>
      </c>
      <c r="E189" s="2">
        <v>1</v>
      </c>
      <c r="F189" s="2">
        <v>0.99299999999999999</v>
      </c>
      <c r="G189" s="2">
        <v>137.28</v>
      </c>
      <c r="H189" s="8">
        <f t="shared" ref="H189:H217" si="11">0.7295*G189+2.3368</f>
        <v>102.48256000000001</v>
      </c>
      <c r="I189" s="2">
        <f t="shared" si="9"/>
        <v>1.0320499496475328</v>
      </c>
      <c r="J189">
        <f>AVERAGE(I188:I189)</f>
        <v>1.2159419012263404</v>
      </c>
      <c r="K189">
        <f>STDEV(I188:I189)</f>
        <v>0.26006249193400655</v>
      </c>
    </row>
    <row r="190" spans="1:14" x14ac:dyDescent="0.25">
      <c r="B190" s="2" t="s">
        <v>52</v>
      </c>
      <c r="E190" s="2">
        <v>1</v>
      </c>
      <c r="F190" s="2">
        <v>0.99350000000000005</v>
      </c>
      <c r="G190" s="2">
        <v>158.53</v>
      </c>
      <c r="H190" s="8">
        <f t="shared" si="11"/>
        <v>117.984435</v>
      </c>
      <c r="I190" s="2">
        <f t="shared" si="9"/>
        <v>1.1875635128334172</v>
      </c>
    </row>
    <row r="191" spans="1:14" x14ac:dyDescent="0.25">
      <c r="B191" s="2" t="s">
        <v>53</v>
      </c>
      <c r="E191" s="2">
        <v>1</v>
      </c>
      <c r="F191" s="2">
        <v>0.99419999999999997</v>
      </c>
      <c r="G191" s="2">
        <v>172.94</v>
      </c>
      <c r="H191" s="8">
        <f t="shared" si="11"/>
        <v>128.49653000000001</v>
      </c>
      <c r="I191" s="2">
        <f t="shared" si="9"/>
        <v>1.2924615771474552</v>
      </c>
      <c r="J191">
        <f>AVERAGE(I190:I191)</f>
        <v>1.2400125449904362</v>
      </c>
      <c r="K191">
        <f>STDEV(I190:I191)</f>
        <v>7.4174132609798882E-2</v>
      </c>
      <c r="M191">
        <v>12.499000000000001</v>
      </c>
      <c r="N191">
        <v>10</v>
      </c>
    </row>
    <row r="192" spans="1:14" x14ac:dyDescent="0.25">
      <c r="B192" s="2" t="s">
        <v>52</v>
      </c>
      <c r="E192" s="2">
        <v>1</v>
      </c>
      <c r="F192" s="2">
        <v>0.997</v>
      </c>
      <c r="G192" s="2">
        <v>325.99</v>
      </c>
      <c r="H192" s="8">
        <f t="shared" si="11"/>
        <v>240.14650500000002</v>
      </c>
      <c r="I192" s="2">
        <f t="shared" si="9"/>
        <v>2.4086911233701107</v>
      </c>
      <c r="M192">
        <v>31.07</v>
      </c>
      <c r="N192">
        <v>25</v>
      </c>
    </row>
    <row r="193" spans="2:14" x14ac:dyDescent="0.25">
      <c r="B193" s="2" t="s">
        <v>53</v>
      </c>
      <c r="E193" s="2">
        <v>1</v>
      </c>
      <c r="F193" s="2">
        <v>0.99770000000000003</v>
      </c>
      <c r="G193" s="2">
        <v>184.33</v>
      </c>
      <c r="H193" s="8">
        <f t="shared" si="11"/>
        <v>136.80553500000002</v>
      </c>
      <c r="I193" s="2">
        <f t="shared" si="9"/>
        <v>1.371209131001303</v>
      </c>
      <c r="J193">
        <f>AVERAGE(I192:I193)</f>
        <v>1.8899501271857069</v>
      </c>
      <c r="K193">
        <f>STDEV(I192:I193)</f>
        <v>0.73361055216291382</v>
      </c>
      <c r="M193">
        <v>61.692999999999998</v>
      </c>
      <c r="N193">
        <v>50</v>
      </c>
    </row>
    <row r="194" spans="2:14" x14ac:dyDescent="0.25">
      <c r="B194" s="2" t="s">
        <v>54</v>
      </c>
      <c r="E194" s="2">
        <v>1</v>
      </c>
      <c r="F194" s="2">
        <v>0.99260000000000004</v>
      </c>
      <c r="G194" s="2">
        <v>181.04</v>
      </c>
      <c r="H194" s="8">
        <f t="shared" si="11"/>
        <v>134.40548000000001</v>
      </c>
      <c r="I194" s="2">
        <f t="shared" si="9"/>
        <v>1.3540749546645174</v>
      </c>
      <c r="M194">
        <v>100.91</v>
      </c>
      <c r="N194">
        <v>75</v>
      </c>
    </row>
    <row r="195" spans="2:14" x14ac:dyDescent="0.25">
      <c r="B195" s="2" t="s">
        <v>55</v>
      </c>
      <c r="E195" s="2">
        <v>1</v>
      </c>
      <c r="F195" s="2">
        <v>0.99360000000000004</v>
      </c>
      <c r="G195" s="2">
        <v>173.01</v>
      </c>
      <c r="H195" s="8">
        <f t="shared" si="11"/>
        <v>128.547595</v>
      </c>
      <c r="I195" s="2">
        <f t="shared" si="9"/>
        <v>1.2937559883252818</v>
      </c>
      <c r="J195">
        <f>AVERAGE(I194:I195)</f>
        <v>1.3239154714948995</v>
      </c>
      <c r="K195">
        <f>STDEV(I194:I195)</f>
        <v>4.2651950132636604E-2</v>
      </c>
      <c r="M195">
        <v>202.74</v>
      </c>
      <c r="N195">
        <v>150</v>
      </c>
    </row>
    <row r="196" spans="2:14" x14ac:dyDescent="0.25">
      <c r="B196" s="2" t="s">
        <v>54</v>
      </c>
      <c r="E196" s="2">
        <v>1</v>
      </c>
      <c r="F196" s="2">
        <v>0.996</v>
      </c>
      <c r="G196" s="2">
        <v>151.33000000000001</v>
      </c>
      <c r="H196" s="8">
        <f t="shared" si="11"/>
        <v>112.73203500000001</v>
      </c>
      <c r="I196" s="2">
        <f t="shared" si="9"/>
        <v>1.1318477409638557</v>
      </c>
    </row>
    <row r="197" spans="2:14" x14ac:dyDescent="0.25">
      <c r="B197" s="2" t="s">
        <v>55</v>
      </c>
      <c r="E197" s="2">
        <v>1</v>
      </c>
      <c r="F197" s="2">
        <v>0.99409999999999998</v>
      </c>
      <c r="G197" s="2">
        <v>177.92</v>
      </c>
      <c r="H197" s="8">
        <f t="shared" si="11"/>
        <v>132.12944000000002</v>
      </c>
      <c r="I197" s="2">
        <f t="shared" si="9"/>
        <v>1.3291363041947493</v>
      </c>
      <c r="J197">
        <f>AVERAGE(I196:I197)</f>
        <v>1.2304920225793023</v>
      </c>
      <c r="K197">
        <f>STDEV(I196:I197)</f>
        <v>0.13950408091111582</v>
      </c>
    </row>
    <row r="198" spans="2:14" x14ac:dyDescent="0.25">
      <c r="B198" s="2" t="s">
        <v>56</v>
      </c>
      <c r="E198" s="2">
        <v>50</v>
      </c>
      <c r="F198" s="2">
        <v>0.99739999999999995</v>
      </c>
      <c r="G198" s="2">
        <v>88.263000000000005</v>
      </c>
      <c r="H198" s="8">
        <f t="shared" si="11"/>
        <v>66.724658500000004</v>
      </c>
      <c r="I198" s="2">
        <f t="shared" si="9"/>
        <v>33.449297423300592</v>
      </c>
    </row>
    <row r="199" spans="2:14" x14ac:dyDescent="0.25">
      <c r="B199" s="2" t="s">
        <v>57</v>
      </c>
      <c r="E199" s="2">
        <v>50</v>
      </c>
      <c r="F199" s="2">
        <v>0.99770000000000003</v>
      </c>
      <c r="G199" s="2">
        <v>84.016999999999996</v>
      </c>
      <c r="H199" s="8">
        <f t="shared" si="11"/>
        <v>63.627201499999998</v>
      </c>
      <c r="I199" s="2">
        <f t="shared" ref="I199:I217" si="12">H199*10/F199/1000*E199</f>
        <v>31.886940713641376</v>
      </c>
      <c r="J199">
        <f>AVERAGE(I198:I199)</f>
        <v>32.668119068470986</v>
      </c>
      <c r="K199">
        <f>STDEV(I198:I199)</f>
        <v>1.1047530240323338</v>
      </c>
    </row>
    <row r="200" spans="2:14" x14ac:dyDescent="0.25">
      <c r="B200" s="2" t="s">
        <v>58</v>
      </c>
      <c r="E200" s="2">
        <v>50</v>
      </c>
      <c r="F200" s="2">
        <v>0.99480000000000002</v>
      </c>
      <c r="G200" s="2">
        <v>47.271000000000001</v>
      </c>
      <c r="H200" s="8">
        <f t="shared" si="11"/>
        <v>36.820994499999998</v>
      </c>
      <c r="I200" s="2">
        <f t="shared" si="12"/>
        <v>18.506732257740243</v>
      </c>
    </row>
    <row r="201" spans="2:14" x14ac:dyDescent="0.25">
      <c r="B201" s="2" t="s">
        <v>59</v>
      </c>
      <c r="E201" s="2">
        <v>50</v>
      </c>
      <c r="F201" s="2">
        <v>0.99550000000000005</v>
      </c>
      <c r="G201" s="2">
        <v>38.423000000000002</v>
      </c>
      <c r="H201" s="8">
        <f t="shared" si="11"/>
        <v>30.366378500000003</v>
      </c>
      <c r="I201" s="2">
        <f t="shared" si="12"/>
        <v>15.251822451029634</v>
      </c>
      <c r="J201">
        <f>AVERAGE(I200:I201)</f>
        <v>16.879277354384939</v>
      </c>
      <c r="K201">
        <f>STDEV(I200:I201)</f>
        <v>2.3015687964756664</v>
      </c>
    </row>
    <row r="202" spans="2:14" x14ac:dyDescent="0.25">
      <c r="B202" s="2" t="s">
        <v>58</v>
      </c>
      <c r="E202" s="2">
        <v>50</v>
      </c>
      <c r="F202" s="2">
        <v>0.996</v>
      </c>
      <c r="G202" s="2">
        <v>82.162999999999997</v>
      </c>
      <c r="H202" s="8">
        <f t="shared" si="11"/>
        <v>62.274708500000003</v>
      </c>
      <c r="I202" s="2">
        <f t="shared" si="12"/>
        <v>31.262403865461845</v>
      </c>
    </row>
    <row r="203" spans="2:14" x14ac:dyDescent="0.25">
      <c r="B203" s="2" t="s">
        <v>59</v>
      </c>
      <c r="E203" s="2">
        <v>50</v>
      </c>
      <c r="F203" s="2">
        <v>0.99480000000000002</v>
      </c>
      <c r="G203" s="2">
        <v>83.813999999999993</v>
      </c>
      <c r="H203" s="8">
        <f t="shared" si="11"/>
        <v>63.479112999999998</v>
      </c>
      <c r="I203" s="2">
        <f t="shared" si="12"/>
        <v>31.905464917571368</v>
      </c>
      <c r="J203">
        <f>AVERAGE(I202:I203)</f>
        <v>31.583934391516607</v>
      </c>
      <c r="K203">
        <f>STDEV(I202:I203)</f>
        <v>0.45471283066359969</v>
      </c>
    </row>
    <row r="204" spans="2:14" x14ac:dyDescent="0.25">
      <c r="B204" s="2" t="s">
        <v>60</v>
      </c>
      <c r="E204" s="2">
        <v>50</v>
      </c>
      <c r="F204" s="2">
        <v>0.99629999999999996</v>
      </c>
      <c r="G204" s="2">
        <v>99.489000000000004</v>
      </c>
      <c r="H204" s="8">
        <f t="shared" si="11"/>
        <v>74.914025500000008</v>
      </c>
      <c r="I204" s="2">
        <f t="shared" si="12"/>
        <v>37.596118388035734</v>
      </c>
    </row>
    <row r="205" spans="2:14" x14ac:dyDescent="0.25">
      <c r="B205" s="2" t="s">
        <v>61</v>
      </c>
      <c r="E205" s="2">
        <v>50</v>
      </c>
      <c r="F205" s="2">
        <v>0.99639999999999995</v>
      </c>
      <c r="G205" s="2">
        <v>109.9</v>
      </c>
      <c r="H205" s="8">
        <f t="shared" si="11"/>
        <v>82.50885000000001</v>
      </c>
      <c r="I205" s="2">
        <f t="shared" si="12"/>
        <v>41.403477519068652</v>
      </c>
      <c r="J205">
        <f>AVERAGE(I204:I205)</f>
        <v>39.499797953552189</v>
      </c>
      <c r="K205">
        <f>STDEV(I204:I205)</f>
        <v>2.692209459965897</v>
      </c>
    </row>
    <row r="206" spans="2:14" x14ac:dyDescent="0.25">
      <c r="B206" s="2" t="s">
        <v>60</v>
      </c>
      <c r="E206" s="2">
        <v>50</v>
      </c>
      <c r="F206" s="2">
        <v>0.99880000000000002</v>
      </c>
      <c r="G206" s="2">
        <v>106.24</v>
      </c>
      <c r="H206" s="8">
        <f t="shared" si="11"/>
        <v>79.838880000000003</v>
      </c>
      <c r="I206" s="2">
        <f t="shared" si="12"/>
        <v>39.967400881057273</v>
      </c>
    </row>
    <row r="207" spans="2:14" x14ac:dyDescent="0.25">
      <c r="B207" s="2" t="s">
        <v>61</v>
      </c>
      <c r="E207" s="2">
        <v>50</v>
      </c>
      <c r="F207" s="2">
        <v>0.995</v>
      </c>
      <c r="G207" s="2">
        <v>114.42</v>
      </c>
      <c r="H207" s="8">
        <f t="shared" si="11"/>
        <v>85.806190000000001</v>
      </c>
      <c r="I207" s="2">
        <f t="shared" si="12"/>
        <v>43.118688442211059</v>
      </c>
      <c r="J207">
        <f>AVERAGE(I206:I207)</f>
        <v>41.54304466163417</v>
      </c>
      <c r="K207">
        <f>STDEV(I206:I207)</f>
        <v>2.2282968039606597</v>
      </c>
    </row>
    <row r="208" spans="2:14" x14ac:dyDescent="0.25">
      <c r="B208" s="2" t="s">
        <v>62</v>
      </c>
      <c r="E208" s="2">
        <v>50</v>
      </c>
      <c r="F208" s="2">
        <v>0.99629999999999996</v>
      </c>
      <c r="G208" s="2">
        <v>58.841999999999999</v>
      </c>
      <c r="H208" s="8">
        <f t="shared" si="11"/>
        <v>45.262039000000001</v>
      </c>
      <c r="I208" s="2">
        <f t="shared" si="12"/>
        <v>22.715065241393155</v>
      </c>
    </row>
    <row r="209" spans="2:11" x14ac:dyDescent="0.25">
      <c r="B209" s="2" t="s">
        <v>63</v>
      </c>
      <c r="E209" s="2">
        <v>50</v>
      </c>
      <c r="F209" s="2">
        <v>0.99819999999999998</v>
      </c>
      <c r="G209" s="2">
        <v>68.384</v>
      </c>
      <c r="H209" s="8">
        <f t="shared" si="11"/>
        <v>52.222927999999996</v>
      </c>
      <c r="I209" s="2">
        <f t="shared" si="12"/>
        <v>26.15854938890002</v>
      </c>
      <c r="J209">
        <f>AVERAGE(I208:I209)</f>
        <v>24.436807315146588</v>
      </c>
      <c r="K209">
        <f>STDEV(I208:I209)</f>
        <v>2.4349109916104821</v>
      </c>
    </row>
    <row r="210" spans="2:11" x14ac:dyDescent="0.25">
      <c r="B210" s="2" t="s">
        <v>64</v>
      </c>
      <c r="E210" s="2">
        <v>50</v>
      </c>
      <c r="F210" s="2">
        <v>0.99970000000000003</v>
      </c>
      <c r="G210" s="2">
        <v>66.897999999999996</v>
      </c>
      <c r="H210" s="8">
        <f t="shared" si="11"/>
        <v>51.138891000000001</v>
      </c>
      <c r="I210" s="2">
        <f t="shared" si="12"/>
        <v>25.577118635590679</v>
      </c>
    </row>
    <row r="211" spans="2:11" x14ac:dyDescent="0.25">
      <c r="B211" s="2" t="s">
        <v>65</v>
      </c>
      <c r="E211" s="2">
        <v>50</v>
      </c>
      <c r="F211" s="2">
        <v>0.99939999999999996</v>
      </c>
      <c r="G211" s="2">
        <v>59.65</v>
      </c>
      <c r="H211" s="8">
        <f t="shared" si="11"/>
        <v>45.851475000000008</v>
      </c>
      <c r="I211" s="2">
        <f t="shared" si="12"/>
        <v>22.939501200720432</v>
      </c>
      <c r="J211">
        <f>AVERAGE(I210:I211)</f>
        <v>24.258309918155554</v>
      </c>
      <c r="K211">
        <f>STDEV(I210:I211)</f>
        <v>1.8650771743726184</v>
      </c>
    </row>
    <row r="212" spans="2:11" x14ac:dyDescent="0.25">
      <c r="B212" s="2" t="s">
        <v>64</v>
      </c>
      <c r="E212" s="2">
        <v>50</v>
      </c>
      <c r="F212" s="2">
        <v>0.99580000000000002</v>
      </c>
      <c r="G212" s="2">
        <v>97.003</v>
      </c>
      <c r="H212" s="8">
        <f t="shared" si="11"/>
        <v>73.100488499999997</v>
      </c>
      <c r="I212" s="2">
        <f t="shared" si="12"/>
        <v>36.70440274151435</v>
      </c>
    </row>
    <row r="213" spans="2:11" x14ac:dyDescent="0.25">
      <c r="B213" s="2" t="s">
        <v>65</v>
      </c>
      <c r="E213" s="2">
        <v>50</v>
      </c>
      <c r="F213" s="2">
        <v>0.99339999999999995</v>
      </c>
      <c r="G213" s="2">
        <v>84.144999999999996</v>
      </c>
      <c r="H213" s="8">
        <f t="shared" si="11"/>
        <v>63.720577500000005</v>
      </c>
      <c r="I213" s="2">
        <f t="shared" si="12"/>
        <v>32.071963710489229</v>
      </c>
      <c r="J213">
        <f>AVERAGE(I212:I213)</f>
        <v>34.388183226001786</v>
      </c>
      <c r="K213">
        <f>STDEV(I212:I213)</f>
        <v>3.2756290522711029</v>
      </c>
    </row>
    <row r="214" spans="2:11" x14ac:dyDescent="0.25">
      <c r="B214" s="2" t="s">
        <v>66</v>
      </c>
      <c r="E214" s="2">
        <v>50</v>
      </c>
      <c r="F214" s="2">
        <v>0.99309999999999998</v>
      </c>
      <c r="G214" s="2">
        <v>110.59</v>
      </c>
      <c r="H214" s="8">
        <f t="shared" si="11"/>
        <v>83.012205000000009</v>
      </c>
      <c r="I214" s="2">
        <f t="shared" si="12"/>
        <v>41.794484442654316</v>
      </c>
    </row>
    <row r="215" spans="2:11" x14ac:dyDescent="0.25">
      <c r="B215" s="2" t="s">
        <v>67</v>
      </c>
      <c r="E215" s="2">
        <v>50</v>
      </c>
      <c r="F215" s="2">
        <v>0.99680000000000002</v>
      </c>
      <c r="G215" s="2">
        <v>96.777000000000001</v>
      </c>
      <c r="H215" s="8">
        <f t="shared" si="11"/>
        <v>72.935621499999996</v>
      </c>
      <c r="I215" s="2">
        <f t="shared" si="12"/>
        <v>36.584882373595505</v>
      </c>
      <c r="J215">
        <f>AVERAGE(I214:I215)</f>
        <v>39.189683408124907</v>
      </c>
      <c r="K215">
        <f>STDEV(I214:I215)</f>
        <v>3.6837449503149537</v>
      </c>
    </row>
    <row r="216" spans="2:11" x14ac:dyDescent="0.25">
      <c r="B216" s="2" t="s">
        <v>66</v>
      </c>
      <c r="E216" s="2">
        <v>50</v>
      </c>
      <c r="F216" s="2">
        <v>0.99880000000000002</v>
      </c>
      <c r="G216" s="2">
        <v>97.295000000000002</v>
      </c>
      <c r="H216" s="8">
        <f t="shared" si="11"/>
        <v>73.313502499999998</v>
      </c>
      <c r="I216" s="2">
        <f t="shared" si="12"/>
        <v>36.70079220064077</v>
      </c>
    </row>
    <row r="217" spans="2:11" x14ac:dyDescent="0.25">
      <c r="B217" s="2" t="s">
        <v>67</v>
      </c>
      <c r="E217" s="2">
        <v>50</v>
      </c>
      <c r="F217" s="2">
        <v>0.99639999999999995</v>
      </c>
      <c r="G217" s="2">
        <v>69.05</v>
      </c>
      <c r="H217" s="8">
        <f t="shared" si="11"/>
        <v>52.708775000000003</v>
      </c>
      <c r="I217" s="2">
        <f t="shared" si="12"/>
        <v>26.449606081894828</v>
      </c>
      <c r="J217">
        <f>AVERAGE(I216:I217)</f>
        <v>31.575199141267799</v>
      </c>
      <c r="K217">
        <f>STDEV(I216:I217)</f>
        <v>7.2486832197706716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workbookViewId="0">
      <selection activeCell="D3" sqref="D3"/>
    </sheetView>
  </sheetViews>
  <sheetFormatPr defaultRowHeight="14.4" x14ac:dyDescent="0.25"/>
  <cols>
    <col min="2" max="2" width="16.44140625" customWidth="1"/>
    <col min="3" max="3" width="13.44140625" customWidth="1"/>
    <col min="5" max="5" width="13.21875" customWidth="1"/>
    <col min="7" max="7" width="12.5546875" customWidth="1"/>
  </cols>
  <sheetData>
    <row r="1" spans="1:22" x14ac:dyDescent="0.25">
      <c r="B1" t="s">
        <v>74</v>
      </c>
    </row>
    <row r="2" spans="1:22" x14ac:dyDescent="0.25">
      <c r="A2" t="s">
        <v>40</v>
      </c>
      <c r="B2">
        <v>1</v>
      </c>
      <c r="C2" t="s">
        <v>34</v>
      </c>
      <c r="F2" t="s">
        <v>35</v>
      </c>
      <c r="H2" t="s">
        <v>36</v>
      </c>
    </row>
    <row r="3" spans="1:22" x14ac:dyDescent="0.25">
      <c r="C3" t="s">
        <v>37</v>
      </c>
      <c r="D3">
        <v>0.53532610216341003</v>
      </c>
      <c r="E3" t="s">
        <v>37</v>
      </c>
      <c r="F3">
        <v>0.16109009466138693</v>
      </c>
      <c r="G3" t="s">
        <v>37</v>
      </c>
      <c r="H3">
        <v>0.59144387655333475</v>
      </c>
    </row>
    <row r="4" spans="1:22" x14ac:dyDescent="0.25">
      <c r="C4" t="s">
        <v>69</v>
      </c>
      <c r="D4">
        <v>6.8884755787167254E-2</v>
      </c>
      <c r="E4" t="s">
        <v>68</v>
      </c>
      <c r="F4">
        <v>1.6074748203887448E-3</v>
      </c>
      <c r="G4" t="s">
        <v>68</v>
      </c>
      <c r="H4">
        <v>0.11129807300469748</v>
      </c>
    </row>
    <row r="5" spans="1:22" x14ac:dyDescent="0.25">
      <c r="C5" t="s">
        <v>71</v>
      </c>
      <c r="D5">
        <v>0.10884778263303688</v>
      </c>
      <c r="E5" t="s">
        <v>70</v>
      </c>
      <c r="F5">
        <v>2.9205029455377184E-2</v>
      </c>
      <c r="G5" t="s">
        <v>70</v>
      </c>
      <c r="H5">
        <v>1.1106621934638771E-2</v>
      </c>
    </row>
    <row r="6" spans="1:22" x14ac:dyDescent="0.25">
      <c r="C6" t="s">
        <v>38</v>
      </c>
      <c r="D6">
        <v>3.9209902101550965E-3</v>
      </c>
      <c r="E6" t="s">
        <v>72</v>
      </c>
      <c r="F6">
        <v>5.3760097871487313E-2</v>
      </c>
      <c r="G6" t="s">
        <v>72</v>
      </c>
      <c r="H6">
        <v>0.11080023270957901</v>
      </c>
    </row>
    <row r="7" spans="1:22" x14ac:dyDescent="0.25">
      <c r="C7" t="s">
        <v>39</v>
      </c>
      <c r="D7">
        <v>7.1683875821678305E-3</v>
      </c>
      <c r="E7" t="s">
        <v>73</v>
      </c>
      <c r="F7">
        <v>3.1437699158708234E-2</v>
      </c>
      <c r="G7" t="s">
        <v>73</v>
      </c>
      <c r="H7">
        <v>0.27700502993989123</v>
      </c>
    </row>
    <row r="9" spans="1:22" x14ac:dyDescent="0.25">
      <c r="B9">
        <v>3</v>
      </c>
      <c r="C9" t="s">
        <v>34</v>
      </c>
      <c r="F9" t="s">
        <v>35</v>
      </c>
      <c r="H9" t="s">
        <v>36</v>
      </c>
      <c r="L9" t="s">
        <v>35</v>
      </c>
      <c r="R9" t="s">
        <v>36</v>
      </c>
    </row>
    <row r="10" spans="1:22" x14ac:dyDescent="0.25">
      <c r="C10" t="s">
        <v>37</v>
      </c>
      <c r="D10">
        <v>3.9731103669712929E-3</v>
      </c>
      <c r="E10" t="s">
        <v>37</v>
      </c>
      <c r="F10">
        <v>1.5651077242386846E-2</v>
      </c>
      <c r="G10" t="s">
        <v>37</v>
      </c>
      <c r="H10">
        <v>8.3069189135560287E-4</v>
      </c>
      <c r="L10">
        <v>0.16109009466138693</v>
      </c>
      <c r="M10">
        <v>1.6074748203887448E-3</v>
      </c>
      <c r="N10">
        <v>2.9205029455377184E-2</v>
      </c>
      <c r="O10">
        <v>5.3760097871487313E-2</v>
      </c>
      <c r="P10">
        <v>3.1437699158708234E-2</v>
      </c>
      <c r="R10">
        <v>0.59144387655333475</v>
      </c>
      <c r="S10">
        <v>0.11129807300469748</v>
      </c>
      <c r="T10">
        <v>1.1106621934638771E-2</v>
      </c>
      <c r="U10">
        <v>0.11080023270957901</v>
      </c>
      <c r="V10">
        <v>0.27700502993989123</v>
      </c>
    </row>
    <row r="11" spans="1:22" x14ac:dyDescent="0.25">
      <c r="C11" t="s">
        <v>69</v>
      </c>
      <c r="D11">
        <v>1.5820833933763986E-2</v>
      </c>
      <c r="E11" t="s">
        <v>68</v>
      </c>
      <c r="F11">
        <v>4.0083804336936311E-3</v>
      </c>
      <c r="G11" t="s">
        <v>68</v>
      </c>
      <c r="H11">
        <v>2.2879758912936081E-2</v>
      </c>
      <c r="L11">
        <v>1.5651077242386846E-2</v>
      </c>
      <c r="M11">
        <v>4.0083804336936311E-3</v>
      </c>
      <c r="N11">
        <v>5.3507137075126466E-3</v>
      </c>
      <c r="O11">
        <v>1.1344916475639979E-3</v>
      </c>
      <c r="P11">
        <v>1.185750845285082E-2</v>
      </c>
      <c r="R11">
        <v>8.3069189135560287E-4</v>
      </c>
      <c r="S11">
        <v>2.2879758912936081E-2</v>
      </c>
      <c r="T11">
        <v>7.1212271373966417E-3</v>
      </c>
      <c r="U11">
        <v>2.827724857366373E-3</v>
      </c>
      <c r="V11">
        <v>9.0723202889762995E-3</v>
      </c>
    </row>
    <row r="12" spans="1:22" x14ac:dyDescent="0.25">
      <c r="C12" t="s">
        <v>71</v>
      </c>
      <c r="D12">
        <v>1.4813168750799804E-2</v>
      </c>
      <c r="E12" t="s">
        <v>70</v>
      </c>
      <c r="F12">
        <v>5.3507137075126466E-3</v>
      </c>
      <c r="G12" t="s">
        <v>70</v>
      </c>
      <c r="H12">
        <v>7.1212271373966417E-3</v>
      </c>
      <c r="L12">
        <v>0.33199730025830271</v>
      </c>
      <c r="M12">
        <v>0.22044687905299759</v>
      </c>
      <c r="N12">
        <v>8.0182542901607617E-2</v>
      </c>
      <c r="O12">
        <v>0.56758525701197993</v>
      </c>
      <c r="P12">
        <v>0.20934920827474893</v>
      </c>
      <c r="R12">
        <v>0.30919385549498002</v>
      </c>
      <c r="S12">
        <v>4.5049753711036637E-2</v>
      </c>
      <c r="T12">
        <v>4.8329134743242963E-2</v>
      </c>
      <c r="U12">
        <v>0.39418250551476158</v>
      </c>
      <c r="V12">
        <v>9.7916048788894552E-2</v>
      </c>
    </row>
    <row r="13" spans="1:22" x14ac:dyDescent="0.25">
      <c r="C13" t="s">
        <v>38</v>
      </c>
      <c r="D13">
        <v>2.4564793138243911E-2</v>
      </c>
      <c r="E13" t="s">
        <v>72</v>
      </c>
      <c r="F13">
        <v>1.1344916475639979E-3</v>
      </c>
      <c r="G13" t="s">
        <v>72</v>
      </c>
      <c r="H13">
        <v>2.827724857366373E-3</v>
      </c>
      <c r="L13">
        <v>0.86527602088511135</v>
      </c>
      <c r="M13">
        <v>2.1302336559756965E-2</v>
      </c>
      <c r="N13">
        <v>4.6515981282664834E-2</v>
      </c>
      <c r="O13">
        <v>0.68662732186380082</v>
      </c>
      <c r="P13">
        <v>0.85162577750434021</v>
      </c>
      <c r="R13">
        <v>0.56206247142700005</v>
      </c>
      <c r="S13">
        <v>0.19316724853074485</v>
      </c>
      <c r="T13">
        <v>0.11333159120793021</v>
      </c>
      <c r="U13">
        <v>0.42195339412792071</v>
      </c>
      <c r="V13">
        <v>0.72032514390096603</v>
      </c>
    </row>
    <row r="14" spans="1:22" x14ac:dyDescent="0.25">
      <c r="C14" t="s">
        <v>39</v>
      </c>
      <c r="D14">
        <v>1.9887653856683236E-2</v>
      </c>
      <c r="E14" t="s">
        <v>73</v>
      </c>
      <c r="F14">
        <v>1.185750845285082E-2</v>
      </c>
      <c r="G14" t="s">
        <v>73</v>
      </c>
      <c r="H14">
        <v>9.0723202889762995E-3</v>
      </c>
      <c r="L14">
        <v>0.75258262924700003</v>
      </c>
      <c r="M14">
        <v>8.4485854420965928E-2</v>
      </c>
      <c r="N14">
        <v>8.7841544874916869E-2</v>
      </c>
      <c r="O14">
        <v>9.1653446799500715E-2</v>
      </c>
      <c r="P14">
        <v>1.4488798619919523</v>
      </c>
      <c r="R14">
        <v>4.8558201285177675E-2</v>
      </c>
      <c r="S14">
        <v>0.51988462665625923</v>
      </c>
      <c r="T14">
        <v>0.33008385640794663</v>
      </c>
      <c r="U14">
        <v>0.85540701815690001</v>
      </c>
      <c r="V14">
        <v>0.55676493235471491</v>
      </c>
    </row>
    <row r="15" spans="1:22" x14ac:dyDescent="0.25">
      <c r="L15">
        <v>0.79745063615497003</v>
      </c>
      <c r="M15">
        <v>0.5418502449825765</v>
      </c>
      <c r="N15">
        <v>0.19340247430949511</v>
      </c>
      <c r="O15">
        <v>0.30397963037359826</v>
      </c>
      <c r="P15">
        <v>0.16172157664505585</v>
      </c>
      <c r="R15">
        <v>0.1001345523666155</v>
      </c>
      <c r="S15">
        <v>0.40472074501616895</v>
      </c>
      <c r="T15">
        <v>4.3442083781172584E-2</v>
      </c>
      <c r="U15">
        <v>0.65964221556110003</v>
      </c>
      <c r="V15">
        <v>0.48932158613900001</v>
      </c>
    </row>
    <row r="16" spans="1:22" x14ac:dyDescent="0.25">
      <c r="B16">
        <v>7</v>
      </c>
      <c r="C16" t="s">
        <v>34</v>
      </c>
      <c r="F16" t="s">
        <v>35</v>
      </c>
      <c r="H16" t="s">
        <v>36</v>
      </c>
      <c r="L16">
        <v>0.22866051506757387</v>
      </c>
      <c r="M16">
        <v>0.20521988587515311</v>
      </c>
      <c r="N16">
        <v>0.3103004397629795</v>
      </c>
      <c r="O16">
        <v>0.21927965480250902</v>
      </c>
      <c r="P16">
        <v>0.13453829888878541</v>
      </c>
      <c r="R16">
        <v>1.910347250105383E-2</v>
      </c>
      <c r="S16">
        <v>0.12334276555240888</v>
      </c>
      <c r="T16">
        <v>8.4654342574350686E-2</v>
      </c>
      <c r="U16">
        <v>2.8353022437120016E-2</v>
      </c>
      <c r="V16">
        <v>0.30698319059017065</v>
      </c>
    </row>
    <row r="17" spans="2:12" x14ac:dyDescent="0.25">
      <c r="C17" t="s">
        <v>37</v>
      </c>
      <c r="D17">
        <v>0.61643165459221205</v>
      </c>
      <c r="E17" t="s">
        <v>37</v>
      </c>
      <c r="F17">
        <v>0.33199730025830271</v>
      </c>
      <c r="G17" t="s">
        <v>37</v>
      </c>
      <c r="H17">
        <v>0.30919385549498002</v>
      </c>
    </row>
    <row r="18" spans="2:12" x14ac:dyDescent="0.25">
      <c r="C18" t="s">
        <v>69</v>
      </c>
      <c r="D18">
        <v>0.15909015480377209</v>
      </c>
      <c r="E18" t="s">
        <v>68</v>
      </c>
      <c r="F18">
        <v>0.22044687905299759</v>
      </c>
      <c r="G18" t="s">
        <v>68</v>
      </c>
      <c r="H18">
        <v>4.5049753711036637E-2</v>
      </c>
    </row>
    <row r="19" spans="2:12" x14ac:dyDescent="0.25">
      <c r="C19" t="s">
        <v>71</v>
      </c>
      <c r="D19">
        <v>3.9693076710338782E-2</v>
      </c>
      <c r="E19" t="s">
        <v>70</v>
      </c>
      <c r="F19">
        <v>8.0182542901607617E-2</v>
      </c>
      <c r="G19" t="s">
        <v>70</v>
      </c>
      <c r="H19">
        <v>4.8329134743242963E-2</v>
      </c>
      <c r="L19" t="s">
        <v>36</v>
      </c>
    </row>
    <row r="20" spans="2:12" x14ac:dyDescent="0.25">
      <c r="C20" t="s">
        <v>38</v>
      </c>
      <c r="D20">
        <v>3.7345624974794239E-2</v>
      </c>
      <c r="E20" t="s">
        <v>72</v>
      </c>
      <c r="F20">
        <v>0.56758525701197993</v>
      </c>
      <c r="G20" t="s">
        <v>72</v>
      </c>
      <c r="H20">
        <v>0.39418250551476158</v>
      </c>
    </row>
    <row r="21" spans="2:12" x14ac:dyDescent="0.25">
      <c r="C21" t="s">
        <v>39</v>
      </c>
      <c r="D21">
        <v>8.9067932889295379E-3</v>
      </c>
      <c r="E21" t="s">
        <v>73</v>
      </c>
      <c r="F21">
        <v>0.20934920827474893</v>
      </c>
      <c r="G21" t="s">
        <v>73</v>
      </c>
      <c r="H21">
        <v>9.7916048788894552E-2</v>
      </c>
    </row>
    <row r="23" spans="2:12" x14ac:dyDescent="0.25">
      <c r="B23">
        <v>12</v>
      </c>
      <c r="C23" t="s">
        <v>34</v>
      </c>
      <c r="F23" t="s">
        <v>35</v>
      </c>
      <c r="H23" t="s">
        <v>36</v>
      </c>
    </row>
    <row r="24" spans="2:12" x14ac:dyDescent="0.25">
      <c r="C24" t="s">
        <v>37</v>
      </c>
      <c r="D24">
        <v>0.83448223141269995</v>
      </c>
      <c r="E24" t="s">
        <v>37</v>
      </c>
      <c r="F24">
        <v>0.86527602088511135</v>
      </c>
      <c r="G24" t="s">
        <v>37</v>
      </c>
      <c r="H24">
        <v>0.56206247142700005</v>
      </c>
    </row>
    <row r="25" spans="2:12" x14ac:dyDescent="0.25">
      <c r="C25" t="s">
        <v>69</v>
      </c>
      <c r="D25">
        <v>8.4502435347317814E-2</v>
      </c>
      <c r="E25" t="s">
        <v>68</v>
      </c>
      <c r="F25">
        <v>2.1302336559756965E-2</v>
      </c>
      <c r="G25" t="s">
        <v>68</v>
      </c>
      <c r="H25">
        <v>0.19316724853074485</v>
      </c>
    </row>
    <row r="26" spans="2:12" x14ac:dyDescent="0.25">
      <c r="C26" t="s">
        <v>71</v>
      </c>
      <c r="D26">
        <v>1.7354562320173142E-2</v>
      </c>
      <c r="E26" t="s">
        <v>70</v>
      </c>
      <c r="F26">
        <v>4.6515981282664834E-2</v>
      </c>
      <c r="G26" t="s">
        <v>70</v>
      </c>
      <c r="H26">
        <v>0.11333159120793021</v>
      </c>
    </row>
    <row r="27" spans="2:12" x14ac:dyDescent="0.25">
      <c r="C27" t="s">
        <v>38</v>
      </c>
      <c r="D27">
        <v>5.2859256462567611E-3</v>
      </c>
      <c r="E27" t="s">
        <v>72</v>
      </c>
      <c r="F27">
        <v>0.68662732186380082</v>
      </c>
      <c r="G27" t="s">
        <v>72</v>
      </c>
      <c r="H27">
        <v>0.42195339412792071</v>
      </c>
    </row>
    <row r="28" spans="2:12" x14ac:dyDescent="0.25">
      <c r="C28" t="s">
        <v>39</v>
      </c>
      <c r="D28">
        <v>0.12676283247187217</v>
      </c>
      <c r="E28" t="s">
        <v>73</v>
      </c>
      <c r="F28">
        <v>0.85162577750434021</v>
      </c>
      <c r="G28" t="s">
        <v>73</v>
      </c>
      <c r="H28">
        <v>0.72032514390096603</v>
      </c>
    </row>
    <row r="30" spans="2:12" x14ac:dyDescent="0.25">
      <c r="B30">
        <v>18</v>
      </c>
      <c r="C30" t="s">
        <v>34</v>
      </c>
      <c r="F30" t="s">
        <v>35</v>
      </c>
      <c r="H30" t="s">
        <v>36</v>
      </c>
    </row>
    <row r="31" spans="2:12" x14ac:dyDescent="0.25">
      <c r="C31" t="s">
        <v>37</v>
      </c>
      <c r="D31">
        <v>0.83801488675311997</v>
      </c>
      <c r="E31" t="s">
        <v>37</v>
      </c>
      <c r="F31">
        <v>0.75258262924700003</v>
      </c>
      <c r="G31" t="s">
        <v>37</v>
      </c>
      <c r="H31">
        <v>4.8558201285177675E-2</v>
      </c>
    </row>
    <row r="32" spans="2:12" x14ac:dyDescent="0.25">
      <c r="C32" t="s">
        <v>69</v>
      </c>
      <c r="D32">
        <v>7.5063878293495409E-2</v>
      </c>
      <c r="E32" t="s">
        <v>68</v>
      </c>
      <c r="F32">
        <v>8.4485854420965928E-2</v>
      </c>
      <c r="G32" t="s">
        <v>68</v>
      </c>
      <c r="H32">
        <v>0.51988462665625923</v>
      </c>
    </row>
    <row r="33" spans="2:16" x14ac:dyDescent="0.25">
      <c r="C33" t="s">
        <v>71</v>
      </c>
      <c r="D33">
        <v>2.4601733981542692E-2</v>
      </c>
      <c r="E33" t="s">
        <v>70</v>
      </c>
      <c r="F33">
        <v>8.7841544874916869E-2</v>
      </c>
      <c r="G33" t="s">
        <v>70</v>
      </c>
      <c r="H33">
        <v>0.33008385640794663</v>
      </c>
    </row>
    <row r="34" spans="2:16" x14ac:dyDescent="0.25">
      <c r="C34" t="s">
        <v>38</v>
      </c>
      <c r="D34">
        <v>6.916932029326495E-3</v>
      </c>
      <c r="E34" t="s">
        <v>72</v>
      </c>
      <c r="F34">
        <v>9.1653446799500715E-2</v>
      </c>
      <c r="G34" t="s">
        <v>72</v>
      </c>
      <c r="H34">
        <v>2.0855407018156868</v>
      </c>
    </row>
    <row r="35" spans="2:16" x14ac:dyDescent="0.25">
      <c r="C35" t="s">
        <v>39</v>
      </c>
      <c r="D35">
        <v>6.7389651163213306E-3</v>
      </c>
      <c r="E35" t="s">
        <v>73</v>
      </c>
      <c r="F35">
        <v>1.4488798619919523</v>
      </c>
      <c r="G35" t="s">
        <v>73</v>
      </c>
      <c r="H35">
        <v>0.55676493235471491</v>
      </c>
    </row>
    <row r="37" spans="2:16" x14ac:dyDescent="0.25">
      <c r="B37">
        <v>24</v>
      </c>
      <c r="C37" t="s">
        <v>34</v>
      </c>
      <c r="F37" t="s">
        <v>35</v>
      </c>
      <c r="H37" t="s">
        <v>36</v>
      </c>
    </row>
    <row r="38" spans="2:16" x14ac:dyDescent="0.25">
      <c r="C38" t="s">
        <v>37</v>
      </c>
      <c r="D38">
        <v>0.58087975593244001</v>
      </c>
      <c r="E38" t="s">
        <v>37</v>
      </c>
      <c r="F38">
        <v>0.79745063615497003</v>
      </c>
      <c r="G38" t="s">
        <v>37</v>
      </c>
      <c r="H38">
        <v>0.1001345523666155</v>
      </c>
    </row>
    <row r="39" spans="2:16" x14ac:dyDescent="0.25">
      <c r="C39" t="s">
        <v>68</v>
      </c>
      <c r="D39">
        <v>0.18686292855646294</v>
      </c>
      <c r="E39" t="s">
        <v>68</v>
      </c>
      <c r="F39">
        <v>0.5418502449825765</v>
      </c>
      <c r="G39" t="s">
        <v>68</v>
      </c>
      <c r="H39">
        <v>0.40472074501616895</v>
      </c>
    </row>
    <row r="40" spans="2:16" x14ac:dyDescent="0.25">
      <c r="C40" t="s">
        <v>70</v>
      </c>
      <c r="D40">
        <v>9.332974242518239E-3</v>
      </c>
      <c r="E40" t="s">
        <v>70</v>
      </c>
      <c r="F40">
        <v>0.19340247430949511</v>
      </c>
      <c r="G40" t="s">
        <v>70</v>
      </c>
      <c r="H40">
        <v>4.3442083781172584E-2</v>
      </c>
      <c r="L40">
        <v>0.53532610216341003</v>
      </c>
      <c r="M40">
        <v>6.8884755787167254E-2</v>
      </c>
      <c r="N40">
        <v>0.10884778263303688</v>
      </c>
      <c r="O40">
        <v>3.9209902101550965E-3</v>
      </c>
      <c r="P40">
        <v>7.1683875821678305E-3</v>
      </c>
    </row>
    <row r="41" spans="2:16" x14ac:dyDescent="0.25">
      <c r="C41" t="s">
        <v>72</v>
      </c>
      <c r="D41">
        <v>4.8414768928172917E-2</v>
      </c>
      <c r="E41" t="s">
        <v>72</v>
      </c>
      <c r="F41">
        <v>0.30397963037359826</v>
      </c>
      <c r="G41" t="s">
        <v>72</v>
      </c>
      <c r="H41">
        <v>2.0659642215561131</v>
      </c>
      <c r="L41">
        <v>3.9731103669712929E-3</v>
      </c>
      <c r="M41">
        <v>1.5820833933763986E-2</v>
      </c>
      <c r="N41">
        <v>1.4813168750799804E-2</v>
      </c>
      <c r="O41">
        <v>2.4564793138243911E-2</v>
      </c>
      <c r="P41">
        <v>1.9887653856683236E-2</v>
      </c>
    </row>
    <row r="42" spans="2:16" x14ac:dyDescent="0.25">
      <c r="C42" t="s">
        <v>73</v>
      </c>
      <c r="D42">
        <v>1.369541830769676E-2</v>
      </c>
      <c r="E42" t="s">
        <v>73</v>
      </c>
      <c r="F42">
        <v>0.16172157664505585</v>
      </c>
      <c r="G42" t="s">
        <v>73</v>
      </c>
      <c r="H42">
        <v>2.014893215861385</v>
      </c>
      <c r="L42">
        <v>0.61643165459221205</v>
      </c>
      <c r="M42">
        <v>0.15909015480377209</v>
      </c>
      <c r="N42">
        <v>3.9693076710338782E-2</v>
      </c>
      <c r="O42">
        <v>3.7345624974794239E-2</v>
      </c>
      <c r="P42">
        <v>8.9067932889295379E-3</v>
      </c>
    </row>
    <row r="43" spans="2:16" x14ac:dyDescent="0.25">
      <c r="L43">
        <v>0.83448223141269995</v>
      </c>
      <c r="M43">
        <v>8.4502435347317814E-2</v>
      </c>
      <c r="N43">
        <v>1.7354562320173142E-2</v>
      </c>
      <c r="O43">
        <v>5.2859256462567611E-3</v>
      </c>
      <c r="P43">
        <v>0.12676283247187217</v>
      </c>
    </row>
    <row r="44" spans="2:16" x14ac:dyDescent="0.25">
      <c r="B44">
        <v>30</v>
      </c>
      <c r="C44" t="s">
        <v>34</v>
      </c>
      <c r="F44" t="s">
        <v>35</v>
      </c>
      <c r="H44" t="s">
        <v>36</v>
      </c>
      <c r="L44">
        <v>0.83801488675311997</v>
      </c>
      <c r="M44">
        <v>7.5063878293495409E-2</v>
      </c>
      <c r="N44">
        <v>2.4601733981542692E-2</v>
      </c>
      <c r="O44">
        <v>6.916932029326495E-3</v>
      </c>
      <c r="P44">
        <v>6.7389651163213306E-3</v>
      </c>
    </row>
    <row r="45" spans="2:16" x14ac:dyDescent="0.25">
      <c r="C45" t="s">
        <v>37</v>
      </c>
      <c r="D45">
        <v>0.42927068092502002</v>
      </c>
      <c r="E45" t="s">
        <v>37</v>
      </c>
      <c r="F45">
        <v>0.22866051506757387</v>
      </c>
      <c r="G45" t="s">
        <v>37</v>
      </c>
      <c r="H45">
        <v>1.910347250105383E-2</v>
      </c>
      <c r="L45">
        <v>0.58087975593244001</v>
      </c>
      <c r="M45">
        <v>0.18686292855646294</v>
      </c>
      <c r="N45">
        <v>9.332974242518239E-3</v>
      </c>
      <c r="O45">
        <v>4.8414768928172917E-2</v>
      </c>
      <c r="P45">
        <v>1.369541830769676E-2</v>
      </c>
    </row>
    <row r="46" spans="2:16" x14ac:dyDescent="0.25">
      <c r="C46" t="s">
        <v>68</v>
      </c>
      <c r="D46">
        <v>2.6173491459996739E-2</v>
      </c>
      <c r="E46" t="s">
        <v>68</v>
      </c>
      <c r="F46">
        <v>0.20521988587515311</v>
      </c>
      <c r="G46" t="s">
        <v>68</v>
      </c>
      <c r="H46">
        <v>0.12334276555240888</v>
      </c>
      <c r="L46">
        <v>0.42927068092502002</v>
      </c>
      <c r="M46">
        <v>2.6173491459996739E-2</v>
      </c>
      <c r="N46">
        <v>6.0891952102352909E-4</v>
      </c>
      <c r="O46">
        <v>7.3959821648752902E-3</v>
      </c>
      <c r="P46">
        <v>3.0458006782939162E-3</v>
      </c>
    </row>
    <row r="47" spans="2:16" x14ac:dyDescent="0.25">
      <c r="C47" t="s">
        <v>70</v>
      </c>
      <c r="D47">
        <v>6.0891952102352909E-4</v>
      </c>
      <c r="E47" t="s">
        <v>70</v>
      </c>
      <c r="F47">
        <v>0.3103004397629795</v>
      </c>
      <c r="G47" t="s">
        <v>70</v>
      </c>
      <c r="H47">
        <v>8.4654342574350686E-2</v>
      </c>
    </row>
    <row r="48" spans="2:16" x14ac:dyDescent="0.25">
      <c r="C48" t="s">
        <v>72</v>
      </c>
      <c r="D48">
        <v>7.3959821648752902E-3</v>
      </c>
      <c r="E48" t="s">
        <v>72</v>
      </c>
      <c r="F48">
        <v>0.21927965480250902</v>
      </c>
      <c r="G48" t="s">
        <v>72</v>
      </c>
      <c r="H48">
        <v>2.8353022437120016E-2</v>
      </c>
    </row>
    <row r="49" spans="3:8" x14ac:dyDescent="0.25">
      <c r="C49" t="s">
        <v>73</v>
      </c>
      <c r="D49">
        <v>3.0458006782939162E-3</v>
      </c>
      <c r="E49" t="s">
        <v>73</v>
      </c>
      <c r="F49">
        <v>0.13453829888878541</v>
      </c>
      <c r="G49" t="s">
        <v>73</v>
      </c>
      <c r="H49">
        <v>0.30698319059017065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topLeftCell="A23" workbookViewId="0">
      <selection activeCell="B2" sqref="B2:C50"/>
    </sheetView>
  </sheetViews>
  <sheetFormatPr defaultRowHeight="14.4" x14ac:dyDescent="0.25"/>
  <sheetData>
    <row r="2" spans="1:8" x14ac:dyDescent="0.25">
      <c r="B2" t="s">
        <v>75</v>
      </c>
    </row>
    <row r="3" spans="1:8" x14ac:dyDescent="0.25">
      <c r="A3" t="s">
        <v>41</v>
      </c>
      <c r="B3">
        <v>1</v>
      </c>
      <c r="C3" t="s">
        <v>34</v>
      </c>
      <c r="F3" t="s">
        <v>35</v>
      </c>
      <c r="H3" t="s">
        <v>36</v>
      </c>
    </row>
    <row r="4" spans="1:8" x14ac:dyDescent="0.25">
      <c r="C4" t="s">
        <v>37</v>
      </c>
      <c r="D4">
        <v>4.8979435378346689E-2</v>
      </c>
      <c r="E4" t="s">
        <v>37</v>
      </c>
      <c r="F4">
        <v>2.6823017077126625</v>
      </c>
      <c r="G4" t="s">
        <v>37</v>
      </c>
      <c r="H4">
        <v>0.34934281358045249</v>
      </c>
    </row>
    <row r="5" spans="1:8" x14ac:dyDescent="0.25">
      <c r="C5" t="s">
        <v>69</v>
      </c>
      <c r="D5">
        <v>0.48150714719835636</v>
      </c>
      <c r="E5" t="s">
        <v>68</v>
      </c>
      <c r="F5">
        <v>0.80999179095342855</v>
      </c>
      <c r="G5" t="s">
        <v>68</v>
      </c>
      <c r="H5">
        <v>4.4271570114338052</v>
      </c>
    </row>
    <row r="6" spans="1:8" x14ac:dyDescent="0.25">
      <c r="C6" t="s">
        <v>71</v>
      </c>
      <c r="D6">
        <v>0.34021923957006905</v>
      </c>
      <c r="E6" t="s">
        <v>70</v>
      </c>
      <c r="F6">
        <v>2.7727356110304271</v>
      </c>
      <c r="G6" t="s">
        <v>70</v>
      </c>
      <c r="H6">
        <v>1.3109041384317703</v>
      </c>
    </row>
    <row r="7" spans="1:8" x14ac:dyDescent="0.25">
      <c r="C7" t="s">
        <v>38</v>
      </c>
      <c r="D7">
        <v>0.19384033525691155</v>
      </c>
      <c r="E7" t="s">
        <v>72</v>
      </c>
      <c r="F7">
        <v>5.9694652435080187</v>
      </c>
      <c r="G7" t="s">
        <v>72</v>
      </c>
      <c r="H7">
        <v>2.9020116129616023</v>
      </c>
    </row>
    <row r="8" spans="1:8" x14ac:dyDescent="0.25">
      <c r="C8" t="s">
        <v>39</v>
      </c>
      <c r="D8">
        <v>0.32560863385902317</v>
      </c>
      <c r="E8" t="s">
        <v>73</v>
      </c>
      <c r="F8">
        <v>3.3496900076018359</v>
      </c>
      <c r="G8" t="s">
        <v>73</v>
      </c>
      <c r="H8">
        <v>1.6159484562823856</v>
      </c>
    </row>
    <row r="10" spans="1:8" x14ac:dyDescent="0.25">
      <c r="B10">
        <v>3</v>
      </c>
      <c r="C10" t="s">
        <v>34</v>
      </c>
      <c r="F10" t="s">
        <v>35</v>
      </c>
      <c r="H10" t="s">
        <v>36</v>
      </c>
    </row>
    <row r="11" spans="1:8" x14ac:dyDescent="0.25">
      <c r="C11" t="s">
        <v>37</v>
      </c>
      <c r="D11">
        <v>1.5453788269397122</v>
      </c>
      <c r="E11" t="s">
        <v>37</v>
      </c>
      <c r="F11">
        <v>1.5809374563354095</v>
      </c>
      <c r="G11" t="s">
        <v>37</v>
      </c>
      <c r="H11">
        <v>0.32673863006347448</v>
      </c>
    </row>
    <row r="12" spans="1:8" x14ac:dyDescent="0.25">
      <c r="C12" t="s">
        <v>69</v>
      </c>
      <c r="D12">
        <v>0.18419119376078974</v>
      </c>
      <c r="E12" t="s">
        <v>68</v>
      </c>
      <c r="F12">
        <v>8.3354004151004499</v>
      </c>
      <c r="G12" t="s">
        <v>68</v>
      </c>
      <c r="H12">
        <v>0.70733373653913467</v>
      </c>
    </row>
    <row r="13" spans="1:8" x14ac:dyDescent="0.25">
      <c r="C13" t="s">
        <v>71</v>
      </c>
      <c r="D13">
        <v>0.74836030302883338</v>
      </c>
      <c r="E13" t="s">
        <v>70</v>
      </c>
      <c r="F13">
        <v>12.158666038084121</v>
      </c>
      <c r="G13" t="s">
        <v>70</v>
      </c>
      <c r="H13">
        <v>2.0053994051887578</v>
      </c>
    </row>
    <row r="14" spans="1:8" x14ac:dyDescent="0.25">
      <c r="C14" t="s">
        <v>38</v>
      </c>
      <c r="D14">
        <v>0.15473576530771449</v>
      </c>
      <c r="E14" t="s">
        <v>72</v>
      </c>
      <c r="F14">
        <v>6.1940461207306781</v>
      </c>
      <c r="G14" t="s">
        <v>72</v>
      </c>
      <c r="H14">
        <v>0.78327368795637553</v>
      </c>
    </row>
    <row r="15" spans="1:8" x14ac:dyDescent="0.25">
      <c r="C15" t="s">
        <v>39</v>
      </c>
      <c r="D15">
        <v>0.31172897715230319</v>
      </c>
      <c r="E15" t="s">
        <v>73</v>
      </c>
      <c r="F15">
        <v>10.969928681408419</v>
      </c>
      <c r="G15" t="s">
        <v>73</v>
      </c>
      <c r="H15">
        <v>1.2465218554860404</v>
      </c>
    </row>
    <row r="17" spans="2:8" x14ac:dyDescent="0.25">
      <c r="B17">
        <v>7</v>
      </c>
      <c r="C17" t="s">
        <v>34</v>
      </c>
      <c r="F17" t="s">
        <v>35</v>
      </c>
      <c r="H17" t="s">
        <v>36</v>
      </c>
    </row>
    <row r="18" spans="2:8" x14ac:dyDescent="0.25">
      <c r="C18" t="s">
        <v>37</v>
      </c>
      <c r="D18">
        <v>1.4007315256474209</v>
      </c>
      <c r="E18" t="s">
        <v>37</v>
      </c>
      <c r="F18">
        <v>13.661367656438239</v>
      </c>
      <c r="G18" t="s">
        <v>37</v>
      </c>
      <c r="H18">
        <v>1.8222474183080324</v>
      </c>
    </row>
    <row r="19" spans="2:8" x14ac:dyDescent="0.25">
      <c r="C19" t="s">
        <v>69</v>
      </c>
      <c r="D19">
        <v>0.17040850289947057</v>
      </c>
      <c r="E19" t="s">
        <v>68</v>
      </c>
      <c r="F19">
        <v>52.543386607565544</v>
      </c>
      <c r="G19" t="s">
        <v>68</v>
      </c>
      <c r="H19">
        <v>0.58946848344872804</v>
      </c>
    </row>
    <row r="20" spans="2:8" x14ac:dyDescent="0.25">
      <c r="C20" t="s">
        <v>71</v>
      </c>
      <c r="D20">
        <v>9.4528849414306074E-2</v>
      </c>
      <c r="E20" t="s">
        <v>70</v>
      </c>
      <c r="F20">
        <v>9.4885605125222625</v>
      </c>
      <c r="G20" t="s">
        <v>70</v>
      </c>
      <c r="H20">
        <v>0.32007160382699612</v>
      </c>
    </row>
    <row r="21" spans="2:8" x14ac:dyDescent="0.25">
      <c r="C21" t="s">
        <v>38</v>
      </c>
      <c r="D21">
        <v>0.31711470183489326</v>
      </c>
      <c r="E21" t="s">
        <v>72</v>
      </c>
      <c r="F21">
        <v>1.5014419561184065</v>
      </c>
      <c r="G21" t="s">
        <v>72</v>
      </c>
      <c r="H21">
        <v>0.27082814275564854</v>
      </c>
    </row>
    <row r="22" spans="2:8" x14ac:dyDescent="0.25">
      <c r="C22" t="s">
        <v>39</v>
      </c>
      <c r="D22">
        <v>0.17781699775372731</v>
      </c>
      <c r="E22" t="s">
        <v>73</v>
      </c>
      <c r="F22">
        <v>0.22787017056225636</v>
      </c>
      <c r="G22" t="s">
        <v>73</v>
      </c>
      <c r="H22">
        <v>1.0853368678794666</v>
      </c>
    </row>
    <row r="24" spans="2:8" x14ac:dyDescent="0.25">
      <c r="B24">
        <v>12</v>
      </c>
      <c r="C24" t="s">
        <v>34</v>
      </c>
      <c r="F24" t="s">
        <v>35</v>
      </c>
      <c r="H24" t="s">
        <v>36</v>
      </c>
    </row>
    <row r="25" spans="2:8" x14ac:dyDescent="0.25">
      <c r="C25" t="s">
        <v>37</v>
      </c>
      <c r="D25">
        <v>1.9228419945050252</v>
      </c>
      <c r="E25" t="s">
        <v>37</v>
      </c>
      <c r="F25">
        <v>0.78411585712147158</v>
      </c>
      <c r="G25" t="s">
        <v>37</v>
      </c>
      <c r="H25">
        <v>7.0807336786502946</v>
      </c>
    </row>
    <row r="26" spans="2:8" x14ac:dyDescent="0.25">
      <c r="C26" t="s">
        <v>69</v>
      </c>
      <c r="D26">
        <v>0.17731782887316935</v>
      </c>
      <c r="E26" t="s">
        <v>68</v>
      </c>
      <c r="F26">
        <v>4.338256826323291</v>
      </c>
      <c r="G26" t="s">
        <v>68</v>
      </c>
      <c r="H26">
        <v>4.4088064491835777</v>
      </c>
    </row>
    <row r="27" spans="2:8" x14ac:dyDescent="0.25">
      <c r="C27" t="s">
        <v>71</v>
      </c>
      <c r="D27">
        <v>0.24654612170447571</v>
      </c>
      <c r="E27" t="s">
        <v>70</v>
      </c>
      <c r="F27">
        <v>14.131602228731476</v>
      </c>
      <c r="G27" t="s">
        <v>70</v>
      </c>
      <c r="H27">
        <v>1.9647432690667421</v>
      </c>
    </row>
    <row r="28" spans="2:8" x14ac:dyDescent="0.25">
      <c r="C28" t="s">
        <v>38</v>
      </c>
      <c r="D28">
        <v>0.28708202637689129</v>
      </c>
      <c r="E28" t="s">
        <v>72</v>
      </c>
      <c r="F28">
        <v>10.768485112594689</v>
      </c>
      <c r="G28" t="s">
        <v>72</v>
      </c>
      <c r="H28">
        <v>6.8627203513818724</v>
      </c>
    </row>
    <row r="29" spans="2:8" x14ac:dyDescent="0.25">
      <c r="C29" t="s">
        <v>39</v>
      </c>
      <c r="D29">
        <v>0.13374826629889647</v>
      </c>
      <c r="E29" t="s">
        <v>73</v>
      </c>
      <c r="F29">
        <v>17.791319812194601</v>
      </c>
      <c r="G29" t="s">
        <v>73</v>
      </c>
      <c r="H29">
        <v>3.6464643705328608</v>
      </c>
    </row>
    <row r="31" spans="2:8" x14ac:dyDescent="0.25">
      <c r="B31">
        <v>18</v>
      </c>
      <c r="C31" t="s">
        <v>34</v>
      </c>
      <c r="F31" t="s">
        <v>35</v>
      </c>
      <c r="H31" t="s">
        <v>36</v>
      </c>
    </row>
    <row r="32" spans="2:8" x14ac:dyDescent="0.25">
      <c r="C32" t="s">
        <v>37</v>
      </c>
      <c r="D32">
        <v>1.5707935198504872</v>
      </c>
      <c r="E32" t="s">
        <v>37</v>
      </c>
      <c r="F32">
        <v>23.192391133489785</v>
      </c>
      <c r="G32" t="s">
        <v>37</v>
      </c>
      <c r="H32">
        <v>3.5265171610686949</v>
      </c>
    </row>
    <row r="33" spans="2:8" x14ac:dyDescent="0.25">
      <c r="C33" t="s">
        <v>69</v>
      </c>
      <c r="D33">
        <v>0.25980802578685763</v>
      </c>
      <c r="E33" t="s">
        <v>68</v>
      </c>
      <c r="F33">
        <v>14.780260734953455</v>
      </c>
      <c r="G33" t="s">
        <v>68</v>
      </c>
      <c r="H33">
        <v>3.2480648797395535</v>
      </c>
    </row>
    <row r="34" spans="2:8" x14ac:dyDescent="0.25">
      <c r="C34" t="s">
        <v>71</v>
      </c>
      <c r="D34">
        <v>0.7587611170464128</v>
      </c>
      <c r="E34" t="s">
        <v>70</v>
      </c>
      <c r="F34">
        <v>9.9793856351400265</v>
      </c>
      <c r="G34" t="s">
        <v>70</v>
      </c>
      <c r="H34">
        <v>2.8439624387573708</v>
      </c>
    </row>
    <row r="35" spans="2:8" x14ac:dyDescent="0.25">
      <c r="C35" t="s">
        <v>38</v>
      </c>
      <c r="D35">
        <v>0.26634642388325319</v>
      </c>
      <c r="E35" t="s">
        <v>72</v>
      </c>
      <c r="F35">
        <v>2.5315553015510974</v>
      </c>
      <c r="G35" t="s">
        <v>72</v>
      </c>
      <c r="H35">
        <v>2.4520562201519422</v>
      </c>
    </row>
    <row r="36" spans="2:8" x14ac:dyDescent="0.25">
      <c r="C36" t="s">
        <v>39</v>
      </c>
      <c r="D36">
        <v>6.1300210462760088E-2</v>
      </c>
      <c r="E36" t="s">
        <v>73</v>
      </c>
      <c r="F36">
        <v>4.4413884955379874</v>
      </c>
      <c r="G36" t="s">
        <v>73</v>
      </c>
      <c r="H36">
        <v>1.2020014182660035</v>
      </c>
    </row>
    <row r="38" spans="2:8" x14ac:dyDescent="0.25">
      <c r="B38">
        <v>24</v>
      </c>
      <c r="C38" t="s">
        <v>34</v>
      </c>
      <c r="F38" t="s">
        <v>35</v>
      </c>
      <c r="H38" t="s">
        <v>36</v>
      </c>
    </row>
    <row r="39" spans="2:8" x14ac:dyDescent="0.25">
      <c r="C39" t="s">
        <v>37</v>
      </c>
      <c r="D39">
        <v>16.925209045713498</v>
      </c>
      <c r="E39" t="s">
        <v>37</v>
      </c>
      <c r="F39">
        <v>10.779520034447209</v>
      </c>
      <c r="G39" t="s">
        <v>37</v>
      </c>
      <c r="H39">
        <v>4.8912944037618695</v>
      </c>
    </row>
    <row r="40" spans="2:8" x14ac:dyDescent="0.25">
      <c r="C40" t="s">
        <v>68</v>
      </c>
      <c r="D40">
        <v>2.2456976317526336</v>
      </c>
      <c r="E40" t="s">
        <v>68</v>
      </c>
      <c r="F40">
        <v>1.0526291237586576</v>
      </c>
      <c r="G40" t="s">
        <v>68</v>
      </c>
      <c r="H40">
        <v>5.0112416490951546</v>
      </c>
    </row>
    <row r="41" spans="2:8" x14ac:dyDescent="0.25">
      <c r="C41" t="s">
        <v>70</v>
      </c>
      <c r="D41">
        <v>0.76489911802785238</v>
      </c>
      <c r="E41" t="s">
        <v>70</v>
      </c>
      <c r="F41">
        <v>9.0733785071339579</v>
      </c>
      <c r="G41" t="s">
        <v>70</v>
      </c>
      <c r="H41">
        <v>1.2667137551953083</v>
      </c>
    </row>
    <row r="42" spans="2:8" x14ac:dyDescent="0.25">
      <c r="C42" t="s">
        <v>72</v>
      </c>
      <c r="D42">
        <v>0.75135487910022658</v>
      </c>
      <c r="E42" t="s">
        <v>72</v>
      </c>
      <c r="F42">
        <v>3.6871335080398415</v>
      </c>
      <c r="G42" t="s">
        <v>72</v>
      </c>
      <c r="H42">
        <v>2.900118458405736</v>
      </c>
    </row>
    <row r="43" spans="2:8" x14ac:dyDescent="0.25">
      <c r="C43" t="s">
        <v>73</v>
      </c>
      <c r="D43">
        <v>0.45640874755826472</v>
      </c>
      <c r="E43" t="s">
        <v>73</v>
      </c>
      <c r="F43">
        <v>1.6059329484962301</v>
      </c>
      <c r="G43" t="s">
        <v>73</v>
      </c>
      <c r="H43">
        <v>0.75786373876576585</v>
      </c>
    </row>
    <row r="45" spans="2:8" x14ac:dyDescent="0.25">
      <c r="B45">
        <v>30</v>
      </c>
      <c r="C45" t="s">
        <v>34</v>
      </c>
      <c r="F45" t="s">
        <v>35</v>
      </c>
      <c r="H45" t="s">
        <v>36</v>
      </c>
    </row>
    <row r="46" spans="2:8" x14ac:dyDescent="0.25">
      <c r="C46" t="s">
        <v>37</v>
      </c>
      <c r="D46">
        <v>0.60423703728319034</v>
      </c>
      <c r="E46" t="s">
        <v>37</v>
      </c>
      <c r="F46">
        <v>0.43058922510542191</v>
      </c>
      <c r="G46" t="s">
        <v>37</v>
      </c>
      <c r="H46">
        <v>0.60854532504150916</v>
      </c>
    </row>
    <row r="47" spans="2:8" x14ac:dyDescent="0.25">
      <c r="C47" t="s">
        <v>68</v>
      </c>
      <c r="D47">
        <v>0.10528044378694841</v>
      </c>
      <c r="E47" t="s">
        <v>68</v>
      </c>
      <c r="F47">
        <v>0.78660863128581804</v>
      </c>
      <c r="G47" t="s">
        <v>68</v>
      </c>
      <c r="H47">
        <v>0.82896530700264304</v>
      </c>
    </row>
    <row r="48" spans="2:8" x14ac:dyDescent="0.25">
      <c r="C48" t="s">
        <v>70</v>
      </c>
      <c r="D48">
        <v>0.18846975232193494</v>
      </c>
      <c r="E48" t="s">
        <v>70</v>
      </c>
      <c r="F48">
        <v>0.49680680295475937</v>
      </c>
      <c r="G48" t="s">
        <v>70</v>
      </c>
      <c r="H48">
        <v>0.15738917422656093</v>
      </c>
    </row>
    <row r="49" spans="3:8" x14ac:dyDescent="0.25">
      <c r="C49" t="s">
        <v>72</v>
      </c>
      <c r="D49">
        <v>0.15332241690290158</v>
      </c>
      <c r="E49" t="s">
        <v>72</v>
      </c>
      <c r="F49">
        <v>1.0854463191456509</v>
      </c>
      <c r="G49" t="s">
        <v>72</v>
      </c>
      <c r="H49">
        <v>1.9406229661697256</v>
      </c>
    </row>
    <row r="50" spans="3:8" x14ac:dyDescent="0.25">
      <c r="C50" t="s">
        <v>73</v>
      </c>
      <c r="D50">
        <v>3.7348570166208538E-2</v>
      </c>
      <c r="E50" t="s">
        <v>73</v>
      </c>
      <c r="F50">
        <v>1.7899674847059959</v>
      </c>
      <c r="G50" t="s">
        <v>73</v>
      </c>
      <c r="H50">
        <v>0.34497129464995169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R14" sqref="R14"/>
    </sheetView>
  </sheetViews>
  <sheetFormatPr defaultRowHeight="14.4" x14ac:dyDescent="0.25"/>
  <cols>
    <col min="1" max="1" width="10.6640625" customWidth="1"/>
  </cols>
  <sheetData>
    <row r="1" spans="1:14" x14ac:dyDescent="0.25">
      <c r="A1" t="s">
        <v>42</v>
      </c>
      <c r="B1" t="s">
        <v>43</v>
      </c>
      <c r="E1" t="s">
        <v>44</v>
      </c>
      <c r="H1" t="s">
        <v>45</v>
      </c>
      <c r="K1" t="s">
        <v>46</v>
      </c>
      <c r="N1" t="s">
        <v>47</v>
      </c>
    </row>
    <row r="2" spans="1:14" x14ac:dyDescent="0.25">
      <c r="A2">
        <v>1</v>
      </c>
      <c r="B2">
        <v>2.3471589819250647</v>
      </c>
      <c r="D2">
        <v>1</v>
      </c>
      <c r="E2">
        <v>1.9867482638144427</v>
      </c>
      <c r="G2">
        <v>1</v>
      </c>
      <c r="H2">
        <v>2.0201530036561048</v>
      </c>
      <c r="J2">
        <v>1</v>
      </c>
      <c r="K2">
        <v>2.2360904292886969</v>
      </c>
      <c r="M2">
        <v>1</v>
      </c>
      <c r="N2">
        <v>1.5200148339520201</v>
      </c>
    </row>
    <row r="3" spans="1:14" x14ac:dyDescent="0.25">
      <c r="A3">
        <v>3</v>
      </c>
      <c r="B3">
        <v>2.547028170739869</v>
      </c>
      <c r="D3">
        <v>3</v>
      </c>
      <c r="E3">
        <v>2.5031346740110414</v>
      </c>
      <c r="G3">
        <v>3</v>
      </c>
      <c r="H3">
        <v>2.2221743926264526</v>
      </c>
      <c r="J3">
        <v>3</v>
      </c>
      <c r="K3">
        <v>2.73814034390145</v>
      </c>
      <c r="M3">
        <v>3</v>
      </c>
      <c r="N3">
        <v>2.3064101977702345</v>
      </c>
    </row>
    <row r="4" spans="1:14" x14ac:dyDescent="0.25">
      <c r="A4">
        <v>7</v>
      </c>
      <c r="B4">
        <v>2.2700693991996568</v>
      </c>
      <c r="D4">
        <v>7</v>
      </c>
      <c r="E4">
        <v>2.1968430401995205</v>
      </c>
      <c r="G4">
        <v>7</v>
      </c>
      <c r="H4">
        <v>1.9184837276457203</v>
      </c>
      <c r="J4">
        <v>7</v>
      </c>
      <c r="K4">
        <v>2.4631509674259089</v>
      </c>
      <c r="M4">
        <v>7</v>
      </c>
      <c r="N4">
        <v>2.1792898585026901</v>
      </c>
    </row>
    <row r="5" spans="1:14" x14ac:dyDescent="0.25">
      <c r="A5">
        <v>12</v>
      </c>
      <c r="B5">
        <v>2.1708720086637769</v>
      </c>
      <c r="D5">
        <v>12</v>
      </c>
      <c r="E5">
        <v>1.887372130053337</v>
      </c>
      <c r="G5">
        <v>12</v>
      </c>
      <c r="H5">
        <v>2.1504368418801816</v>
      </c>
      <c r="J5">
        <v>12</v>
      </c>
      <c r="K5">
        <v>1.960900842686383</v>
      </c>
      <c r="M5">
        <v>12</v>
      </c>
      <c r="N5">
        <v>1.9996312665450366</v>
      </c>
    </row>
    <row r="6" spans="1:14" x14ac:dyDescent="0.25">
      <c r="A6">
        <v>18</v>
      </c>
      <c r="B6">
        <v>1.891370335506642</v>
      </c>
      <c r="D6">
        <v>18</v>
      </c>
      <c r="E6">
        <v>1.6278862300158923</v>
      </c>
      <c r="G6">
        <v>18</v>
      </c>
      <c r="H6">
        <v>1.8621377022469616</v>
      </c>
      <c r="J6">
        <v>18</v>
      </c>
      <c r="K6">
        <v>1.8909212169225049</v>
      </c>
      <c r="M6">
        <v>18</v>
      </c>
      <c r="N6">
        <v>1.9088810314474243</v>
      </c>
    </row>
    <row r="7" spans="1:14" x14ac:dyDescent="0.25">
      <c r="A7">
        <v>24</v>
      </c>
      <c r="B7">
        <v>1.6896925712766406</v>
      </c>
      <c r="D7">
        <v>24</v>
      </c>
      <c r="E7">
        <v>1.8131568104150337</v>
      </c>
      <c r="G7">
        <v>24</v>
      </c>
      <c r="H7">
        <v>1.6778784612112756</v>
      </c>
      <c r="J7">
        <v>24</v>
      </c>
      <c r="K7">
        <v>1.7512123292739306</v>
      </c>
      <c r="M7">
        <v>24</v>
      </c>
      <c r="N7">
        <v>1.7546799715433696</v>
      </c>
    </row>
    <row r="8" spans="1:14" x14ac:dyDescent="0.25">
      <c r="A8">
        <v>30</v>
      </c>
      <c r="B8">
        <v>1.2159419012263404</v>
      </c>
      <c r="D8">
        <v>30</v>
      </c>
      <c r="E8">
        <v>1.2400125449904362</v>
      </c>
      <c r="G8">
        <v>30</v>
      </c>
      <c r="H8">
        <v>1.8899501271857069</v>
      </c>
      <c r="J8">
        <v>30</v>
      </c>
      <c r="K8">
        <v>1.3239154714948995</v>
      </c>
      <c r="M8">
        <v>30</v>
      </c>
      <c r="N8">
        <v>1.2304920225793023</v>
      </c>
    </row>
    <row r="10" spans="1:14" x14ac:dyDescent="0.25">
      <c r="A10" t="s">
        <v>48</v>
      </c>
      <c r="B10" t="s">
        <v>43</v>
      </c>
      <c r="E10" t="s">
        <v>44</v>
      </c>
      <c r="H10" t="s">
        <v>45</v>
      </c>
      <c r="K10" t="s">
        <v>46</v>
      </c>
      <c r="N10" t="s">
        <v>47</v>
      </c>
    </row>
    <row r="11" spans="1:14" x14ac:dyDescent="0.25">
      <c r="A11">
        <v>1</v>
      </c>
      <c r="B11">
        <v>27.640745755619687</v>
      </c>
      <c r="D11">
        <v>1</v>
      </c>
      <c r="E11">
        <v>37.053730226762042</v>
      </c>
      <c r="G11">
        <v>1</v>
      </c>
      <c r="H11">
        <v>33.849099791871268</v>
      </c>
      <c r="J11">
        <v>1</v>
      </c>
      <c r="K11">
        <v>24.371553926573135</v>
      </c>
      <c r="M11">
        <v>1</v>
      </c>
      <c r="N11">
        <v>24.371553926573135</v>
      </c>
    </row>
    <row r="12" spans="1:14" x14ac:dyDescent="0.25">
      <c r="A12">
        <v>3</v>
      </c>
      <c r="B12">
        <v>39.388359974780144</v>
      </c>
      <c r="D12">
        <v>3</v>
      </c>
      <c r="E12">
        <v>72.720557708844453</v>
      </c>
      <c r="G12">
        <v>3</v>
      </c>
      <c r="H12">
        <v>89.005619121313174</v>
      </c>
      <c r="J12">
        <v>3</v>
      </c>
      <c r="K12">
        <v>81.075844820673282</v>
      </c>
      <c r="M12">
        <v>3</v>
      </c>
      <c r="N12">
        <v>81.075844820673282</v>
      </c>
    </row>
    <row r="13" spans="1:14" x14ac:dyDescent="0.25">
      <c r="A13">
        <v>7</v>
      </c>
      <c r="B13">
        <v>51.971751622710357</v>
      </c>
      <c r="D13">
        <v>7</v>
      </c>
      <c r="E13">
        <v>41.682715710805212</v>
      </c>
      <c r="G13">
        <v>7</v>
      </c>
      <c r="H13">
        <v>49.717663508349652</v>
      </c>
      <c r="J13">
        <v>7</v>
      </c>
      <c r="K13">
        <v>54.121004711600499</v>
      </c>
      <c r="M13">
        <v>7</v>
      </c>
      <c r="N13">
        <v>54.121004711600499</v>
      </c>
    </row>
    <row r="14" spans="1:14" x14ac:dyDescent="0.25">
      <c r="A14">
        <v>12</v>
      </c>
      <c r="B14">
        <v>64.894910917641766</v>
      </c>
      <c r="D14">
        <v>12</v>
      </c>
      <c r="E14">
        <v>50.718669938329526</v>
      </c>
      <c r="G14">
        <v>12</v>
      </c>
      <c r="H14">
        <v>57.221649413562332</v>
      </c>
      <c r="J14">
        <v>12</v>
      </c>
      <c r="K14">
        <v>51.831104399920726</v>
      </c>
      <c r="M14">
        <v>12</v>
      </c>
      <c r="N14">
        <v>51.831104399920726</v>
      </c>
    </row>
    <row r="15" spans="1:14" x14ac:dyDescent="0.25">
      <c r="A15">
        <v>18</v>
      </c>
      <c r="B15">
        <v>63.743762243946676</v>
      </c>
      <c r="D15">
        <v>18</v>
      </c>
      <c r="E15">
        <v>36.414592371862405</v>
      </c>
      <c r="G15">
        <v>18</v>
      </c>
      <c r="H15">
        <v>41.409786666363551</v>
      </c>
      <c r="J15">
        <v>18</v>
      </c>
      <c r="K15">
        <v>63.173858423303855</v>
      </c>
      <c r="M15">
        <v>18</v>
      </c>
      <c r="N15">
        <v>63.173858423303855</v>
      </c>
    </row>
    <row r="16" spans="1:14" x14ac:dyDescent="0.25">
      <c r="A16">
        <v>24</v>
      </c>
      <c r="B16">
        <v>41.398457966355409</v>
      </c>
      <c r="D16">
        <v>24</v>
      </c>
      <c r="E16">
        <v>38.310614950078659</v>
      </c>
      <c r="G16">
        <v>24</v>
      </c>
      <c r="H16">
        <v>57.074947144533965</v>
      </c>
      <c r="J16">
        <v>24</v>
      </c>
      <c r="K16">
        <v>51.995232526709145</v>
      </c>
      <c r="M16">
        <v>24</v>
      </c>
      <c r="N16">
        <v>51.995232526709145</v>
      </c>
    </row>
    <row r="17" spans="1:14" x14ac:dyDescent="0.25">
      <c r="A17">
        <v>30</v>
      </c>
      <c r="B17">
        <v>32.668119068470986</v>
      </c>
      <c r="D17">
        <v>30</v>
      </c>
      <c r="E17">
        <v>16.881855552577576</v>
      </c>
      <c r="G17">
        <v>30</v>
      </c>
      <c r="H17">
        <v>31.583934391516607</v>
      </c>
      <c r="J17">
        <v>30</v>
      </c>
      <c r="K17">
        <v>39.499430526226845</v>
      </c>
      <c r="M17">
        <v>30</v>
      </c>
      <c r="N17">
        <v>39.499430526226845</v>
      </c>
    </row>
    <row r="20" spans="1:14" x14ac:dyDescent="0.25">
      <c r="A20" t="s">
        <v>49</v>
      </c>
      <c r="B20" t="s">
        <v>43</v>
      </c>
      <c r="E20" t="s">
        <v>44</v>
      </c>
      <c r="H20" t="s">
        <v>45</v>
      </c>
      <c r="K20" t="s">
        <v>46</v>
      </c>
      <c r="N20" t="s">
        <v>47</v>
      </c>
    </row>
    <row r="21" spans="1:14" x14ac:dyDescent="0.25">
      <c r="A21">
        <v>1</v>
      </c>
      <c r="B21">
        <v>10.509065489574848</v>
      </c>
      <c r="D21">
        <v>1</v>
      </c>
      <c r="E21">
        <v>4.5450377987060362</v>
      </c>
      <c r="G21">
        <v>1</v>
      </c>
      <c r="H21">
        <v>0.30497274132246133</v>
      </c>
      <c r="J21">
        <v>1</v>
      </c>
      <c r="K21">
        <v>3.5441367059514044</v>
      </c>
      <c r="M21">
        <v>1</v>
      </c>
      <c r="N21">
        <v>9.3290941321370049</v>
      </c>
    </row>
    <row r="22" spans="1:14" x14ac:dyDescent="0.25">
      <c r="A22">
        <v>3</v>
      </c>
      <c r="B22">
        <v>1.1232453044870454</v>
      </c>
      <c r="D22">
        <v>3</v>
      </c>
      <c r="E22">
        <v>10.896769447711694</v>
      </c>
      <c r="G22">
        <v>3</v>
      </c>
      <c r="H22">
        <v>0.52306264419202086</v>
      </c>
      <c r="J22">
        <v>3</v>
      </c>
      <c r="K22">
        <v>6.3090315045969625</v>
      </c>
      <c r="M22">
        <v>3</v>
      </c>
      <c r="N22">
        <v>5.0746122600895847</v>
      </c>
    </row>
    <row r="23" spans="1:14" x14ac:dyDescent="0.25">
      <c r="A23">
        <v>7</v>
      </c>
      <c r="B23">
        <v>1.6671925010381099</v>
      </c>
      <c r="D23">
        <v>7</v>
      </c>
      <c r="E23">
        <v>6.0130700172526206</v>
      </c>
      <c r="G23">
        <v>7</v>
      </c>
      <c r="H23">
        <v>0.87453384420053704</v>
      </c>
      <c r="J23">
        <v>7</v>
      </c>
      <c r="K23">
        <v>4.8556348727671974</v>
      </c>
      <c r="M23">
        <v>7</v>
      </c>
      <c r="N23">
        <v>6.4875324537328209</v>
      </c>
    </row>
    <row r="24" spans="1:14" x14ac:dyDescent="0.25">
      <c r="A24">
        <v>12</v>
      </c>
      <c r="B24">
        <v>1.7749313841287417</v>
      </c>
      <c r="D24">
        <v>12</v>
      </c>
      <c r="E24">
        <v>2.7484839972991564</v>
      </c>
      <c r="G24">
        <v>12</v>
      </c>
      <c r="H24">
        <v>2.534078577562453</v>
      </c>
      <c r="J24">
        <v>12</v>
      </c>
      <c r="K24">
        <v>1.6952759184935811</v>
      </c>
      <c r="M24">
        <v>12</v>
      </c>
      <c r="N24">
        <v>7.0917650526959246</v>
      </c>
    </row>
    <row r="25" spans="1:14" x14ac:dyDescent="0.25">
      <c r="A25">
        <v>18</v>
      </c>
      <c r="B25">
        <v>0.24375148962323856</v>
      </c>
      <c r="D25">
        <v>18</v>
      </c>
      <c r="E25">
        <v>12.201101789916301</v>
      </c>
      <c r="G25">
        <v>18</v>
      </c>
      <c r="H25">
        <v>6.5928271046895599</v>
      </c>
      <c r="J25">
        <v>18</v>
      </c>
      <c r="K25">
        <v>32.0649819351394</v>
      </c>
      <c r="M25">
        <v>18</v>
      </c>
      <c r="N25">
        <v>19.789323207037242</v>
      </c>
    </row>
    <row r="26" spans="1:14" x14ac:dyDescent="0.25">
      <c r="A26">
        <v>24</v>
      </c>
      <c r="B26">
        <v>1.6597657541426329</v>
      </c>
      <c r="D26">
        <v>24</v>
      </c>
      <c r="E26">
        <v>0.68305898267146392</v>
      </c>
      <c r="G26">
        <v>24</v>
      </c>
      <c r="H26">
        <v>0.35905228432510733</v>
      </c>
      <c r="J26">
        <v>24</v>
      </c>
      <c r="K26">
        <v>1.6298592958813942</v>
      </c>
      <c r="M26">
        <v>24</v>
      </c>
      <c r="N26">
        <v>5.272547222172804</v>
      </c>
    </row>
    <row r="27" spans="1:14" x14ac:dyDescent="0.25">
      <c r="A27">
        <v>30</v>
      </c>
      <c r="B27">
        <v>2.4349109916104821</v>
      </c>
      <c r="D27">
        <v>30</v>
      </c>
      <c r="E27">
        <v>1.8650771743726184</v>
      </c>
      <c r="G27">
        <v>30</v>
      </c>
      <c r="H27">
        <v>3.2756290522711029</v>
      </c>
      <c r="J27">
        <v>30</v>
      </c>
      <c r="K27">
        <v>3.6837449503149537</v>
      </c>
      <c r="M27">
        <v>30</v>
      </c>
      <c r="N27">
        <v>7.2486832197706716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Sheet1</vt:lpstr>
      <vt:lpstr>Ca（NO3)2</vt:lpstr>
      <vt:lpstr>CH3COOH+Ca(NO3)2</vt:lpstr>
      <vt:lpstr>NaHCO3</vt:lpstr>
      <vt:lpstr>U-bearing</vt:lpstr>
      <vt:lpstr>weak-acid</vt:lpstr>
      <vt:lpstr>bioavailability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2022-07-26T02:09:58Z</dcterms:modified>
</cp:coreProperties>
</file>