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becca\Research\Thesis\OM\OM_Final\"/>
    </mc:Choice>
  </mc:AlternateContent>
  <xr:revisionPtr revIDLastSave="0" documentId="13_ncr:1_{B15D9423-2055-4434-BA86-46EDBFA741CC}" xr6:coauthVersionLast="47" xr6:coauthVersionMax="47" xr10:uidLastSave="{00000000-0000-0000-0000-000000000000}"/>
  <bookViews>
    <workbookView xWindow="-5730" yWindow="4248" windowWidth="11664" windowHeight="6390" firstSheet="1" activeTab="1" xr2:uid="{62360300-93F3-434E-9A13-0880F6A95C68}"/>
  </bookViews>
  <sheets>
    <sheet name="Coyote Occupancy Model Averages" sheetId="2" r:id="rId1"/>
    <sheet name="Rabbit Occupancy Model Average" sheetId="3" r:id="rId2"/>
  </sheets>
  <definedNames>
    <definedName name="ExternalData_1" localSheetId="0" hidden="1">'Coyote Occupancy Model Averages'!$A$2:$G$11</definedName>
    <definedName name="ExternalData_1" localSheetId="1" hidden="1">'Rabbit Occupancy Model Average'!$A$2:$G$11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3" l="1"/>
  <c r="D24" i="3"/>
  <c r="D26" i="3"/>
  <c r="Y13" i="3"/>
  <c r="Y5" i="3"/>
  <c r="X7" i="3"/>
  <c r="W13" i="3"/>
  <c r="Y7" i="3"/>
  <c r="Y10" i="3"/>
  <c r="Y11" i="3"/>
  <c r="X10" i="3"/>
  <c r="X5" i="3"/>
  <c r="X11" i="3"/>
  <c r="W10" i="3"/>
  <c r="W5" i="3"/>
  <c r="W11" i="3"/>
  <c r="W7" i="3"/>
  <c r="U16" i="3"/>
  <c r="U13" i="3"/>
  <c r="U6" i="3"/>
  <c r="T7" i="3"/>
  <c r="S13" i="3"/>
  <c r="U11" i="3"/>
  <c r="U7" i="3"/>
  <c r="T11" i="3"/>
  <c r="T6" i="3"/>
  <c r="S6" i="3"/>
  <c r="S11" i="3"/>
  <c r="S7" i="3"/>
  <c r="Q16" i="3"/>
  <c r="Q13" i="3"/>
  <c r="O15" i="3"/>
  <c r="O13" i="3"/>
  <c r="Q6" i="3"/>
  <c r="Q7" i="3"/>
  <c r="Q4" i="3"/>
  <c r="Q5" i="3"/>
  <c r="P5" i="3"/>
  <c r="P4" i="3"/>
  <c r="P6" i="3"/>
  <c r="P7" i="3"/>
  <c r="O6" i="3"/>
  <c r="O7" i="3"/>
  <c r="O4" i="3"/>
  <c r="D24" i="2"/>
  <c r="D23" i="2"/>
  <c r="D22" i="2"/>
  <c r="Y12" i="2"/>
  <c r="X7" i="2"/>
  <c r="X4" i="2"/>
  <c r="W12" i="2"/>
  <c r="W7" i="2"/>
  <c r="W4" i="2"/>
  <c r="U12" i="2"/>
  <c r="U10" i="2"/>
  <c r="U6" i="2"/>
  <c r="T11" i="2"/>
  <c r="T6" i="2"/>
  <c r="S12" i="2"/>
  <c r="S11" i="2"/>
  <c r="S10" i="2"/>
  <c r="S6" i="2"/>
  <c r="P6" i="2"/>
  <c r="P4" i="2"/>
  <c r="O5" i="2"/>
  <c r="O4" i="2"/>
  <c r="T9" i="3"/>
  <c r="S9" i="3"/>
  <c r="O5" i="3"/>
  <c r="T10" i="2" l="1"/>
  <c r="T7" i="2"/>
  <c r="S7" i="2"/>
  <c r="X8" i="2"/>
  <c r="X10" i="2"/>
  <c r="P5" i="2"/>
  <c r="P7" i="2"/>
  <c r="W8" i="2"/>
  <c r="W10" i="2"/>
  <c r="O6" i="2"/>
  <c r="O12" i="2" s="1"/>
  <c r="Q4" i="2" s="1"/>
  <c r="O7" i="2"/>
  <c r="U9" i="3" l="1"/>
  <c r="S15" i="3" s="1"/>
  <c r="U17" i="3"/>
  <c r="W15" i="3"/>
  <c r="Y16" i="3" s="1"/>
  <c r="Q7" i="2"/>
  <c r="Q5" i="2"/>
  <c r="U7" i="2"/>
  <c r="Y17" i="3" l="1"/>
  <c r="U11" i="2"/>
  <c r="Q6" i="2"/>
  <c r="Q12" i="2" s="1"/>
  <c r="O14" i="2" s="1"/>
  <c r="Y4" i="2"/>
  <c r="Y8" i="2"/>
  <c r="Y7" i="2"/>
  <c r="Y10" i="2"/>
  <c r="Q15" i="2" l="1"/>
  <c r="S14" i="2"/>
  <c r="W14" i="2"/>
  <c r="Q16" i="2" l="1"/>
  <c r="Y15" i="2"/>
  <c r="Y16" i="2"/>
  <c r="U16" i="2"/>
  <c r="U15" i="2"/>
  <c r="Q17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3C09E5-8182-4B1C-9660-8724266EE3E5}" keepAlive="1" name="Query - CatModels" description="Connection to the 'CatModels' query in the workbook." type="5" refreshedVersion="6" background="1">
    <dbPr connection="Provider=Microsoft.Mashup.OleDb.1;Data Source=$Workbook$;Location=CatModels;Extended Properties=&quot;&quot;" command="SELECT * FROM [CatModels]"/>
  </connection>
  <connection id="2" xr16:uid="{C330EC52-0D1F-4B44-AAFB-F96E18F68FBA}" keepAlive="1" name="Query - CatModels (2)" description="Connection to the 'CatModels (2)' query in the workbook." type="5" refreshedVersion="6" background="1" saveData="1">
    <dbPr connection="Provider=Microsoft.Mashup.OleDb.1;Data Source=$Workbook$;Location=&quot;CatModels (2)&quot;;Extended Properties=&quot;&quot;" command="SELECT * FROM [CatModels (2)]"/>
  </connection>
  <connection id="3" xr16:uid="{0C89B141-0C5C-49A7-8B99-E700282C5B5B}" keepAlive="1" name="Query - CatModels (3)" description="Connection to the 'CatModels (3)' query in the workbook." type="5" refreshedVersion="6" background="1" saveData="1">
    <dbPr connection="Provider=Microsoft.Mashup.OleDb.1;Data Source=$Workbook$;Location=&quot;CatModels (3)&quot;;Extended Properties=&quot;&quot;" command="SELECT * FROM [CatModels (3)]"/>
  </connection>
  <connection id="4" xr16:uid="{AF9373F5-EBBC-4B78-BC4F-F4F4FF19DE84}" keepAlive="1" name="Query - CoyoteModels" description="Connection to the 'CoyoteModels' query in the workbook." type="5" refreshedVersion="6" background="1" saveData="1">
    <dbPr connection="Provider=Microsoft.Mashup.OleDb.1;Data Source=$Workbook$;Location=CoyoteModels;Extended Properties=&quot;&quot;" command="SELECT * FROM [CoyoteModels]"/>
  </connection>
  <connection id="5" xr16:uid="{86CF75BD-1493-462C-9FD5-C6F12D7310AB}" keepAlive="1" name="Query - CoyoteModels (2)" description="Connection to the 'CoyoteModels (2)' query in the workbook." type="5" refreshedVersion="6" background="1" saveData="1">
    <dbPr connection="Provider=Microsoft.Mashup.OleDb.1;Data Source=$Workbook$;Location=&quot;CoyoteModels (2)&quot;;Extended Properties=&quot;&quot;" command="SELECT * FROM [CoyoteModels (2)]"/>
  </connection>
  <connection id="6" xr16:uid="{FE2EA1A8-9706-4DEE-92E3-70ADBF9FB2C9}" keepAlive="1" name="Query - o" description="Connection to the 'o' query in the workbook." type="5" refreshedVersion="7" background="1" saveData="1">
    <dbPr connection="Provider=Microsoft.Mashup.OleDb.1;Data Source=$Workbook$;Location=o;Extended Properties=&quot;&quot;" command="SELECT * FROM [o]"/>
  </connection>
</connections>
</file>

<file path=xl/sharedStrings.xml><?xml version="1.0" encoding="utf-8"?>
<sst xmlns="http://schemas.openxmlformats.org/spreadsheetml/2006/main" count="282" uniqueCount="51">
  <si>
    <t>Column1</t>
  </si>
  <si>
    <t>model</t>
  </si>
  <si>
    <t>npar</t>
  </si>
  <si>
    <t>AICc</t>
  </si>
  <si>
    <t>DeltaAICc</t>
  </si>
  <si>
    <t>weight</t>
  </si>
  <si>
    <t>Deviance</t>
  </si>
  <si>
    <t>psi.Dot_p.CamHeight</t>
  </si>
  <si>
    <t>psi.Dot_p.Dot</t>
  </si>
  <si>
    <t>psi.NumCat_p.CamHeight</t>
  </si>
  <si>
    <t>psi.NumCat_p.Dot</t>
  </si>
  <si>
    <t>B</t>
  </si>
  <si>
    <t>se</t>
  </si>
  <si>
    <t>Greenspace</t>
  </si>
  <si>
    <t>NumCat</t>
  </si>
  <si>
    <t>CamHeight</t>
  </si>
  <si>
    <t>SE</t>
  </si>
  <si>
    <t>N/A</t>
  </si>
  <si>
    <t>B*wi</t>
  </si>
  <si>
    <t>Var(B)</t>
  </si>
  <si>
    <t>w*(var(b)+(B - mod-avgB)^2)</t>
  </si>
  <si>
    <t>mod-avg B</t>
  </si>
  <si>
    <t>mod-avg se</t>
  </si>
  <si>
    <t>mod-avg-VAR</t>
  </si>
  <si>
    <t>95%CI</t>
  </si>
  <si>
    <t>Lower</t>
  </si>
  <si>
    <t>Upper</t>
  </si>
  <si>
    <t>Covariate</t>
  </si>
  <si>
    <t>VIV</t>
  </si>
  <si>
    <t>Rank</t>
  </si>
  <si>
    <t>Estimate</t>
  </si>
  <si>
    <t>LCL</t>
  </si>
  <si>
    <t>UCL</t>
  </si>
  <si>
    <t>Model Averaged Beta Estimates</t>
  </si>
  <si>
    <t>Variable Importance Value (VIV) Calculations</t>
  </si>
  <si>
    <t>Model-averaged Beta Estimate</t>
  </si>
  <si>
    <t>Model-averaged SE</t>
  </si>
  <si>
    <t>*Note - if the CI overlaps zero, it's not significant</t>
  </si>
  <si>
    <t>Model-averaged Lower CI*</t>
  </si>
  <si>
    <t>Model-averaged Upper CI*</t>
  </si>
  <si>
    <t>Model-averaged Paramter Estimates from Model Output</t>
  </si>
  <si>
    <t>Model-averaged psi</t>
  </si>
  <si>
    <t>Model-averaged p</t>
  </si>
  <si>
    <t>probability of detection</t>
  </si>
  <si>
    <t>occupancy</t>
  </si>
  <si>
    <t>psi.GS_p.CamHeight</t>
  </si>
  <si>
    <t>psi.GS_p.Dot</t>
  </si>
  <si>
    <t>psi.GS.NumCat_p.Dot</t>
  </si>
  <si>
    <t>psi.GS.NumCat_p.CamHeight</t>
  </si>
  <si>
    <t>psi.NumCat.GS_p.Dot</t>
  </si>
  <si>
    <t>psi.NumCat.GS_p.CamHeight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</si>
</sst>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ill="1" applyAlignment="1">
      <alignment horizontal="center"/>
    </xf>
    <xf numFmtId="0" fontId="2" fillId="0" borderId="0" xfId="0" applyFont="1"/>
    <xf numFmtId="0" fontId="0" fillId="6" borderId="0" xfId="0" applyFill="1"/>
    <xf numFmtId="0" fontId="0" fillId="7" borderId="0" xfId="0" applyFill="1" applyAlignment="1">
      <alignment horizontal="center"/>
    </xf>
    <xf numFmtId="0" fontId="0" fillId="7" borderId="0" xfId="0" applyFill="1"/>
    <xf numFmtId="0" fontId="2" fillId="7" borderId="0" xfId="0" applyFont="1" applyFill="1"/>
    <xf numFmtId="0" fontId="0" fillId="2" borderId="0" xfId="0" applyFill="1" applyBorder="1"/>
    <xf numFmtId="0" fontId="0" fillId="8" borderId="0" xfId="0" applyFill="1" applyAlignment="1">
      <alignment horizontal="center"/>
    </xf>
    <xf numFmtId="0" fontId="0" fillId="8" borderId="0" xfId="0" applyFill="1"/>
    <xf numFmtId="0" fontId="2" fillId="8" borderId="0" xfId="0" applyFont="1" applyFill="1"/>
    <xf numFmtId="0" fontId="0" fillId="3" borderId="0" xfId="0" applyFill="1" applyBorder="1"/>
    <xf numFmtId="0" fontId="3" fillId="3" borderId="0" xfId="0" applyFont="1" applyFill="1" applyBorder="1"/>
    <xf numFmtId="0" fontId="0" fillId="4" borderId="0" xfId="0" applyFill="1" applyBorder="1"/>
    <xf numFmtId="0" fontId="0" fillId="9" borderId="0" xfId="0" applyFont="1" applyFill="1"/>
    <xf numFmtId="0" fontId="0" fillId="5" borderId="0" xfId="0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NumberFormat="1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1" fillId="0" borderId="3" xfId="0" applyFont="1" applyBorder="1"/>
    <xf numFmtId="0" fontId="1" fillId="2" borderId="4" xfId="0" applyFont="1" applyFill="1" applyBorder="1"/>
    <xf numFmtId="164" fontId="0" fillId="2" borderId="0" xfId="0" applyNumberFormat="1" applyFill="1" applyBorder="1"/>
    <xf numFmtId="164" fontId="0" fillId="2" borderId="5" xfId="0" applyNumberFormat="1" applyFill="1" applyBorder="1"/>
    <xf numFmtId="0" fontId="1" fillId="5" borderId="4" xfId="0" applyFont="1" applyFill="1" applyBorder="1"/>
    <xf numFmtId="164" fontId="0" fillId="5" borderId="0" xfId="0" applyNumberFormat="1" applyFill="1" applyBorder="1"/>
    <xf numFmtId="164" fontId="0" fillId="5" borderId="5" xfId="0" applyNumberFormat="1" applyFill="1" applyBorder="1"/>
    <xf numFmtId="0" fontId="1" fillId="3" borderId="4" xfId="0" applyFont="1" applyFill="1" applyBorder="1"/>
    <xf numFmtId="164" fontId="0" fillId="3" borderId="0" xfId="0" applyNumberFormat="1" applyFill="1" applyBorder="1"/>
    <xf numFmtId="164" fontId="0" fillId="3" borderId="5" xfId="0" applyNumberFormat="1" applyFill="1" applyBorder="1"/>
    <xf numFmtId="0" fontId="1" fillId="4" borderId="6" xfId="0" applyFont="1" applyFill="1" applyBorder="1"/>
    <xf numFmtId="164" fontId="0" fillId="4" borderId="7" xfId="0" applyNumberFormat="1" applyFill="1" applyBorder="1"/>
    <xf numFmtId="164" fontId="0" fillId="4" borderId="8" xfId="0" applyNumberFormat="1" applyFill="1" applyBorder="1"/>
    <xf numFmtId="0" fontId="1" fillId="0" borderId="1" xfId="0" applyFont="1" applyBorder="1"/>
    <xf numFmtId="0" fontId="0" fillId="2" borderId="5" xfId="0" applyFill="1" applyBorder="1"/>
    <xf numFmtId="0" fontId="0" fillId="5" borderId="5" xfId="0" applyFill="1" applyBorder="1"/>
    <xf numFmtId="0" fontId="0" fillId="3" borderId="5" xfId="0" applyFill="1" applyBorder="1"/>
    <xf numFmtId="0" fontId="0" fillId="4" borderId="7" xfId="0" applyFill="1" applyBorder="1"/>
    <xf numFmtId="0" fontId="0" fillId="4" borderId="8" xfId="0" applyFill="1" applyBorder="1"/>
    <xf numFmtId="0" fontId="1" fillId="0" borderId="4" xfId="0" applyFont="1" applyBorder="1"/>
    <xf numFmtId="0" fontId="1" fillId="0" borderId="6" xfId="0" applyFont="1" applyBorder="1"/>
    <xf numFmtId="0" fontId="3" fillId="2" borderId="0" xfId="0" applyFont="1" applyFill="1" applyBorder="1"/>
    <xf numFmtId="0" fontId="3" fillId="4" borderId="0" xfId="0" applyFont="1" applyFill="1" applyBorder="1"/>
    <xf numFmtId="0" fontId="3" fillId="5" borderId="0" xfId="0" applyFont="1" applyFill="1" applyBorder="1"/>
    <xf numFmtId="0" fontId="0" fillId="0" borderId="0" xfId="0" applyAlignment="1">
      <alignment horizontal="right"/>
    </xf>
    <xf numFmtId="0" fontId="0" fillId="0" borderId="0" xfId="0" applyNumberFormat="1"/>
    <xf numFmtId="0" fontId="0" fillId="0" borderId="9" xfId="0" applyBorder="1"/>
    <xf numFmtId="0" fontId="0" fillId="0" borderId="11" xfId="0" applyBorder="1"/>
    <xf numFmtId="0" fontId="0" fillId="0" borderId="11" xfId="0" applyNumberFormat="1" applyBorder="1"/>
    <xf numFmtId="0" fontId="0" fillId="0" borderId="10" xfId="0" applyBorder="1"/>
    <xf numFmtId="0" fontId="3" fillId="0" borderId="0" xfId="0" applyFont="1"/>
    <xf numFmtId="0" fontId="0" fillId="4" borderId="0" xfId="0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5">
    <dxf>
      <border diagonalUp="0" diagonalDown="0">
        <left/>
        <right style="thin">
          <color indexed="64"/>
        </right>
        <top/>
        <bottom/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colors>
    <mruColors>
      <color rgb="FF99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91FCA50C-C1E4-4FB0-BFCA-3BA477E69C57}" autoFormatId="16" applyNumberFormats="0" applyBorderFormats="0" applyFontFormats="0" applyPatternFormats="0" applyAlignmentFormats="0" applyWidthHeightFormats="0">
  <queryTableRefresh nextId="14">
    <queryTableFields count="7">
      <queryTableField id="1" name="Column1" tableColumnId="1"/>
      <queryTableField id="2" name="model" tableColumnId="2"/>
      <queryTableField id="3" name="npar" tableColumnId="3"/>
      <queryTableField id="4" name="AICc" tableColumnId="4"/>
      <queryTableField id="5" name="DeltaAICc" tableColumnId="5"/>
      <queryTableField id="6" name="weight" tableColumnId="6"/>
      <queryTableField id="7" name="Deviance" tableColumnId="7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FBF12751-C230-4B09-BA8F-DABF16CC0A8E}" autoFormatId="16" applyNumberFormats="0" applyBorderFormats="0" applyFontFormats="0" applyPatternFormats="0" applyAlignmentFormats="0" applyWidthHeightFormats="0">
  <queryTableRefresh nextId="8">
    <queryTableFields count="7">
      <queryTableField id="1" name="Column1" tableColumnId="1"/>
      <queryTableField id="2" name="model" tableColumnId="2"/>
      <queryTableField id="3" name="npar" tableColumnId="3"/>
      <queryTableField id="4" name="AICc" tableColumnId="4"/>
      <queryTableField id="5" name="DeltaAICc" tableColumnId="5"/>
      <queryTableField id="6" name="weight" tableColumnId="6"/>
      <queryTableField id="7" name="Deviance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C7B5C8-8BB8-44FA-921B-EB621746BA91}" name="CoyoteModels" displayName="CoyoteModels" ref="A2:G12" tableType="queryTable" totalsRowCount="1" tableBorderDxfId="4">
  <autoFilter ref="A2:G11" xr:uid="{39FB9DCB-30A9-4171-9D75-8D885CDF3DFB}"/>
  <tableColumns count="7">
    <tableColumn id="1" xr3:uid="{E421A051-3717-4F1F-97DF-80AB31F492CB}" uniqueName="1" name="Column1" queryTableFieldId="1"/>
    <tableColumn id="2" xr3:uid="{4A617F6F-F422-4604-8F71-DA764094E3FC}" uniqueName="2" name="model" queryTableFieldId="2" dataDxfId="3" totalsRowDxfId="2"/>
    <tableColumn id="3" xr3:uid="{AE7B8215-F78C-4BDE-B2A8-A2107D2D7E0D}" uniqueName="3" name="npar" queryTableFieldId="3"/>
    <tableColumn id="4" xr3:uid="{F1D4A6CD-DC81-4441-8E7A-8ED51BFB7903}" uniqueName="4" name="AICc" queryTableFieldId="4"/>
    <tableColumn id="5" xr3:uid="{EDCCC69A-932A-4E79-970B-2C26685DF4A8}" uniqueName="5" name="DeltaAICc" queryTableFieldId="5"/>
    <tableColumn id="6" xr3:uid="{FC55BAAD-2359-4016-A510-502043622830}" uniqueName="6" name="weight" queryTableFieldId="6"/>
    <tableColumn id="7" xr3:uid="{2BD6FB3E-9A54-4F0A-9D11-B2FCD8EA8DE0}" uniqueName="7" name="Deviance" queryTableField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C19C23-3F1F-4769-B8EA-BB7DF1362CFA}" name="CatModels45" displayName="CatModels45" ref="A2:G11" tableType="queryTable" totalsRowShown="0">
  <autoFilter ref="A2:G11" xr:uid="{96BE6E39-8F97-4C9D-A450-BA63E04C9474}"/>
  <tableColumns count="7">
    <tableColumn id="1" xr3:uid="{D60BAFBF-7DED-4E53-9512-5DEBC3E87DF5}" uniqueName="1" name="Column1" queryTableFieldId="1"/>
    <tableColumn id="2" xr3:uid="{C4601819-2D0E-4100-994D-013CE342766C}" uniqueName="2" name="model" queryTableFieldId="2" dataDxfId="1"/>
    <tableColumn id="3" xr3:uid="{5C740E9C-DC8A-4772-B5D7-9BC65FC8934C}" uniqueName="3" name="npar" queryTableFieldId="3"/>
    <tableColumn id="4" xr3:uid="{FF83A7AB-B0F2-42D6-8502-97C6D0E2CF18}" uniqueName="4" name="AICc" queryTableFieldId="4"/>
    <tableColumn id="5" xr3:uid="{BB3239FD-7C9F-46C0-ABAE-37777E695137}" uniqueName="5" name="DeltaAICc" queryTableFieldId="5"/>
    <tableColumn id="6" xr3:uid="{FB2FA333-8673-4BA1-8190-0F49AA8B6D77}" uniqueName="6" name="weight" queryTableFieldId="6"/>
    <tableColumn id="7" xr3:uid="{A3C181A1-ED91-4536-82BD-BD54F0AEDC61}" uniqueName="7" name="Deviance" queryTableFieldId="7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2BF2-31E9-4849-A03D-A590F6E60BC5}">
  <dimension ref="A1:Y28"/>
  <sheetViews>
    <sheetView topLeftCell="C1" zoomScale="86" zoomScaleNormal="70" workbookViewId="0">
      <selection activeCell="G4" sqref="G4:G11"/>
    </sheetView>
  </sheetViews>
  <sheetFormatPr defaultRowHeight="14.4" x14ac:dyDescent="0.55000000000000004"/>
  <cols>
    <col min="1" max="1" width="10.7890625" customWidth="1"/>
    <col min="2" max="2" width="50.68359375" bestFit="1" customWidth="1"/>
    <col min="3" max="3" width="12" bestFit="1" customWidth="1"/>
    <col min="4" max="4" width="28.89453125" bestFit="1" customWidth="1"/>
    <col min="5" max="5" width="18.41796875" bestFit="1" customWidth="1"/>
    <col min="6" max="7" width="25.1015625" bestFit="1" customWidth="1"/>
    <col min="8" max="9" width="10" bestFit="1" customWidth="1"/>
    <col min="10" max="10" width="11" bestFit="1" customWidth="1"/>
    <col min="11" max="12" width="10" bestFit="1" customWidth="1"/>
    <col min="14" max="14" width="10.7890625" style="5" bestFit="1" customWidth="1"/>
    <col min="15" max="15" width="11.68359375" bestFit="1" customWidth="1"/>
    <col min="16" max="16" width="12.89453125" bestFit="1" customWidth="1"/>
    <col min="17" max="17" width="26.1015625" bestFit="1" customWidth="1"/>
    <col min="18" max="18" width="9.83984375" style="9" bestFit="1" customWidth="1"/>
    <col min="20" max="20" width="12.89453125" bestFit="1" customWidth="1"/>
    <col min="21" max="21" width="26.1015625" bestFit="1" customWidth="1"/>
    <col min="22" max="22" width="18.7890625" style="9" customWidth="1"/>
    <col min="24" max="24" width="12.89453125" bestFit="1" customWidth="1"/>
    <col min="25" max="25" width="26.1015625" bestFit="1" customWidth="1"/>
  </cols>
  <sheetData>
    <row r="1" spans="1:25" s="14" customFormat="1" x14ac:dyDescent="0.55000000000000004">
      <c r="A1" s="14" t="s">
        <v>33</v>
      </c>
    </row>
    <row r="2" spans="1:25" x14ac:dyDescent="0.55000000000000004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58" t="s">
        <v>13</v>
      </c>
      <c r="I2" s="58"/>
      <c r="J2" s="55" t="s">
        <v>14</v>
      </c>
      <c r="K2" s="55"/>
      <c r="L2" s="59" t="s">
        <v>15</v>
      </c>
      <c r="M2" s="59"/>
      <c r="N2" s="4"/>
      <c r="O2" s="58" t="s">
        <v>13</v>
      </c>
      <c r="P2" s="58"/>
      <c r="Q2" s="58"/>
      <c r="R2" s="8"/>
      <c r="S2" s="55" t="s">
        <v>14</v>
      </c>
      <c r="T2" s="55"/>
      <c r="U2" s="55"/>
      <c r="V2" s="8"/>
      <c r="W2" s="56" t="s">
        <v>15</v>
      </c>
      <c r="X2" s="56"/>
      <c r="Y2" s="56"/>
    </row>
    <row r="3" spans="1:25" x14ac:dyDescent="0.55000000000000004">
      <c r="A3" s="17"/>
      <c r="B3" s="18"/>
      <c r="C3" s="17"/>
      <c r="D3" s="17"/>
      <c r="E3" s="17"/>
      <c r="F3" s="17"/>
      <c r="G3" s="17"/>
      <c r="H3" s="1" t="s">
        <v>11</v>
      </c>
      <c r="I3" s="1" t="s">
        <v>12</v>
      </c>
      <c r="J3" s="1" t="s">
        <v>11</v>
      </c>
      <c r="K3" s="1" t="s">
        <v>12</v>
      </c>
      <c r="L3" s="1" t="s">
        <v>11</v>
      </c>
      <c r="M3" s="1" t="s">
        <v>12</v>
      </c>
      <c r="N3" s="4"/>
      <c r="O3" t="s">
        <v>18</v>
      </c>
      <c r="P3" t="s">
        <v>19</v>
      </c>
      <c r="Q3" t="s">
        <v>20</v>
      </c>
      <c r="S3" t="s">
        <v>18</v>
      </c>
      <c r="T3" t="s">
        <v>19</v>
      </c>
      <c r="U3" t="s">
        <v>20</v>
      </c>
      <c r="W3" t="s">
        <v>18</v>
      </c>
      <c r="X3" t="s">
        <v>19</v>
      </c>
      <c r="Y3" t="s">
        <v>20</v>
      </c>
    </row>
    <row r="4" spans="1:25" x14ac:dyDescent="0.55000000000000004">
      <c r="A4" s="17">
        <v>5</v>
      </c>
      <c r="B4" s="18" t="s">
        <v>45</v>
      </c>
      <c r="C4" s="17">
        <v>4</v>
      </c>
      <c r="D4" s="17">
        <v>116.7893</v>
      </c>
      <c r="E4" s="17">
        <v>0</v>
      </c>
      <c r="F4" s="17">
        <v>0.41283108299999999</v>
      </c>
      <c r="G4" s="17">
        <v>106.12259</v>
      </c>
      <c r="H4">
        <v>2.1625445999999999</v>
      </c>
      <c r="I4">
        <v>0.97313620000000001</v>
      </c>
      <c r="J4" s="2" t="s">
        <v>17</v>
      </c>
      <c r="K4" s="2" t="s">
        <v>17</v>
      </c>
      <c r="L4">
        <v>0.4806067</v>
      </c>
      <c r="M4">
        <v>0.26436379999999998</v>
      </c>
      <c r="O4">
        <f>H4*CoyoteModels[[#This Row],[weight]]</f>
        <v>0.89276562925380176</v>
      </c>
      <c r="P4">
        <f>(I4*SQRT(40))^2</f>
        <v>37.87976255001761</v>
      </c>
      <c r="Q4">
        <f xml:space="preserve"> F4*(P4+(H4-$O$12)^2)</f>
        <v>15.638092142828134</v>
      </c>
      <c r="S4" s="2" t="s">
        <v>17</v>
      </c>
      <c r="T4" s="2" t="s">
        <v>17</v>
      </c>
      <c r="U4" s="2" t="s">
        <v>17</v>
      </c>
      <c r="W4">
        <f>L4*CoyoteModels[[#This Row],[weight]]</f>
        <v>0.19840938445805609</v>
      </c>
      <c r="X4">
        <f>(M4*SQRT(40))^2</f>
        <v>2.7955287500176005</v>
      </c>
      <c r="Y4">
        <f xml:space="preserve"> F4*(X4+(L4-$W$12)^2)</f>
        <v>1.1755965128685797</v>
      </c>
    </row>
    <row r="5" spans="1:25" x14ac:dyDescent="0.55000000000000004">
      <c r="A5" s="17">
        <v>6</v>
      </c>
      <c r="B5" s="18" t="s">
        <v>46</v>
      </c>
      <c r="C5" s="17">
        <v>3</v>
      </c>
      <c r="D5" s="17">
        <v>117.0624</v>
      </c>
      <c r="E5" s="17">
        <v>0.27317330000000001</v>
      </c>
      <c r="F5" s="17">
        <v>0.36012523299999999</v>
      </c>
      <c r="G5" s="17">
        <v>109.56243000000001</v>
      </c>
      <c r="H5">
        <v>2.2047805999999999</v>
      </c>
      <c r="I5">
        <v>1.0043853</v>
      </c>
      <c r="J5" s="2" t="s">
        <v>17</v>
      </c>
      <c r="K5" s="2" t="s">
        <v>17</v>
      </c>
      <c r="L5" s="2" t="s">
        <v>17</v>
      </c>
      <c r="M5" s="2" t="s">
        <v>17</v>
      </c>
      <c r="N5" s="6"/>
      <c r="O5">
        <f>H5*CoyoteModels[[#This Row],[weight]]</f>
        <v>0.79399712728887972</v>
      </c>
      <c r="P5">
        <f>(I5*SQRT(40))^2</f>
        <v>40.351593234243609</v>
      </c>
      <c r="Q5">
        <f xml:space="preserve"> F5*(P5+(H5-$O$12)^2)</f>
        <v>14.531821657137558</v>
      </c>
      <c r="S5" s="2" t="s">
        <v>17</v>
      </c>
      <c r="T5" s="2" t="s">
        <v>17</v>
      </c>
      <c r="U5" s="2" t="s">
        <v>17</v>
      </c>
      <c r="W5" s="2" t="s">
        <v>17</v>
      </c>
      <c r="X5" s="2" t="s">
        <v>17</v>
      </c>
      <c r="Y5" s="2" t="s">
        <v>17</v>
      </c>
    </row>
    <row r="6" spans="1:25" x14ac:dyDescent="0.55000000000000004">
      <c r="A6" s="17">
        <v>4</v>
      </c>
      <c r="B6" s="18" t="s">
        <v>47</v>
      </c>
      <c r="C6" s="17">
        <v>4</v>
      </c>
      <c r="D6" s="17">
        <v>119.52719999999999</v>
      </c>
      <c r="E6" s="17">
        <v>2.7379500000000001</v>
      </c>
      <c r="F6" s="17">
        <v>0.105010832</v>
      </c>
      <c r="G6" s="17">
        <v>108.86054</v>
      </c>
      <c r="H6">
        <v>2.5055819000000001</v>
      </c>
      <c r="I6">
        <v>1.1803782</v>
      </c>
      <c r="J6">
        <v>-0.58147680000000002</v>
      </c>
      <c r="K6">
        <v>0.69636819999999999</v>
      </c>
      <c r="L6" s="2" t="s">
        <v>17</v>
      </c>
      <c r="M6" s="2" t="s">
        <v>17</v>
      </c>
      <c r="N6" s="6"/>
      <c r="O6">
        <f>H6*CoyoteModels[[#This Row],[weight]]</f>
        <v>0.26311323996314079</v>
      </c>
      <c r="P6">
        <f>(I6*SQRT(40))^2</f>
        <v>55.731707801409605</v>
      </c>
      <c r="Q6">
        <f xml:space="preserve"> F6*(P6+(H6-$O$12)^2)</f>
        <v>5.8634604039132157</v>
      </c>
      <c r="S6">
        <f>J6*CoyoteModels[[#This Row],[weight]]</f>
        <v>-6.1061362556697599E-2</v>
      </c>
      <c r="T6">
        <f>(K6*SQRT(40))^2</f>
        <v>19.397146798849597</v>
      </c>
      <c r="U6">
        <f xml:space="preserve"> F6*(T6+(J6-$S$12)^2)</f>
        <v>2.0599111289978889</v>
      </c>
      <c r="W6" s="2" t="s">
        <v>17</v>
      </c>
      <c r="X6" s="2" t="s">
        <v>17</v>
      </c>
      <c r="Y6" s="2" t="s">
        <v>17</v>
      </c>
    </row>
    <row r="7" spans="1:25" x14ac:dyDescent="0.55000000000000004">
      <c r="A7" s="17">
        <v>3</v>
      </c>
      <c r="B7" s="18" t="s">
        <v>48</v>
      </c>
      <c r="C7" s="17">
        <v>5</v>
      </c>
      <c r="D7" s="17">
        <v>119.7169</v>
      </c>
      <c r="E7" s="17">
        <v>2.9276876000000001</v>
      </c>
      <c r="F7" s="17">
        <v>9.5506537000000002E-2</v>
      </c>
      <c r="G7" s="17">
        <v>105.43123</v>
      </c>
      <c r="H7">
        <v>2.4254918999999999</v>
      </c>
      <c r="I7">
        <v>1.0978105</v>
      </c>
      <c r="J7">
        <v>-0.55226070000000005</v>
      </c>
      <c r="K7">
        <v>0.66153919999999999</v>
      </c>
      <c r="L7">
        <v>0.48243989999999998</v>
      </c>
      <c r="M7">
        <v>0.26480110000000001</v>
      </c>
      <c r="O7">
        <f>H7*CoyoteModels[[#This Row],[weight]]</f>
        <v>0.23165033189055029</v>
      </c>
      <c r="P7">
        <f>(I7*SQRT(40))^2</f>
        <v>48.207515756410011</v>
      </c>
      <c r="Q7">
        <f xml:space="preserve"> F7*(P7+(H7-$O$12)^2)</f>
        <v>4.6098173599568799</v>
      </c>
      <c r="S7">
        <f>J7*CoyoteModels[[#This Row],[weight]]</f>
        <v>-5.2744506978195903E-2</v>
      </c>
      <c r="T7">
        <f>(K7*SQRT(40))^2</f>
        <v>17.505364525465602</v>
      </c>
      <c r="U7">
        <f xml:space="preserve"> F7*(T7+(J7-$S$12)^2)</f>
        <v>1.690265351296367</v>
      </c>
      <c r="W7">
        <f>L7*CoyoteModels[[#This Row],[weight]]</f>
        <v>4.6076164159626301E-2</v>
      </c>
      <c r="X7">
        <f>(M7*SQRT(40))^2</f>
        <v>2.8047849024484006</v>
      </c>
      <c r="Y7">
        <f xml:space="preserve"> F7*(X7+(L7-$W$12)^2)</f>
        <v>0.27293302919963586</v>
      </c>
    </row>
    <row r="8" spans="1:25" x14ac:dyDescent="0.55000000000000004">
      <c r="A8" s="17">
        <v>1</v>
      </c>
      <c r="B8" s="18" t="s">
        <v>7</v>
      </c>
      <c r="C8" s="17">
        <v>3</v>
      </c>
      <c r="D8" s="17">
        <v>123.7017</v>
      </c>
      <c r="E8" s="17">
        <v>6.9123932999999997</v>
      </c>
      <c r="F8" s="17">
        <v>1.3024625999999999E-2</v>
      </c>
      <c r="G8" s="17">
        <v>116.20165</v>
      </c>
      <c r="H8" s="2" t="s">
        <v>17</v>
      </c>
      <c r="I8" s="2" t="s">
        <v>17</v>
      </c>
      <c r="J8" s="2" t="s">
        <v>17</v>
      </c>
      <c r="K8" s="2" t="s">
        <v>17</v>
      </c>
      <c r="L8">
        <v>0.49821949999999998</v>
      </c>
      <c r="M8">
        <v>0.26913569999999998</v>
      </c>
      <c r="O8" s="2" t="s">
        <v>17</v>
      </c>
      <c r="P8" s="2" t="s">
        <v>17</v>
      </c>
      <c r="Q8" s="2" t="s">
        <v>17</v>
      </c>
      <c r="R8" s="10"/>
      <c r="S8" s="2" t="s">
        <v>17</v>
      </c>
      <c r="T8" s="2" t="s">
        <v>17</v>
      </c>
      <c r="U8" s="2" t="s">
        <v>17</v>
      </c>
      <c r="V8" s="10"/>
      <c r="W8">
        <f>L8*CoyoteModels[[#This Row],[weight]]</f>
        <v>6.4891226534069995E-3</v>
      </c>
      <c r="X8">
        <f>(M8*SQRT(40))^2</f>
        <v>2.8973610005795996</v>
      </c>
      <c r="Y8">
        <f xml:space="preserve"> F8*(X8+(L8-$W$12)^2)</f>
        <v>3.8524622778193469E-2</v>
      </c>
    </row>
    <row r="9" spans="1:25" x14ac:dyDescent="0.55000000000000004">
      <c r="A9" s="17">
        <v>2</v>
      </c>
      <c r="B9" s="18" t="s">
        <v>8</v>
      </c>
      <c r="C9" s="17">
        <v>2</v>
      </c>
      <c r="D9" s="17">
        <v>124.5224</v>
      </c>
      <c r="E9" s="17">
        <v>7.7331257000000004</v>
      </c>
      <c r="F9" s="17">
        <v>8.6406309999999993E-3</v>
      </c>
      <c r="G9" s="17">
        <v>42.309840000000001</v>
      </c>
      <c r="H9" s="2" t="s">
        <v>17</v>
      </c>
      <c r="I9" s="2" t="s">
        <v>17</v>
      </c>
      <c r="J9" s="2" t="s">
        <v>17</v>
      </c>
      <c r="K9" s="2" t="s">
        <v>17</v>
      </c>
      <c r="L9" s="2" t="s">
        <v>17</v>
      </c>
      <c r="M9" s="2" t="s">
        <v>17</v>
      </c>
      <c r="N9" s="6"/>
      <c r="O9" s="2" t="s">
        <v>17</v>
      </c>
      <c r="P9" s="2" t="s">
        <v>17</v>
      </c>
      <c r="Q9" s="2" t="s">
        <v>17</v>
      </c>
      <c r="R9" s="10"/>
      <c r="S9" s="2" t="s">
        <v>17</v>
      </c>
      <c r="T9" s="2" t="s">
        <v>17</v>
      </c>
      <c r="U9" s="2" t="s">
        <v>17</v>
      </c>
      <c r="V9" s="10"/>
      <c r="W9" s="2" t="s">
        <v>17</v>
      </c>
      <c r="X9" s="2" t="s">
        <v>17</v>
      </c>
      <c r="Y9" s="2" t="s">
        <v>17</v>
      </c>
    </row>
    <row r="10" spans="1:25" x14ac:dyDescent="0.55000000000000004">
      <c r="A10" s="17">
        <v>7</v>
      </c>
      <c r="B10" s="18" t="s">
        <v>9</v>
      </c>
      <c r="C10" s="17">
        <v>4</v>
      </c>
      <c r="D10" s="17">
        <v>126.85169999999999</v>
      </c>
      <c r="E10" s="17">
        <v>10.06241</v>
      </c>
      <c r="F10" s="17">
        <v>2.6961730000000001E-3</v>
      </c>
      <c r="G10" s="17">
        <v>116.185</v>
      </c>
      <c r="H10" s="2" t="s">
        <v>17</v>
      </c>
      <c r="I10" s="2" t="s">
        <v>17</v>
      </c>
      <c r="J10">
        <v>6.1682800000000003E-2</v>
      </c>
      <c r="K10">
        <v>0.48002099999999998</v>
      </c>
      <c r="L10">
        <v>0.497531</v>
      </c>
      <c r="M10">
        <v>0.26911429999999997</v>
      </c>
      <c r="O10" s="2" t="s">
        <v>17</v>
      </c>
      <c r="P10" s="2" t="s">
        <v>17</v>
      </c>
      <c r="Q10" s="2" t="s">
        <v>17</v>
      </c>
      <c r="R10" s="10"/>
      <c r="S10">
        <f>J10*CoyoteModels[[#This Row],[weight]]</f>
        <v>1.6630749992440001E-4</v>
      </c>
      <c r="T10">
        <f>(K10*SQRT(40))^2</f>
        <v>9.2168064176400009</v>
      </c>
      <c r="U10">
        <f xml:space="preserve"> F10*(T10+(J10-$S$12)^2)</f>
        <v>2.493281873543915E-2</v>
      </c>
      <c r="V10" s="10"/>
      <c r="W10">
        <f>L10*CoyoteModels[[#This Row],[weight]]</f>
        <v>1.3414296488630001E-3</v>
      </c>
      <c r="X10">
        <f>(M10*SQRT(40))^2</f>
        <v>2.8969002585796</v>
      </c>
      <c r="Y10">
        <f xml:space="preserve"> F10*(X10+(L10-$W$12)^2)</f>
        <v>7.9726660782116592E-3</v>
      </c>
    </row>
    <row r="11" spans="1:25" x14ac:dyDescent="0.55000000000000004">
      <c r="A11" s="17">
        <v>8</v>
      </c>
      <c r="B11" s="18" t="s">
        <v>10</v>
      </c>
      <c r="C11" s="17">
        <v>3</v>
      </c>
      <c r="D11" s="17">
        <v>127.2906</v>
      </c>
      <c r="E11" s="17">
        <v>10.5013433</v>
      </c>
      <c r="F11" s="17">
        <v>2.1648840000000002E-3</v>
      </c>
      <c r="G11" s="17">
        <v>119.7906</v>
      </c>
      <c r="H11" s="2" t="s">
        <v>17</v>
      </c>
      <c r="I11" s="2" t="s">
        <v>17</v>
      </c>
      <c r="J11">
        <v>7.8532400000000002E-2</v>
      </c>
      <c r="K11">
        <v>0.49154419999999999</v>
      </c>
      <c r="L11" s="2" t="s">
        <v>17</v>
      </c>
      <c r="M11" s="2" t="s">
        <v>17</v>
      </c>
      <c r="N11" s="6"/>
      <c r="O11" s="2" t="s">
        <v>17</v>
      </c>
      <c r="P11" s="2" t="s">
        <v>17</v>
      </c>
      <c r="Q11" s="2" t="s">
        <v>17</v>
      </c>
      <c r="R11" s="10"/>
      <c r="S11">
        <f>J11*CoyoteModels[[#This Row],[weight]]</f>
        <v>1.7001353624160001E-4</v>
      </c>
      <c r="T11">
        <f>(K11*SQRT(40))^2</f>
        <v>9.6646280221455996</v>
      </c>
      <c r="U11">
        <f xml:space="preserve"> F11*(T11+(J11-$S$12)^2)</f>
        <v>2.100260647469598E-2</v>
      </c>
      <c r="V11" s="10"/>
      <c r="W11" s="2" t="s">
        <v>17</v>
      </c>
      <c r="X11" s="2" t="s">
        <v>17</v>
      </c>
      <c r="Y11" s="2" t="s">
        <v>17</v>
      </c>
    </row>
    <row r="12" spans="1:25" x14ac:dyDescent="0.55000000000000004">
      <c r="B12" s="49"/>
      <c r="N12" s="7" t="s">
        <v>21</v>
      </c>
      <c r="O12" s="7">
        <f>SUM(O4:O7)</f>
        <v>2.1815263283963726</v>
      </c>
      <c r="P12" s="45" t="s">
        <v>23</v>
      </c>
      <c r="Q12" s="7">
        <f>SUM(Q4:Q7)</f>
        <v>40.643191563835785</v>
      </c>
      <c r="R12" s="13" t="s">
        <v>21</v>
      </c>
      <c r="S12" s="13">
        <f>SUM(S6:S11)</f>
        <v>-0.11346954849872749</v>
      </c>
      <c r="T12" s="46" t="s">
        <v>23</v>
      </c>
      <c r="U12" s="13">
        <f>SUM(U6:U11)</f>
        <v>3.7961119055043908</v>
      </c>
      <c r="V12" s="15" t="s">
        <v>21</v>
      </c>
      <c r="W12" s="15">
        <f>SUM(W4:W10)</f>
        <v>0.25231610091995244</v>
      </c>
      <c r="X12" s="47" t="s">
        <v>23</v>
      </c>
      <c r="Y12" s="15">
        <f>SUM(Y4:Y10)</f>
        <v>1.4950268309246206</v>
      </c>
    </row>
    <row r="13" spans="1:25" ht="14.7" thickBot="1" x14ac:dyDescent="0.6">
      <c r="N13" s="7"/>
      <c r="O13" s="7"/>
      <c r="P13" s="7"/>
      <c r="Q13" s="7"/>
      <c r="R13" s="13"/>
      <c r="S13" s="13"/>
      <c r="T13" s="13"/>
      <c r="U13" s="13"/>
      <c r="V13" s="15"/>
      <c r="W13" s="15"/>
      <c r="X13" s="15"/>
      <c r="Y13" s="15"/>
    </row>
    <row r="14" spans="1:25" x14ac:dyDescent="0.55000000000000004">
      <c r="C14" s="37" t="s">
        <v>27</v>
      </c>
      <c r="D14" s="23" t="s">
        <v>35</v>
      </c>
      <c r="E14" s="23" t="s">
        <v>36</v>
      </c>
      <c r="F14" s="23" t="s">
        <v>38</v>
      </c>
      <c r="G14" s="24" t="s">
        <v>39</v>
      </c>
      <c r="N14" s="7" t="s">
        <v>22</v>
      </c>
      <c r="O14" s="7">
        <f>SQRT(Q12)/SQRT(40)</f>
        <v>1.0080078318623791</v>
      </c>
      <c r="P14" s="45" t="s">
        <v>24</v>
      </c>
      <c r="Q14" s="7"/>
      <c r="R14" s="13" t="s">
        <v>22</v>
      </c>
      <c r="S14" s="13">
        <f>SQRT(U12)/SQRT(40)</f>
        <v>0.30806297673951305</v>
      </c>
      <c r="T14" s="46" t="s">
        <v>24</v>
      </c>
      <c r="U14" s="13"/>
      <c r="V14" s="15" t="s">
        <v>22</v>
      </c>
      <c r="W14" s="15">
        <f>SQRT(Y12)/SQRT(40)</f>
        <v>0.19332788410654969</v>
      </c>
      <c r="X14" s="47" t="s">
        <v>24</v>
      </c>
      <c r="Y14" s="15"/>
    </row>
    <row r="15" spans="1:25" x14ac:dyDescent="0.55000000000000004">
      <c r="B15" s="48" t="s">
        <v>44</v>
      </c>
      <c r="C15" s="25" t="s">
        <v>13</v>
      </c>
      <c r="D15" s="26">
        <v>2.1815263283963726</v>
      </c>
      <c r="E15" s="26">
        <v>1.0080078318623791</v>
      </c>
      <c r="F15" s="26">
        <v>0.16551066467161446</v>
      </c>
      <c r="G15" s="27">
        <v>4.1975419921211312</v>
      </c>
      <c r="N15" s="7"/>
      <c r="O15" s="7"/>
      <c r="P15" s="7" t="s">
        <v>25</v>
      </c>
      <c r="Q15" s="7">
        <f>O12-2*O14</f>
        <v>0.16551066467161446</v>
      </c>
      <c r="R15" s="13"/>
      <c r="S15" s="13"/>
      <c r="T15" s="13" t="s">
        <v>25</v>
      </c>
      <c r="U15" s="13">
        <f>S12-2*S14</f>
        <v>-0.72959550197775358</v>
      </c>
      <c r="V15" s="15"/>
      <c r="W15" s="15"/>
      <c r="X15" s="15" t="s">
        <v>25</v>
      </c>
      <c r="Y15" s="15">
        <f>W12-2*W14</f>
        <v>-0.13433966729314695</v>
      </c>
    </row>
    <row r="16" spans="1:25" x14ac:dyDescent="0.55000000000000004">
      <c r="B16" s="48" t="s">
        <v>43</v>
      </c>
      <c r="C16" s="28" t="s">
        <v>15</v>
      </c>
      <c r="D16" s="29">
        <v>0.25231610091995244</v>
      </c>
      <c r="E16" s="29">
        <v>0.19332788410654969</v>
      </c>
      <c r="F16" s="29">
        <v>-0.13433966729314695</v>
      </c>
      <c r="G16" s="30">
        <v>0.63897186913305182</v>
      </c>
      <c r="N16" s="7"/>
      <c r="O16" s="7"/>
      <c r="P16" s="7" t="s">
        <v>26</v>
      </c>
      <c r="Q16" s="7">
        <f>O12+2*O14</f>
        <v>4.1975419921211312</v>
      </c>
      <c r="R16" s="13"/>
      <c r="S16" s="13"/>
      <c r="T16" s="13" t="s">
        <v>26</v>
      </c>
      <c r="U16" s="13">
        <f>S12+2*S14</f>
        <v>0.50265640498029862</v>
      </c>
      <c r="V16" s="15"/>
      <c r="W16" s="15"/>
      <c r="X16" s="15" t="s">
        <v>26</v>
      </c>
      <c r="Y16" s="15">
        <f>W12+2*W14</f>
        <v>0.63897186913305182</v>
      </c>
    </row>
    <row r="17" spans="2:25" ht="14.7" thickBot="1" x14ac:dyDescent="0.6">
      <c r="B17" s="48" t="s">
        <v>44</v>
      </c>
      <c r="C17" s="34" t="s">
        <v>14</v>
      </c>
      <c r="D17" s="35">
        <v>-0.11346954849872749</v>
      </c>
      <c r="E17" s="35">
        <v>0.30806297673951305</v>
      </c>
      <c r="F17" s="35">
        <v>-0.72959550197775358</v>
      </c>
      <c r="G17" s="36">
        <v>0.50265640498029862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2:25" x14ac:dyDescent="0.55000000000000004">
      <c r="F18" s="57" t="s">
        <v>37</v>
      </c>
      <c r="G18" s="57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2:25" x14ac:dyDescent="0.55000000000000004"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2:25" s="3" customFormat="1" ht="14.7" thickBot="1" x14ac:dyDescent="0.6">
      <c r="B20" s="3" t="s">
        <v>34</v>
      </c>
    </row>
    <row r="21" spans="2:25" x14ac:dyDescent="0.55000000000000004">
      <c r="C21" s="37" t="s">
        <v>27</v>
      </c>
      <c r="D21" s="23" t="s">
        <v>28</v>
      </c>
      <c r="E21" s="24" t="s">
        <v>29</v>
      </c>
    </row>
    <row r="22" spans="2:25" x14ac:dyDescent="0.55000000000000004">
      <c r="C22" s="25" t="s">
        <v>13</v>
      </c>
      <c r="D22" s="7">
        <f>SUM(F4,F5,F6,F7)</f>
        <v>0.97347368499999998</v>
      </c>
      <c r="E22" s="38">
        <v>1</v>
      </c>
    </row>
    <row r="23" spans="2:25" x14ac:dyDescent="0.55000000000000004">
      <c r="C23" s="28" t="s">
        <v>15</v>
      </c>
      <c r="D23" s="15">
        <f>SUM(F4,F7,F8,F10)</f>
        <v>0.52405841900000005</v>
      </c>
      <c r="E23" s="39">
        <v>2</v>
      </c>
    </row>
    <row r="24" spans="2:25" ht="14.7" thickBot="1" x14ac:dyDescent="0.6">
      <c r="C24" s="34" t="s">
        <v>14</v>
      </c>
      <c r="D24" s="41">
        <f>SUM(F6,F7,F10:F11)</f>
        <v>0.205378426</v>
      </c>
      <c r="E24" s="42">
        <v>3</v>
      </c>
    </row>
    <row r="25" spans="2:25" s="3" customFormat="1" ht="14.7" thickBot="1" x14ac:dyDescent="0.6">
      <c r="B25" s="3" t="s">
        <v>40</v>
      </c>
    </row>
    <row r="26" spans="2:25" x14ac:dyDescent="0.55000000000000004">
      <c r="B26" s="19"/>
      <c r="C26" s="23" t="s">
        <v>30</v>
      </c>
      <c r="D26" s="23" t="s">
        <v>16</v>
      </c>
      <c r="E26" s="23" t="s">
        <v>31</v>
      </c>
      <c r="F26" s="24" t="s">
        <v>32</v>
      </c>
    </row>
    <row r="27" spans="2:25" x14ac:dyDescent="0.55000000000000004">
      <c r="B27" s="43" t="s">
        <v>41</v>
      </c>
      <c r="C27" s="17">
        <v>0.52112130000000001</v>
      </c>
      <c r="D27" s="17">
        <v>0.1545242</v>
      </c>
      <c r="E27" s="17">
        <v>0.24433150000000001</v>
      </c>
      <c r="F27" s="20">
        <v>0.78552330000000004</v>
      </c>
    </row>
    <row r="28" spans="2:25" ht="14.7" thickBot="1" x14ac:dyDescent="0.6">
      <c r="B28" s="44" t="s">
        <v>42</v>
      </c>
      <c r="C28" s="21">
        <v>0.46458579999999999</v>
      </c>
      <c r="D28" s="21">
        <v>6.421354E-2</v>
      </c>
      <c r="E28" s="21">
        <v>0.34347250000000001</v>
      </c>
      <c r="F28" s="22">
        <v>0.59002500000000002</v>
      </c>
    </row>
  </sheetData>
  <mergeCells count="7">
    <mergeCell ref="S2:U2"/>
    <mergeCell ref="W2:Y2"/>
    <mergeCell ref="F18:G18"/>
    <mergeCell ref="H2:I2"/>
    <mergeCell ref="J2:K2"/>
    <mergeCell ref="L2:M2"/>
    <mergeCell ref="O2:Q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9872-2214-458C-8A8F-A0B75448DA73}">
  <dimension ref="A1:Y30"/>
  <sheetViews>
    <sheetView tabSelected="1" topLeftCell="B5" zoomScale="85" zoomScaleNormal="85" workbookViewId="0">
      <pane xSplit="1" topLeftCell="C1" activePane="topRight" state="frozen"/>
      <selection activeCell="B1" sqref="B1"/>
      <selection pane="topRight" activeCell="B8" sqref="B8"/>
    </sheetView>
  </sheetViews>
  <sheetFormatPr defaultRowHeight="14.4" x14ac:dyDescent="0.55000000000000004"/>
  <cols>
    <col min="1" max="1" width="10.7890625" hidden="1" customWidth="1"/>
    <col min="2" max="2" width="25.41796875" customWidth="1"/>
    <col min="3" max="3" width="12" bestFit="1" customWidth="1"/>
    <col min="4" max="4" width="28.89453125" bestFit="1" customWidth="1"/>
    <col min="5" max="5" width="18.41796875" bestFit="1" customWidth="1"/>
    <col min="6" max="7" width="25.1015625" bestFit="1" customWidth="1"/>
    <col min="8" max="9" width="10" bestFit="1" customWidth="1"/>
    <col min="10" max="10" width="10.68359375" bestFit="1" customWidth="1"/>
    <col min="11" max="12" width="10" bestFit="1" customWidth="1"/>
    <col min="13" max="13" width="8.83984375" customWidth="1"/>
    <col min="14" max="14" width="10.7890625" style="5" customWidth="1"/>
    <col min="15" max="15" width="11.68359375" customWidth="1"/>
    <col min="16" max="16" width="12.89453125" customWidth="1"/>
    <col min="17" max="17" width="26.1015625" customWidth="1"/>
    <col min="18" max="18" width="18.7890625" style="9" customWidth="1"/>
    <col min="20" max="20" width="12.89453125" bestFit="1" customWidth="1"/>
    <col min="21" max="21" width="26.1015625" bestFit="1" customWidth="1"/>
    <col min="22" max="22" width="18.7890625" style="9" customWidth="1"/>
    <col min="24" max="24" width="12.89453125" bestFit="1" customWidth="1"/>
    <col min="25" max="25" width="26.1015625" bestFit="1" customWidth="1"/>
  </cols>
  <sheetData>
    <row r="1" spans="1:25" s="14" customFormat="1" x14ac:dyDescent="0.55000000000000004">
      <c r="A1" s="14" t="s">
        <v>33</v>
      </c>
    </row>
    <row r="2" spans="1:25" x14ac:dyDescent="0.55000000000000004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s="50" t="s">
        <v>6</v>
      </c>
      <c r="H2" s="58" t="s">
        <v>13</v>
      </c>
      <c r="I2" s="58"/>
      <c r="J2" s="60" t="s">
        <v>14</v>
      </c>
      <c r="K2" s="60"/>
      <c r="L2" s="59" t="s">
        <v>15</v>
      </c>
      <c r="M2" s="59"/>
      <c r="N2" s="4"/>
      <c r="O2" s="58" t="s">
        <v>13</v>
      </c>
      <c r="P2" s="58"/>
      <c r="Q2" s="58"/>
      <c r="R2" s="8"/>
      <c r="S2" s="60" t="s">
        <v>14</v>
      </c>
      <c r="T2" s="60"/>
      <c r="U2" s="60"/>
      <c r="V2" s="8"/>
      <c r="W2" s="56" t="s">
        <v>15</v>
      </c>
      <c r="X2" s="56"/>
      <c r="Y2" s="56"/>
    </row>
    <row r="3" spans="1:25" x14ac:dyDescent="0.55000000000000004">
      <c r="B3" s="49"/>
      <c r="G3" s="50"/>
      <c r="H3" s="1" t="s">
        <v>11</v>
      </c>
      <c r="I3" s="1" t="s">
        <v>12</v>
      </c>
      <c r="J3" s="1" t="s">
        <v>11</v>
      </c>
      <c r="K3" s="1" t="s">
        <v>12</v>
      </c>
      <c r="L3" s="1" t="s">
        <v>11</v>
      </c>
      <c r="M3" s="1" t="s">
        <v>12</v>
      </c>
      <c r="N3" s="4"/>
      <c r="O3" t="s">
        <v>18</v>
      </c>
      <c r="P3" t="s">
        <v>19</v>
      </c>
      <c r="Q3" t="s">
        <v>20</v>
      </c>
      <c r="S3" t="s">
        <v>18</v>
      </c>
      <c r="T3" t="s">
        <v>19</v>
      </c>
      <c r="U3" t="s">
        <v>20</v>
      </c>
      <c r="W3" t="s">
        <v>18</v>
      </c>
      <c r="X3" t="s">
        <v>19</v>
      </c>
      <c r="Y3" t="s">
        <v>20</v>
      </c>
    </row>
    <row r="4" spans="1:25" x14ac:dyDescent="0.55000000000000004">
      <c r="A4">
        <v>4</v>
      </c>
      <c r="B4" s="49" t="s">
        <v>46</v>
      </c>
      <c r="C4">
        <v>3</v>
      </c>
      <c r="D4">
        <v>90.84657</v>
      </c>
      <c r="E4">
        <v>0</v>
      </c>
      <c r="F4">
        <v>0.618564051</v>
      </c>
      <c r="G4" s="50">
        <v>83.34657</v>
      </c>
      <c r="H4" s="54">
        <v>2.0427797999999999</v>
      </c>
      <c r="I4" s="54">
        <v>0.87983279999999997</v>
      </c>
      <c r="J4" s="2" t="s">
        <v>17</v>
      </c>
      <c r="K4" s="2" t="s">
        <v>17</v>
      </c>
      <c r="L4" s="2" t="s">
        <v>17</v>
      </c>
      <c r="M4" s="2" t="s">
        <v>17</v>
      </c>
      <c r="O4">
        <f>H4*CatModels45[[#This Row],[weight]]</f>
        <v>1.2635901483889698</v>
      </c>
      <c r="P4">
        <f>(I4*SQRT(40))^2</f>
        <v>30.964230238233601</v>
      </c>
      <c r="Q4">
        <f xml:space="preserve"> F4*(P4+(H4-$O$13)^2)</f>
        <v>19.154567214807269</v>
      </c>
      <c r="S4" s="2" t="s">
        <v>17</v>
      </c>
      <c r="T4" s="2" t="s">
        <v>17</v>
      </c>
      <c r="U4" s="2" t="s">
        <v>17</v>
      </c>
      <c r="W4" s="2" t="s">
        <v>17</v>
      </c>
      <c r="X4" s="2" t="s">
        <v>17</v>
      </c>
      <c r="Y4" s="2" t="s">
        <v>17</v>
      </c>
    </row>
    <row r="5" spans="1:25" x14ac:dyDescent="0.55000000000000004">
      <c r="A5">
        <v>3</v>
      </c>
      <c r="B5" s="49" t="s">
        <v>45</v>
      </c>
      <c r="C5">
        <v>4</v>
      </c>
      <c r="D5">
        <v>93.546679999999995</v>
      </c>
      <c r="E5">
        <v>2.7001050000000002</v>
      </c>
      <c r="F5">
        <v>0.16034831399999999</v>
      </c>
      <c r="G5" s="50">
        <v>82.880009999999999</v>
      </c>
      <c r="H5">
        <v>2.0449666999999998</v>
      </c>
      <c r="I5">
        <v>0.88059639999999995</v>
      </c>
      <c r="J5" s="2" t="s">
        <v>17</v>
      </c>
      <c r="K5" s="2" t="s">
        <v>17</v>
      </c>
      <c r="L5" s="54">
        <v>-0.2047486</v>
      </c>
      <c r="M5" s="54">
        <v>0.30162640000000002</v>
      </c>
      <c r="N5" s="6"/>
      <c r="O5">
        <f>H5*CatModels45[[#This Row],[weight]]</f>
        <v>0.32790696253114376</v>
      </c>
      <c r="P5">
        <f>(I5*SQRT(40))^2</f>
        <v>31.018000787718396</v>
      </c>
      <c r="Q5">
        <f xml:space="preserve"> F5*(P5+(H5-$O$13)^2)</f>
        <v>4.9740289058443263</v>
      </c>
      <c r="S5" s="2" t="s">
        <v>17</v>
      </c>
      <c r="T5" s="2" t="s">
        <v>17</v>
      </c>
      <c r="U5" s="2" t="s">
        <v>17</v>
      </c>
      <c r="W5">
        <f>L5*CatModels45[[#This Row],[weight]]</f>
        <v>-3.2831092803860401E-2</v>
      </c>
      <c r="X5">
        <f>(M5*SQRT(40))^2</f>
        <v>3.6391394070784009</v>
      </c>
      <c r="Y5">
        <f xml:space="preserve"> F5*(X5+(L5-$W$13)^2)</f>
        <v>0.58756541337002854</v>
      </c>
    </row>
    <row r="6" spans="1:25" x14ac:dyDescent="0.55000000000000004">
      <c r="A6">
        <v>6</v>
      </c>
      <c r="B6" s="49" t="s">
        <v>49</v>
      </c>
      <c r="C6">
        <v>4</v>
      </c>
      <c r="D6">
        <v>93.802790000000002</v>
      </c>
      <c r="E6">
        <v>2.9562140000000001</v>
      </c>
      <c r="F6">
        <v>0.14107531700000001</v>
      </c>
      <c r="G6" s="50">
        <v>83.136120000000005</v>
      </c>
      <c r="H6">
        <v>2.0173554</v>
      </c>
      <c r="I6">
        <v>0.8956942</v>
      </c>
      <c r="J6" s="54">
        <v>0.29157729999999998</v>
      </c>
      <c r="K6" s="54">
        <v>0.65927409999999997</v>
      </c>
      <c r="L6" s="2" t="s">
        <v>17</v>
      </c>
      <c r="M6" s="2" t="s">
        <v>17</v>
      </c>
      <c r="N6" s="6"/>
      <c r="O6">
        <f>H6*CatModels45[[#This Row],[weight]]</f>
        <v>0.28459905255666179</v>
      </c>
      <c r="P6">
        <f t="shared" ref="P6:P7" si="0">(I6*SQRT(40))^2</f>
        <v>32.090723996545599</v>
      </c>
      <c r="Q6">
        <f xml:space="preserve"> F6*(P6+(H6-$O$13)^2)</f>
        <v>4.5272587029165763</v>
      </c>
      <c r="S6" s="54">
        <f>J6*CatModels45[[#This Row],[weight]]</f>
        <v>4.1134360027504098E-2</v>
      </c>
      <c r="T6">
        <f t="shared" ref="T6:T11" si="1">(K6*SQRT(40))^2</f>
        <v>17.385693557232401</v>
      </c>
      <c r="U6">
        <f xml:space="preserve"> F6*(T6+(J6-$S$13)^2)</f>
        <v>2.4527049134412131</v>
      </c>
      <c r="W6" s="2" t="s">
        <v>17</v>
      </c>
      <c r="X6" s="2" t="s">
        <v>17</v>
      </c>
      <c r="Y6" s="2" t="s">
        <v>17</v>
      </c>
    </row>
    <row r="7" spans="1:25" x14ac:dyDescent="0.55000000000000004">
      <c r="A7">
        <v>5</v>
      </c>
      <c r="B7" s="49" t="s">
        <v>50</v>
      </c>
      <c r="C7">
        <v>5</v>
      </c>
      <c r="D7">
        <v>96.433260000000004</v>
      </c>
      <c r="E7">
        <v>5.586684</v>
      </c>
      <c r="F7">
        <v>3.7866189000000001E-2</v>
      </c>
      <c r="G7" s="50">
        <v>82.147540000000006</v>
      </c>
      <c r="H7" s="54">
        <v>3.2350926000000002</v>
      </c>
      <c r="I7" s="54">
        <v>1.7308573</v>
      </c>
      <c r="J7" s="54">
        <v>6.2092517999999997</v>
      </c>
      <c r="K7" s="54">
        <v>4.3953810999999998</v>
      </c>
      <c r="L7" s="54">
        <v>-0.29864980000000002</v>
      </c>
      <c r="M7" s="54">
        <v>0.30178939999999999</v>
      </c>
      <c r="N7" s="6"/>
      <c r="O7">
        <f>H7*CatModels45[[#This Row],[weight]]</f>
        <v>0.12250062782410141</v>
      </c>
      <c r="P7">
        <f t="shared" si="0"/>
        <v>119.83467971853163</v>
      </c>
      <c r="Q7">
        <f xml:space="preserve"> F7*(P7+(H7-$O$13)^2)</f>
        <v>4.5955770760374</v>
      </c>
      <c r="S7" s="54">
        <f>J7*CatModels45[[#This Row],[weight]]</f>
        <v>0.2351207022073902</v>
      </c>
      <c r="T7">
        <f>(K7*SQRT(40))^2</f>
        <v>772.7750005694885</v>
      </c>
      <c r="U7">
        <f t="shared" ref="U7:U11" si="2" xml:space="preserve"> F7*(T7+(J7-$S$13)^2)</f>
        <v>30.592328242951165</v>
      </c>
      <c r="W7">
        <f>L7*CatModels45[[#This Row],[weight]]</f>
        <v>-1.1308729771612201E-2</v>
      </c>
      <c r="X7">
        <f>(M7*SQRT(40))^2</f>
        <v>3.6430736780944</v>
      </c>
      <c r="Y7">
        <f t="shared" ref="Y7:Y11" si="3" xml:space="preserve"> F7*(X7+(L7-$W$13)^2)</f>
        <v>0.14036435386390295</v>
      </c>
    </row>
    <row r="8" spans="1:25" x14ac:dyDescent="0.55000000000000004">
      <c r="A8">
        <v>2</v>
      </c>
      <c r="B8" s="49" t="s">
        <v>8</v>
      </c>
      <c r="C8">
        <v>2</v>
      </c>
      <c r="D8">
        <v>97.422880000000006</v>
      </c>
      <c r="E8">
        <v>6.5763020000000001</v>
      </c>
      <c r="F8">
        <v>2.3086536000000001E-2</v>
      </c>
      <c r="G8" s="50">
        <v>33.959159999999997</v>
      </c>
      <c r="H8" s="2" t="s">
        <v>17</v>
      </c>
      <c r="I8" s="2" t="s">
        <v>17</v>
      </c>
      <c r="J8" s="2" t="s">
        <v>17</v>
      </c>
      <c r="K8" s="2" t="s">
        <v>17</v>
      </c>
      <c r="L8" s="2" t="s">
        <v>17</v>
      </c>
      <c r="M8" s="2" t="s">
        <v>17</v>
      </c>
      <c r="O8" s="2" t="s">
        <v>17</v>
      </c>
      <c r="P8" s="2" t="s">
        <v>17</v>
      </c>
      <c r="Q8" s="2" t="s">
        <v>17</v>
      </c>
      <c r="S8" s="2" t="s">
        <v>17</v>
      </c>
      <c r="T8" s="2" t="s">
        <v>17</v>
      </c>
      <c r="U8" s="2" t="s">
        <v>17</v>
      </c>
      <c r="W8" s="2" t="s">
        <v>17</v>
      </c>
      <c r="X8" s="2" t="s">
        <v>17</v>
      </c>
      <c r="Y8" s="2" t="s">
        <v>17</v>
      </c>
    </row>
    <row r="9" spans="1:25" x14ac:dyDescent="0.55000000000000004">
      <c r="A9">
        <v>8</v>
      </c>
      <c r="B9" s="49" t="s">
        <v>10</v>
      </c>
      <c r="C9">
        <v>3</v>
      </c>
      <c r="D9">
        <v>99.213430000000002</v>
      </c>
      <c r="E9">
        <v>8.3668580000000006</v>
      </c>
      <c r="F9">
        <v>9.4307130000000003E-3</v>
      </c>
      <c r="G9" s="50">
        <v>91.713430000000002</v>
      </c>
      <c r="H9" s="2" t="s">
        <v>17</v>
      </c>
      <c r="I9" s="2" t="s">
        <v>17</v>
      </c>
      <c r="J9">
        <v>0.48929260000000002</v>
      </c>
      <c r="K9">
        <v>0.51990890000000001</v>
      </c>
      <c r="L9" s="2" t="s">
        <v>17</v>
      </c>
      <c r="M9" s="2" t="s">
        <v>17</v>
      </c>
      <c r="O9" s="2" t="s">
        <v>17</v>
      </c>
      <c r="P9" s="2" t="s">
        <v>17</v>
      </c>
      <c r="Q9" s="2" t="s">
        <v>17</v>
      </c>
      <c r="S9" s="54">
        <f>J9*CatModels45[[#This Row],[weight]]</f>
        <v>4.6143780836238003E-3</v>
      </c>
      <c r="T9">
        <f>(K9*SQRT(40))^2</f>
        <v>10.812210571968402</v>
      </c>
      <c r="U9">
        <f t="shared" ref="U9" si="4" xml:space="preserve"> F9*(T9+(J9-$S$13)^2)</f>
        <v>0.10237172173638752</v>
      </c>
      <c r="W9" s="2" t="s">
        <v>17</v>
      </c>
      <c r="X9" s="2" t="s">
        <v>17</v>
      </c>
      <c r="Y9" s="2" t="s">
        <v>17</v>
      </c>
    </row>
    <row r="10" spans="1:25" x14ac:dyDescent="0.55000000000000004">
      <c r="A10">
        <v>1</v>
      </c>
      <c r="B10" s="49" t="s">
        <v>7</v>
      </c>
      <c r="C10">
        <v>3</v>
      </c>
      <c r="D10">
        <v>99.760919999999999</v>
      </c>
      <c r="E10">
        <v>8.9143460000000001</v>
      </c>
      <c r="F10">
        <v>7.1723100000000003E-3</v>
      </c>
      <c r="G10" s="50">
        <v>92.260919999999999</v>
      </c>
      <c r="H10" s="2" t="s">
        <v>17</v>
      </c>
      <c r="I10" s="2" t="s">
        <v>17</v>
      </c>
      <c r="J10" s="2" t="s">
        <v>17</v>
      </c>
      <c r="K10" s="2" t="s">
        <v>17</v>
      </c>
      <c r="L10" s="54">
        <v>-0.2031423</v>
      </c>
      <c r="M10" s="54">
        <v>0.30249710000000002</v>
      </c>
      <c r="N10" s="6"/>
      <c r="O10" s="2" t="s">
        <v>17</v>
      </c>
      <c r="P10" s="2" t="s">
        <v>17</v>
      </c>
      <c r="Q10" s="2" t="s">
        <v>17</v>
      </c>
      <c r="S10" s="2" t="s">
        <v>17</v>
      </c>
      <c r="T10" s="2" t="s">
        <v>17</v>
      </c>
      <c r="U10" s="2" t="s">
        <v>17</v>
      </c>
      <c r="W10">
        <f>L10*CatModels45[[#This Row],[weight]]</f>
        <v>-1.456999549713E-3</v>
      </c>
      <c r="X10">
        <f>(M10*SQRT(40))^2</f>
        <v>3.6601798203364013</v>
      </c>
      <c r="Y10">
        <f t="shared" si="3"/>
        <v>2.6428815601227073E-2</v>
      </c>
    </row>
    <row r="11" spans="1:25" x14ac:dyDescent="0.55000000000000004">
      <c r="A11" s="51">
        <v>7</v>
      </c>
      <c r="B11" s="52" t="s">
        <v>9</v>
      </c>
      <c r="C11" s="51">
        <v>4</v>
      </c>
      <c r="D11" s="51">
        <v>101.90384</v>
      </c>
      <c r="E11" s="51">
        <v>11.057270000000001</v>
      </c>
      <c r="F11" s="51">
        <v>2.4565699999999999E-3</v>
      </c>
      <c r="G11" s="53">
        <v>91.237179999999995</v>
      </c>
      <c r="H11" s="2" t="s">
        <v>17</v>
      </c>
      <c r="I11" s="2" t="s">
        <v>17</v>
      </c>
      <c r="J11">
        <v>0.49905159999999998</v>
      </c>
      <c r="K11">
        <v>0.52968890000000002</v>
      </c>
      <c r="L11" s="54">
        <v>-0.2074085</v>
      </c>
      <c r="M11" s="54">
        <v>0.30223159999999999</v>
      </c>
      <c r="O11" s="2" t="s">
        <v>17</v>
      </c>
      <c r="P11" s="2" t="s">
        <v>17</v>
      </c>
      <c r="Q11" s="2" t="s">
        <v>17</v>
      </c>
      <c r="R11" s="10"/>
      <c r="S11" s="54">
        <f>J11*CatModels45[[#This Row],[weight]]</f>
        <v>1.225955189012E-3</v>
      </c>
      <c r="T11">
        <f t="shared" si="1"/>
        <v>11.222813231328402</v>
      </c>
      <c r="U11">
        <f t="shared" si="2"/>
        <v>2.7685257036485434E-2</v>
      </c>
      <c r="V11" s="10"/>
      <c r="W11">
        <f>L11*CatModels45[[#This Row],[weight]]</f>
        <v>-5.0951349884499999E-4</v>
      </c>
      <c r="X11">
        <f t="shared" ref="X11" si="5">(M11*SQRT(40))^2</f>
        <v>3.6537576015424</v>
      </c>
      <c r="Y11">
        <f t="shared" si="3"/>
        <v>9.0396273032010126E-3</v>
      </c>
    </row>
    <row r="12" spans="1:25" x14ac:dyDescent="0.55000000000000004">
      <c r="A12" s="17"/>
      <c r="B12" s="18"/>
      <c r="C12" s="17"/>
      <c r="D12" s="17"/>
      <c r="E12" s="17"/>
      <c r="F12" s="17"/>
      <c r="G12" s="17"/>
      <c r="H12" s="2"/>
      <c r="I12" s="2"/>
      <c r="L12" s="2"/>
      <c r="M12" s="2"/>
      <c r="N12" s="6"/>
      <c r="O12" s="2"/>
      <c r="P12" s="2"/>
      <c r="Q12" s="2"/>
      <c r="R12" s="10"/>
      <c r="V12" s="10"/>
      <c r="X12" s="2"/>
      <c r="Y12" s="2"/>
    </row>
    <row r="13" spans="1:25" x14ac:dyDescent="0.55000000000000004">
      <c r="A13" s="17"/>
      <c r="B13" s="18"/>
      <c r="C13" s="17"/>
      <c r="D13" s="17"/>
      <c r="E13" s="17"/>
      <c r="F13" s="17"/>
      <c r="G13" s="17"/>
      <c r="N13" s="7" t="s">
        <v>21</v>
      </c>
      <c r="O13" s="7">
        <f>SUM(O4:O7)</f>
        <v>1.9985967913008766</v>
      </c>
      <c r="P13" s="45" t="s">
        <v>23</v>
      </c>
      <c r="Q13" s="7">
        <f>SUM(Q4:Q7)</f>
        <v>33.251431899605571</v>
      </c>
      <c r="R13" s="11" t="s">
        <v>21</v>
      </c>
      <c r="S13" s="11">
        <f>SUM(S6:S11)</f>
        <v>0.2820953955075301</v>
      </c>
      <c r="T13" s="12" t="s">
        <v>23</v>
      </c>
      <c r="U13" s="11">
        <f>SUM(U6:U11)</f>
        <v>33.175090135165256</v>
      </c>
      <c r="V13" s="15" t="s">
        <v>21</v>
      </c>
      <c r="W13" s="15">
        <f>SUM(W5:W11)</f>
        <v>-4.6106335624030603E-2</v>
      </c>
      <c r="X13" s="47" t="s">
        <v>23</v>
      </c>
      <c r="Y13" s="15">
        <f>SUM(Y5:Y11)</f>
        <v>0.76339821013835962</v>
      </c>
    </row>
    <row r="14" spans="1:25" x14ac:dyDescent="0.55000000000000004">
      <c r="N14" s="7"/>
      <c r="O14" s="7"/>
      <c r="P14" s="7"/>
      <c r="Q14" s="7"/>
      <c r="R14" s="11"/>
      <c r="S14" s="11"/>
      <c r="T14" s="11"/>
      <c r="U14" s="11"/>
      <c r="V14" s="15"/>
      <c r="W14" s="15"/>
      <c r="X14" s="15"/>
      <c r="Y14" s="15"/>
    </row>
    <row r="15" spans="1:25" ht="14.7" thickBot="1" x14ac:dyDescent="0.6">
      <c r="N15" s="7" t="s">
        <v>22</v>
      </c>
      <c r="O15" s="7">
        <f>SQRT(Q13)/SQRT(40)</f>
        <v>0.91174875787693788</v>
      </c>
      <c r="P15" s="45" t="s">
        <v>24</v>
      </c>
      <c r="Q15" s="7"/>
      <c r="R15" s="11" t="s">
        <v>22</v>
      </c>
      <c r="S15" s="11">
        <f>SQRT(U13)/SQRT(40)</f>
        <v>0.9107015171718621</v>
      </c>
      <c r="T15" s="12" t="s">
        <v>24</v>
      </c>
      <c r="U15" s="11"/>
      <c r="V15" s="15" t="s">
        <v>22</v>
      </c>
      <c r="W15" s="15">
        <f>SQRT(Y13)/SQRT(40)</f>
        <v>0.13814830890553451</v>
      </c>
      <c r="X15" s="47" t="s">
        <v>24</v>
      </c>
      <c r="Y15" s="15"/>
    </row>
    <row r="16" spans="1:25" x14ac:dyDescent="0.55000000000000004">
      <c r="C16" s="37" t="s">
        <v>27</v>
      </c>
      <c r="D16" s="23" t="s">
        <v>35</v>
      </c>
      <c r="E16" s="23" t="s">
        <v>36</v>
      </c>
      <c r="F16" s="23" t="s">
        <v>38</v>
      </c>
      <c r="G16" s="24" t="s">
        <v>39</v>
      </c>
      <c r="N16" s="7"/>
      <c r="O16" s="7"/>
      <c r="P16" s="7" t="s">
        <v>25</v>
      </c>
      <c r="Q16" s="7">
        <f>O13-2*O15</f>
        <v>0.17509927554700089</v>
      </c>
      <c r="R16" s="11"/>
      <c r="S16" s="11"/>
      <c r="T16" s="11" t="s">
        <v>25</v>
      </c>
      <c r="U16" s="11">
        <f>S13-2*S15</f>
        <v>-1.5393076388361941</v>
      </c>
      <c r="V16" s="15"/>
      <c r="W16" s="15"/>
      <c r="X16" s="15" t="s">
        <v>25</v>
      </c>
      <c r="Y16" s="15">
        <f>W13-2*W15</f>
        <v>-0.32240295343509962</v>
      </c>
    </row>
    <row r="17" spans="1:25" x14ac:dyDescent="0.55000000000000004">
      <c r="B17" s="48" t="s">
        <v>44</v>
      </c>
      <c r="C17" s="25" t="s">
        <v>13</v>
      </c>
      <c r="D17" s="26">
        <v>1.9985967913008766</v>
      </c>
      <c r="E17" s="26">
        <v>0.91174875787693788</v>
      </c>
      <c r="F17" s="26">
        <v>0.17509927554700089</v>
      </c>
      <c r="G17" s="27">
        <v>3.8220943070547522</v>
      </c>
      <c r="N17" s="7"/>
      <c r="O17" s="7"/>
      <c r="P17" s="7" t="s">
        <v>26</v>
      </c>
      <c r="Q17" s="7">
        <f>O13+2*O15</f>
        <v>3.8220943070547522</v>
      </c>
      <c r="R17" s="11"/>
      <c r="S17" s="11"/>
      <c r="T17" s="11" t="s">
        <v>26</v>
      </c>
      <c r="U17" s="11">
        <f>S13+2*S15</f>
        <v>2.1034984298512542</v>
      </c>
      <c r="V17" s="15"/>
      <c r="W17" s="15"/>
      <c r="X17" s="15" t="s">
        <v>26</v>
      </c>
      <c r="Y17" s="15">
        <f>W13+2*W15</f>
        <v>0.23019028218703841</v>
      </c>
    </row>
    <row r="18" spans="1:25" x14ac:dyDescent="0.55000000000000004">
      <c r="B18" s="48" t="s">
        <v>43</v>
      </c>
      <c r="C18" s="28" t="s">
        <v>15</v>
      </c>
      <c r="D18" s="29">
        <v>-4.6106335624030603E-2</v>
      </c>
      <c r="E18" s="29">
        <v>0.13814830890553451</v>
      </c>
      <c r="F18" s="29">
        <v>-0.32240295343509962</v>
      </c>
      <c r="G18" s="30">
        <v>0.23019028218703841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x14ac:dyDescent="0.55000000000000004">
      <c r="B19" s="48" t="s">
        <v>44</v>
      </c>
      <c r="C19" s="31" t="s">
        <v>14</v>
      </c>
      <c r="D19" s="32">
        <v>0.2820953955075301</v>
      </c>
      <c r="E19" s="32">
        <v>0.9107015171718621</v>
      </c>
      <c r="F19" s="32">
        <v>-1.5393076388361941</v>
      </c>
      <c r="G19" s="33">
        <v>2.1034984298512542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x14ac:dyDescent="0.55000000000000004">
      <c r="F20" s="57" t="s">
        <v>37</v>
      </c>
      <c r="G20" s="57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s="3" customFormat="1" x14ac:dyDescent="0.55000000000000004">
      <c r="A21"/>
      <c r="B21"/>
      <c r="C21"/>
      <c r="D21"/>
      <c r="E21"/>
      <c r="F21"/>
      <c r="G21"/>
    </row>
    <row r="22" spans="1:25" ht="14.7" thickBot="1" x14ac:dyDescent="0.6">
      <c r="A22" s="3"/>
      <c r="B22" s="3" t="s">
        <v>34</v>
      </c>
      <c r="C22" s="3"/>
      <c r="D22" s="3"/>
      <c r="E22" s="3"/>
      <c r="F22" s="3"/>
      <c r="G22" s="3"/>
    </row>
    <row r="23" spans="1:25" x14ac:dyDescent="0.55000000000000004">
      <c r="C23" s="37" t="s">
        <v>27</v>
      </c>
      <c r="D23" s="23" t="s">
        <v>28</v>
      </c>
      <c r="E23" s="24" t="s">
        <v>29</v>
      </c>
    </row>
    <row r="24" spans="1:25" x14ac:dyDescent="0.55000000000000004">
      <c r="C24" s="25" t="s">
        <v>13</v>
      </c>
      <c r="D24" s="7">
        <f>SUM(F4,F5,F6,F7)</f>
        <v>0.95785387100000008</v>
      </c>
      <c r="E24" s="38">
        <v>1</v>
      </c>
    </row>
    <row r="25" spans="1:25" x14ac:dyDescent="0.55000000000000004">
      <c r="C25" s="28" t="s">
        <v>15</v>
      </c>
      <c r="D25" s="15">
        <f>SUM(F5,F7,F10,F11)</f>
        <v>0.20784338299999996</v>
      </c>
      <c r="E25" s="39">
        <v>2</v>
      </c>
    </row>
    <row r="26" spans="1:25" x14ac:dyDescent="0.55000000000000004">
      <c r="C26" s="31" t="s">
        <v>14</v>
      </c>
      <c r="D26" s="11">
        <f>SUM(F6,F7,F9,F11)</f>
        <v>0.190828789</v>
      </c>
      <c r="E26" s="40">
        <v>3</v>
      </c>
    </row>
    <row r="27" spans="1:25" ht="14.7" thickBot="1" x14ac:dyDescent="0.6">
      <c r="A27" s="3"/>
      <c r="B27" s="3" t="s">
        <v>40</v>
      </c>
      <c r="C27" s="3"/>
      <c r="D27" s="3"/>
      <c r="E27" s="3"/>
      <c r="F27" s="3"/>
      <c r="G27" s="3"/>
    </row>
    <row r="28" spans="1:25" x14ac:dyDescent="0.55000000000000004">
      <c r="B28" s="19"/>
      <c r="C28" s="23" t="s">
        <v>30</v>
      </c>
      <c r="D28" s="23" t="s">
        <v>16</v>
      </c>
      <c r="E28" s="23" t="s">
        <v>31</v>
      </c>
      <c r="F28" s="24" t="s">
        <v>32</v>
      </c>
    </row>
    <row r="29" spans="1:25" x14ac:dyDescent="0.55000000000000004">
      <c r="B29" s="43" t="s">
        <v>41</v>
      </c>
      <c r="C29" s="17">
        <v>0.27539419999999998</v>
      </c>
      <c r="D29" s="17">
        <v>0.15153920000000001</v>
      </c>
      <c r="E29" s="17">
        <v>7.9014490000000007E-2</v>
      </c>
      <c r="F29" s="20">
        <v>0.62737330000000002</v>
      </c>
    </row>
    <row r="30" spans="1:25" ht="14.7" thickBot="1" x14ac:dyDescent="0.6">
      <c r="B30" s="44" t="s">
        <v>42</v>
      </c>
      <c r="C30" s="21">
        <v>0.56580779999999997</v>
      </c>
      <c r="D30" s="21">
        <v>7.2693359999999999E-2</v>
      </c>
      <c r="E30" s="21">
        <v>0.42184969999999999</v>
      </c>
      <c r="F30" s="22">
        <v>0.69945809999999997</v>
      </c>
    </row>
  </sheetData>
  <mergeCells count="7">
    <mergeCell ref="W2:Y2"/>
    <mergeCell ref="F20:G20"/>
    <mergeCell ref="H2:I2"/>
    <mergeCell ref="J2:K2"/>
    <mergeCell ref="L2:M2"/>
    <mergeCell ref="O2:Q2"/>
    <mergeCell ref="S2:U2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H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a Q S d 0 6 s A A A D 2 A A A A E g A A A E N v b m Z p Z y 9 Q Y W N r Y W d l L n h t b I S P s Q 6 C M B i E d x P f g X S n L c V F U s r g K o k J 0 b g 2 0 E g j / D W 0 W N 7 N w U f y F Y Q o 6 u Z 4 d 1 9 y d 4 / b n W d D 2 w R X 1 V l t I E U R p i i w T k I l G w M q R W B Q J p Y L v p P l W Z 5 U M N J g k 8 F W K a q d u y S E e O + x j 7 H p T o R R G p F j v i 3 K W r U S f W D 9 H w 4 1 T L W l Q o I f X m s E w + s Y r x j D l J P Z 4 7 m G b 8 7 G v V P 6 Y / J N 3 7 i + U 0 J B u C 8 4 m S U n 7 w v i C Q A A / / 8 D A F B L A w Q U A A I A C A A A A C E A S c 0 K M I E B A A C o C w A A E w A A A E Z v c m 1 1 b G F z L 1 N l Y 3 R p b 2 4 x L m 3 s l F t r w j A U x 9 8 L / Q 6 h e 6 l Q C r o b b P g g d T J h s u F l L 8 s Y M Z 7 Z Y p p I c u o F 8 b s v 3 q b b 3 M t A J t I Q C P m f k / 8 5 4 U d i g G O i J G m t 1 u K t 6 7 i O i Z m G H o n U V C E 0 V A + E I W U i A F 2 H 2 N F S m e Z g l c i M w q r i W Q o S / V o i I I y U R L s x v h f d 0 I 4 B b e i A d 8 d A q 2 A G q I a 0 S R 8 a H b r r H O I E v U J w H X h e c D d B z Z 6 Z y M C E 9 b 5 U G o J i 6 b J U C F a F z 7 w n r V J 7 s k f u g f W s u 2 e 7 a L O u r b y O r H V / 1 W N A X t Z 6 R Y g W Z 4 J p U 0 a d w e v W M o q Z 7 F v H 9 n Q I W 7 u 2 Z t K 8 K 5 1 G S m S p X A S N v 6 d + M J v Z v k l d 4 t V F u M i a B 2 T m p Y u b W R m t Q B A m u F T l k O m f u Z V 6 x D e p M k u 7 o J d y F Q S y X 2 J j S P o x 7 j 0 0 S p j k 8 C 0 0 L 7 h O I v d e + A t v h g e B v b H N S R 8 L a R v 6 Z O 2 X C l 4 O / P S B 7 3 7 m B 2 C e / + j H / s 7 P 8 3 d + 8 s D V X w g 3 o Q u c M 7 s a Y J r H t B 2 D S Q x 9 b N j 5 V k s k E 1 T l j P + V 8 Q c A A A D / / w M A U E s B A i 0 A F A A G A A g A A A A h A C r d q k D S A A A A N w E A A B M A A A A A A A A A A A A A A A A A A A A A A F t D b 2 5 0 Z W 5 0 X 1 R 5 c G V z X S 5 4 b W x Q S w E C L Q A U A A I A C A A A A C E A a Q S d 0 6 s A A A D 2 A A A A E g A A A A A A A A A A A A A A A A A L A w A A Q 2 9 u Z m l n L 1 B h Y 2 t h Z 2 U u e G 1 s U E s B A i 0 A F A A C A A g A A A A h A E n N C j C B A Q A A q A s A A B M A A A A A A A A A A A A A A A A A 5 g M A A E Z v c m 1 1 b G F z L 1 N l Y 3 R p b 2 4 x L m 1 Q S w U G A A A A A A M A A w D C A A A A m A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Y 8 A A A A A A A A 1 D w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D b 3 l v d G V N b 2 R l b H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Y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S 0 w M y 0 x M F Q y M D o y N j o 1 N i 4 x N T g y M T k 4 W i I v P j x F b n R y e S B U e X B l P S J G a W x s Q 2 9 s d W 1 u V H l w Z X M i I F Z h b H V l P S J z Q X d Z R E J R V U Z C U T 0 9 I i 8 + P E V u d H J 5 I F R 5 c G U 9 I k Z p b G x D b 2 x 1 b W 5 O Y W 1 l c y I g V m F s d W U 9 I n N b J n F 1 b 3 Q 7 Q 2 9 s d W 1 u M S Z x d W 9 0 O y w m c X V v d D t t b 2 R l b C Z x d W 9 0 O y w m c X V v d D t u c G F y J n F 1 b 3 Q 7 L C Z x d W 9 0 O 0 F J Q 2 M m c X V v d D s s J n F 1 b 3 Q 7 R G V s d G F B S U N j J n F 1 b 3 Q 7 L C Z x d W 9 0 O 3 d l a W d o d C Z x d W 9 0 O y w m c X V v d D t E Z X Z p Y W 5 j Z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e W 9 0 Z U 1 v Z G V s c y 9 D a G F u Z 2 V k I F R 5 c G U u e y w w f S Z x d W 9 0 O y w m c X V v d D t T Z W N 0 a W 9 u M S 9 D b 3 l v d G V N b 2 R l b H M v Q 2 h h b m d l Z C B U e X B l L n t t b 2 R l b C w x f S Z x d W 9 0 O y w m c X V v d D t T Z W N 0 a W 9 u M S 9 D b 3 l v d G V N b 2 R l b H M v Q 2 h h b m d l Z C B U e X B l L n t u c G F y L D J 9 J n F 1 b 3 Q 7 L C Z x d W 9 0 O 1 N l Y 3 R p b 2 4 x L 0 N v e W 9 0 Z U 1 v Z G V s c y 9 D a G F u Z 2 V k I F R 5 c G U u e 0 F J Q 2 M s M 3 0 m c X V v d D s s J n F 1 b 3 Q 7 U 2 V j d G l v b j E v Q 2 9 5 b 3 R l T W 9 k Z W x z L 0 N o Y W 5 n Z W Q g V H l w Z S 5 7 R G V s d G F B S U N j L D R 9 J n F 1 b 3 Q 7 L C Z x d W 9 0 O 1 N l Y 3 R p b 2 4 x L 0 N v e W 9 0 Z U 1 v Z G V s c y 9 D a G F u Z 2 V k I F R 5 c G U u e 3 d l a W d o d C w 1 f S Z x d W 9 0 O y w m c X V v d D t T Z W N 0 a W 9 u M S 9 D b 3 l v d G V N b 2 R l b H M v Q 2 h h b m d l Z C B U e X B l L n t E Z X Z p Y W 5 j Z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D b 3 l v d G V N b 2 R l b H M v Q 2 h h b m d l Z C B U e X B l L n s s M H 0 m c X V v d D s s J n F 1 b 3 Q 7 U 2 V j d G l v b j E v Q 2 9 5 b 3 R l T W 9 k Z W x z L 0 N o Y W 5 n Z W Q g V H l w Z S 5 7 b W 9 k Z W w s M X 0 m c X V v d D s s J n F 1 b 3 Q 7 U 2 V j d G l v b j E v Q 2 9 5 b 3 R l T W 9 k Z W x z L 0 N o Y W 5 n Z W Q g V H l w Z S 5 7 b n B h c i w y f S Z x d W 9 0 O y w m c X V v d D t T Z W N 0 a W 9 u M S 9 D b 3 l v d G V N b 2 R l b H M v Q 2 h h b m d l Z C B U e X B l L n t B S U N j L D N 9 J n F 1 b 3 Q 7 L C Z x d W 9 0 O 1 N l Y 3 R p b 2 4 x L 0 N v e W 9 0 Z U 1 v Z G V s c y 9 D a G F u Z 2 V k I F R 5 c G U u e 0 R l b H R h Q U l D Y y w 0 f S Z x d W 9 0 O y w m c X V v d D t T Z W N 0 a W 9 u M S 9 D b 3 l v d G V N b 2 R l b H M v Q 2 h h b m d l Z C B U e X B l L n t 3 Z W l n a H Q s N X 0 m c X V v d D s s J n F 1 b 3 Q 7 U 2 V j d G l v b j E v Q 2 9 5 b 3 R l T W 9 k Z W x z L 0 N o Y W 5 n Z W Q g V H l w Z S 5 7 R G V 2 a W F u Y 2 U s N n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D b 3 l v d G V N b 2 R l b H M i L z 4 8 L 1 N 0 Y W J s Z U V u d H J p Z X M + P C 9 J d G V t P j x J d G V t P j x J d G V t T G 9 j Y X R p b 2 4 + P E l 0 Z W 1 U e X B l P k Z v c m 1 1 b G E 8 L 0 l 0 Z W 1 U e X B l P j x J d G V t U G F 0 a D 5 T Z W N 0 a W 9 u M S 9 D Y X R N b 2 R l b H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O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z L T E 4 V D I x O j U 1 O j E w L j U x N j Y w N D V a I i 8 + P E V u d H J 5 I F R 5 c G U 9 I k Z p b G x D b 2 x 1 b W 5 U e X B l c y I g V m F s d W U 9 I n N B d 1 l E Q l F V R k J R P T 0 i L z 4 8 R W 5 0 c n k g V H l w Z T 0 i R m l s b E N v b H V t b k 5 h b W V z I i B W Y W x 1 Z T 0 i c 1 s m c X V v d D t D b 2 x 1 b W 4 x J n F 1 b 3 Q 7 L C Z x d W 9 0 O 2 1 v Z G V s J n F 1 b 3 Q 7 L C Z x d W 9 0 O 2 5 w Y X I m c X V v d D s s J n F 1 b 3 Q 7 Q U l D Y y Z x d W 9 0 O y w m c X V v d D t E Z W x 0 Y U F J Q 2 M m c X V v d D s s J n F 1 b 3 Q 7 d 2 V p Z 2 h 0 J n F 1 b 3 Q 7 L C Z x d W 9 0 O 0 R l d m l h b m N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F 0 T W 9 k Z W x z L 0 N o Y W 5 n Z W Q g V H l w Z S 5 7 L D B 9 J n F 1 b 3 Q 7 L C Z x d W 9 0 O 1 N l Y 3 R p b 2 4 x L 0 N h d E 1 v Z G V s c y 9 D a G F u Z 2 V k I F R 5 c G U u e 2 1 v Z G V s L D F 9 J n F 1 b 3 Q 7 L C Z x d W 9 0 O 1 N l Y 3 R p b 2 4 x L 0 N h d E 1 v Z G V s c y 9 D a G F u Z 2 V k I F R 5 c G U u e 2 5 w Y X I s M n 0 m c X V v d D s s J n F 1 b 3 Q 7 U 2 V j d G l v b j E v Q 2 F 0 T W 9 k Z W x z L 0 N o Y W 5 n Z W Q g V H l w Z S 5 7 Q U l D Y y w z f S Z x d W 9 0 O y w m c X V v d D t T Z W N 0 a W 9 u M S 9 D Y X R N b 2 R l b H M v Q 2 h h b m d l Z C B U e X B l L n t E Z W x 0 Y U F J Q 2 M s N H 0 m c X V v d D s s J n F 1 b 3 Q 7 U 2 V j d G l v b j E v Q 2 F 0 T W 9 k Z W x z L 0 N o Y W 5 n Z W Q g V H l w Z S 5 7 d 2 V p Z 2 h 0 L D V 9 J n F 1 b 3 Q 7 L C Z x d W 9 0 O 1 N l Y 3 R p b 2 4 x L 0 N h d E 1 v Z G V s c y 9 D a G F u Z 2 V k I F R 5 c G U u e 0 R l d m l h b m N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N h d E 1 v Z G V s c y 9 D a G F u Z 2 V k I F R 5 c G U u e y w w f S Z x d W 9 0 O y w m c X V v d D t T Z W N 0 a W 9 u M S 9 D Y X R N b 2 R l b H M v Q 2 h h b m d l Z C B U e X B l L n t t b 2 R l b C w x f S Z x d W 9 0 O y w m c X V v d D t T Z W N 0 a W 9 u M S 9 D Y X R N b 2 R l b H M v Q 2 h h b m d l Z C B U e X B l L n t u c G F y L D J 9 J n F 1 b 3 Q 7 L C Z x d W 9 0 O 1 N l Y 3 R p b 2 4 x L 0 N h d E 1 v Z G V s c y 9 D a G F u Z 2 V k I F R 5 c G U u e 0 F J Q 2 M s M 3 0 m c X V v d D s s J n F 1 b 3 Q 7 U 2 V j d G l v b j E v Q 2 F 0 T W 9 k Z W x z L 0 N o Y W 5 n Z W Q g V H l w Z S 5 7 R G V s d G F B S U N j L D R 9 J n F 1 b 3 Q 7 L C Z x d W 9 0 O 1 N l Y 3 R p b 2 4 x L 0 N h d E 1 v Z G V s c y 9 D a G F u Z 2 V k I F R 5 c G U u e 3 d l a W d o d C w 1 f S Z x d W 9 0 O y w m c X V v d D t T Z W N 0 a W 9 u M S 9 D Y X R N b 2 R l b H M v Q 2 h h b m d l Z C B U e X B l L n t E Z X Z p Y W 5 j Z S w 2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N h d E 1 v Z G V s c y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4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E t M D M t M T h U M j E 6 N T U 6 M T A u N T E 2 N j A 0 N V o i L z 4 8 R W 5 0 c n k g V H l w Z T 0 i R m l s b E N v b H V t b l R 5 c G V z I i B W Y W x 1 Z T 0 i c 0 F 3 W U R C U V V G Q l E 9 P S I v P j x F b n R y e S B U e X B l P S J G a W x s Q 2 9 s d W 1 u T m F t Z X M i I F Z h b H V l P S J z W y Z x d W 9 0 O 0 N v b H V t b j E m c X V v d D s s J n F 1 b 3 Q 7 b W 9 k Z W w m c X V v d D s s J n F 1 b 3 Q 7 b n B h c i Z x d W 9 0 O y w m c X V v d D t B S U N j J n F 1 b 3 Q 7 L C Z x d W 9 0 O 0 R l b H R h Q U l D Y y Z x d W 9 0 O y w m c X V v d D t 3 Z W l n a H Q m c X V v d D s s J n F 1 b 3 Q 7 R G V 2 a W F u Y 2 U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Y X R N b 2 R l b H M v Q 2 h h b m d l Z C B U e X B l L n s s M H 0 m c X V v d D s s J n F 1 b 3 Q 7 U 2 V j d G l v b j E v Q 2 F 0 T W 9 k Z W x z L 0 N o Y W 5 n Z W Q g V H l w Z S 5 7 b W 9 k Z W w s M X 0 m c X V v d D s s J n F 1 b 3 Q 7 U 2 V j d G l v b j E v Q 2 F 0 T W 9 k Z W x z L 0 N o Y W 5 n Z W Q g V H l w Z S 5 7 b n B h c i w y f S Z x d W 9 0 O y w m c X V v d D t T Z W N 0 a W 9 u M S 9 D Y X R N b 2 R l b H M v Q 2 h h b m d l Z C B U e X B l L n t B S U N j L D N 9 J n F 1 b 3 Q 7 L C Z x d W 9 0 O 1 N l Y 3 R p b 2 4 x L 0 N h d E 1 v Z G V s c y 9 D a G F u Z 2 V k I F R 5 c G U u e 0 R l b H R h Q U l D Y y w 0 f S Z x d W 9 0 O y w m c X V v d D t T Z W N 0 a W 9 u M S 9 D Y X R N b 2 R l b H M v Q 2 h h b m d l Z C B U e X B l L n t 3 Z W l n a H Q s N X 0 m c X V v d D s s J n F 1 b 3 Q 7 U 2 V j d G l v b j E v Q 2 F 0 T W 9 k Z W x z L 0 N o Y W 5 n Z W Q g V H l w Z S 5 7 R G V 2 a W F u Y 2 U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Q 2 F 0 T W 9 k Z W x z L 0 N o Y W 5 n Z W Q g V H l w Z S 5 7 L D B 9 J n F 1 b 3 Q 7 L C Z x d W 9 0 O 1 N l Y 3 R p b 2 4 x L 0 N h d E 1 v Z G V s c y 9 D a G F u Z 2 V k I F R 5 c G U u e 2 1 v Z G V s L D F 9 J n F 1 b 3 Q 7 L C Z x d W 9 0 O 1 N l Y 3 R p b 2 4 x L 0 N h d E 1 v Z G V s c y 9 D a G F u Z 2 V k I F R 5 c G U u e 2 5 w Y X I s M n 0 m c X V v d D s s J n F 1 b 3 Q 7 U 2 V j d G l v b j E v Q 2 F 0 T W 9 k Z W x z L 0 N o Y W 5 n Z W Q g V H l w Z S 5 7 Q U l D Y y w z f S Z x d W 9 0 O y w m c X V v d D t T Z W N 0 a W 9 u M S 9 D Y X R N b 2 R l b H M v Q 2 h h b m d l Z C B U e X B l L n t E Z W x 0 Y U F J Q 2 M s N H 0 m c X V v d D s s J n F 1 b 3 Q 7 U 2 V j d G l v b j E v Q 2 F 0 T W 9 k Z W x z L 0 N o Y W 5 n Z W Q g V H l w Z S 5 7 d 2 V p Z 2 h 0 L D V 9 J n F 1 b 3 Q 7 L C Z x d W 9 0 O 1 N l Y 3 R p b 2 4 x L 0 N h d E 1 v Z G V s c y 9 D a G F u Z 2 V k I F R 5 c G U u e 0 R l d m l h b m N l L D Z 9 J n F 1 b 3 Q 7 X S w m c X V v d D t S Z W x h d G l v b n N o a X B J b m Z v J n F 1 b 3 Q 7 O l t d f S I v P j x F b n R y e S B U e X B l P S J S Z X N 1 b H R U e X B l I i B W Y W x 1 Z T 0 i c 0 V 4 Y 2 V w d G l v b i I v P j x F b n R y e S B U e X B l P S J G a W x s T 2 J q Z W N 0 V H l w Z S I g V m F s d W U 9 I n N D b 2 5 u Z W N 0 a W 9 u T 2 5 s e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0 N v e W 9 0 Z U 1 v Z G V s c y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i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z L T E w V D I w O j I 2 O j U 2 L j E 1 O D I x O T h a I i 8 + P E V u d H J 5 I F R 5 c G U 9 I k Z p b G x D b 2 x 1 b W 5 U e X B l c y I g V m F s d W U 9 I n N B d 1 l E Q l F V R k J R P T 0 i L z 4 8 R W 5 0 c n k g V H l w Z T 0 i R m l s b E N v b H V t b k 5 h b W V z I i B W Y W x 1 Z T 0 i c 1 s m c X V v d D t D b 2 x 1 b W 4 x J n F 1 b 3 Q 7 L C Z x d W 9 0 O 2 1 v Z G V s J n F 1 b 3 Q 7 L C Z x d W 9 0 O 2 5 w Y X I m c X V v d D s s J n F 1 b 3 Q 7 Q U l D Y y Z x d W 9 0 O y w m c X V v d D t E Z W x 0 Y U F J Q 2 M m c X V v d D s s J n F 1 b 3 Q 7 d 2 V p Z 2 h 0 J n F 1 b 3 Q 7 L C Z x d W 9 0 O 0 R l d m l h b m N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5 b 3 R l T W 9 k Z W x z L 0 N o Y W 5 n Z W Q g V H l w Z S 5 7 L D B 9 J n F 1 b 3 Q 7 L C Z x d W 9 0 O 1 N l Y 3 R p b 2 4 x L 0 N v e W 9 0 Z U 1 v Z G V s c y 9 D a G F u Z 2 V k I F R 5 c G U u e 2 1 v Z G V s L D F 9 J n F 1 b 3 Q 7 L C Z x d W 9 0 O 1 N l Y 3 R p b 2 4 x L 0 N v e W 9 0 Z U 1 v Z G V s c y 9 D a G F u Z 2 V k I F R 5 c G U u e 2 5 w Y X I s M n 0 m c X V v d D s s J n F 1 b 3 Q 7 U 2 V j d G l v b j E v Q 2 9 5 b 3 R l T W 9 k Z W x z L 0 N o Y W 5 n Z W Q g V H l w Z S 5 7 Q U l D Y y w z f S Z x d W 9 0 O y w m c X V v d D t T Z W N 0 a W 9 u M S 9 D b 3 l v d G V N b 2 R l b H M v Q 2 h h b m d l Z C B U e X B l L n t E Z W x 0 Y U F J Q 2 M s N H 0 m c X V v d D s s J n F 1 b 3 Q 7 U 2 V j d G l v b j E v Q 2 9 5 b 3 R l T W 9 k Z W x z L 0 N o Y W 5 n Z W Q g V H l w Z S 5 7 d 2 V p Z 2 h 0 L D V 9 J n F 1 b 3 Q 7 L C Z x d W 9 0 O 1 N l Y 3 R p b 2 4 x L 0 N v e W 9 0 Z U 1 v Z G V s c y 9 D a G F u Z 2 V k I F R 5 c G U u e 0 R l d m l h b m N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N v e W 9 0 Z U 1 v Z G V s c y 9 D a G F u Z 2 V k I F R 5 c G U u e y w w f S Z x d W 9 0 O y w m c X V v d D t T Z W N 0 a W 9 u M S 9 D b 3 l v d G V N b 2 R l b H M v Q 2 h h b m d l Z C B U e X B l L n t t b 2 R l b C w x f S Z x d W 9 0 O y w m c X V v d D t T Z W N 0 a W 9 u M S 9 D b 3 l v d G V N b 2 R l b H M v Q 2 h h b m d l Z C B U e X B l L n t u c G F y L D J 9 J n F 1 b 3 Q 7 L C Z x d W 9 0 O 1 N l Y 3 R p b 2 4 x L 0 N v e W 9 0 Z U 1 v Z G V s c y 9 D a G F u Z 2 V k I F R 5 c G U u e 0 F J Q 2 M s M 3 0 m c X V v d D s s J n F 1 b 3 Q 7 U 2 V j d G l v b j E v Q 2 9 5 b 3 R l T W 9 k Z W x z L 0 N o Y W 5 n Z W Q g V H l w Z S 5 7 R G V s d G F B S U N j L D R 9 J n F 1 b 3 Q 7 L C Z x d W 9 0 O 1 N l Y 3 R p b 2 4 x L 0 N v e W 9 0 Z U 1 v Z G V s c y 9 D a G F u Z 2 V k I F R 5 c G U u e 3 d l a W d o d C w 1 f S Z x d W 9 0 O y w m c X V v d D t T Z W N 0 a W 9 u M S 9 D b 3 l v d G V N b 2 R l b H M v Q 2 h h b m d l Z C B U e X B l L n t E Z X Z p Y W 5 j Z S w 2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D Y X R N b 2 R l b H M l M j A o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O C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z L T E 4 V D I x O j U 1 O j E w L j U x N j Y w N D V a I i 8 + P E V u d H J 5 I F R 5 c G U 9 I k Z p b G x D b 2 x 1 b W 5 U e X B l c y I g V m F s d W U 9 I n N B d 1 l E Q l F V R k J R P T 0 i L z 4 8 R W 5 0 c n k g V H l w Z T 0 i R m l s b E N v b H V t b k 5 h b W V z I i B W Y W x 1 Z T 0 i c 1 s m c X V v d D t D b 2 x 1 b W 4 x J n F 1 b 3 Q 7 L C Z x d W 9 0 O 2 1 v Z G V s J n F 1 b 3 Q 7 L C Z x d W 9 0 O 2 5 w Y X I m c X V v d D s s J n F 1 b 3 Q 7 Q U l D Y y Z x d W 9 0 O y w m c X V v d D t E Z W x 0 Y U F J Q 2 M m c X V v d D s s J n F 1 b 3 Q 7 d 2 V p Z 2 h 0 J n F 1 b 3 Q 7 L C Z x d W 9 0 O 0 R l d m l h b m N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F 0 T W 9 k Z W x z L 0 N o Y W 5 n Z W Q g V H l w Z S 5 7 L D B 9 J n F 1 b 3 Q 7 L C Z x d W 9 0 O 1 N l Y 3 R p b 2 4 x L 0 N h d E 1 v Z G V s c y 9 D a G F u Z 2 V k I F R 5 c G U u e 2 1 v Z G V s L D F 9 J n F 1 b 3 Q 7 L C Z x d W 9 0 O 1 N l Y 3 R p b 2 4 x L 0 N h d E 1 v Z G V s c y 9 D a G F u Z 2 V k I F R 5 c G U u e 2 5 w Y X I s M n 0 m c X V v d D s s J n F 1 b 3 Q 7 U 2 V j d G l v b j E v Q 2 F 0 T W 9 k Z W x z L 0 N o Y W 5 n Z W Q g V H l w Z S 5 7 Q U l D Y y w z f S Z x d W 9 0 O y w m c X V v d D t T Z W N 0 a W 9 u M S 9 D Y X R N b 2 R l b H M v Q 2 h h b m d l Z C B U e X B l L n t E Z W x 0 Y U F J Q 2 M s N H 0 m c X V v d D s s J n F 1 b 3 Q 7 U 2 V j d G l v b j E v Q 2 F 0 T W 9 k Z W x z L 0 N o Y W 5 n Z W Q g V H l w Z S 5 7 d 2 V p Z 2 h 0 L D V 9 J n F 1 b 3 Q 7 L C Z x d W 9 0 O 1 N l Y 3 R p b 2 4 x L 0 N h d E 1 v Z G V s c y 9 D a G F u Z 2 V k I F R 5 c G U u e 0 R l d m l h b m N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N h d E 1 v Z G V s c y 9 D a G F u Z 2 V k I F R 5 c G U u e y w w f S Z x d W 9 0 O y w m c X V v d D t T Z W N 0 a W 9 u M S 9 D Y X R N b 2 R l b H M v Q 2 h h b m d l Z C B U e X B l L n t t b 2 R l b C w x f S Z x d W 9 0 O y w m c X V v d D t T Z W N 0 a W 9 u M S 9 D Y X R N b 2 R l b H M v Q 2 h h b m d l Z C B U e X B l L n t u c G F y L D J 9 J n F 1 b 3 Q 7 L C Z x d W 9 0 O 1 N l Y 3 R p b 2 4 x L 0 N h d E 1 v Z G V s c y 9 D a G F u Z 2 V k I F R 5 c G U u e 0 F J Q 2 M s M 3 0 m c X V v d D s s J n F 1 b 3 Q 7 U 2 V j d G l v b j E v Q 2 F 0 T W 9 k Z W x z L 0 N o Y W 5 n Z W Q g V H l w Z S 5 7 R G V s d G F B S U N j L D R 9 J n F 1 b 3 Q 7 L C Z x d W 9 0 O 1 N l Y 3 R p b 2 4 x L 0 N h d E 1 v Z G V s c y 9 D a G F u Z 2 V k I F R 5 c G U u e 3 d l a W d o d C w 1 f S Z x d W 9 0 O y w m c X V v d D t T Z W N 0 a W 9 u M S 9 D Y X R N b 2 R l b H M v Q 2 h h b m d l Z C B U e X B l L n t E Z X Z p Y W 5 j Z S w 2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V G F i b G U i L z 4 8 R W 5 0 c n k g V H l w Z T 0 i R m l s b F R h c m d l d C I g V m F s d W U 9 I n N D Y X R N b 2 R l b H M 0 N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2 8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O C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x L T A 2 L T E 4 V D E 5 O j I 2 O j U 4 L j k 2 M D U w M T J a I i 8 + P E V u d H J 5 I F R 5 c G U 9 I k Z p b G x D b 2 x 1 b W 5 U e X B l c y I g V m F s d W U 9 I n N B d 1 l E Q l F V R k J R P T 0 i L z 4 8 R W 5 0 c n k g V H l w Z T 0 i R m l s b E N v b H V t b k 5 h b W V z I i B W Y W x 1 Z T 0 i c 1 s m c X V v d D t D b 2 x 1 b W 4 x J n F 1 b 3 Q 7 L C Z x d W 9 0 O 2 1 v Z G V s J n F 1 b 3 Q 7 L C Z x d W 9 0 O 2 5 w Y X I m c X V v d D s s J n F 1 b 3 Q 7 Q U l D Y y Z x d W 9 0 O y w m c X V v d D t E Z W x 0 Y U F J Q 2 M m c X V v d D s s J n F 1 b 3 Q 7 d 2 V p Z 2 h 0 J n F 1 b 3 Q 7 L C Z x d W 9 0 O 0 R l d m l h b m N l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y 9 B d X R v U m V t b 3 Z l Z E N v b H V t b n M x L n t D b 2 x 1 b W 4 x L D B 9 J n F 1 b 3 Q 7 L C Z x d W 9 0 O 1 N l Y 3 R p b 2 4 x L 2 8 v Q X V 0 b 1 J l b W 9 2 Z W R D b 2 x 1 b W 5 z M S 5 7 b W 9 k Z W w s M X 0 m c X V v d D s s J n F 1 b 3 Q 7 U 2 V j d G l v b j E v b y 9 B d X R v U m V t b 3 Z l Z E N v b H V t b n M x L n t u c G F y L D J 9 J n F 1 b 3 Q 7 L C Z x d W 9 0 O 1 N l Y 3 R p b 2 4 x L 2 8 v Q X V 0 b 1 J l b W 9 2 Z W R D b 2 x 1 b W 5 z M S 5 7 Q U l D Y y w z f S Z x d W 9 0 O y w m c X V v d D t T Z W N 0 a W 9 u M S 9 v L 0 F 1 d G 9 S Z W 1 v d m V k Q 2 9 s d W 1 u c z E u e 0 R l b H R h Q U l D Y y w 0 f S Z x d W 9 0 O y w m c X V v d D t T Z W N 0 a W 9 u M S 9 v L 0 F 1 d G 9 S Z W 1 v d m V k Q 2 9 s d W 1 u c z E u e 3 d l a W d o d C w 1 f S Z x d W 9 0 O y w m c X V v d D t T Z W N 0 a W 9 u M S 9 v L 0 F 1 d G 9 S Z W 1 v d m V k Q 2 9 s d W 1 u c z E u e 0 R l d m l h b m N l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8 v Q X V 0 b 1 J l b W 9 2 Z W R D b 2 x 1 b W 5 z M S 5 7 Q 2 9 s d W 1 u M S w w f S Z x d W 9 0 O y w m c X V v d D t T Z W N 0 a W 9 u M S 9 v L 0 F 1 d G 9 S Z W 1 v d m V k Q 2 9 s d W 1 u c z E u e 2 1 v Z G V s L D F 9 J n F 1 b 3 Q 7 L C Z x d W 9 0 O 1 N l Y 3 R p b 2 4 x L 2 8 v Q X V 0 b 1 J l b W 9 2 Z W R D b 2 x 1 b W 5 z M S 5 7 b n B h c i w y f S Z x d W 9 0 O y w m c X V v d D t T Z W N 0 a W 9 u M S 9 v L 0 F 1 d G 9 S Z W 1 v d m V k Q 2 9 s d W 1 u c z E u e 0 F J Q 2 M s M 3 0 m c X V v d D s s J n F 1 b 3 Q 7 U 2 V j d G l v b j E v b y 9 B d X R v U m V t b 3 Z l Z E N v b H V t b n M x L n t E Z W x 0 Y U F J Q 2 M s N H 0 m c X V v d D s s J n F 1 b 3 Q 7 U 2 V j d G l v b j E v b y 9 B d X R v U m V t b 3 Z l Z E N v b H V t b n M x L n t 3 Z W l n a H Q s N X 0 m c X V v d D s s J n F 1 b 3 Q 7 U 2 V j d G l v b j E v b y 9 B d X R v U m V t b 3 Z l Z E N v b H V t b n M x L n t E Z X Z p Y W 5 j Z S w 2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2 9 5 b 3 R l T W 9 k Z W x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9 5 b 3 R l T W 9 k Z W x z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9 5 b 3 R l T W 9 k Z W x z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Y X R N b 2 R l b H M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Y X R N b 2 R l b H M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Y X R N b 2 R l b H M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h d E 1 v Z G V s c y U y M C g y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h d E 1 v Z G V s c y U y M C g y K S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N h d E 1 v Z G V s c y U y M C g y K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9 5 b 3 R l T W 9 k Z W x z J T I w K D I p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9 5 b 3 R l T W 9 k Z W x z J T I w K D I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2 9 5 b 3 R l T W 9 k Z W x z J T I w K D I p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Y X R N b 2 R l b H M l M j A o M y k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Y X R N b 2 R l b H M l M j A o M y k v U H J v b W 9 0 Z W Q l M j B I Z W F k Z X J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D Y X R N b 2 R l b H M l M j A o M y k v Q 2 h h b m d l Z C U y M F R 5 c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2 8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v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b y 9 D a G F u Z 2 V k J T I w V H l w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J i D v 7 L i p x U i 3 m Z 6 K Q l 6 / H Q A A A A A C A A A A A A A Q Z g A A A A E A A C A A A A B + q j 9 f 9 f q L P E u J L a 6 E Z z k N z 7 7 T X H o c Q K D + H b U 5 k o y + p g A A A A A O g A A A A A I A A C A A A A B H d J w y + M u j F G b W T 8 n s E K 5 R p 9 w s R O Q A 2 A i D 9 V A Q Y R k u Q 1 A A A A B K I K 3 x W f 6 g 1 w B + P R 6 1 a 2 D Z V a X R j J 8 a y 3 Q P L R j I t P v b C e Q w Q 0 y A w Q K X k m H P t X u o M H O d 9 U v n m S a D j m n U + m L m B U v 1 O C i z z u a 4 U S w D Y B A S + B / D B U A A A A A P e 5 X r i 9 b d / R Y o 0 Y + J I X b C k C d E 3 u J / d S M T p E M k / B h I U 6 U H y A g p z b 0 J O + 2 3 i r + C P w V E P y E 1 k 1 X j 2 7 3 1 d t N I M B B J < / D a t a M a s h u p > 
</file>

<file path=customXml/itemProps1.xml><?xml version="1.0" encoding="utf-8"?>
<ds:datastoreItem xmlns:ds="http://schemas.openxmlformats.org/officeDocument/2006/customXml" ds:itemID="{8977A622-A4C1-41DC-AB8D-E032619562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Coyote Occupancy Model Averages</vt:lpstr>
      <vt:lpstr>Rabbit Occupancy Model Average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Weiss</dc:creator>
  <cp:lastModifiedBy>Rebecca Davenport</cp:lastModifiedBy>
  <dcterms:created xsi:type="dcterms:W3CDTF">2021-03-10T20:26:06Z</dcterms:created>
  <dcterms:modified xsi:type="dcterms:W3CDTF">2021-06-21T01:24:22Z</dcterms:modified>
</cp:coreProperties>
</file>