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 SSD/ToufiekDomain/Toufiek Publications/working manuscripts/Hymeniacidon/Final Manuscript Table and Figures Review 2_12 August 2022/Supplimentary Tables H. perlevis 30 May 2022/"/>
    </mc:Choice>
  </mc:AlternateContent>
  <xr:revisionPtr revIDLastSave="0" documentId="13_ncr:1_{6B15813A-3ADD-6046-9AE4-5C5D6114F6EA}" xr6:coauthVersionLast="47" xr6:coauthVersionMax="47" xr10:uidLastSave="{00000000-0000-0000-0000-000000000000}"/>
  <bookViews>
    <workbookView xWindow="1600" yWindow="2060" windowWidth="26520" windowHeight="20500" xr2:uid="{4869A34E-D96C-D348-8EBD-053816723AB1}"/>
  </bookViews>
  <sheets>
    <sheet name="H. perlevis global distr" sheetId="1" r:id="rId1"/>
    <sheet name="Namibian distribution" sheetId="3" r:id="rId2"/>
    <sheet name="From Turner 2020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0" i="1" l="1"/>
  <c r="P156" i="1"/>
  <c r="P157" i="1"/>
  <c r="P158" i="1"/>
  <c r="P159" i="1"/>
  <c r="P160" i="1"/>
  <c r="P161" i="1"/>
  <c r="P162" i="1"/>
  <c r="P163" i="1"/>
  <c r="P164" i="1"/>
  <c r="K156" i="1"/>
  <c r="K157" i="1"/>
  <c r="K158" i="1"/>
  <c r="K159" i="1"/>
  <c r="K160" i="1"/>
  <c r="K161" i="1"/>
  <c r="K162" i="1"/>
  <c r="K163" i="1"/>
  <c r="K164" i="1"/>
  <c r="K91" i="1"/>
  <c r="K81" i="1"/>
  <c r="P155" i="1"/>
  <c r="K155" i="1"/>
  <c r="P154" i="1"/>
  <c r="K154" i="1"/>
  <c r="P153" i="1"/>
  <c r="K153" i="1"/>
  <c r="P152" i="1"/>
  <c r="K152" i="1"/>
  <c r="P151" i="1"/>
  <c r="K151" i="1"/>
  <c r="P150" i="1"/>
  <c r="K150" i="1"/>
  <c r="N7" i="3"/>
  <c r="N6" i="3"/>
  <c r="N5" i="3"/>
  <c r="N4" i="3"/>
  <c r="N3" i="3"/>
  <c r="N2" i="3"/>
  <c r="I7" i="3"/>
  <c r="I6" i="3"/>
  <c r="I5" i="3"/>
  <c r="I4" i="3"/>
  <c r="I3" i="3"/>
  <c r="I2" i="3"/>
  <c r="P149" i="1"/>
  <c r="K149" i="1"/>
  <c r="P148" i="1"/>
  <c r="P147" i="1"/>
  <c r="P146" i="1"/>
  <c r="P145" i="1"/>
  <c r="P144" i="1"/>
  <c r="P143" i="1"/>
  <c r="P142" i="1"/>
  <c r="P141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P139" i="1"/>
  <c r="P138" i="1"/>
  <c r="P137" i="1"/>
  <c r="P136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84" i="1"/>
  <c r="K82" i="1"/>
  <c r="K83" i="1"/>
  <c r="K78" i="1"/>
  <c r="K79" i="1"/>
  <c r="K80" i="1"/>
  <c r="K7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58" i="1"/>
  <c r="K28" i="1"/>
  <c r="K29" i="1"/>
  <c r="K30" i="1"/>
  <c r="K27" i="1"/>
  <c r="P125" i="1"/>
  <c r="P126" i="1"/>
  <c r="P127" i="1"/>
  <c r="P128" i="1"/>
  <c r="P129" i="1"/>
  <c r="P130" i="1"/>
  <c r="P131" i="1"/>
  <c r="P132" i="1"/>
  <c r="P133" i="1"/>
  <c r="P134" i="1"/>
  <c r="P135" i="1"/>
  <c r="P124" i="1"/>
  <c r="P121" i="1"/>
  <c r="P120" i="1"/>
  <c r="P111" i="1"/>
  <c r="P112" i="1"/>
  <c r="P113" i="1"/>
  <c r="P114" i="1"/>
  <c r="P115" i="1"/>
  <c r="P116" i="1"/>
  <c r="P110" i="1"/>
  <c r="P109" i="1"/>
  <c r="P103" i="1"/>
  <c r="P104" i="1"/>
  <c r="P105" i="1"/>
  <c r="P106" i="1"/>
  <c r="P107" i="1"/>
  <c r="P108" i="1"/>
  <c r="P76" i="1"/>
  <c r="P75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0" i="1"/>
  <c r="P37" i="1"/>
  <c r="P34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2" i="1"/>
  <c r="K110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P42" i="1"/>
  <c r="K42" i="1"/>
  <c r="P123" i="1"/>
  <c r="P122" i="1"/>
  <c r="P119" i="1"/>
  <c r="P118" i="1"/>
  <c r="P117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K76" i="1"/>
  <c r="K75" i="1"/>
  <c r="P58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K57" i="1" l="1"/>
  <c r="K56" i="1"/>
  <c r="K55" i="1"/>
  <c r="K54" i="1"/>
  <c r="P31" i="1"/>
  <c r="P32" i="1"/>
  <c r="P33" i="1"/>
  <c r="P35" i="1"/>
  <c r="P36" i="1"/>
  <c r="P38" i="1"/>
  <c r="P39" i="1"/>
  <c r="P41" i="1"/>
  <c r="P43" i="1"/>
  <c r="P3" i="1"/>
  <c r="P4" i="1"/>
  <c r="K21" i="1"/>
  <c r="K22" i="1"/>
  <c r="K23" i="1"/>
  <c r="K24" i="1"/>
  <c r="K25" i="1"/>
  <c r="K26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" i="1"/>
  <c r="G47" i="2" l="1"/>
  <c r="G45" i="2"/>
  <c r="G41" i="2"/>
  <c r="G39" i="2"/>
  <c r="G31" i="2"/>
  <c r="G24" i="2"/>
  <c r="G14" i="2"/>
  <c r="G13" i="2"/>
  <c r="G8" i="2"/>
</calcChain>
</file>

<file path=xl/sharedStrings.xml><?xml version="1.0" encoding="utf-8"?>
<sst xmlns="http://schemas.openxmlformats.org/spreadsheetml/2006/main" count="1875" uniqueCount="670">
  <si>
    <t>Locus</t>
  </si>
  <si>
    <t>Genbank#</t>
  </si>
  <si>
    <t>Collection location</t>
  </si>
  <si>
    <t>Citation</t>
  </si>
  <si>
    <t>CO1</t>
  </si>
  <si>
    <t>Korea</t>
  </si>
  <si>
    <t>n/a</t>
  </si>
  <si>
    <t>Park et al 2007</t>
  </si>
  <si>
    <t xml:space="preserve">Hymeniacidon perlevis   </t>
  </si>
  <si>
    <t>AF437301</t>
  </si>
  <si>
    <t>France</t>
  </si>
  <si>
    <t>Erpenbeck et al. 2002</t>
  </si>
  <si>
    <t>AY625662</t>
  </si>
  <si>
    <t xml:space="preserve">Netherlands </t>
  </si>
  <si>
    <t>Erpenbeck et al. 2006</t>
  </si>
  <si>
    <t>HM035983</t>
  </si>
  <si>
    <t>China</t>
  </si>
  <si>
    <t>Cao,H., Cao,X., Xue,S. and Zhang,W., unpub.</t>
  </si>
  <si>
    <t>JX477015</t>
  </si>
  <si>
    <t>Portugal</t>
  </si>
  <si>
    <t>Alex et al. 2012</t>
  </si>
  <si>
    <t>JX477016</t>
  </si>
  <si>
    <t>JX477017</t>
  </si>
  <si>
    <t>JX477018</t>
  </si>
  <si>
    <t>JX477019</t>
  </si>
  <si>
    <t>JX477020</t>
  </si>
  <si>
    <t>JX477021</t>
  </si>
  <si>
    <t>JX477022</t>
  </si>
  <si>
    <t>JX477023</t>
  </si>
  <si>
    <t>KU697713</t>
  </si>
  <si>
    <t>Spain</t>
  </si>
  <si>
    <t>Miralles et al. 2016</t>
  </si>
  <si>
    <t>KU697714</t>
  </si>
  <si>
    <t>KY492551</t>
  </si>
  <si>
    <t>Regueiras et al. 2019</t>
  </si>
  <si>
    <t>KY492552</t>
  </si>
  <si>
    <t>KY492553</t>
  </si>
  <si>
    <t>KY492554</t>
  </si>
  <si>
    <t>KY492555</t>
  </si>
  <si>
    <t>KY492556</t>
  </si>
  <si>
    <t>KY492557</t>
  </si>
  <si>
    <t>KY492558</t>
  </si>
  <si>
    <t>KY492559</t>
  </si>
  <si>
    <t>KY492560</t>
  </si>
  <si>
    <t>KY492561</t>
  </si>
  <si>
    <t>MG885802</t>
  </si>
  <si>
    <t>Argentina: Rio Negro, Instituto</t>
  </si>
  <si>
    <t>Gastaldi et al. 2018</t>
  </si>
  <si>
    <t xml:space="preserve">Hymeniacidon sinapium   </t>
  </si>
  <si>
    <t>EF217329</t>
  </si>
  <si>
    <t>EF217330</t>
  </si>
  <si>
    <t>EF217331</t>
  </si>
  <si>
    <t>EF217332</t>
  </si>
  <si>
    <t>Mission Bay, San Diego, California</t>
  </si>
  <si>
    <t>CO1 (from mitogenome)</t>
  </si>
  <si>
    <t>KF192342</t>
  </si>
  <si>
    <t>Daecheon Beach, Korea</t>
  </si>
  <si>
    <t>Jun et al. 2015</t>
  </si>
  <si>
    <t>KP136744</t>
  </si>
  <si>
    <t>Black Sea, Turkey</t>
  </si>
  <si>
    <t>Kolukirik,M., Karahan,A. and Ozturk,D.I., unpub.</t>
  </si>
  <si>
    <t>MT007960</t>
  </si>
  <si>
    <t>Carpinteria, California</t>
  </si>
  <si>
    <t>18S</t>
  </si>
  <si>
    <t>DQ206445</t>
  </si>
  <si>
    <t xml:space="preserve">Dalian, China </t>
  </si>
  <si>
    <t>Cao,X., Fu,W., Yu,X. and Zhang,W., unpub.</t>
  </si>
  <si>
    <t>HQ829180</t>
  </si>
  <si>
    <t>Dalian (Yellow Sea, China)</t>
  </si>
  <si>
    <t>MT001298</t>
  </si>
  <si>
    <t>ITS</t>
  </si>
  <si>
    <t>Japan</t>
  </si>
  <si>
    <t>Hoshino et al. 2008</t>
  </si>
  <si>
    <t>Hymeniacidon sinapium</t>
  </si>
  <si>
    <t>AB373166</t>
  </si>
  <si>
    <t>AB373167</t>
  </si>
  <si>
    <t xml:space="preserve">JQ658455 </t>
  </si>
  <si>
    <t>Elkhorn Slough, CA</t>
  </si>
  <si>
    <t>Fuller &amp; Hughey, 2013</t>
  </si>
  <si>
    <t>Lat</t>
  </si>
  <si>
    <t>Long</t>
  </si>
  <si>
    <r>
      <t xml:space="preserve">Table S1. </t>
    </r>
    <r>
      <rPr>
        <sz val="12"/>
        <rFont val="Calibri"/>
        <family val="2"/>
        <charset val="204"/>
        <scheme val="minor"/>
      </rPr>
      <t xml:space="preserve">Sampling effort and locations. Intertidal / marina sites are listed last. For all subtidal sites, the number of sampling dives is listed, and the cumulative dive time as an estimate of search effort. </t>
    </r>
  </si>
  <si>
    <t>Region</t>
  </si>
  <si>
    <t>Location name</t>
  </si>
  <si>
    <t>Dives</t>
  </si>
  <si>
    <t>Max depth (m)</t>
  </si>
  <si>
    <t>Cumulative search time (min)</t>
  </si>
  <si>
    <t>H. sinapium</t>
  </si>
  <si>
    <t>Monterey</t>
  </si>
  <si>
    <t>Middle Reef, Pt. Lobos</t>
  </si>
  <si>
    <t>not found</t>
  </si>
  <si>
    <t>Hopkin's Marine Station</t>
  </si>
  <si>
    <t>Perkin's Reef</t>
  </si>
  <si>
    <t>Santa Barbara</t>
  </si>
  <si>
    <t>Arroyo Hondo Reef</t>
  </si>
  <si>
    <t>Arroyo Quemado Reef</t>
  </si>
  <si>
    <t>Tajigus</t>
  </si>
  <si>
    <t>Naples Reef</t>
  </si>
  <si>
    <t>Elwood Junkpile</t>
  </si>
  <si>
    <t>Elwood Bluffs</t>
  </si>
  <si>
    <t>Coal Oil Point</t>
  </si>
  <si>
    <t>Isla Vista Reef</t>
  </si>
  <si>
    <t>UCSB intake pipe</t>
  </si>
  <si>
    <t>Goleta Sewer Pipe</t>
  </si>
  <si>
    <t>Mohawk Reef</t>
  </si>
  <si>
    <t>1000 Steps</t>
  </si>
  <si>
    <t>Leadbetter Reef</t>
  </si>
  <si>
    <t>Oil Platform C</t>
  </si>
  <si>
    <t>Oil Platform A</t>
  </si>
  <si>
    <t>Carpinteria Reef</t>
  </si>
  <si>
    <t>Los Angeles</t>
  </si>
  <si>
    <t>Redondo barge</t>
  </si>
  <si>
    <t>Flat rock</t>
  </si>
  <si>
    <t>Resort Wall</t>
  </si>
  <si>
    <t>Halfway reef</t>
  </si>
  <si>
    <t>Hawthorne reef</t>
  </si>
  <si>
    <t>San Miguel Island</t>
  </si>
  <si>
    <t>Wreck of the Cuba</t>
  </si>
  <si>
    <t>Inside of Wycoff Ledge</t>
  </si>
  <si>
    <t>Miracle Mile, E of Crook Point</t>
  </si>
  <si>
    <t>Santa Rosa Island</t>
  </si>
  <si>
    <t>Johnson's Lee</t>
  </si>
  <si>
    <t>Santa Cruz Island</t>
  </si>
  <si>
    <t>Hazzard's, Santa Cruz Is.</t>
  </si>
  <si>
    <t>Cueva Valdez, Santa Cruz Is.</t>
  </si>
  <si>
    <t>Platt's Harbor, Santa Cruz Is.</t>
  </si>
  <si>
    <t>Marmeda, Santa Cruz Is.</t>
  </si>
  <si>
    <t>E. of Marmeda, Santa Cruz Is.</t>
  </si>
  <si>
    <t>The Suburbs, Santa Cruz Isl.</t>
  </si>
  <si>
    <t>Big Rock, Santa Cruz Is.</t>
  </si>
  <si>
    <t>Pink Ribbon</t>
  </si>
  <si>
    <t>Saddleback Ridge</t>
  </si>
  <si>
    <t>Anacapa Island</t>
  </si>
  <si>
    <t xml:space="preserve">West End, Anacapa Is. </t>
  </si>
  <si>
    <t>Zebra Cove</t>
  </si>
  <si>
    <t>Landslide Cove, Anacapa Is.</t>
  </si>
  <si>
    <t>Underwater Island, Anacapa Is.</t>
  </si>
  <si>
    <t>Cat Rock</t>
  </si>
  <si>
    <t>Portuguese Rock, Anacapa Is.</t>
  </si>
  <si>
    <t>Underwater Arch, Anacapa Is.</t>
  </si>
  <si>
    <t>Landing Cove, Anacapa Is.</t>
  </si>
  <si>
    <t>Catalina Island</t>
  </si>
  <si>
    <t>Parson's Landing</t>
  </si>
  <si>
    <t>Eel Cove</t>
  </si>
  <si>
    <t>Point Pinos Intertidal</t>
  </si>
  <si>
    <t>Monterey Marina docks</t>
  </si>
  <si>
    <t>COP Intertidal</t>
  </si>
  <si>
    <t>22nd Street Marina docks</t>
  </si>
  <si>
    <t>CASIZ  California Academy of Sciences Invertebrate Zoology; NHMLA = Natural History Museum of Los Angeles</t>
  </si>
  <si>
    <t xml:space="preserve">Present </t>
  </si>
  <si>
    <t xml:space="preserve"> 48°43'37.91"N</t>
  </si>
  <si>
    <t xml:space="preserve">  3°59'1.98"W</t>
  </si>
  <si>
    <t xml:space="preserve"> 51°58'8.60"N</t>
  </si>
  <si>
    <t xml:space="preserve">  4° 5'22.97"E</t>
  </si>
  <si>
    <t xml:space="preserve"> 39°18'23.72"N</t>
  </si>
  <si>
    <t>122°19'25.04"E</t>
  </si>
  <si>
    <t xml:space="preserve"> 37°20'50.89"N</t>
  </si>
  <si>
    <t xml:space="preserve">  8°51'12.97"W</t>
  </si>
  <si>
    <t xml:space="preserve"> 37°38'45.93"N</t>
  </si>
  <si>
    <t xml:space="preserve">  8°48'12.84"W</t>
  </si>
  <si>
    <t xml:space="preserve"> 37°51'24.09"N</t>
  </si>
  <si>
    <t xml:space="preserve">  8°47'39.75"W</t>
  </si>
  <si>
    <t xml:space="preserve"> 41°13'58.91"N</t>
  </si>
  <si>
    <t xml:space="preserve">  8°43'28.01"W</t>
  </si>
  <si>
    <t xml:space="preserve"> 41°15'57.32"N</t>
  </si>
  <si>
    <t xml:space="preserve">  8°43'42.74"W</t>
  </si>
  <si>
    <t xml:space="preserve"> 41°40'58.01"N</t>
  </si>
  <si>
    <t xml:space="preserve">  8°50'16.51"W</t>
  </si>
  <si>
    <t>8  46′ 59.38′′</t>
  </si>
  <si>
    <t>8  43′ 33.39′′</t>
  </si>
  <si>
    <t>8  52′ 18.49′′</t>
  </si>
  <si>
    <t>8  47′ 37.19′′</t>
  </si>
  <si>
    <t xml:space="preserve"> 33°14'16.33"N</t>
  </si>
  <si>
    <t>126°33'36.67"E</t>
  </si>
  <si>
    <t xml:space="preserve"> 34°49'4.82"N</t>
  </si>
  <si>
    <t>128°41'12.46"E</t>
  </si>
  <si>
    <t xml:space="preserve"> 36°42'28.24"N</t>
  </si>
  <si>
    <t>126° 9'57.28"E</t>
  </si>
  <si>
    <t xml:space="preserve"> 33°22'55.26"N</t>
  </si>
  <si>
    <t>133°17'18.98"E</t>
  </si>
  <si>
    <t xml:space="preserve"> 38°56'19.43"N</t>
  </si>
  <si>
    <t>121°39'30.15"E</t>
  </si>
  <si>
    <t xml:space="preserve"> 39° 1'21.32"N</t>
  </si>
  <si>
    <t>121°44'57.19"E</t>
  </si>
  <si>
    <t xml:space="preserve"> 36°19'45.85"N</t>
  </si>
  <si>
    <t>126°30'22.04"E</t>
  </si>
  <si>
    <t>Cape Verde</t>
  </si>
  <si>
    <t xml:space="preserve"> 16°35'35.73"N</t>
  </si>
  <si>
    <t xml:space="preserve"> 22°57'40.82"W</t>
  </si>
  <si>
    <t>Ridley and Dendy 1886; Van Soest 1993</t>
  </si>
  <si>
    <t>degree</t>
  </si>
  <si>
    <t>minute</t>
  </si>
  <si>
    <t>seconds</t>
  </si>
  <si>
    <t>Lat decimal degree</t>
  </si>
  <si>
    <t>Degree</t>
  </si>
  <si>
    <t>Minute</t>
  </si>
  <si>
    <t>Seconds</t>
  </si>
  <si>
    <t>Long decimal degree</t>
  </si>
  <si>
    <t>8  51′ 4,03′′W</t>
  </si>
  <si>
    <t>8  48′ 10.8′′W</t>
  </si>
  <si>
    <t>8  43′ 18.34′′W</t>
  </si>
  <si>
    <t>Canada</t>
  </si>
  <si>
    <t>New Zealand</t>
  </si>
  <si>
    <t>Bettys Bay</t>
  </si>
  <si>
    <t>Brazil North</t>
  </si>
  <si>
    <t>Dwesa/Cwebe MPA</t>
  </si>
  <si>
    <t>Elands Bay</t>
  </si>
  <si>
    <t>False Bay</t>
  </si>
  <si>
    <t>Gonubie</t>
  </si>
  <si>
    <t>Green Point</t>
  </si>
  <si>
    <t>Groenrivier</t>
  </si>
  <si>
    <t>Haga Haga</t>
  </si>
  <si>
    <t>Jacobs Bay</t>
  </si>
  <si>
    <t>Knysna</t>
  </si>
  <si>
    <t>Langebaan</t>
  </si>
  <si>
    <t>Mazzepa Bay</t>
  </si>
  <si>
    <t>Monwabisi</t>
  </si>
  <si>
    <t>Moon Bay</t>
  </si>
  <si>
    <t>Grosse Bucht (Namibia)</t>
  </si>
  <si>
    <t>Nature Valley</t>
  </si>
  <si>
    <t>Plettenberg Bay</t>
  </si>
  <si>
    <t>Rooiklippies</t>
  </si>
  <si>
    <t>Saunders Rocks</t>
  </si>
  <si>
    <t>Strand</t>
  </si>
  <si>
    <t>Tsitsikamma National Park</t>
  </si>
  <si>
    <t>32°18'55.54"S</t>
  </si>
  <si>
    <t>34°07'28"S</t>
  </si>
  <si>
    <t>32.941393</t>
  </si>
  <si>
    <t>33°53'56"S</t>
  </si>
  <si>
    <t>32°45' 50.653"S</t>
  </si>
  <si>
    <t>32°58'10.62"S</t>
  </si>
  <si>
    <t>33° 5'22.15"S</t>
  </si>
  <si>
    <t>32°28'46"S</t>
  </si>
  <si>
    <t>34°4'28"S</t>
  </si>
  <si>
    <t>33° 59'59.93"S</t>
  </si>
  <si>
    <t>34°6'29"E</t>
  </si>
  <si>
    <t>29°44'29.59"S</t>
  </si>
  <si>
    <t>33°52'37"S</t>
  </si>
  <si>
    <t>34°07'30"S</t>
  </si>
  <si>
    <t>34° 01'.25.82"S</t>
  </si>
  <si>
    <t>18 54.766 E</t>
  </si>
  <si>
    <t>18°27'10"E</t>
  </si>
  <si>
    <t>18°22'37"E</t>
  </si>
  <si>
    <t>28°39'08"E</t>
  </si>
  <si>
    <t>18°41'19"E</t>
  </si>
  <si>
    <t>18°24'29"E</t>
  </si>
  <si>
    <t>18°49'50"E</t>
  </si>
  <si>
    <t>False Bay, -34.1566667 18.84</t>
  </si>
  <si>
    <t>Elizabeth Bay, 20 miles south of Luderitz</t>
  </si>
  <si>
    <t>St. James</t>
  </si>
  <si>
    <t>Oudekraal</t>
  </si>
  <si>
    <t xml:space="preserve">Port Nolloth </t>
  </si>
  <si>
    <t>East London</t>
  </si>
  <si>
    <t>26.938554° S</t>
  </si>
  <si>
    <t>34.120579° S</t>
  </si>
  <si>
    <t>33.983584° S</t>
  </si>
  <si>
    <t>29.251883° S</t>
  </si>
  <si>
    <t>33.011051° S</t>
  </si>
  <si>
    <t>Samaai data</t>
  </si>
  <si>
    <t>Harbo et al., 2022</t>
  </si>
  <si>
    <t>Turner, 2020</t>
  </si>
  <si>
    <t>Hout Bay</t>
  </si>
  <si>
    <t>Stephens, 1915</t>
  </si>
  <si>
    <t>Kelp Bed</t>
  </si>
  <si>
    <t>Harbour</t>
  </si>
  <si>
    <t>limited to approximately 4.5 km of shoreline</t>
  </si>
  <si>
    <t>Harbour (Rocky Shore and Mudflats and oyster beds)</t>
  </si>
  <si>
    <t>kelp forests, estuaries and bays</t>
  </si>
  <si>
    <t>KC902358</t>
  </si>
  <si>
    <t>Bergquest 1970</t>
  </si>
  <si>
    <t>Hanitsch, 1891</t>
  </si>
  <si>
    <t>Dredge off Arran Island, west coast of Ireland, Galway Bay</t>
  </si>
  <si>
    <t xml:space="preserve"> 53° 6'41.68"N</t>
  </si>
  <si>
    <t xml:space="preserve">  9°38'49.26"W</t>
  </si>
  <si>
    <t>Ireland, Arran Islands</t>
  </si>
  <si>
    <t>Redmond et al. 2013 (Collected by Bernard Picton</t>
  </si>
  <si>
    <t>Northern Ireland, Walter</t>
  </si>
  <si>
    <t xml:space="preserve"> 34°24'46.46"S</t>
  </si>
  <si>
    <t>172°59'17.76"E</t>
  </si>
  <si>
    <t xml:space="preserve"> 34°25'7.01"S</t>
  </si>
  <si>
    <t>172°51'24.75"E</t>
  </si>
  <si>
    <t xml:space="preserve"> 35°15'32.79"S</t>
  </si>
  <si>
    <t>174° 6'59.19"E</t>
  </si>
  <si>
    <t xml:space="preserve"> 36°37'17.58"S</t>
  </si>
  <si>
    <t>174°43'59.27"E</t>
  </si>
  <si>
    <t>Occurance (Habitat Type)</t>
  </si>
  <si>
    <t xml:space="preserve"> 35°49'6.42"S</t>
  </si>
  <si>
    <t>174°29'46.05"E</t>
  </si>
  <si>
    <t xml:space="preserve"> 36° 5'19.99"S</t>
  </si>
  <si>
    <t>175°16'45.53"E</t>
  </si>
  <si>
    <t xml:space="preserve"> 36°47'9.64"S</t>
  </si>
  <si>
    <t>174°49'57.61"E</t>
  </si>
  <si>
    <t xml:space="preserve"> 36°46'11.32"S</t>
  </si>
  <si>
    <t>174°53'40.46"E</t>
  </si>
  <si>
    <t xml:space="preserve"> 36°41'37.04"S</t>
  </si>
  <si>
    <t>174°58'11.97"E</t>
  </si>
  <si>
    <t xml:space="preserve"> 36°46'26.22"S</t>
  </si>
  <si>
    <t>174°46'30.16"E</t>
  </si>
  <si>
    <t xml:space="preserve"> 36°48'54.58"S</t>
  </si>
  <si>
    <t>174°48'22.68"E</t>
  </si>
  <si>
    <t xml:space="preserve"> 36°49'45.62"S</t>
  </si>
  <si>
    <t>174°46'52.67"E</t>
  </si>
  <si>
    <t xml:space="preserve"> 36°50'53.25"S</t>
  </si>
  <si>
    <t>174°51'42.31"E</t>
  </si>
  <si>
    <t xml:space="preserve"> 36°28'5.80"S</t>
  </si>
  <si>
    <t>175°20'58.04"E</t>
  </si>
  <si>
    <t xml:space="preserve"> 36°57'36.02"S</t>
  </si>
  <si>
    <t>174°27'48.58"E</t>
  </si>
  <si>
    <t xml:space="preserve"> 36°56'4.75"S</t>
  </si>
  <si>
    <t>174°27'0.46"E</t>
  </si>
  <si>
    <t>Intertidal Rocky Shore</t>
  </si>
  <si>
    <t>Kelp bed - largely buried in sediment</t>
  </si>
  <si>
    <t>San Miguel</t>
  </si>
  <si>
    <t>Santa Rosa Islands</t>
  </si>
  <si>
    <t>Bakus and Green 1987</t>
  </si>
  <si>
    <t>Catalina</t>
  </si>
  <si>
    <t>San Clemente</t>
  </si>
  <si>
    <t>Sim and Bakus 1986; Bakus and Green 1987</t>
  </si>
  <si>
    <t>Sim and Bakus 1986; Bakus and Green 1988</t>
  </si>
  <si>
    <t xml:space="preserve"> 34° 1'21.58"N</t>
  </si>
  <si>
    <t>120° 4'34.11"W</t>
  </si>
  <si>
    <t>(Harbour/Inlet) Intertidal Rocky Shore</t>
  </si>
  <si>
    <t>St Vincent, Cape Verde Islands</t>
  </si>
  <si>
    <t>Shallow reef</t>
  </si>
  <si>
    <t>Ridley, S.O.; Dendy, A. (1887)</t>
  </si>
  <si>
    <t>14° 54' 0" N</t>
  </si>
  <si>
    <t>23° 31' 0" W</t>
  </si>
  <si>
    <t>Fayal, Praya Pim, Azores</t>
  </si>
  <si>
    <t>38° 31' 30" N</t>
  </si>
  <si>
    <t>28° 37' 34" W</t>
  </si>
  <si>
    <t>Topsent, E. (1892).</t>
  </si>
  <si>
    <t>Devon</t>
  </si>
  <si>
    <t xml:space="preserve"> 50°36'24.91"N</t>
  </si>
  <si>
    <t xml:space="preserve">  3°21'41.94"W</t>
  </si>
  <si>
    <t xml:space="preserve">Inlet </t>
  </si>
  <si>
    <t>Montagu, G. (1818)</t>
  </si>
  <si>
    <t>Western Mediterranean</t>
  </si>
  <si>
    <t xml:space="preserve"> 40°48'28.34"N</t>
  </si>
  <si>
    <t xml:space="preserve"> 14° 2'33.54"E</t>
  </si>
  <si>
    <t>Aegean Sea</t>
  </si>
  <si>
    <t>Babiç, K. (1922</t>
  </si>
  <si>
    <t>Maas, 1894</t>
  </si>
  <si>
    <t>Susak, Adriatic Sea</t>
  </si>
  <si>
    <t>44° 29' 0" N</t>
  </si>
  <si>
    <t>14° 18' 0" E</t>
  </si>
  <si>
    <t>Voultsiadou, E. (2005)</t>
  </si>
  <si>
    <t>39° 22' 0" N</t>
  </si>
  <si>
    <t>24° 18' 0" E</t>
  </si>
  <si>
    <t>Pansini, M. (1987)</t>
  </si>
  <si>
    <t>Punta de la Almina, Alborean Sea</t>
  </si>
  <si>
    <t>35° 54' 30" N</t>
  </si>
  <si>
    <t>5° 17' 18" W</t>
  </si>
  <si>
    <t>Topsent, E. </t>
  </si>
  <si>
    <t>48° 44' 0" N</t>
  </si>
  <si>
    <t>3° 40' 0" W</t>
  </si>
  <si>
    <t>Roscoff, Le Beclem</t>
  </si>
  <si>
    <t>Pulitzer-Finali, G. (1983).</t>
  </si>
  <si>
    <t>39° 47' 0" N</t>
  </si>
  <si>
    <t>18° 21' 0" E</t>
  </si>
  <si>
    <t>Leuca</t>
  </si>
  <si>
    <t>MG885803</t>
  </si>
  <si>
    <t>MG885804</t>
  </si>
  <si>
    <t>MG885805</t>
  </si>
  <si>
    <t>Temperate Southern Africa (Cold and Warm)</t>
  </si>
  <si>
    <t>Bergquest 1971</t>
  </si>
  <si>
    <t>Bergquest 1972</t>
  </si>
  <si>
    <t>Bergquest 1973</t>
  </si>
  <si>
    <t>Bergquest 1974</t>
  </si>
  <si>
    <t>Bergquest 1975</t>
  </si>
  <si>
    <t>Bergquest 1976</t>
  </si>
  <si>
    <t>Bergquest 1977</t>
  </si>
  <si>
    <t>Bergquest 1978</t>
  </si>
  <si>
    <t>Bergquest 1979</t>
  </si>
  <si>
    <t>Bergquest 1980</t>
  </si>
  <si>
    <t>Bergquest 1981</t>
  </si>
  <si>
    <t>Bergquest 1982</t>
  </si>
  <si>
    <t>Bergquest 1983</t>
  </si>
  <si>
    <t>Bergquest 1984</t>
  </si>
  <si>
    <t>Bergquest 1985</t>
  </si>
  <si>
    <t>Bergquest 1986</t>
  </si>
  <si>
    <t>France, Wimereux</t>
  </si>
  <si>
    <t>Intertidal and shallow subtidal</t>
  </si>
  <si>
    <t>17o 04,800</t>
  </si>
  <si>
    <t>18°19'40,30"E</t>
  </si>
  <si>
    <t>17o 38,106</t>
  </si>
  <si>
    <t>17o 36,169</t>
  </si>
  <si>
    <t>28°15' 5,393"S</t>
  </si>
  <si>
    <t>17°53'03,81"E</t>
  </si>
  <si>
    <t>23 32,538E</t>
  </si>
  <si>
    <t>18° 1'8,03"E</t>
  </si>
  <si>
    <t>17o 33,235</t>
  </si>
  <si>
    <t>23° 31'31,41"S</t>
  </si>
  <si>
    <t>17° 3'28,16"E</t>
  </si>
  <si>
    <t>23° 53'51,40"S</t>
  </si>
  <si>
    <t>15,159444° E</t>
  </si>
  <si>
    <t>18,459106° E</t>
  </si>
  <si>
    <t>18,358262° E</t>
  </si>
  <si>
    <t>16,869698° E</t>
  </si>
  <si>
    <t>27,910049° E</t>
  </si>
  <si>
    <t>64 54′35′′W</t>
  </si>
  <si>
    <t>50°45′49.15′′N</t>
  </si>
  <si>
    <t>01°35′55.47′′E</t>
  </si>
  <si>
    <t xml:space="preserve">Harbour </t>
  </si>
  <si>
    <t>Black Sea</t>
  </si>
  <si>
    <t>Small Harbour</t>
  </si>
  <si>
    <t>Small Harbour and Bay</t>
  </si>
  <si>
    <t xml:space="preserve"> 33°27'25.07"N</t>
  </si>
  <si>
    <t>132°14'44.74"E</t>
  </si>
  <si>
    <t>Dredge</t>
  </si>
  <si>
    <t xml:space="preserve">New Zealand </t>
  </si>
  <si>
    <t>Ackers et al</t>
  </si>
  <si>
    <t>Intertidal Rocky Shore and Harbours and Inlets</t>
  </si>
  <si>
    <t>Tiree, United Kindom</t>
  </si>
  <si>
    <t xml:space="preserve"> 56°28'50.92"N</t>
  </si>
  <si>
    <t xml:space="preserve">  6°52'57.34"W</t>
  </si>
  <si>
    <t xml:space="preserve"> 55°59'31.99"N</t>
  </si>
  <si>
    <t xml:space="preserve">  5°36'58.55"W</t>
  </si>
  <si>
    <t>Loch Sween</t>
  </si>
  <si>
    <t xml:space="preserve"> 53°14'22.10"N</t>
  </si>
  <si>
    <t xml:space="preserve">  4° 4'51.14"W</t>
  </si>
  <si>
    <t>Inlet/Harbour</t>
  </si>
  <si>
    <t>Loch</t>
  </si>
  <si>
    <t>Menai Straits</t>
  </si>
  <si>
    <t>Strangford Lough</t>
  </si>
  <si>
    <t xml:space="preserve"> 54°28'58.33"N</t>
  </si>
  <si>
    <t xml:space="preserve">  5°32'16.95"W</t>
  </si>
  <si>
    <t>Lough</t>
  </si>
  <si>
    <t xml:space="preserve"> 52°20'15.13"N</t>
  </si>
  <si>
    <t xml:space="preserve">  6°27'24.84"W</t>
  </si>
  <si>
    <t>Ireland - Wexford</t>
  </si>
  <si>
    <t>Ireland - Lough Hyne</t>
  </si>
  <si>
    <t>Inlet/Harbour/Bay</t>
  </si>
  <si>
    <t>Sussex</t>
  </si>
  <si>
    <t>The Solent, United Kingdom</t>
  </si>
  <si>
    <t xml:space="preserve"> 50°46'35.94"N</t>
  </si>
  <si>
    <t xml:space="preserve">  1°13'34.93"W</t>
  </si>
  <si>
    <t>Inlet</t>
  </si>
  <si>
    <t xml:space="preserve"> 51°10'41.22"N</t>
  </si>
  <si>
    <t xml:space="preserve">  4°40'2.28"W</t>
  </si>
  <si>
    <t>Lundy</t>
  </si>
  <si>
    <t xml:space="preserve"> 51°39'2.05"N</t>
  </si>
  <si>
    <t>Dyfed</t>
  </si>
  <si>
    <t xml:space="preserve">  4°16'43.95"W</t>
  </si>
  <si>
    <t>Inlet/Bay</t>
  </si>
  <si>
    <t xml:space="preserve"> 50°37'31.99"N</t>
  </si>
  <si>
    <t xml:space="preserve">  2°18'59.46"W</t>
  </si>
  <si>
    <t>Dorset</t>
  </si>
  <si>
    <t xml:space="preserve"> 49°15'26.82"N</t>
  </si>
  <si>
    <t xml:space="preserve">  2° 9'45.14"W</t>
  </si>
  <si>
    <t>Jersey</t>
  </si>
  <si>
    <t xml:space="preserve">Inlet/harbour </t>
  </si>
  <si>
    <t>Inlet/Harbour/Intertidal Rocky Shore</t>
  </si>
  <si>
    <t xml:space="preserve"> 54°42'46.69"N</t>
  </si>
  <si>
    <t xml:space="preserve">  5°48'22.31"W</t>
  </si>
  <si>
    <t xml:space="preserve"> 43°35'32.66"N</t>
  </si>
  <si>
    <t xml:space="preserve">  5°55'31.66"W</t>
  </si>
  <si>
    <t xml:space="preserve"> 43°33'56.08"N</t>
  </si>
  <si>
    <t xml:space="preserve">  6° 8'41.41"W</t>
  </si>
  <si>
    <t>harbour/Intertidal Rocky Shore</t>
  </si>
  <si>
    <t>Harbour/Inlet</t>
  </si>
  <si>
    <t>50°49'35.90"N</t>
  </si>
  <si>
    <t xml:space="preserve">  0°14'44.22"W</t>
  </si>
  <si>
    <t xml:space="preserve"> 34° 9'12.46"N</t>
  </si>
  <si>
    <t>119°15'0.63"W</t>
  </si>
  <si>
    <t xml:space="preserve"> 33°24'54.39"N</t>
  </si>
  <si>
    <t>117°37'26.64"W</t>
  </si>
  <si>
    <t xml:space="preserve"> 32°46'34.87"N</t>
  </si>
  <si>
    <t>117°15'33.05"W</t>
  </si>
  <si>
    <t xml:space="preserve"> 35.771°N</t>
  </si>
  <si>
    <t>-121.389</t>
  </si>
  <si>
    <t>35.434 N</t>
  </si>
  <si>
    <t>-121,008°W</t>
  </si>
  <si>
    <t>32,941393</t>
  </si>
  <si>
    <t>26,938554</t>
  </si>
  <si>
    <t>34,120579</t>
  </si>
  <si>
    <t>33,983584</t>
  </si>
  <si>
    <t>29,251883</t>
  </si>
  <si>
    <t>33,011051</t>
  </si>
  <si>
    <t xml:space="preserve"> 41° 5'6.68"N</t>
  </si>
  <si>
    <t xml:space="preserve">  8°39'28.89"W</t>
  </si>
  <si>
    <t xml:space="preserve"> 41° 3'2.22"N</t>
  </si>
  <si>
    <t xml:space="preserve">  8°39'33.84"W</t>
  </si>
  <si>
    <t xml:space="preserve"> 41°34'10.28"N</t>
  </si>
  <si>
    <t xml:space="preserve">  8°48'5.12"W</t>
  </si>
  <si>
    <t>41°34'14.61"N</t>
  </si>
  <si>
    <t>8°48'0.42"W</t>
  </si>
  <si>
    <t>41° 2'33.69"N</t>
  </si>
  <si>
    <t>8°39'23.62"W</t>
  </si>
  <si>
    <t>38°36'49.37"N</t>
  </si>
  <si>
    <t>9°20'3.24"W</t>
  </si>
  <si>
    <t>37°42'37.78"N</t>
  </si>
  <si>
    <t xml:space="preserve"> 8°48'37.92"W</t>
  </si>
  <si>
    <t xml:space="preserve"> 41°28'58.61"N</t>
  </si>
  <si>
    <t xml:space="preserve"> 29°22'39.32"E</t>
  </si>
  <si>
    <t xml:space="preserve"> 34°24'37.40"N</t>
  </si>
  <si>
    <t>119°55'21.96"W</t>
  </si>
  <si>
    <t xml:space="preserve"> 41°21'25.98"N</t>
  </si>
  <si>
    <t>140°28'59.20"E</t>
  </si>
  <si>
    <t>118°25'4.00"W</t>
  </si>
  <si>
    <t>33°50'14.73"N</t>
  </si>
  <si>
    <t xml:space="preserve"> 48°25'0.48"N</t>
  </si>
  <si>
    <t>125°40'26.31"W</t>
  </si>
  <si>
    <t xml:space="preserve"> 48°38'45.67"N</t>
  </si>
  <si>
    <t>125°54'44.02"W</t>
  </si>
  <si>
    <t xml:space="preserve"> 48°41'1.76"N</t>
  </si>
  <si>
    <t>126° 4'34.24"W</t>
  </si>
  <si>
    <t xml:space="preserve"> 48°46'26.97"N</t>
  </si>
  <si>
    <t>126°10'29.93"W</t>
  </si>
  <si>
    <t xml:space="preserve"> 36°37'5.71"S</t>
  </si>
  <si>
    <t>175° 3'47.95"E</t>
  </si>
  <si>
    <t xml:space="preserve"> 32°18'47.04"S</t>
  </si>
  <si>
    <t>32</t>
  </si>
  <si>
    <t>28°50'11.96"E</t>
  </si>
  <si>
    <t>28</t>
  </si>
  <si>
    <t>30°28'59.83"S</t>
  </si>
  <si>
    <t>17°18'28.59"E</t>
  </si>
  <si>
    <t>26°44'17.24"S</t>
  </si>
  <si>
    <t>15° 3'31.75"E</t>
  </si>
  <si>
    <t>17,24</t>
  </si>
  <si>
    <t>31,75</t>
  </si>
  <si>
    <t xml:space="preserve"> 34° 9'31.16"S</t>
  </si>
  <si>
    <t xml:space="preserve"> 18°48'35.61"E</t>
  </si>
  <si>
    <t>34</t>
  </si>
  <si>
    <t>18</t>
  </si>
  <si>
    <t xml:space="preserve"> 34° 4'20.01"S</t>
  </si>
  <si>
    <t xml:space="preserve"> 18°20'11.83"E</t>
  </si>
  <si>
    <t xml:space="preserve"> 33°12'17.24"N</t>
  </si>
  <si>
    <t>117°24'57.33"W</t>
  </si>
  <si>
    <t xml:space="preserve"> 51°28'55.83"N</t>
  </si>
  <si>
    <t xml:space="preserve">  9°17'22.47"W</t>
  </si>
  <si>
    <t>Florida, West Palm Beach (Caribbean)</t>
  </si>
  <si>
    <t>EF519631</t>
  </si>
  <si>
    <t>COI</t>
  </si>
  <si>
    <t>EF519629</t>
  </si>
  <si>
    <t>EF519630</t>
  </si>
  <si>
    <t>EF519632</t>
  </si>
  <si>
    <t>EU076812</t>
  </si>
  <si>
    <t>Hymeniacidon_heliophila</t>
  </si>
  <si>
    <t>Harbour/inlet</t>
  </si>
  <si>
    <t>Erpenbeck et al. 2007</t>
  </si>
  <si>
    <t xml:space="preserve"> 26°46'15.79"N</t>
  </si>
  <si>
    <t xml:space="preserve"> 80° 1'37.88"W</t>
  </si>
  <si>
    <t xml:space="preserve"> 27°28'24.59"N</t>
  </si>
  <si>
    <t xml:space="preserve"> 80°16'35.32"W</t>
  </si>
  <si>
    <t>Rio de Janeiro, Brazil</t>
  </si>
  <si>
    <t xml:space="preserve"> 23° 0'36.63"S</t>
  </si>
  <si>
    <t xml:space="preserve"> 43° 8'8.14"W</t>
  </si>
  <si>
    <t>Warm Temperate Southwestern Atlantic</t>
  </si>
  <si>
    <t>Temperate Northern Atlantic</t>
  </si>
  <si>
    <t>Warm Temperate Northwest Atlantic (overlap with Tropical Atlantic)</t>
  </si>
  <si>
    <t>Cold Temperate North West Pacific</t>
  </si>
  <si>
    <t>Warm Temperate Northeast Pacific</t>
  </si>
  <si>
    <t>Cold Temperate North East Pacific</t>
  </si>
  <si>
    <t>Cold Temperate Northwest Pacific</t>
  </si>
  <si>
    <t>Temperate Northern Pacific</t>
  </si>
  <si>
    <t>Distribution (Spading et al., 2007</t>
  </si>
  <si>
    <t>Temperate Australasia</t>
  </si>
  <si>
    <t>North Island only</t>
  </si>
  <si>
    <t>Turque et al., 2008</t>
  </si>
  <si>
    <t>Notes</t>
  </si>
  <si>
    <t xml:space="preserve"> 30° 4'53.30"N</t>
  </si>
  <si>
    <t xml:space="preserve"> 88° 1'47.69"W</t>
  </si>
  <si>
    <t>JF824787</t>
  </si>
  <si>
    <t>Alabama, Dauphin Island</t>
  </si>
  <si>
    <t>Hymeniacidon heliophila</t>
  </si>
  <si>
    <t>JF824788</t>
  </si>
  <si>
    <t>JF824789</t>
  </si>
  <si>
    <t>JF824790</t>
  </si>
  <si>
    <t>JF824791</t>
  </si>
  <si>
    <t>JF824792</t>
  </si>
  <si>
    <t>JF824793</t>
  </si>
  <si>
    <t>JF824794</t>
  </si>
  <si>
    <t>Harbour/Inlet/Island</t>
  </si>
  <si>
    <t>KT880468</t>
  </si>
  <si>
    <t>North Carolina</t>
  </si>
  <si>
    <t>Weigel et al., 2015 (see also Thomas et al., 2022</t>
  </si>
  <si>
    <t xml:space="preserve"> 34°10'12.91"N</t>
  </si>
  <si>
    <t xml:space="preserve"> 77°48'53.45"W</t>
  </si>
  <si>
    <r>
      <t xml:space="preserve">Thomas, 2020 paper supports the claim that they are all </t>
    </r>
    <r>
      <rPr>
        <i/>
        <sz val="12"/>
        <color theme="1"/>
        <rFont val="Times New Roman"/>
        <family val="1"/>
      </rPr>
      <t xml:space="preserve">H. perlevis </t>
    </r>
    <r>
      <rPr>
        <sz val="12"/>
        <color theme="1"/>
        <rFont val="Times New Roman"/>
        <family val="1"/>
      </rPr>
      <t>as well.</t>
    </r>
  </si>
  <si>
    <t>(Erwin, Olson, Thacker, 2011 (see also Thomas et al., 2020)</t>
  </si>
  <si>
    <t>Warm Temperate Northwest Atlantic</t>
  </si>
  <si>
    <t>Oyster reef habitat (inlet)</t>
  </si>
  <si>
    <t>Genus/Species</t>
  </si>
  <si>
    <t>Hymeniacidon perlevis</t>
  </si>
  <si>
    <t>Sponge Orange</t>
  </si>
  <si>
    <t>Sponge Yellow</t>
  </si>
  <si>
    <t>Sponge orange</t>
  </si>
  <si>
    <t>Grosse Bucht</t>
  </si>
  <si>
    <t>Diaz point</t>
  </si>
  <si>
    <t>Möwe Bay</t>
  </si>
  <si>
    <t>Mile 4</t>
  </si>
  <si>
    <t xml:space="preserve">Patrysberg </t>
  </si>
  <si>
    <t xml:space="preserve">Badewane </t>
  </si>
  <si>
    <t xml:space="preserve"> 22°40'27.80"S</t>
  </si>
  <si>
    <t xml:space="preserve"> 14°31'11.04"E</t>
  </si>
  <si>
    <t xml:space="preserve"> 22°37'26.04"S</t>
  </si>
  <si>
    <t xml:space="preserve"> 14°31'10.76"E</t>
  </si>
  <si>
    <t xml:space="preserve"> 22°57'38.02"S</t>
  </si>
  <si>
    <t xml:space="preserve"> 14°24'10.99"E</t>
  </si>
  <si>
    <t xml:space="preserve"> 26°44'12.51"S</t>
  </si>
  <si>
    <t xml:space="preserve"> 15° 5'30.17"E</t>
  </si>
  <si>
    <t>Sample collected by Dr Maya Pfaff</t>
  </si>
  <si>
    <t xml:space="preserve"> 26°37'58.50"S</t>
  </si>
  <si>
    <t xml:space="preserve"> 15° 5'13.06"E</t>
  </si>
  <si>
    <t xml:space="preserve"> 19°22'20.07"S</t>
  </si>
  <si>
    <t xml:space="preserve"> 12°42'16.81"E</t>
  </si>
  <si>
    <t>Kreiner et al., 2019a, b, c</t>
  </si>
  <si>
    <t>Intertidal</t>
  </si>
  <si>
    <t>Möwe Bay, Namibia</t>
  </si>
  <si>
    <t>Mile 4, Namibia</t>
  </si>
  <si>
    <t>Badewane, Namibia</t>
  </si>
  <si>
    <t>Patrysberg, Namibia</t>
  </si>
  <si>
    <t>Diaz point, Namibia</t>
  </si>
  <si>
    <t>Grosse Bucht, namibia</t>
  </si>
  <si>
    <t>Sponge orange (Hymeniacidon perlevis)</t>
  </si>
  <si>
    <t>Sponge Yellow (Hymeniacidon perlevis)</t>
  </si>
  <si>
    <t>Sponge Orange (Hymeniacidon perlevis)</t>
  </si>
  <si>
    <t>Prof. George Branch was on these surveys</t>
  </si>
  <si>
    <t>Sample collected by Dr Maya Pfaff and Prof. George Branch was on these surveys</t>
  </si>
  <si>
    <t>Woody Cape and Cape Padrone</t>
  </si>
  <si>
    <t>Cape Padrone</t>
  </si>
  <si>
    <t>Port Alfred</t>
  </si>
  <si>
    <t>Thyspunt</t>
  </si>
  <si>
    <t>Tsitsikamma</t>
  </si>
  <si>
    <t>Canon Rock</t>
  </si>
  <si>
    <t>Pine Lodge, Algoa Bay</t>
  </si>
  <si>
    <t>Flat Rock, Algoa Bay</t>
  </si>
  <si>
    <t>Kenton on Sea</t>
  </si>
  <si>
    <t xml:space="preserve"> 33°46'2.81"S</t>
  </si>
  <si>
    <t xml:space="preserve"> 33°46'20.22"S</t>
  </si>
  <si>
    <t xml:space="preserve"> 33°36'53.27"S</t>
  </si>
  <si>
    <t xml:space="preserve"> 34°11'35.64"S</t>
  </si>
  <si>
    <t xml:space="preserve"> 34° 1'26.61"S</t>
  </si>
  <si>
    <t xml:space="preserve"> 33°45'6.06"S</t>
  </si>
  <si>
    <t xml:space="preserve"> 34° 0'32.77"S</t>
  </si>
  <si>
    <t xml:space="preserve"> 33°59'50.38"S</t>
  </si>
  <si>
    <t xml:space="preserve"> 33°41'25.06"S</t>
  </si>
  <si>
    <t xml:space="preserve"> 26°19'26.74"E</t>
  </si>
  <si>
    <t xml:space="preserve"> 26°28'6.42"E</t>
  </si>
  <si>
    <t xml:space="preserve"> 26°53'19.77"E</t>
  </si>
  <si>
    <t xml:space="preserve"> 24°42'49.18"E</t>
  </si>
  <si>
    <t xml:space="preserve"> 23°53'47.25"E</t>
  </si>
  <si>
    <t xml:space="preserve"> 26°32'47.17"E</t>
  </si>
  <si>
    <t xml:space="preserve"> 25°41'36.72"E</t>
  </si>
  <si>
    <t xml:space="preserve"> 25°41'8.62"E</t>
  </si>
  <si>
    <t xml:space="preserve"> 26°40'41.61"E</t>
  </si>
  <si>
    <t>Imtiyaaz Malick observational data</t>
  </si>
  <si>
    <t>Imtiyaaz Malick collected sample</t>
  </si>
  <si>
    <t>Morphology and Molecular data</t>
  </si>
  <si>
    <t>Morphology only</t>
  </si>
  <si>
    <t>Molecular and Morphology data</t>
  </si>
  <si>
    <t>Tajigus, Santa Barbara</t>
  </si>
  <si>
    <t>MT007958, MT001298, MT006362</t>
  </si>
  <si>
    <t>MT007959, MT007960</t>
  </si>
  <si>
    <t>MG888735.1</t>
  </si>
  <si>
    <t>Valid Genus/Species</t>
  </si>
  <si>
    <t>41°  41′ 48,79′′</t>
  </si>
  <si>
    <t>41°  29′ 17.34′′</t>
  </si>
  <si>
    <t>41°  16′ 6.08′′</t>
  </si>
  <si>
    <t>41°  13′ 52.27′′</t>
  </si>
  <si>
    <t>40°  9′ 22.36′′</t>
  </si>
  <si>
    <t>37°  52′ 3.04′′</t>
  </si>
  <si>
    <t>37°  39′ 2.7′′</t>
  </si>
  <si>
    <t>40° 43′37′′S,</t>
  </si>
  <si>
    <t>34° 22.446 S</t>
  </si>
  <si>
    <t>29° 48.600</t>
  </si>
  <si>
    <t>30° 56.811</t>
  </si>
  <si>
    <t>30° 54.926</t>
  </si>
  <si>
    <t>33° 59.392S</t>
  </si>
  <si>
    <t>30° 48.639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</si>
</sst>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9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b/>
      <i/>
      <sz val="12"/>
      <name val="Calibri"/>
      <family val="2"/>
      <scheme val="minor"/>
    </font>
    <font>
      <sz val="10"/>
      <color theme="1"/>
      <name val="Courier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Helvetica"/>
      <family val="2"/>
    </font>
    <font>
      <sz val="12"/>
      <color indexed="8"/>
      <name val="Times New Roman"/>
      <family val="1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 wrapText="1"/>
    </xf>
    <xf numFmtId="0" fontId="16" fillId="0" borderId="0" xfId="0" applyFont="1"/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49" fontId="10" fillId="0" borderId="0" xfId="0" quotePrefix="1" applyNumberFormat="1" applyFont="1" applyFill="1" applyBorder="1" applyAlignment="1">
      <alignment horizontal="right" vertical="top"/>
    </xf>
    <xf numFmtId="49" fontId="10" fillId="3" borderId="0" xfId="0" quotePrefix="1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49" fontId="10" fillId="3" borderId="0" xfId="0" applyNumberFormat="1" applyFont="1" applyFill="1" applyBorder="1" applyAlignment="1">
      <alignment horizontal="right" vertical="top"/>
    </xf>
    <xf numFmtId="165" fontId="9" fillId="3" borderId="0" xfId="0" applyNumberFormat="1" applyFont="1" applyFill="1" applyBorder="1" applyAlignment="1">
      <alignment horizontal="right" wrapText="1"/>
    </xf>
    <xf numFmtId="0" fontId="10" fillId="3" borderId="0" xfId="0" quotePrefix="1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8" fillId="0" borderId="0" xfId="1" applyFont="1" applyAlignment="1">
      <alignment horizontal="right"/>
    </xf>
    <xf numFmtId="0" fontId="10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165" fontId="9" fillId="2" borderId="0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cbi.nlm.nih.gov/nucleotide/MG888735.1?report=genbank&amp;log$=nuclalign&amp;blast_rank=1&amp;RID=KDC2BM80016" TargetMode="External"/><Relationship Id="rId1" Type="http://schemas.openxmlformats.org/officeDocument/2006/relationships/hyperlink" Target="https://www.marinespecies.org/porifera/distribution.php?p=details&amp;id=21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223F-4ED8-F245-B65C-4CBB190D6617}">
  <dimension ref="A1:T164"/>
  <sheetViews>
    <sheetView tabSelected="1" topLeftCell="C2" workbookViewId="0">
      <selection activeCell="G93" sqref="G93"/>
    </sheetView>
  </sheetViews>
  <sheetFormatPr baseColWidth="10" defaultRowHeight="16" x14ac:dyDescent="0.2"/>
  <cols>
    <col min="1" max="1" width="22.1640625" style="29" bestFit="1" customWidth="1"/>
    <col min="2" max="2" width="22.1640625" style="29" customWidth="1"/>
    <col min="3" max="3" width="29.33203125" style="45" bestFit="1" customWidth="1"/>
    <col min="4" max="4" width="12.1640625" style="29" customWidth="1"/>
    <col min="5" max="5" width="10.5" style="29" bestFit="1" customWidth="1"/>
    <col min="6" max="6" width="34.33203125" style="29" bestFit="1" customWidth="1"/>
    <col min="7" max="7" width="19.33203125" style="29" customWidth="1"/>
    <col min="8" max="8" width="10.83203125" style="29" customWidth="1"/>
    <col min="9" max="9" width="7.1640625" style="29" bestFit="1" customWidth="1"/>
    <col min="10" max="10" width="9.1640625" style="29" customWidth="1"/>
    <col min="11" max="11" width="25.5" style="29" customWidth="1"/>
    <col min="12" max="12" width="16.6640625" style="29" customWidth="1"/>
    <col min="13" max="13" width="10.83203125" style="29" customWidth="1"/>
    <col min="14" max="14" width="11.1640625" style="29" customWidth="1"/>
    <col min="15" max="15" width="12.6640625" style="29" customWidth="1"/>
    <col min="16" max="16" width="20.83203125" style="29" customWidth="1"/>
    <col min="17" max="17" width="40.33203125" style="29" bestFit="1" customWidth="1"/>
    <col min="18" max="18" width="50.1640625" style="29" bestFit="1" customWidth="1"/>
    <col min="19" max="19" width="36.6640625" style="29" bestFit="1" customWidth="1"/>
    <col min="20" max="20" width="62" style="29" bestFit="1" customWidth="1"/>
    <col min="21" max="16384" width="10.83203125" style="29"/>
  </cols>
  <sheetData>
    <row r="1" spans="1:20" x14ac:dyDescent="0.2">
      <c r="A1" s="28" t="s">
        <v>582</v>
      </c>
      <c r="B1" s="28" t="s">
        <v>655</v>
      </c>
      <c r="C1" s="44" t="s">
        <v>648</v>
      </c>
      <c r="D1" s="28" t="s">
        <v>0</v>
      </c>
      <c r="E1" s="28" t="s">
        <v>1</v>
      </c>
      <c r="F1" s="28" t="s">
        <v>2</v>
      </c>
      <c r="G1" s="28" t="s">
        <v>79</v>
      </c>
      <c r="H1" s="28" t="s">
        <v>190</v>
      </c>
      <c r="I1" s="28" t="s">
        <v>191</v>
      </c>
      <c r="J1" s="28" t="s">
        <v>192</v>
      </c>
      <c r="K1" s="28" t="s">
        <v>193</v>
      </c>
      <c r="L1" s="28" t="s">
        <v>80</v>
      </c>
      <c r="M1" s="28" t="s">
        <v>194</v>
      </c>
      <c r="N1" s="28" t="s">
        <v>195</v>
      </c>
      <c r="O1" s="28" t="s">
        <v>196</v>
      </c>
      <c r="P1" s="28" t="s">
        <v>197</v>
      </c>
      <c r="Q1" s="28" t="s">
        <v>3</v>
      </c>
      <c r="R1" s="28" t="s">
        <v>285</v>
      </c>
      <c r="S1" s="28" t="s">
        <v>555</v>
      </c>
      <c r="T1" s="28" t="s">
        <v>559</v>
      </c>
    </row>
    <row r="2" spans="1:20" x14ac:dyDescent="0.2">
      <c r="A2" s="29" t="s">
        <v>8</v>
      </c>
      <c r="B2" s="29" t="s">
        <v>8</v>
      </c>
      <c r="C2" s="45" t="s">
        <v>650</v>
      </c>
      <c r="D2" s="29" t="s">
        <v>4</v>
      </c>
      <c r="E2" s="29" t="s">
        <v>9</v>
      </c>
      <c r="F2" s="29" t="s">
        <v>10</v>
      </c>
      <c r="G2" s="29" t="s">
        <v>150</v>
      </c>
      <c r="H2" s="29">
        <v>48</v>
      </c>
      <c r="I2" s="29">
        <v>43</v>
      </c>
      <c r="J2" s="29">
        <v>37.909999999999997</v>
      </c>
      <c r="K2" s="46">
        <f>(((((J2/0.6)/100)+I2/0.6)/100)+H2)*1</f>
        <v>48.722985000000001</v>
      </c>
      <c r="L2" s="29" t="s">
        <v>151</v>
      </c>
      <c r="M2" s="30">
        <v>3</v>
      </c>
      <c r="N2" s="29">
        <v>59</v>
      </c>
      <c r="O2" s="29">
        <v>1.98</v>
      </c>
      <c r="P2" s="46">
        <f>(((((O2/0.6)/100)+N2/0.6)/100)+M2)*-1</f>
        <v>-3.9836633333333333</v>
      </c>
      <c r="Q2" s="31" t="s">
        <v>11</v>
      </c>
      <c r="R2" s="47" t="s">
        <v>310</v>
      </c>
      <c r="S2" s="48" t="s">
        <v>548</v>
      </c>
    </row>
    <row r="3" spans="1:20" x14ac:dyDescent="0.2">
      <c r="A3" s="29" t="s">
        <v>8</v>
      </c>
      <c r="B3" s="29" t="s">
        <v>8</v>
      </c>
      <c r="C3" s="45" t="s">
        <v>650</v>
      </c>
      <c r="D3" s="29" t="s">
        <v>4</v>
      </c>
      <c r="E3" s="31" t="s">
        <v>12</v>
      </c>
      <c r="F3" s="29" t="s">
        <v>13</v>
      </c>
      <c r="G3" s="29" t="s">
        <v>152</v>
      </c>
      <c r="H3" s="29">
        <v>51</v>
      </c>
      <c r="I3" s="29">
        <v>58</v>
      </c>
      <c r="J3" s="29">
        <v>8.6</v>
      </c>
      <c r="K3" s="46">
        <f t="shared" ref="K3:K57" si="0">(((((J3/0.6)/100)+I3/0.6)/100)+H3)*1</f>
        <v>51.9681</v>
      </c>
      <c r="L3" s="29" t="s">
        <v>153</v>
      </c>
      <c r="M3" s="29">
        <v>4</v>
      </c>
      <c r="N3" s="29">
        <v>5</v>
      </c>
      <c r="O3" s="29">
        <v>22.97</v>
      </c>
      <c r="P3" s="46">
        <f t="shared" ref="P3:P66" si="1">(((((O3/0.6)/100)+N3/0.6)/100)+M3)</f>
        <v>4.0871616666666668</v>
      </c>
      <c r="Q3" s="31" t="s">
        <v>14</v>
      </c>
      <c r="R3" s="47" t="s">
        <v>310</v>
      </c>
      <c r="S3" s="48" t="s">
        <v>548</v>
      </c>
    </row>
    <row r="4" spans="1:20" x14ac:dyDescent="0.2">
      <c r="A4" s="29" t="s">
        <v>8</v>
      </c>
      <c r="B4" s="29" t="s">
        <v>8</v>
      </c>
      <c r="C4" s="45" t="s">
        <v>650</v>
      </c>
      <c r="D4" s="29" t="s">
        <v>4</v>
      </c>
      <c r="E4" s="29" t="s">
        <v>15</v>
      </c>
      <c r="F4" s="31" t="s">
        <v>16</v>
      </c>
      <c r="G4" s="31" t="s">
        <v>154</v>
      </c>
      <c r="H4" s="29">
        <v>39</v>
      </c>
      <c r="I4" s="29">
        <v>18</v>
      </c>
      <c r="J4" s="29">
        <v>23.72</v>
      </c>
      <c r="K4" s="46">
        <f t="shared" si="0"/>
        <v>39.303953333333332</v>
      </c>
      <c r="L4" s="31" t="s">
        <v>155</v>
      </c>
      <c r="M4" s="29">
        <v>122</v>
      </c>
      <c r="N4" s="29">
        <v>19</v>
      </c>
      <c r="O4" s="29">
        <v>25.04</v>
      </c>
      <c r="P4" s="46">
        <f t="shared" si="1"/>
        <v>122.32084</v>
      </c>
      <c r="Q4" s="31" t="s">
        <v>17</v>
      </c>
      <c r="R4" s="29" t="s">
        <v>264</v>
      </c>
      <c r="S4" s="47" t="s">
        <v>550</v>
      </c>
    </row>
    <row r="5" spans="1:20" x14ac:dyDescent="0.2">
      <c r="A5" s="29" t="s">
        <v>8</v>
      </c>
      <c r="B5" s="29" t="s">
        <v>8</v>
      </c>
      <c r="C5" s="45" t="s">
        <v>650</v>
      </c>
      <c r="D5" s="29" t="s">
        <v>4</v>
      </c>
      <c r="E5" s="29" t="s">
        <v>18</v>
      </c>
      <c r="F5" s="29" t="s">
        <v>19</v>
      </c>
      <c r="G5" s="29" t="s">
        <v>156</v>
      </c>
      <c r="H5" s="29">
        <v>37</v>
      </c>
      <c r="I5" s="29">
        <v>20</v>
      </c>
      <c r="J5" s="29">
        <v>50.89</v>
      </c>
      <c r="K5" s="46">
        <f t="shared" si="0"/>
        <v>37.341814999999997</v>
      </c>
      <c r="L5" s="29" t="s">
        <v>157</v>
      </c>
      <c r="M5" s="30">
        <v>8</v>
      </c>
      <c r="N5" s="29">
        <v>51</v>
      </c>
      <c r="O5" s="29">
        <v>12.97</v>
      </c>
      <c r="P5" s="46">
        <f t="shared" ref="P5:P30" si="2">(((((O5/0.6)/100)+N5/0.6)/100)+M5)*-1</f>
        <v>-8.8521616666666674</v>
      </c>
      <c r="Q5" s="31" t="s">
        <v>20</v>
      </c>
      <c r="R5" s="47" t="s">
        <v>310</v>
      </c>
      <c r="S5" s="48" t="s">
        <v>548</v>
      </c>
    </row>
    <row r="6" spans="1:20" x14ac:dyDescent="0.2">
      <c r="A6" s="29" t="s">
        <v>8</v>
      </c>
      <c r="B6" s="29" t="s">
        <v>8</v>
      </c>
      <c r="C6" s="45" t="s">
        <v>650</v>
      </c>
      <c r="D6" s="29" t="s">
        <v>4</v>
      </c>
      <c r="E6" s="29" t="s">
        <v>21</v>
      </c>
      <c r="F6" s="29" t="s">
        <v>19</v>
      </c>
      <c r="G6" s="29" t="s">
        <v>158</v>
      </c>
      <c r="H6" s="29">
        <v>37</v>
      </c>
      <c r="I6" s="29">
        <v>38</v>
      </c>
      <c r="J6" s="29">
        <v>45.93</v>
      </c>
      <c r="K6" s="46">
        <f t="shared" si="0"/>
        <v>37.640988333333333</v>
      </c>
      <c r="L6" s="29" t="s">
        <v>159</v>
      </c>
      <c r="M6" s="30">
        <v>8</v>
      </c>
      <c r="N6" s="29">
        <v>48</v>
      </c>
      <c r="O6" s="29">
        <v>12.84</v>
      </c>
      <c r="P6" s="46">
        <f t="shared" si="2"/>
        <v>-8.8021399999999996</v>
      </c>
      <c r="Q6" s="31" t="s">
        <v>20</v>
      </c>
      <c r="R6" s="47" t="s">
        <v>310</v>
      </c>
      <c r="S6" s="48" t="s">
        <v>548</v>
      </c>
    </row>
    <row r="7" spans="1:20" x14ac:dyDescent="0.2">
      <c r="A7" s="29" t="s">
        <v>8</v>
      </c>
      <c r="B7" s="29" t="s">
        <v>8</v>
      </c>
      <c r="C7" s="45" t="s">
        <v>650</v>
      </c>
      <c r="D7" s="29" t="s">
        <v>4</v>
      </c>
      <c r="E7" s="29" t="s">
        <v>22</v>
      </c>
      <c r="F7" s="29" t="s">
        <v>19</v>
      </c>
      <c r="G7" s="29" t="s">
        <v>160</v>
      </c>
      <c r="H7" s="29">
        <v>37</v>
      </c>
      <c r="I7" s="29">
        <v>51</v>
      </c>
      <c r="J7" s="29">
        <v>24.09</v>
      </c>
      <c r="K7" s="46">
        <f t="shared" si="0"/>
        <v>37.854014999999997</v>
      </c>
      <c r="L7" s="29" t="s">
        <v>161</v>
      </c>
      <c r="M7" s="30">
        <v>8</v>
      </c>
      <c r="N7" s="29">
        <v>47</v>
      </c>
      <c r="O7" s="29">
        <v>39.75</v>
      </c>
      <c r="P7" s="46">
        <f t="shared" si="2"/>
        <v>-8.7899583333333329</v>
      </c>
      <c r="Q7" s="31" t="s">
        <v>20</v>
      </c>
      <c r="R7" s="47" t="s">
        <v>310</v>
      </c>
      <c r="S7" s="48" t="s">
        <v>548</v>
      </c>
    </row>
    <row r="8" spans="1:20" x14ac:dyDescent="0.2">
      <c r="A8" s="29" t="s">
        <v>8</v>
      </c>
      <c r="B8" s="29" t="s">
        <v>8</v>
      </c>
      <c r="C8" s="45" t="s">
        <v>650</v>
      </c>
      <c r="D8" s="29" t="s">
        <v>4</v>
      </c>
      <c r="E8" s="31" t="s">
        <v>23</v>
      </c>
      <c r="F8" s="29" t="s">
        <v>19</v>
      </c>
      <c r="G8" s="29" t="s">
        <v>478</v>
      </c>
      <c r="H8" s="29">
        <v>41</v>
      </c>
      <c r="I8" s="29">
        <v>5</v>
      </c>
      <c r="J8" s="29">
        <v>6.68</v>
      </c>
      <c r="K8" s="46">
        <f t="shared" si="0"/>
        <v>41.084446666666665</v>
      </c>
      <c r="L8" s="29" t="s">
        <v>479</v>
      </c>
      <c r="M8" s="30">
        <v>8</v>
      </c>
      <c r="N8" s="29">
        <v>39</v>
      </c>
      <c r="O8" s="29">
        <v>28.89</v>
      </c>
      <c r="P8" s="46">
        <f t="shared" si="2"/>
        <v>-8.6548149999999993</v>
      </c>
      <c r="Q8" s="31" t="s">
        <v>20</v>
      </c>
      <c r="R8" s="47" t="s">
        <v>310</v>
      </c>
      <c r="S8" s="48" t="s">
        <v>548</v>
      </c>
    </row>
    <row r="9" spans="1:20" x14ac:dyDescent="0.2">
      <c r="A9" s="29" t="s">
        <v>8</v>
      </c>
      <c r="B9" s="29" t="s">
        <v>8</v>
      </c>
      <c r="C9" s="45" t="s">
        <v>650</v>
      </c>
      <c r="D9" s="29" t="s">
        <v>4</v>
      </c>
      <c r="E9" s="31" t="s">
        <v>24</v>
      </c>
      <c r="F9" s="29" t="s">
        <v>19</v>
      </c>
      <c r="G9" s="29" t="s">
        <v>480</v>
      </c>
      <c r="H9" s="29">
        <v>41</v>
      </c>
      <c r="I9" s="29">
        <v>3</v>
      </c>
      <c r="J9" s="29">
        <v>2.2200000000000002</v>
      </c>
      <c r="K9" s="46">
        <f t="shared" si="0"/>
        <v>41.050370000000001</v>
      </c>
      <c r="L9" s="29" t="s">
        <v>481</v>
      </c>
      <c r="M9" s="30">
        <v>8</v>
      </c>
      <c r="N9" s="29">
        <v>39</v>
      </c>
      <c r="O9" s="29">
        <v>33.840000000000003</v>
      </c>
      <c r="P9" s="46">
        <f t="shared" si="2"/>
        <v>-8.65564</v>
      </c>
      <c r="Q9" s="31" t="s">
        <v>20</v>
      </c>
      <c r="R9" s="47" t="s">
        <v>310</v>
      </c>
      <c r="S9" s="48" t="s">
        <v>548</v>
      </c>
    </row>
    <row r="10" spans="1:20" x14ac:dyDescent="0.2">
      <c r="A10" s="29" t="s">
        <v>8</v>
      </c>
      <c r="B10" s="29" t="s">
        <v>8</v>
      </c>
      <c r="C10" s="45" t="s">
        <v>650</v>
      </c>
      <c r="D10" s="29" t="s">
        <v>4</v>
      </c>
      <c r="E10" s="31" t="s">
        <v>25</v>
      </c>
      <c r="F10" s="29" t="s">
        <v>19</v>
      </c>
      <c r="G10" s="29" t="s">
        <v>162</v>
      </c>
      <c r="H10" s="29">
        <v>41</v>
      </c>
      <c r="I10" s="29">
        <v>13</v>
      </c>
      <c r="J10" s="29">
        <v>58.91</v>
      </c>
      <c r="K10" s="46">
        <f t="shared" si="0"/>
        <v>41.226484999999997</v>
      </c>
      <c r="L10" s="29" t="s">
        <v>163</v>
      </c>
      <c r="M10" s="30">
        <v>8</v>
      </c>
      <c r="N10" s="29">
        <v>43</v>
      </c>
      <c r="O10" s="29">
        <v>28.01</v>
      </c>
      <c r="P10" s="46">
        <f t="shared" si="2"/>
        <v>-8.7213349999999998</v>
      </c>
      <c r="Q10" s="31" t="s">
        <v>20</v>
      </c>
      <c r="R10" s="47" t="s">
        <v>310</v>
      </c>
      <c r="S10" s="48" t="s">
        <v>548</v>
      </c>
    </row>
    <row r="11" spans="1:20" x14ac:dyDescent="0.2">
      <c r="A11" s="29" t="s">
        <v>8</v>
      </c>
      <c r="B11" s="29" t="s">
        <v>8</v>
      </c>
      <c r="C11" s="45" t="s">
        <v>650</v>
      </c>
      <c r="D11" s="29" t="s">
        <v>4</v>
      </c>
      <c r="E11" s="31" t="s">
        <v>26</v>
      </c>
      <c r="F11" s="29" t="s">
        <v>19</v>
      </c>
      <c r="G11" s="29" t="s">
        <v>482</v>
      </c>
      <c r="H11" s="29">
        <v>41</v>
      </c>
      <c r="I11" s="29">
        <v>34</v>
      </c>
      <c r="J11" s="29">
        <v>10.28</v>
      </c>
      <c r="K11" s="46">
        <f t="shared" si="0"/>
        <v>41.568379999999998</v>
      </c>
      <c r="L11" s="29" t="s">
        <v>483</v>
      </c>
      <c r="M11" s="30">
        <v>8</v>
      </c>
      <c r="N11" s="29">
        <v>48</v>
      </c>
      <c r="O11" s="29">
        <v>5.12</v>
      </c>
      <c r="P11" s="46">
        <f t="shared" si="2"/>
        <v>-8.8008533333333325</v>
      </c>
      <c r="Q11" s="31" t="s">
        <v>20</v>
      </c>
      <c r="R11" s="47" t="s">
        <v>310</v>
      </c>
      <c r="S11" s="48" t="s">
        <v>548</v>
      </c>
    </row>
    <row r="12" spans="1:20" x14ac:dyDescent="0.2">
      <c r="A12" s="29" t="s">
        <v>8</v>
      </c>
      <c r="B12" s="29" t="s">
        <v>8</v>
      </c>
      <c r="C12" s="45" t="s">
        <v>650</v>
      </c>
      <c r="D12" s="29" t="s">
        <v>4</v>
      </c>
      <c r="E12" s="31" t="s">
        <v>27</v>
      </c>
      <c r="F12" s="29" t="s">
        <v>19</v>
      </c>
      <c r="G12" s="29" t="s">
        <v>164</v>
      </c>
      <c r="H12" s="29">
        <v>41</v>
      </c>
      <c r="I12" s="29">
        <v>15</v>
      </c>
      <c r="J12" s="29">
        <v>57.32</v>
      </c>
      <c r="K12" s="46">
        <f t="shared" si="0"/>
        <v>41.259553333333336</v>
      </c>
      <c r="L12" s="29" t="s">
        <v>165</v>
      </c>
      <c r="M12" s="30">
        <v>8</v>
      </c>
      <c r="N12" s="29">
        <v>43</v>
      </c>
      <c r="O12" s="29">
        <v>42.74</v>
      </c>
      <c r="P12" s="46">
        <f t="shared" si="2"/>
        <v>-8.7237899999999993</v>
      </c>
      <c r="Q12" s="31" t="s">
        <v>20</v>
      </c>
      <c r="R12" s="47" t="s">
        <v>310</v>
      </c>
      <c r="S12" s="48" t="s">
        <v>548</v>
      </c>
    </row>
    <row r="13" spans="1:20" x14ac:dyDescent="0.2">
      <c r="A13" s="29" t="s">
        <v>8</v>
      </c>
      <c r="B13" s="29" t="s">
        <v>8</v>
      </c>
      <c r="C13" s="45" t="s">
        <v>650</v>
      </c>
      <c r="D13" s="29" t="s">
        <v>4</v>
      </c>
      <c r="E13" s="31" t="s">
        <v>28</v>
      </c>
      <c r="F13" s="29" t="s">
        <v>19</v>
      </c>
      <c r="G13" s="29" t="s">
        <v>166</v>
      </c>
      <c r="H13" s="29">
        <v>41</v>
      </c>
      <c r="I13" s="29">
        <v>40</v>
      </c>
      <c r="J13" s="29">
        <v>58.01</v>
      </c>
      <c r="K13" s="46">
        <f t="shared" si="0"/>
        <v>41.676335000000002</v>
      </c>
      <c r="L13" s="29" t="s">
        <v>167</v>
      </c>
      <c r="M13" s="30">
        <v>8</v>
      </c>
      <c r="N13" s="29">
        <v>50</v>
      </c>
      <c r="O13" s="29">
        <v>16.510000000000002</v>
      </c>
      <c r="P13" s="46">
        <f t="shared" si="2"/>
        <v>-8.8360850000000006</v>
      </c>
      <c r="Q13" s="31" t="s">
        <v>20</v>
      </c>
      <c r="R13" s="47" t="s">
        <v>310</v>
      </c>
      <c r="S13" s="48" t="s">
        <v>548</v>
      </c>
    </row>
    <row r="14" spans="1:20" x14ac:dyDescent="0.2">
      <c r="A14" s="29" t="s">
        <v>8</v>
      </c>
      <c r="B14" s="29" t="s">
        <v>8</v>
      </c>
      <c r="C14" s="45" t="s">
        <v>650</v>
      </c>
      <c r="D14" s="29" t="s">
        <v>4</v>
      </c>
      <c r="E14" s="31" t="s">
        <v>29</v>
      </c>
      <c r="F14" s="31" t="s">
        <v>30</v>
      </c>
      <c r="G14" s="31" t="s">
        <v>454</v>
      </c>
      <c r="H14" s="29">
        <v>43</v>
      </c>
      <c r="I14" s="29">
        <v>35</v>
      </c>
      <c r="J14" s="29">
        <v>32.659999999999997</v>
      </c>
      <c r="K14" s="46">
        <f t="shared" si="0"/>
        <v>43.588776666666668</v>
      </c>
      <c r="L14" s="31" t="s">
        <v>455</v>
      </c>
      <c r="M14" s="30">
        <v>5</v>
      </c>
      <c r="N14" s="29">
        <v>55</v>
      </c>
      <c r="O14" s="29">
        <v>31.66</v>
      </c>
      <c r="P14" s="46">
        <f t="shared" si="2"/>
        <v>-5.9219433333333331</v>
      </c>
      <c r="Q14" s="31" t="s">
        <v>31</v>
      </c>
      <c r="R14" s="47" t="s">
        <v>459</v>
      </c>
      <c r="S14" s="48" t="s">
        <v>548</v>
      </c>
    </row>
    <row r="15" spans="1:20" x14ac:dyDescent="0.2">
      <c r="A15" s="29" t="s">
        <v>8</v>
      </c>
      <c r="B15" s="29" t="s">
        <v>8</v>
      </c>
      <c r="C15" s="45" t="s">
        <v>650</v>
      </c>
      <c r="D15" s="29" t="s">
        <v>4</v>
      </c>
      <c r="E15" s="29" t="s">
        <v>32</v>
      </c>
      <c r="F15" s="31" t="s">
        <v>30</v>
      </c>
      <c r="G15" s="31" t="s">
        <v>456</v>
      </c>
      <c r="H15" s="29">
        <v>43</v>
      </c>
      <c r="I15" s="29">
        <v>33</v>
      </c>
      <c r="J15" s="29">
        <v>56.08</v>
      </c>
      <c r="K15" s="46">
        <f t="shared" si="0"/>
        <v>43.55934666666667</v>
      </c>
      <c r="L15" s="31" t="s">
        <v>457</v>
      </c>
      <c r="M15" s="30">
        <v>6</v>
      </c>
      <c r="N15" s="29">
        <v>8</v>
      </c>
      <c r="O15" s="29">
        <v>41.41</v>
      </c>
      <c r="P15" s="46">
        <f t="shared" si="2"/>
        <v>-6.1402349999999997</v>
      </c>
      <c r="Q15" s="31" t="s">
        <v>31</v>
      </c>
      <c r="R15" s="47" t="s">
        <v>459</v>
      </c>
      <c r="S15" s="48" t="s">
        <v>548</v>
      </c>
    </row>
    <row r="16" spans="1:20" x14ac:dyDescent="0.2">
      <c r="A16" s="29" t="s">
        <v>8</v>
      </c>
      <c r="B16" s="29" t="s">
        <v>8</v>
      </c>
      <c r="C16" s="45" t="s">
        <v>650</v>
      </c>
      <c r="D16" s="29" t="s">
        <v>4</v>
      </c>
      <c r="E16" s="29" t="s">
        <v>33</v>
      </c>
      <c r="F16" s="29" t="s">
        <v>19</v>
      </c>
      <c r="G16" s="29" t="s">
        <v>656</v>
      </c>
      <c r="H16" s="29">
        <v>41</v>
      </c>
      <c r="I16" s="29">
        <v>41</v>
      </c>
      <c r="J16" s="29">
        <v>48.79</v>
      </c>
      <c r="K16" s="46">
        <f t="shared" si="0"/>
        <v>41.691465000000001</v>
      </c>
      <c r="L16" s="29" t="s">
        <v>198</v>
      </c>
      <c r="M16" s="30">
        <v>8</v>
      </c>
      <c r="N16" s="29">
        <v>51</v>
      </c>
      <c r="O16" s="29">
        <v>4.03</v>
      </c>
      <c r="P16" s="46">
        <f t="shared" si="2"/>
        <v>-8.8506716666666669</v>
      </c>
      <c r="Q16" s="31" t="s">
        <v>34</v>
      </c>
      <c r="R16" s="29" t="s">
        <v>450</v>
      </c>
      <c r="S16" s="48" t="s">
        <v>548</v>
      </c>
    </row>
    <row r="17" spans="1:19" x14ac:dyDescent="0.2">
      <c r="A17" s="29" t="s">
        <v>8</v>
      </c>
      <c r="B17" s="29" t="s">
        <v>8</v>
      </c>
      <c r="C17" s="45" t="s">
        <v>650</v>
      </c>
      <c r="D17" s="29" t="s">
        <v>4</v>
      </c>
      <c r="E17" s="29" t="s">
        <v>35</v>
      </c>
      <c r="F17" s="29" t="s">
        <v>19</v>
      </c>
      <c r="G17" s="29" t="s">
        <v>484</v>
      </c>
      <c r="H17" s="29">
        <v>41</v>
      </c>
      <c r="I17" s="29">
        <v>34</v>
      </c>
      <c r="J17" s="29">
        <v>14.61</v>
      </c>
      <c r="K17" s="46">
        <f t="shared" si="0"/>
        <v>41.569101666666668</v>
      </c>
      <c r="L17" s="29" t="s">
        <v>485</v>
      </c>
      <c r="M17" s="30">
        <v>8</v>
      </c>
      <c r="N17" s="29">
        <v>48</v>
      </c>
      <c r="O17" s="29">
        <v>0.42</v>
      </c>
      <c r="P17" s="46">
        <f t="shared" si="2"/>
        <v>-8.8000699999999998</v>
      </c>
      <c r="Q17" s="31" t="s">
        <v>34</v>
      </c>
      <c r="R17" s="29" t="s">
        <v>450</v>
      </c>
      <c r="S17" s="48" t="s">
        <v>548</v>
      </c>
    </row>
    <row r="18" spans="1:19" x14ac:dyDescent="0.2">
      <c r="A18" s="29" t="s">
        <v>8</v>
      </c>
      <c r="B18" s="29" t="s">
        <v>8</v>
      </c>
      <c r="C18" s="45" t="s">
        <v>650</v>
      </c>
      <c r="D18" s="29" t="s">
        <v>4</v>
      </c>
      <c r="E18" s="29" t="s">
        <v>36</v>
      </c>
      <c r="F18" s="29" t="s">
        <v>19</v>
      </c>
      <c r="G18" s="29" t="s">
        <v>657</v>
      </c>
      <c r="H18" s="29">
        <v>41</v>
      </c>
      <c r="I18" s="29">
        <v>29</v>
      </c>
      <c r="J18" s="29">
        <v>17.34</v>
      </c>
      <c r="K18" s="46">
        <f t="shared" si="0"/>
        <v>41.486223333333335</v>
      </c>
      <c r="L18" s="29" t="s">
        <v>168</v>
      </c>
      <c r="M18" s="30">
        <v>8</v>
      </c>
      <c r="N18" s="29">
        <v>46</v>
      </c>
      <c r="O18" s="29">
        <v>59.38</v>
      </c>
      <c r="P18" s="46">
        <f t="shared" si="2"/>
        <v>-8.7765633333333337</v>
      </c>
      <c r="Q18" s="31" t="s">
        <v>34</v>
      </c>
      <c r="R18" s="29" t="s">
        <v>310</v>
      </c>
      <c r="S18" s="48" t="s">
        <v>548</v>
      </c>
    </row>
    <row r="19" spans="1:19" x14ac:dyDescent="0.2">
      <c r="A19" s="29" t="s">
        <v>8</v>
      </c>
      <c r="B19" s="29" t="s">
        <v>8</v>
      </c>
      <c r="C19" s="45" t="s">
        <v>650</v>
      </c>
      <c r="D19" s="29" t="s">
        <v>4</v>
      </c>
      <c r="E19" s="29" t="s">
        <v>37</v>
      </c>
      <c r="F19" s="29" t="s">
        <v>19</v>
      </c>
      <c r="G19" s="29" t="s">
        <v>658</v>
      </c>
      <c r="H19" s="29">
        <v>41</v>
      </c>
      <c r="I19" s="29">
        <v>16</v>
      </c>
      <c r="J19" s="29">
        <v>6.08</v>
      </c>
      <c r="K19" s="46">
        <f t="shared" si="0"/>
        <v>41.267679999999999</v>
      </c>
      <c r="L19" s="29" t="s">
        <v>169</v>
      </c>
      <c r="M19" s="30">
        <v>8</v>
      </c>
      <c r="N19" s="29">
        <v>43</v>
      </c>
      <c r="O19" s="29">
        <v>33.39</v>
      </c>
      <c r="P19" s="46">
        <f t="shared" si="2"/>
        <v>-8.7222316666666675</v>
      </c>
      <c r="Q19" s="31" t="s">
        <v>34</v>
      </c>
      <c r="R19" s="29" t="s">
        <v>310</v>
      </c>
      <c r="S19" s="48" t="s">
        <v>548</v>
      </c>
    </row>
    <row r="20" spans="1:19" x14ac:dyDescent="0.2">
      <c r="A20" s="29" t="s">
        <v>8</v>
      </c>
      <c r="B20" s="29" t="s">
        <v>8</v>
      </c>
      <c r="C20" s="45" t="s">
        <v>650</v>
      </c>
      <c r="D20" s="29" t="s">
        <v>4</v>
      </c>
      <c r="E20" s="29" t="s">
        <v>38</v>
      </c>
      <c r="F20" s="29" t="s">
        <v>19</v>
      </c>
      <c r="G20" s="29" t="s">
        <v>659</v>
      </c>
      <c r="H20" s="29">
        <v>41</v>
      </c>
      <c r="I20" s="29">
        <v>13</v>
      </c>
      <c r="J20" s="29">
        <v>52.27</v>
      </c>
      <c r="K20" s="46">
        <f t="shared" si="0"/>
        <v>41.225378333333332</v>
      </c>
      <c r="L20" s="29" t="s">
        <v>200</v>
      </c>
      <c r="M20" s="30">
        <v>8</v>
      </c>
      <c r="N20" s="29">
        <v>43</v>
      </c>
      <c r="O20" s="29">
        <v>18.34</v>
      </c>
      <c r="P20" s="46">
        <f t="shared" si="2"/>
        <v>-8.7197233333333326</v>
      </c>
      <c r="Q20" s="31" t="s">
        <v>34</v>
      </c>
      <c r="R20" s="29" t="s">
        <v>310</v>
      </c>
      <c r="S20" s="48" t="s">
        <v>548</v>
      </c>
    </row>
    <row r="21" spans="1:19" x14ac:dyDescent="0.2">
      <c r="A21" s="29" t="s">
        <v>8</v>
      </c>
      <c r="B21" s="29" t="s">
        <v>8</v>
      </c>
      <c r="C21" s="45" t="s">
        <v>650</v>
      </c>
      <c r="D21" s="29" t="s">
        <v>4</v>
      </c>
      <c r="E21" s="29" t="s">
        <v>39</v>
      </c>
      <c r="F21" s="29" t="s">
        <v>19</v>
      </c>
      <c r="G21" s="29" t="s">
        <v>486</v>
      </c>
      <c r="H21" s="29">
        <v>41</v>
      </c>
      <c r="I21" s="29">
        <v>2</v>
      </c>
      <c r="J21" s="29">
        <v>33.69</v>
      </c>
      <c r="K21" s="46">
        <f>(((((J21/0.6)/100)+I21/0.6)/100)+H21)*1</f>
        <v>41.03894833333333</v>
      </c>
      <c r="L21" s="29" t="s">
        <v>487</v>
      </c>
      <c r="M21" s="30">
        <v>8</v>
      </c>
      <c r="N21" s="29">
        <v>39</v>
      </c>
      <c r="O21" s="29">
        <v>23.62</v>
      </c>
      <c r="P21" s="46">
        <f t="shared" si="2"/>
        <v>-8.6539366666666666</v>
      </c>
      <c r="Q21" s="31" t="s">
        <v>34</v>
      </c>
      <c r="R21" s="29" t="s">
        <v>310</v>
      </c>
      <c r="S21" s="48" t="s">
        <v>548</v>
      </c>
    </row>
    <row r="22" spans="1:19" x14ac:dyDescent="0.2">
      <c r="A22" s="29" t="s">
        <v>8</v>
      </c>
      <c r="B22" s="29" t="s">
        <v>8</v>
      </c>
      <c r="C22" s="45" t="s">
        <v>650</v>
      </c>
      <c r="D22" s="29" t="s">
        <v>4</v>
      </c>
      <c r="E22" s="29" t="s">
        <v>40</v>
      </c>
      <c r="F22" s="29" t="s">
        <v>19</v>
      </c>
      <c r="G22" s="29" t="s">
        <v>660</v>
      </c>
      <c r="H22" s="29">
        <v>40</v>
      </c>
      <c r="I22" s="29">
        <v>9</v>
      </c>
      <c r="J22" s="29">
        <v>22.36</v>
      </c>
      <c r="K22" s="46">
        <f t="shared" si="0"/>
        <v>40.153726666666664</v>
      </c>
      <c r="L22" s="29" t="s">
        <v>170</v>
      </c>
      <c r="M22" s="30">
        <v>8</v>
      </c>
      <c r="N22" s="29">
        <v>52</v>
      </c>
      <c r="O22" s="29">
        <v>18.489999999999998</v>
      </c>
      <c r="P22" s="46">
        <f t="shared" si="2"/>
        <v>-8.8697483333333338</v>
      </c>
      <c r="Q22" s="31" t="s">
        <v>34</v>
      </c>
      <c r="R22" s="29" t="s">
        <v>310</v>
      </c>
      <c r="S22" s="48" t="s">
        <v>548</v>
      </c>
    </row>
    <row r="23" spans="1:19" x14ac:dyDescent="0.2">
      <c r="A23" s="29" t="s">
        <v>8</v>
      </c>
      <c r="B23" s="29" t="s">
        <v>8</v>
      </c>
      <c r="C23" s="45" t="s">
        <v>650</v>
      </c>
      <c r="D23" s="29" t="s">
        <v>4</v>
      </c>
      <c r="E23" s="29" t="s">
        <v>41</v>
      </c>
      <c r="F23" s="29" t="s">
        <v>19</v>
      </c>
      <c r="G23" s="29" t="s">
        <v>488</v>
      </c>
      <c r="H23" s="29">
        <v>38</v>
      </c>
      <c r="I23" s="29">
        <v>36</v>
      </c>
      <c r="J23" s="29">
        <v>49.37</v>
      </c>
      <c r="K23" s="46">
        <f t="shared" si="0"/>
        <v>38.608228333333336</v>
      </c>
      <c r="L23" s="29" t="s">
        <v>489</v>
      </c>
      <c r="M23" s="30">
        <v>9</v>
      </c>
      <c r="N23" s="29">
        <v>20</v>
      </c>
      <c r="O23" s="29">
        <v>3.24</v>
      </c>
      <c r="P23" s="46">
        <f t="shared" si="2"/>
        <v>-9.333873333333333</v>
      </c>
      <c r="Q23" s="31" t="s">
        <v>34</v>
      </c>
      <c r="R23" s="29" t="s">
        <v>310</v>
      </c>
      <c r="S23" s="48" t="s">
        <v>548</v>
      </c>
    </row>
    <row r="24" spans="1:19" x14ac:dyDescent="0.2">
      <c r="A24" s="29" t="s">
        <v>8</v>
      </c>
      <c r="B24" s="29" t="s">
        <v>8</v>
      </c>
      <c r="C24" s="45" t="s">
        <v>650</v>
      </c>
      <c r="D24" s="29" t="s">
        <v>4</v>
      </c>
      <c r="E24" s="29" t="s">
        <v>42</v>
      </c>
      <c r="F24" s="29" t="s">
        <v>19</v>
      </c>
      <c r="G24" s="29" t="s">
        <v>661</v>
      </c>
      <c r="H24" s="29">
        <v>37</v>
      </c>
      <c r="I24" s="29">
        <v>52</v>
      </c>
      <c r="J24" s="29">
        <v>3.04</v>
      </c>
      <c r="K24" s="46">
        <f t="shared" si="0"/>
        <v>37.867173333333334</v>
      </c>
      <c r="L24" s="29" t="s">
        <v>171</v>
      </c>
      <c r="M24" s="30">
        <v>8</v>
      </c>
      <c r="N24" s="29">
        <v>47</v>
      </c>
      <c r="O24" s="29">
        <v>37.19</v>
      </c>
      <c r="P24" s="46">
        <f t="shared" si="2"/>
        <v>-8.789531666666667</v>
      </c>
      <c r="Q24" s="31" t="s">
        <v>34</v>
      </c>
      <c r="R24" s="29" t="s">
        <v>310</v>
      </c>
      <c r="S24" s="48" t="s">
        <v>548</v>
      </c>
    </row>
    <row r="25" spans="1:19" x14ac:dyDescent="0.2">
      <c r="A25" s="29" t="s">
        <v>8</v>
      </c>
      <c r="B25" s="29" t="s">
        <v>8</v>
      </c>
      <c r="C25" s="45" t="s">
        <v>650</v>
      </c>
      <c r="D25" s="29" t="s">
        <v>4</v>
      </c>
      <c r="E25" s="29" t="s">
        <v>43</v>
      </c>
      <c r="F25" s="29" t="s">
        <v>19</v>
      </c>
      <c r="G25" s="29" t="s">
        <v>490</v>
      </c>
      <c r="H25" s="29">
        <v>37</v>
      </c>
      <c r="I25" s="29">
        <v>42</v>
      </c>
      <c r="J25" s="29">
        <v>37.78</v>
      </c>
      <c r="K25" s="46">
        <f t="shared" si="0"/>
        <v>37.706296666666667</v>
      </c>
      <c r="L25" s="29" t="s">
        <v>491</v>
      </c>
      <c r="M25" s="30">
        <v>8</v>
      </c>
      <c r="N25" s="29">
        <v>48</v>
      </c>
      <c r="O25" s="29">
        <v>37.92</v>
      </c>
      <c r="P25" s="46">
        <f t="shared" si="2"/>
        <v>-8.8063199999999995</v>
      </c>
      <c r="Q25" s="31" t="s">
        <v>34</v>
      </c>
      <c r="R25" s="29" t="s">
        <v>334</v>
      </c>
      <c r="S25" s="48" t="s">
        <v>548</v>
      </c>
    </row>
    <row r="26" spans="1:19" x14ac:dyDescent="0.2">
      <c r="A26" s="29" t="s">
        <v>8</v>
      </c>
      <c r="B26" s="29" t="s">
        <v>8</v>
      </c>
      <c r="C26" s="45" t="s">
        <v>650</v>
      </c>
      <c r="D26" s="29" t="s">
        <v>4</v>
      </c>
      <c r="E26" s="29" t="s">
        <v>44</v>
      </c>
      <c r="F26" s="29" t="s">
        <v>19</v>
      </c>
      <c r="G26" s="29" t="s">
        <v>662</v>
      </c>
      <c r="H26" s="29">
        <v>37</v>
      </c>
      <c r="I26" s="29">
        <v>39</v>
      </c>
      <c r="J26" s="29">
        <v>2.7</v>
      </c>
      <c r="K26" s="46">
        <f t="shared" si="0"/>
        <v>37.650449999999999</v>
      </c>
      <c r="L26" s="29" t="s">
        <v>199</v>
      </c>
      <c r="M26" s="30">
        <v>8</v>
      </c>
      <c r="N26" s="29">
        <v>48</v>
      </c>
      <c r="O26" s="29">
        <v>10.8</v>
      </c>
      <c r="P26" s="46">
        <f t="shared" si="2"/>
        <v>-8.8018000000000001</v>
      </c>
      <c r="Q26" s="31" t="s">
        <v>34</v>
      </c>
      <c r="R26" s="29" t="s">
        <v>310</v>
      </c>
      <c r="S26" s="48" t="s">
        <v>548</v>
      </c>
    </row>
    <row r="27" spans="1:19" x14ac:dyDescent="0.2">
      <c r="A27" s="29" t="s">
        <v>8</v>
      </c>
      <c r="B27" s="29" t="s">
        <v>8</v>
      </c>
      <c r="C27" s="45" t="s">
        <v>650</v>
      </c>
      <c r="D27" s="29" t="s">
        <v>4</v>
      </c>
      <c r="E27" s="47" t="s">
        <v>360</v>
      </c>
      <c r="F27" s="49" t="s">
        <v>46</v>
      </c>
      <c r="G27" s="29" t="s">
        <v>663</v>
      </c>
      <c r="H27" s="30">
        <v>40</v>
      </c>
      <c r="I27" s="29">
        <v>43</v>
      </c>
      <c r="J27" s="29">
        <v>37</v>
      </c>
      <c r="K27" s="46">
        <f>(((((J27/0.6)/100)+I27/0.6)/100)+H27)*-1</f>
        <v>-40.722833333333334</v>
      </c>
      <c r="L27" s="29" t="s">
        <v>399</v>
      </c>
      <c r="M27" s="30">
        <v>64</v>
      </c>
      <c r="N27" s="29">
        <v>54</v>
      </c>
      <c r="O27" s="29">
        <v>35</v>
      </c>
      <c r="P27" s="46">
        <f t="shared" si="2"/>
        <v>-64.905833333333334</v>
      </c>
      <c r="Q27" s="49" t="s">
        <v>47</v>
      </c>
      <c r="R27" s="47" t="s">
        <v>381</v>
      </c>
      <c r="S27" s="48" t="s">
        <v>547</v>
      </c>
    </row>
    <row r="28" spans="1:19" x14ac:dyDescent="0.2">
      <c r="A28" s="29" t="s">
        <v>8</v>
      </c>
      <c r="B28" s="29" t="s">
        <v>8</v>
      </c>
      <c r="C28" s="45" t="s">
        <v>650</v>
      </c>
      <c r="D28" s="29" t="s">
        <v>4</v>
      </c>
      <c r="E28" s="47" t="s">
        <v>361</v>
      </c>
      <c r="F28" s="49" t="s">
        <v>46</v>
      </c>
      <c r="G28" s="29" t="s">
        <v>663</v>
      </c>
      <c r="H28" s="30">
        <v>40</v>
      </c>
      <c r="I28" s="29">
        <v>43</v>
      </c>
      <c r="J28" s="29">
        <v>37</v>
      </c>
      <c r="K28" s="46">
        <f t="shared" ref="K28:K30" si="3">(((((J28/0.6)/100)+I28/0.6)/100)+H28)*-1</f>
        <v>-40.722833333333334</v>
      </c>
      <c r="L28" s="29" t="s">
        <v>399</v>
      </c>
      <c r="M28" s="30">
        <v>64</v>
      </c>
      <c r="N28" s="29">
        <v>54</v>
      </c>
      <c r="O28" s="29">
        <v>35</v>
      </c>
      <c r="P28" s="46">
        <f t="shared" si="2"/>
        <v>-64.905833333333334</v>
      </c>
      <c r="Q28" s="49" t="s">
        <v>47</v>
      </c>
      <c r="R28" s="47" t="s">
        <v>381</v>
      </c>
      <c r="S28" s="48" t="s">
        <v>547</v>
      </c>
    </row>
    <row r="29" spans="1:19" x14ac:dyDescent="0.2">
      <c r="A29" s="29" t="s">
        <v>8</v>
      </c>
      <c r="B29" s="29" t="s">
        <v>8</v>
      </c>
      <c r="C29" s="45" t="s">
        <v>650</v>
      </c>
      <c r="D29" s="29" t="s">
        <v>4</v>
      </c>
      <c r="E29" s="49" t="s">
        <v>362</v>
      </c>
      <c r="F29" s="49" t="s">
        <v>46</v>
      </c>
      <c r="G29" s="29" t="s">
        <v>663</v>
      </c>
      <c r="H29" s="30">
        <v>40</v>
      </c>
      <c r="I29" s="29">
        <v>43</v>
      </c>
      <c r="J29" s="29">
        <v>37</v>
      </c>
      <c r="K29" s="46">
        <f t="shared" si="3"/>
        <v>-40.722833333333334</v>
      </c>
      <c r="L29" s="29" t="s">
        <v>399</v>
      </c>
      <c r="M29" s="30">
        <v>64</v>
      </c>
      <c r="N29" s="29">
        <v>54</v>
      </c>
      <c r="O29" s="29">
        <v>35</v>
      </c>
      <c r="P29" s="46">
        <f t="shared" si="2"/>
        <v>-64.905833333333334</v>
      </c>
      <c r="Q29" s="49" t="s">
        <v>47</v>
      </c>
      <c r="R29" s="47" t="s">
        <v>381</v>
      </c>
      <c r="S29" s="48" t="s">
        <v>547</v>
      </c>
    </row>
    <row r="30" spans="1:19" x14ac:dyDescent="0.2">
      <c r="A30" s="29" t="s">
        <v>8</v>
      </c>
      <c r="B30" s="29" t="s">
        <v>8</v>
      </c>
      <c r="C30" s="45" t="s">
        <v>650</v>
      </c>
      <c r="D30" s="29" t="s">
        <v>4</v>
      </c>
      <c r="E30" s="31" t="s">
        <v>45</v>
      </c>
      <c r="F30" s="31" t="s">
        <v>46</v>
      </c>
      <c r="G30" s="29" t="s">
        <v>663</v>
      </c>
      <c r="H30" s="30">
        <v>40</v>
      </c>
      <c r="I30" s="29">
        <v>43</v>
      </c>
      <c r="J30" s="29">
        <v>37</v>
      </c>
      <c r="K30" s="46">
        <f t="shared" si="3"/>
        <v>-40.722833333333334</v>
      </c>
      <c r="L30" s="29" t="s">
        <v>399</v>
      </c>
      <c r="M30" s="30">
        <v>64</v>
      </c>
      <c r="N30" s="29">
        <v>54</v>
      </c>
      <c r="O30" s="29">
        <v>35</v>
      </c>
      <c r="P30" s="46">
        <f t="shared" si="2"/>
        <v>-64.905833333333334</v>
      </c>
      <c r="Q30" s="31" t="s">
        <v>47</v>
      </c>
      <c r="R30" s="47" t="s">
        <v>381</v>
      </c>
      <c r="S30" s="48" t="s">
        <v>547</v>
      </c>
    </row>
    <row r="31" spans="1:19" x14ac:dyDescent="0.2">
      <c r="A31" s="29" t="s">
        <v>48</v>
      </c>
      <c r="B31" s="29" t="s">
        <v>8</v>
      </c>
      <c r="C31" s="45" t="s">
        <v>650</v>
      </c>
      <c r="D31" s="29" t="s">
        <v>4</v>
      </c>
      <c r="E31" s="29" t="s">
        <v>49</v>
      </c>
      <c r="F31" s="29" t="s">
        <v>5</v>
      </c>
      <c r="G31" s="29" t="s">
        <v>172</v>
      </c>
      <c r="H31" s="29">
        <v>33</v>
      </c>
      <c r="I31" s="29">
        <v>14</v>
      </c>
      <c r="J31" s="29">
        <v>16.329999999999998</v>
      </c>
      <c r="K31" s="46">
        <f t="shared" si="0"/>
        <v>33.236055</v>
      </c>
      <c r="L31" s="29" t="s">
        <v>173</v>
      </c>
      <c r="M31" s="29">
        <v>126</v>
      </c>
      <c r="N31" s="29">
        <v>33</v>
      </c>
      <c r="O31" s="29">
        <v>36.67</v>
      </c>
      <c r="P31" s="46">
        <f t="shared" si="1"/>
        <v>126.55611166666667</v>
      </c>
      <c r="Q31" s="31" t="s">
        <v>7</v>
      </c>
      <c r="R31" s="29" t="s">
        <v>310</v>
      </c>
      <c r="S31" s="47" t="s">
        <v>550</v>
      </c>
    </row>
    <row r="32" spans="1:19" x14ac:dyDescent="0.2">
      <c r="A32" s="29" t="s">
        <v>48</v>
      </c>
      <c r="B32" s="29" t="s">
        <v>8</v>
      </c>
      <c r="C32" s="45" t="s">
        <v>650</v>
      </c>
      <c r="D32" s="29" t="s">
        <v>4</v>
      </c>
      <c r="E32" s="31" t="s">
        <v>50</v>
      </c>
      <c r="F32" s="29" t="s">
        <v>5</v>
      </c>
      <c r="G32" s="29" t="s">
        <v>174</v>
      </c>
      <c r="H32" s="29">
        <v>34</v>
      </c>
      <c r="I32" s="29">
        <v>49</v>
      </c>
      <c r="J32" s="29">
        <v>4.82</v>
      </c>
      <c r="K32" s="46">
        <f t="shared" si="0"/>
        <v>34.81747</v>
      </c>
      <c r="L32" s="29" t="s">
        <v>175</v>
      </c>
      <c r="M32" s="29">
        <v>128</v>
      </c>
      <c r="N32" s="29">
        <v>41</v>
      </c>
      <c r="O32" s="29">
        <v>12.46</v>
      </c>
      <c r="P32" s="46">
        <f t="shared" si="1"/>
        <v>128.68540999999999</v>
      </c>
      <c r="Q32" s="31" t="s">
        <v>7</v>
      </c>
      <c r="R32" s="29" t="s">
        <v>310</v>
      </c>
      <c r="S32" s="47" t="s">
        <v>550</v>
      </c>
    </row>
    <row r="33" spans="1:20" x14ac:dyDescent="0.2">
      <c r="A33" s="29" t="s">
        <v>48</v>
      </c>
      <c r="B33" s="29" t="s">
        <v>8</v>
      </c>
      <c r="C33" s="45" t="s">
        <v>650</v>
      </c>
      <c r="D33" s="29" t="s">
        <v>4</v>
      </c>
      <c r="E33" s="31" t="s">
        <v>51</v>
      </c>
      <c r="F33" s="29" t="s">
        <v>5</v>
      </c>
      <c r="G33" s="29" t="s">
        <v>176</v>
      </c>
      <c r="H33" s="29">
        <v>36</v>
      </c>
      <c r="I33" s="29">
        <v>42</v>
      </c>
      <c r="J33" s="29">
        <v>28.24</v>
      </c>
      <c r="K33" s="46">
        <f t="shared" si="0"/>
        <v>36.704706666666667</v>
      </c>
      <c r="L33" s="29" t="s">
        <v>177</v>
      </c>
      <c r="M33" s="29">
        <v>126</v>
      </c>
      <c r="N33" s="29">
        <v>9</v>
      </c>
      <c r="O33" s="29">
        <v>57.28</v>
      </c>
      <c r="P33" s="46">
        <f t="shared" si="1"/>
        <v>126.15954666666667</v>
      </c>
      <c r="Q33" s="31" t="s">
        <v>7</v>
      </c>
      <c r="R33" s="29" t="s">
        <v>310</v>
      </c>
      <c r="S33" s="47" t="s">
        <v>550</v>
      </c>
    </row>
    <row r="34" spans="1:20" x14ac:dyDescent="0.2">
      <c r="A34" s="29" t="s">
        <v>48</v>
      </c>
      <c r="B34" s="29" t="s">
        <v>8</v>
      </c>
      <c r="C34" s="45" t="s">
        <v>650</v>
      </c>
      <c r="D34" s="29" t="s">
        <v>4</v>
      </c>
      <c r="E34" s="29" t="s">
        <v>52</v>
      </c>
      <c r="F34" s="31" t="s">
        <v>53</v>
      </c>
      <c r="G34" s="31" t="s">
        <v>466</v>
      </c>
      <c r="H34" s="29">
        <v>32</v>
      </c>
      <c r="I34" s="29">
        <v>46</v>
      </c>
      <c r="J34" s="29">
        <v>34.869999999999997</v>
      </c>
      <c r="K34" s="46">
        <f t="shared" si="0"/>
        <v>32.772478333333332</v>
      </c>
      <c r="L34" s="31" t="s">
        <v>467</v>
      </c>
      <c r="M34" s="30">
        <v>117</v>
      </c>
      <c r="N34" s="29">
        <v>15</v>
      </c>
      <c r="O34" s="29">
        <v>33.049999999999997</v>
      </c>
      <c r="P34" s="46">
        <f>(((((O34/0.6)/100)+N34/0.6)/100)+M34)*-1</f>
        <v>-117.25550833333334</v>
      </c>
      <c r="Q34" s="31" t="s">
        <v>7</v>
      </c>
      <c r="R34" s="29" t="s">
        <v>402</v>
      </c>
      <c r="S34" s="48" t="s">
        <v>551</v>
      </c>
    </row>
    <row r="35" spans="1:20" x14ac:dyDescent="0.2">
      <c r="A35" s="29" t="s">
        <v>48</v>
      </c>
      <c r="B35" s="29" t="s">
        <v>8</v>
      </c>
      <c r="C35" s="45" t="s">
        <v>650</v>
      </c>
      <c r="D35" s="29" t="s">
        <v>54</v>
      </c>
      <c r="E35" s="29" t="s">
        <v>55</v>
      </c>
      <c r="F35" s="29" t="s">
        <v>56</v>
      </c>
      <c r="G35" s="29" t="s">
        <v>184</v>
      </c>
      <c r="H35" s="29">
        <v>36</v>
      </c>
      <c r="I35" s="29">
        <v>19</v>
      </c>
      <c r="J35" s="29">
        <v>45.85</v>
      </c>
      <c r="K35" s="46">
        <f t="shared" si="0"/>
        <v>36.324308333333335</v>
      </c>
      <c r="L35" s="29" t="s">
        <v>185</v>
      </c>
      <c r="M35" s="29">
        <v>126</v>
      </c>
      <c r="N35" s="29">
        <v>30</v>
      </c>
      <c r="O35" s="29">
        <v>22.04</v>
      </c>
      <c r="P35" s="46">
        <f t="shared" si="1"/>
        <v>126.50367333333334</v>
      </c>
      <c r="Q35" s="31" t="s">
        <v>57</v>
      </c>
      <c r="R35" s="29" t="s">
        <v>264</v>
      </c>
      <c r="S35" s="47" t="s">
        <v>550</v>
      </c>
    </row>
    <row r="36" spans="1:20" x14ac:dyDescent="0.2">
      <c r="A36" s="29" t="s">
        <v>48</v>
      </c>
      <c r="B36" s="29" t="s">
        <v>8</v>
      </c>
      <c r="C36" s="45" t="s">
        <v>650</v>
      </c>
      <c r="D36" s="29" t="s">
        <v>4</v>
      </c>
      <c r="E36" s="29" t="s">
        <v>58</v>
      </c>
      <c r="F36" s="29" t="s">
        <v>59</v>
      </c>
      <c r="G36" s="29" t="s">
        <v>492</v>
      </c>
      <c r="H36" s="29">
        <v>42</v>
      </c>
      <c r="I36" s="29">
        <v>28</v>
      </c>
      <c r="J36" s="29">
        <v>58.61</v>
      </c>
      <c r="K36" s="46">
        <f t="shared" si="0"/>
        <v>42.476435000000002</v>
      </c>
      <c r="L36" s="29" t="s">
        <v>493</v>
      </c>
      <c r="M36" s="29">
        <v>29</v>
      </c>
      <c r="N36" s="29">
        <v>22</v>
      </c>
      <c r="O36" s="29">
        <v>39.32</v>
      </c>
      <c r="P36" s="46">
        <f t="shared" si="1"/>
        <v>29.37322</v>
      </c>
      <c r="Q36" s="31" t="s">
        <v>60</v>
      </c>
      <c r="R36" s="29" t="s">
        <v>403</v>
      </c>
      <c r="S36" s="48" t="s">
        <v>548</v>
      </c>
    </row>
    <row r="37" spans="1:20" x14ac:dyDescent="0.2">
      <c r="A37" s="29" t="s">
        <v>48</v>
      </c>
      <c r="B37" s="29" t="s">
        <v>8</v>
      </c>
      <c r="C37" s="45" t="s">
        <v>650</v>
      </c>
      <c r="D37" s="29" t="s">
        <v>4</v>
      </c>
      <c r="E37" s="29" t="s">
        <v>61</v>
      </c>
      <c r="F37" s="29" t="s">
        <v>62</v>
      </c>
      <c r="G37" s="29" t="s">
        <v>462</v>
      </c>
      <c r="H37" s="29">
        <v>34</v>
      </c>
      <c r="I37" s="29">
        <v>9</v>
      </c>
      <c r="J37" s="29">
        <v>12.46</v>
      </c>
      <c r="K37" s="46">
        <f t="shared" si="0"/>
        <v>34.152076666666666</v>
      </c>
      <c r="L37" s="29" t="s">
        <v>463</v>
      </c>
      <c r="M37" s="30">
        <v>119</v>
      </c>
      <c r="N37" s="29">
        <v>15</v>
      </c>
      <c r="O37" s="29">
        <v>0.63</v>
      </c>
      <c r="P37" s="46">
        <f>(((((O37/0.6)/100)+N37/0.6)/100)+M37)*-1</f>
        <v>-119.250105</v>
      </c>
      <c r="Q37" s="31" t="s">
        <v>260</v>
      </c>
      <c r="R37" s="29" t="s">
        <v>334</v>
      </c>
      <c r="S37" s="48" t="s">
        <v>551</v>
      </c>
    </row>
    <row r="38" spans="1:20" x14ac:dyDescent="0.2">
      <c r="A38" s="29" t="s">
        <v>8</v>
      </c>
      <c r="B38" s="29" t="s">
        <v>8</v>
      </c>
      <c r="C38" s="45" t="s">
        <v>650</v>
      </c>
      <c r="D38" s="29" t="s">
        <v>63</v>
      </c>
      <c r="E38" s="29" t="s">
        <v>64</v>
      </c>
      <c r="F38" s="29" t="s">
        <v>65</v>
      </c>
      <c r="G38" s="29" t="s">
        <v>180</v>
      </c>
      <c r="H38" s="29">
        <v>38</v>
      </c>
      <c r="I38" s="29">
        <v>56</v>
      </c>
      <c r="J38" s="29">
        <v>19.43</v>
      </c>
      <c r="K38" s="46">
        <f t="shared" si="0"/>
        <v>38.936571666666666</v>
      </c>
      <c r="L38" s="29" t="s">
        <v>181</v>
      </c>
      <c r="M38" s="29">
        <v>121</v>
      </c>
      <c r="N38" s="29">
        <v>39</v>
      </c>
      <c r="O38" s="29">
        <v>30.15</v>
      </c>
      <c r="P38" s="46">
        <f t="shared" si="1"/>
        <v>121.65502499999999</v>
      </c>
      <c r="Q38" s="31" t="s">
        <v>66</v>
      </c>
      <c r="R38" s="29" t="s">
        <v>264</v>
      </c>
      <c r="S38" s="48" t="s">
        <v>553</v>
      </c>
    </row>
    <row r="39" spans="1:20" x14ac:dyDescent="0.2">
      <c r="A39" s="29" t="s">
        <v>48</v>
      </c>
      <c r="B39" s="29" t="s">
        <v>8</v>
      </c>
      <c r="C39" s="45" t="s">
        <v>650</v>
      </c>
      <c r="D39" s="29" t="s">
        <v>63</v>
      </c>
      <c r="E39" s="29" t="s">
        <v>67</v>
      </c>
      <c r="F39" s="29" t="s">
        <v>68</v>
      </c>
      <c r="G39" s="29" t="s">
        <v>182</v>
      </c>
      <c r="H39" s="29">
        <v>39</v>
      </c>
      <c r="I39" s="29">
        <v>1</v>
      </c>
      <c r="J39" s="29">
        <v>21.32</v>
      </c>
      <c r="K39" s="46">
        <f t="shared" si="0"/>
        <v>39.020220000000002</v>
      </c>
      <c r="L39" s="29" t="s">
        <v>183</v>
      </c>
      <c r="M39" s="29">
        <v>121</v>
      </c>
      <c r="N39" s="29">
        <v>44</v>
      </c>
      <c r="O39" s="29">
        <v>57.19</v>
      </c>
      <c r="P39" s="46">
        <f t="shared" si="1"/>
        <v>121.74286499999999</v>
      </c>
      <c r="Q39" s="31" t="s">
        <v>17</v>
      </c>
      <c r="R39" s="29" t="s">
        <v>264</v>
      </c>
      <c r="S39" s="48" t="s">
        <v>553</v>
      </c>
    </row>
    <row r="40" spans="1:20" x14ac:dyDescent="0.2">
      <c r="A40" s="29" t="s">
        <v>48</v>
      </c>
      <c r="B40" s="29" t="s">
        <v>8</v>
      </c>
      <c r="C40" s="45" t="s">
        <v>650</v>
      </c>
      <c r="D40" s="29" t="s">
        <v>63</v>
      </c>
      <c r="E40" s="31" t="s">
        <v>69</v>
      </c>
      <c r="F40" s="31" t="s">
        <v>651</v>
      </c>
      <c r="G40" s="31" t="s">
        <v>494</v>
      </c>
      <c r="H40" s="31">
        <v>34</v>
      </c>
      <c r="I40" s="29">
        <v>24</v>
      </c>
      <c r="J40" s="29">
        <v>37.4</v>
      </c>
      <c r="K40" s="46">
        <f t="shared" si="0"/>
        <v>34.406233333333333</v>
      </c>
      <c r="L40" s="31" t="s">
        <v>495</v>
      </c>
      <c r="M40" s="30">
        <v>119</v>
      </c>
      <c r="N40" s="29">
        <v>55</v>
      </c>
      <c r="O40" s="29">
        <v>21.96</v>
      </c>
      <c r="P40" s="46">
        <f>(((((O40/0.6)/100)+N40/0.6)/100)+M40)*-1</f>
        <v>-119.92032666666667</v>
      </c>
      <c r="Q40" s="31" t="s">
        <v>260</v>
      </c>
      <c r="R40" s="29" t="s">
        <v>381</v>
      </c>
      <c r="S40" s="48" t="s">
        <v>551</v>
      </c>
    </row>
    <row r="41" spans="1:20" x14ac:dyDescent="0.2">
      <c r="A41" s="29" t="s">
        <v>73</v>
      </c>
      <c r="B41" s="29" t="s">
        <v>8</v>
      </c>
      <c r="C41" s="45" t="s">
        <v>650</v>
      </c>
      <c r="D41" s="29" t="s">
        <v>70</v>
      </c>
      <c r="E41" s="31" t="s">
        <v>74</v>
      </c>
      <c r="F41" s="29" t="s">
        <v>71</v>
      </c>
      <c r="G41" s="29" t="s">
        <v>496</v>
      </c>
      <c r="H41" s="29">
        <v>40</v>
      </c>
      <c r="I41" s="29">
        <v>21</v>
      </c>
      <c r="J41" s="29">
        <v>25.98</v>
      </c>
      <c r="K41" s="46">
        <f t="shared" si="0"/>
        <v>40.354329999999997</v>
      </c>
      <c r="L41" s="29" t="s">
        <v>497</v>
      </c>
      <c r="M41" s="29">
        <v>140</v>
      </c>
      <c r="N41" s="29">
        <v>28</v>
      </c>
      <c r="O41" s="29">
        <v>59.2</v>
      </c>
      <c r="P41" s="46">
        <f t="shared" si="1"/>
        <v>140.47653333333332</v>
      </c>
      <c r="Q41" s="29" t="s">
        <v>72</v>
      </c>
      <c r="R41" s="29" t="s">
        <v>405</v>
      </c>
      <c r="S41" s="48" t="s">
        <v>553</v>
      </c>
    </row>
    <row r="42" spans="1:20" x14ac:dyDescent="0.2">
      <c r="A42" s="29" t="s">
        <v>73</v>
      </c>
      <c r="B42" s="29" t="s">
        <v>8</v>
      </c>
      <c r="C42" s="45" t="s">
        <v>649</v>
      </c>
      <c r="E42" s="31"/>
      <c r="F42" s="29" t="s">
        <v>71</v>
      </c>
      <c r="G42" s="29" t="s">
        <v>406</v>
      </c>
      <c r="H42" s="29">
        <v>33</v>
      </c>
      <c r="I42" s="29">
        <v>27</v>
      </c>
      <c r="J42" s="29">
        <v>25.07</v>
      </c>
      <c r="K42" s="46">
        <f t="shared" si="0"/>
        <v>33.454178333333331</v>
      </c>
      <c r="L42" s="29" t="s">
        <v>407</v>
      </c>
      <c r="M42" s="29">
        <v>132</v>
      </c>
      <c r="N42" s="29">
        <v>14</v>
      </c>
      <c r="O42" s="29">
        <v>44.74</v>
      </c>
      <c r="P42" s="46">
        <f t="shared" si="1"/>
        <v>132.24079</v>
      </c>
      <c r="Q42" s="29" t="s">
        <v>72</v>
      </c>
      <c r="R42" s="29" t="s">
        <v>404</v>
      </c>
      <c r="S42" s="48" t="s">
        <v>553</v>
      </c>
    </row>
    <row r="43" spans="1:20" x14ac:dyDescent="0.2">
      <c r="A43" s="29" t="s">
        <v>73</v>
      </c>
      <c r="B43" s="29" t="s">
        <v>8</v>
      </c>
      <c r="C43" s="45" t="s">
        <v>650</v>
      </c>
      <c r="D43" s="29" t="s">
        <v>70</v>
      </c>
      <c r="E43" s="31" t="s">
        <v>75</v>
      </c>
      <c r="F43" s="29" t="s">
        <v>71</v>
      </c>
      <c r="G43" s="29" t="s">
        <v>178</v>
      </c>
      <c r="H43" s="29">
        <v>33</v>
      </c>
      <c r="I43" s="29">
        <v>22</v>
      </c>
      <c r="J43" s="29">
        <v>55.26</v>
      </c>
      <c r="K43" s="46">
        <f t="shared" si="0"/>
        <v>33.37587666666667</v>
      </c>
      <c r="L43" s="29" t="s">
        <v>179</v>
      </c>
      <c r="M43" s="29">
        <v>133</v>
      </c>
      <c r="N43" s="29">
        <v>17</v>
      </c>
      <c r="O43" s="29">
        <v>18.98</v>
      </c>
      <c r="P43" s="46">
        <f t="shared" si="1"/>
        <v>133.28649666666666</v>
      </c>
      <c r="Q43" s="29" t="s">
        <v>72</v>
      </c>
      <c r="R43" s="29" t="s">
        <v>334</v>
      </c>
      <c r="S43" s="48" t="s">
        <v>553</v>
      </c>
    </row>
    <row r="44" spans="1:20" s="39" customFormat="1" x14ac:dyDescent="0.2">
      <c r="A44" s="39" t="s">
        <v>73</v>
      </c>
      <c r="B44" s="39" t="s">
        <v>8</v>
      </c>
      <c r="C44" s="39" t="s">
        <v>650</v>
      </c>
      <c r="D44" s="39" t="s">
        <v>70</v>
      </c>
      <c r="E44" s="39" t="s">
        <v>76</v>
      </c>
      <c r="F44" s="39" t="s">
        <v>77</v>
      </c>
      <c r="G44" s="39" t="s">
        <v>468</v>
      </c>
      <c r="H44" s="39">
        <v>35.771000000000001</v>
      </c>
      <c r="J44" s="39">
        <v>35.771000000000001</v>
      </c>
      <c r="K44" s="54">
        <f t="shared" si="0"/>
        <v>35.776961833333331</v>
      </c>
      <c r="L44" s="55" t="s">
        <v>469</v>
      </c>
      <c r="M44" s="55">
        <v>121.389</v>
      </c>
      <c r="P44" s="54">
        <f>(((((O44/0.6)/100)+N44/0.6)/100)+M44)*-1</f>
        <v>-121.389</v>
      </c>
      <c r="Q44" s="39" t="s">
        <v>78</v>
      </c>
      <c r="R44" s="39" t="s">
        <v>267</v>
      </c>
      <c r="S44" s="56" t="s">
        <v>551</v>
      </c>
    </row>
    <row r="45" spans="1:20" x14ac:dyDescent="0.2">
      <c r="A45" s="29" t="s">
        <v>8</v>
      </c>
      <c r="B45" s="29" t="s">
        <v>8</v>
      </c>
      <c r="C45" s="45" t="s">
        <v>649</v>
      </c>
      <c r="F45" s="29" t="s">
        <v>186</v>
      </c>
      <c r="G45" s="29" t="s">
        <v>187</v>
      </c>
      <c r="H45" s="29">
        <v>16</v>
      </c>
      <c r="I45" s="29">
        <v>35</v>
      </c>
      <c r="J45" s="29">
        <v>35.729999999999997</v>
      </c>
      <c r="K45" s="46">
        <f t="shared" si="0"/>
        <v>16.589288333333332</v>
      </c>
      <c r="L45" s="29" t="s">
        <v>188</v>
      </c>
      <c r="M45" s="30">
        <v>22</v>
      </c>
      <c r="N45" s="29">
        <v>57</v>
      </c>
      <c r="O45" s="29">
        <v>40.82</v>
      </c>
      <c r="P45" s="46">
        <f>(((((O45/0.6)/100)+N45/0.6)/100)+M45)*-1</f>
        <v>-22.956803333333333</v>
      </c>
      <c r="Q45" s="29" t="s">
        <v>189</v>
      </c>
      <c r="R45" s="29" t="s">
        <v>408</v>
      </c>
      <c r="S45" s="48" t="s">
        <v>548</v>
      </c>
    </row>
    <row r="46" spans="1:20" x14ac:dyDescent="0.2">
      <c r="A46" s="29" t="s">
        <v>73</v>
      </c>
      <c r="B46" s="29" t="s">
        <v>8</v>
      </c>
      <c r="C46" s="45" t="s">
        <v>649</v>
      </c>
      <c r="E46" s="50"/>
      <c r="F46" s="31" t="s">
        <v>93</v>
      </c>
      <c r="G46" s="32">
        <v>34.46774988</v>
      </c>
      <c r="H46" s="32">
        <v>34.46774988</v>
      </c>
      <c r="K46" s="46">
        <f t="shared" si="0"/>
        <v>34.46774988</v>
      </c>
      <c r="L46" s="32">
        <v>-120.11905</v>
      </c>
      <c r="M46" s="32">
        <v>-120.11905</v>
      </c>
      <c r="P46" s="46">
        <f t="shared" ref="P46:P57" si="4">(((((O46/0.6)/100)+N46/0.6)/100)+M46)*-1</f>
        <v>120.11905</v>
      </c>
      <c r="Q46" s="31" t="s">
        <v>260</v>
      </c>
      <c r="R46" s="51" t="s">
        <v>311</v>
      </c>
      <c r="S46" s="47" t="s">
        <v>552</v>
      </c>
      <c r="T46" s="52"/>
    </row>
    <row r="47" spans="1:20" x14ac:dyDescent="0.2">
      <c r="A47" s="29" t="s">
        <v>73</v>
      </c>
      <c r="B47" s="29" t="s">
        <v>8</v>
      </c>
      <c r="C47" s="45" t="s">
        <v>650</v>
      </c>
      <c r="D47" s="29" t="s">
        <v>4</v>
      </c>
      <c r="E47" s="50" t="s">
        <v>652</v>
      </c>
      <c r="F47" s="31" t="s">
        <v>93</v>
      </c>
      <c r="G47" s="32">
        <v>34.462784999999997</v>
      </c>
      <c r="H47" s="32">
        <v>34.462784999999997</v>
      </c>
      <c r="K47" s="46">
        <f t="shared" si="0"/>
        <v>34.462784999999997</v>
      </c>
      <c r="L47" s="32">
        <v>-120.101848</v>
      </c>
      <c r="M47" s="32">
        <v>-120.101848</v>
      </c>
      <c r="P47" s="46">
        <f t="shared" si="4"/>
        <v>120.101848</v>
      </c>
      <c r="Q47" s="31" t="s">
        <v>260</v>
      </c>
      <c r="R47" s="51" t="s">
        <v>311</v>
      </c>
      <c r="S47" s="47" t="s">
        <v>552</v>
      </c>
      <c r="T47" s="52"/>
    </row>
    <row r="48" spans="1:20" x14ac:dyDescent="0.2">
      <c r="A48" s="29" t="s">
        <v>73</v>
      </c>
      <c r="B48" s="29" t="s">
        <v>8</v>
      </c>
      <c r="C48" s="45" t="s">
        <v>649</v>
      </c>
      <c r="E48" s="50"/>
      <c r="F48" s="31" t="s">
        <v>93</v>
      </c>
      <c r="G48" s="32">
        <v>34.422121599999997</v>
      </c>
      <c r="H48" s="32">
        <v>34.422121599999997</v>
      </c>
      <c r="K48" s="46">
        <f t="shared" si="0"/>
        <v>34.422121599999997</v>
      </c>
      <c r="L48" s="32">
        <v>-119.95153999999999</v>
      </c>
      <c r="M48" s="32">
        <v>-119.95153999999999</v>
      </c>
      <c r="P48" s="46">
        <f t="shared" si="4"/>
        <v>119.95153999999999</v>
      </c>
      <c r="Q48" s="31" t="s">
        <v>260</v>
      </c>
      <c r="R48" s="51" t="s">
        <v>311</v>
      </c>
      <c r="S48" s="47" t="s">
        <v>552</v>
      </c>
      <c r="T48" s="52"/>
    </row>
    <row r="49" spans="1:20" x14ac:dyDescent="0.2">
      <c r="A49" s="29" t="s">
        <v>73</v>
      </c>
      <c r="B49" s="29" t="s">
        <v>8</v>
      </c>
      <c r="C49" s="45" t="s">
        <v>649</v>
      </c>
      <c r="E49" s="31"/>
      <c r="F49" s="31" t="s">
        <v>93</v>
      </c>
      <c r="G49" s="33">
        <v>34.404499999999999</v>
      </c>
      <c r="H49" s="33">
        <v>34.404499999999999</v>
      </c>
      <c r="K49" s="46">
        <f t="shared" si="0"/>
        <v>34.404499999999999</v>
      </c>
      <c r="L49" s="33">
        <v>-119.8789</v>
      </c>
      <c r="M49" s="33">
        <v>-119.8789</v>
      </c>
      <c r="P49" s="46">
        <f t="shared" si="4"/>
        <v>119.8789</v>
      </c>
      <c r="Q49" s="31" t="s">
        <v>260</v>
      </c>
      <c r="R49" s="51" t="s">
        <v>311</v>
      </c>
      <c r="S49" s="47" t="s">
        <v>552</v>
      </c>
      <c r="T49" s="52"/>
    </row>
    <row r="50" spans="1:20" x14ac:dyDescent="0.2">
      <c r="A50" s="29" t="s">
        <v>73</v>
      </c>
      <c r="B50" s="29" t="s">
        <v>8</v>
      </c>
      <c r="C50" s="45" t="s">
        <v>649</v>
      </c>
      <c r="E50" s="31"/>
      <c r="F50" s="31" t="s">
        <v>93</v>
      </c>
      <c r="G50" s="32">
        <v>34.402782999999999</v>
      </c>
      <c r="H50" s="32">
        <v>34.402782999999999</v>
      </c>
      <c r="K50" s="46">
        <f t="shared" si="0"/>
        <v>34.402782999999999</v>
      </c>
      <c r="L50" s="32">
        <v>-119.85755</v>
      </c>
      <c r="M50" s="32">
        <v>-119.85755</v>
      </c>
      <c r="P50" s="46">
        <f t="shared" si="4"/>
        <v>119.85755</v>
      </c>
      <c r="Q50" s="31" t="s">
        <v>260</v>
      </c>
      <c r="R50" s="51" t="s">
        <v>311</v>
      </c>
      <c r="S50" s="47" t="s">
        <v>552</v>
      </c>
      <c r="T50" s="52"/>
    </row>
    <row r="51" spans="1:20" x14ac:dyDescent="0.2">
      <c r="A51" s="29" t="s">
        <v>73</v>
      </c>
      <c r="B51" s="29" t="s">
        <v>8</v>
      </c>
      <c r="C51" s="45" t="s">
        <v>650</v>
      </c>
      <c r="D51" s="29" t="s">
        <v>4</v>
      </c>
      <c r="E51" s="50" t="s">
        <v>653</v>
      </c>
      <c r="F51" s="31" t="s">
        <v>93</v>
      </c>
      <c r="G51" s="32">
        <v>34.3916319</v>
      </c>
      <c r="H51" s="32">
        <v>34.3916319</v>
      </c>
      <c r="K51" s="46">
        <f t="shared" si="0"/>
        <v>34.3916319</v>
      </c>
      <c r="L51" s="32">
        <v>-119.54169330000001</v>
      </c>
      <c r="M51" s="32">
        <v>-119.54169330000001</v>
      </c>
      <c r="P51" s="46">
        <f t="shared" si="4"/>
        <v>119.54169330000001</v>
      </c>
      <c r="Q51" s="31" t="s">
        <v>260</v>
      </c>
      <c r="R51" s="51" t="s">
        <v>311</v>
      </c>
      <c r="S51" s="47" t="s">
        <v>552</v>
      </c>
      <c r="T51" s="52"/>
    </row>
    <row r="52" spans="1:20" x14ac:dyDescent="0.2">
      <c r="A52" s="29" t="s">
        <v>73</v>
      </c>
      <c r="B52" s="29" t="s">
        <v>8</v>
      </c>
      <c r="C52" s="45" t="s">
        <v>649</v>
      </c>
      <c r="E52" s="31"/>
      <c r="F52" s="31" t="s">
        <v>110</v>
      </c>
      <c r="G52" s="33" t="s">
        <v>499</v>
      </c>
      <c r="H52" s="33">
        <v>33</v>
      </c>
      <c r="I52" s="29">
        <v>50</v>
      </c>
      <c r="J52" s="29">
        <v>14.73</v>
      </c>
      <c r="K52" s="46">
        <f t="shared" si="0"/>
        <v>33.835788333333333</v>
      </c>
      <c r="L52" s="33" t="s">
        <v>498</v>
      </c>
      <c r="M52" s="33">
        <v>118</v>
      </c>
      <c r="N52" s="29">
        <v>25</v>
      </c>
      <c r="O52" s="29">
        <v>4</v>
      </c>
      <c r="P52" s="46">
        <f t="shared" si="4"/>
        <v>-118.41733333333333</v>
      </c>
      <c r="Q52" s="31" t="s">
        <v>260</v>
      </c>
      <c r="R52" s="51" t="s">
        <v>311</v>
      </c>
      <c r="S52" s="47" t="s">
        <v>552</v>
      </c>
      <c r="T52" s="52"/>
    </row>
    <row r="53" spans="1:20" x14ac:dyDescent="0.2">
      <c r="A53" s="29" t="s">
        <v>73</v>
      </c>
      <c r="B53" s="29" t="s">
        <v>8</v>
      </c>
      <c r="C53" s="45" t="s">
        <v>649</v>
      </c>
      <c r="E53" s="31"/>
      <c r="F53" s="31" t="s">
        <v>110</v>
      </c>
      <c r="G53" s="33">
        <v>33.764986</v>
      </c>
      <c r="H53" s="33">
        <v>33.764986</v>
      </c>
      <c r="K53" s="46">
        <f t="shared" si="0"/>
        <v>33.764986</v>
      </c>
      <c r="L53" s="33">
        <v>-118.428145</v>
      </c>
      <c r="M53" s="33">
        <v>118.428145</v>
      </c>
      <c r="P53" s="46">
        <f t="shared" si="4"/>
        <v>-118.428145</v>
      </c>
      <c r="Q53" s="31" t="s">
        <v>260</v>
      </c>
      <c r="R53" s="51" t="s">
        <v>311</v>
      </c>
      <c r="S53" s="47" t="s">
        <v>552</v>
      </c>
      <c r="T53" s="52"/>
    </row>
    <row r="54" spans="1:20" x14ac:dyDescent="0.2">
      <c r="A54" s="29" t="s">
        <v>8</v>
      </c>
      <c r="B54" s="29" t="s">
        <v>8</v>
      </c>
      <c r="C54" s="45" t="s">
        <v>649</v>
      </c>
      <c r="F54" s="29" t="s">
        <v>201</v>
      </c>
      <c r="G54" s="29" t="s">
        <v>500</v>
      </c>
      <c r="H54" s="29">
        <v>48</v>
      </c>
      <c r="I54" s="29">
        <v>25</v>
      </c>
      <c r="J54" s="29">
        <v>0.48</v>
      </c>
      <c r="K54" s="46">
        <f t="shared" si="0"/>
        <v>48.416746666666668</v>
      </c>
      <c r="L54" s="30" t="s">
        <v>501</v>
      </c>
      <c r="M54" s="30">
        <v>125</v>
      </c>
      <c r="N54" s="29">
        <v>40</v>
      </c>
      <c r="O54" s="29">
        <v>26.31</v>
      </c>
      <c r="P54" s="46">
        <f t="shared" si="4"/>
        <v>-125.67105166666667</v>
      </c>
      <c r="Q54" s="29" t="s">
        <v>259</v>
      </c>
      <c r="R54" s="29" t="s">
        <v>266</v>
      </c>
      <c r="S54" s="29" t="s">
        <v>554</v>
      </c>
      <c r="T54" s="29" t="s">
        <v>265</v>
      </c>
    </row>
    <row r="55" spans="1:20" x14ac:dyDescent="0.2">
      <c r="A55" s="29" t="s">
        <v>8</v>
      </c>
      <c r="B55" s="29" t="s">
        <v>8</v>
      </c>
      <c r="C55" s="45" t="s">
        <v>649</v>
      </c>
      <c r="F55" s="29" t="s">
        <v>201</v>
      </c>
      <c r="G55" s="29" t="s">
        <v>502</v>
      </c>
      <c r="H55" s="29">
        <v>48</v>
      </c>
      <c r="I55" s="29">
        <v>38</v>
      </c>
      <c r="J55" s="29">
        <v>45.67</v>
      </c>
      <c r="K55" s="46">
        <f t="shared" si="0"/>
        <v>48.640945000000002</v>
      </c>
      <c r="L55" s="30" t="s">
        <v>503</v>
      </c>
      <c r="M55" s="30">
        <v>125</v>
      </c>
      <c r="N55" s="29">
        <v>54</v>
      </c>
      <c r="O55" s="29">
        <v>44.02</v>
      </c>
      <c r="P55" s="46">
        <f t="shared" si="4"/>
        <v>-125.90733666666667</v>
      </c>
      <c r="Q55" s="29" t="s">
        <v>259</v>
      </c>
      <c r="R55" s="29" t="s">
        <v>266</v>
      </c>
      <c r="S55" s="29" t="s">
        <v>554</v>
      </c>
      <c r="T55" s="29" t="s">
        <v>265</v>
      </c>
    </row>
    <row r="56" spans="1:20" x14ac:dyDescent="0.2">
      <c r="A56" s="29" t="s">
        <v>8</v>
      </c>
      <c r="B56" s="29" t="s">
        <v>8</v>
      </c>
      <c r="C56" s="45" t="s">
        <v>649</v>
      </c>
      <c r="F56" s="29" t="s">
        <v>201</v>
      </c>
      <c r="G56" s="29" t="s">
        <v>504</v>
      </c>
      <c r="H56" s="29">
        <v>48</v>
      </c>
      <c r="I56" s="29">
        <v>41</v>
      </c>
      <c r="J56" s="29">
        <v>1.76</v>
      </c>
      <c r="K56" s="46">
        <f t="shared" si="0"/>
        <v>48.683626666666669</v>
      </c>
      <c r="L56" s="30" t="s">
        <v>505</v>
      </c>
      <c r="M56" s="30">
        <v>126</v>
      </c>
      <c r="N56" s="29">
        <v>4</v>
      </c>
      <c r="O56" s="29">
        <v>34.24</v>
      </c>
      <c r="P56" s="46">
        <f t="shared" si="4"/>
        <v>-126.07237333333333</v>
      </c>
      <c r="Q56" s="29" t="s">
        <v>259</v>
      </c>
      <c r="R56" s="29" t="s">
        <v>266</v>
      </c>
      <c r="S56" s="29" t="s">
        <v>554</v>
      </c>
      <c r="T56" s="29" t="s">
        <v>265</v>
      </c>
    </row>
    <row r="57" spans="1:20" x14ac:dyDescent="0.2">
      <c r="A57" s="29" t="s">
        <v>8</v>
      </c>
      <c r="B57" s="29" t="s">
        <v>8</v>
      </c>
      <c r="C57" s="45" t="s">
        <v>649</v>
      </c>
      <c r="F57" s="29" t="s">
        <v>201</v>
      </c>
      <c r="G57" s="29" t="s">
        <v>506</v>
      </c>
      <c r="H57" s="29">
        <v>48</v>
      </c>
      <c r="I57" s="29">
        <v>46</v>
      </c>
      <c r="J57" s="29">
        <v>26.97</v>
      </c>
      <c r="K57" s="46">
        <f t="shared" si="0"/>
        <v>48.771161666666664</v>
      </c>
      <c r="L57" s="30" t="s">
        <v>507</v>
      </c>
      <c r="M57" s="30">
        <v>126</v>
      </c>
      <c r="N57" s="29">
        <v>10</v>
      </c>
      <c r="O57" s="29">
        <v>29.93</v>
      </c>
      <c r="P57" s="46">
        <f t="shared" si="4"/>
        <v>-126.171655</v>
      </c>
      <c r="Q57" s="29" t="s">
        <v>259</v>
      </c>
      <c r="R57" s="29" t="s">
        <v>266</v>
      </c>
      <c r="S57" s="29" t="s">
        <v>554</v>
      </c>
      <c r="T57" s="29" t="s">
        <v>265</v>
      </c>
    </row>
    <row r="58" spans="1:20" x14ac:dyDescent="0.2">
      <c r="A58" s="29" t="s">
        <v>8</v>
      </c>
      <c r="B58" s="29" t="s">
        <v>8</v>
      </c>
      <c r="C58" s="45" t="s">
        <v>649</v>
      </c>
      <c r="F58" s="29" t="s">
        <v>202</v>
      </c>
      <c r="G58" s="29" t="s">
        <v>277</v>
      </c>
      <c r="H58" s="30">
        <v>34</v>
      </c>
      <c r="I58" s="29">
        <v>24</v>
      </c>
      <c r="J58" s="29">
        <v>46.46</v>
      </c>
      <c r="K58" s="46">
        <f>(((((J58/0.6)/100)+I58/0.6)/100)+H58)*-1</f>
        <v>-34.407743333333336</v>
      </c>
      <c r="L58" s="29" t="s">
        <v>278</v>
      </c>
      <c r="M58" s="29">
        <v>172</v>
      </c>
      <c r="N58" s="29">
        <v>59</v>
      </c>
      <c r="O58" s="29">
        <v>17.760000000000002</v>
      </c>
      <c r="P58" s="46">
        <f t="shared" si="1"/>
        <v>172.98629333333332</v>
      </c>
      <c r="Q58" s="29" t="s">
        <v>269</v>
      </c>
      <c r="R58" s="29" t="s">
        <v>310</v>
      </c>
      <c r="S58" s="29" t="s">
        <v>556</v>
      </c>
      <c r="T58" s="29" t="s">
        <v>557</v>
      </c>
    </row>
    <row r="59" spans="1:20" x14ac:dyDescent="0.2">
      <c r="A59" s="29" t="s">
        <v>8</v>
      </c>
      <c r="B59" s="29" t="s">
        <v>8</v>
      </c>
      <c r="C59" s="45" t="s">
        <v>649</v>
      </c>
      <c r="F59" s="29" t="s">
        <v>202</v>
      </c>
      <c r="G59" s="29" t="s">
        <v>279</v>
      </c>
      <c r="H59" s="30">
        <v>34</v>
      </c>
      <c r="I59" s="29">
        <v>25</v>
      </c>
      <c r="J59" s="29">
        <v>7.01</v>
      </c>
      <c r="K59" s="46">
        <f t="shared" ref="K59:K74" si="5">(((((J59/0.6)/100)+I59/0.6)/100)+H59)*-1</f>
        <v>-34.417834999999997</v>
      </c>
      <c r="L59" s="29" t="s">
        <v>280</v>
      </c>
      <c r="M59" s="29">
        <v>172</v>
      </c>
      <c r="N59" s="29">
        <v>51</v>
      </c>
      <c r="O59" s="29">
        <v>24.75</v>
      </c>
      <c r="P59" s="46">
        <f t="shared" si="1"/>
        <v>172.85412500000001</v>
      </c>
      <c r="Q59" s="29" t="s">
        <v>364</v>
      </c>
      <c r="R59" s="29" t="s">
        <v>310</v>
      </c>
      <c r="S59" s="29" t="s">
        <v>556</v>
      </c>
      <c r="T59" s="29" t="s">
        <v>557</v>
      </c>
    </row>
    <row r="60" spans="1:20" x14ac:dyDescent="0.2">
      <c r="A60" s="29" t="s">
        <v>8</v>
      </c>
      <c r="B60" s="29" t="s">
        <v>8</v>
      </c>
      <c r="C60" s="45" t="s">
        <v>649</v>
      </c>
      <c r="F60" s="29" t="s">
        <v>202</v>
      </c>
      <c r="G60" s="29" t="s">
        <v>281</v>
      </c>
      <c r="H60" s="30">
        <v>35</v>
      </c>
      <c r="I60" s="29">
        <v>15</v>
      </c>
      <c r="J60" s="29">
        <v>32.79</v>
      </c>
      <c r="K60" s="46">
        <f t="shared" si="5"/>
        <v>-35.255465000000001</v>
      </c>
      <c r="L60" s="29" t="s">
        <v>282</v>
      </c>
      <c r="M60" s="29">
        <v>174</v>
      </c>
      <c r="N60" s="29">
        <v>6</v>
      </c>
      <c r="O60" s="29">
        <v>59.19</v>
      </c>
      <c r="P60" s="46">
        <f t="shared" si="1"/>
        <v>174.10986500000001</v>
      </c>
      <c r="Q60" s="29" t="s">
        <v>365</v>
      </c>
      <c r="R60" s="29" t="s">
        <v>310</v>
      </c>
      <c r="S60" s="29" t="s">
        <v>556</v>
      </c>
      <c r="T60" s="29" t="s">
        <v>557</v>
      </c>
    </row>
    <row r="61" spans="1:20" x14ac:dyDescent="0.2">
      <c r="A61" s="29" t="s">
        <v>8</v>
      </c>
      <c r="B61" s="29" t="s">
        <v>8</v>
      </c>
      <c r="C61" s="45" t="s">
        <v>649</v>
      </c>
      <c r="F61" s="29" t="s">
        <v>409</v>
      </c>
      <c r="G61" s="29" t="s">
        <v>283</v>
      </c>
      <c r="H61" s="30">
        <v>36</v>
      </c>
      <c r="I61" s="29">
        <v>37</v>
      </c>
      <c r="J61" s="29">
        <v>17.579999999999998</v>
      </c>
      <c r="K61" s="46">
        <f t="shared" si="5"/>
        <v>-36.619596666666666</v>
      </c>
      <c r="L61" s="29" t="s">
        <v>284</v>
      </c>
      <c r="M61" s="29">
        <v>174</v>
      </c>
      <c r="N61" s="29">
        <v>43</v>
      </c>
      <c r="O61" s="29">
        <v>59.27</v>
      </c>
      <c r="P61" s="46">
        <f t="shared" si="1"/>
        <v>174.72654499999999</v>
      </c>
      <c r="Q61" s="29" t="s">
        <v>366</v>
      </c>
      <c r="R61" s="29" t="s">
        <v>310</v>
      </c>
      <c r="S61" s="29" t="s">
        <v>556</v>
      </c>
      <c r="T61" s="29" t="s">
        <v>557</v>
      </c>
    </row>
    <row r="62" spans="1:20" x14ac:dyDescent="0.2">
      <c r="A62" s="29" t="s">
        <v>8</v>
      </c>
      <c r="B62" s="29" t="s">
        <v>8</v>
      </c>
      <c r="C62" s="45" t="s">
        <v>649</v>
      </c>
      <c r="F62" s="29" t="s">
        <v>202</v>
      </c>
      <c r="G62" s="29" t="s">
        <v>286</v>
      </c>
      <c r="H62" s="30">
        <v>35</v>
      </c>
      <c r="I62" s="29">
        <v>49</v>
      </c>
      <c r="J62" s="29">
        <v>6.42</v>
      </c>
      <c r="K62" s="46">
        <f t="shared" si="5"/>
        <v>-35.817736666666669</v>
      </c>
      <c r="L62" s="29" t="s">
        <v>287</v>
      </c>
      <c r="M62" s="29">
        <v>174</v>
      </c>
      <c r="N62" s="29">
        <v>29</v>
      </c>
      <c r="O62" s="29">
        <v>46.05</v>
      </c>
      <c r="P62" s="46">
        <f t="shared" si="1"/>
        <v>174.49100833333333</v>
      </c>
      <c r="Q62" s="29" t="s">
        <v>367</v>
      </c>
      <c r="R62" s="29" t="s">
        <v>310</v>
      </c>
      <c r="S62" s="29" t="s">
        <v>556</v>
      </c>
      <c r="T62" s="29" t="s">
        <v>557</v>
      </c>
    </row>
    <row r="63" spans="1:20" x14ac:dyDescent="0.2">
      <c r="A63" s="29" t="s">
        <v>8</v>
      </c>
      <c r="B63" s="29" t="s">
        <v>8</v>
      </c>
      <c r="C63" s="45" t="s">
        <v>649</v>
      </c>
      <c r="F63" s="29" t="s">
        <v>202</v>
      </c>
      <c r="G63" s="29" t="s">
        <v>288</v>
      </c>
      <c r="H63" s="30">
        <v>36</v>
      </c>
      <c r="I63" s="29">
        <v>5</v>
      </c>
      <c r="J63" s="29">
        <v>19.989999999999998</v>
      </c>
      <c r="K63" s="46">
        <f t="shared" si="5"/>
        <v>-36.086665000000004</v>
      </c>
      <c r="L63" s="29" t="s">
        <v>289</v>
      </c>
      <c r="M63" s="29">
        <v>175</v>
      </c>
      <c r="N63" s="29">
        <v>16</v>
      </c>
      <c r="O63" s="29">
        <v>45.53</v>
      </c>
      <c r="P63" s="46">
        <f t="shared" si="1"/>
        <v>175.27425500000001</v>
      </c>
      <c r="Q63" s="29" t="s">
        <v>368</v>
      </c>
      <c r="R63" s="29" t="s">
        <v>310</v>
      </c>
      <c r="S63" s="29" t="s">
        <v>556</v>
      </c>
      <c r="T63" s="29" t="s">
        <v>557</v>
      </c>
    </row>
    <row r="64" spans="1:20" x14ac:dyDescent="0.2">
      <c r="A64" s="29" t="s">
        <v>8</v>
      </c>
      <c r="B64" s="29" t="s">
        <v>8</v>
      </c>
      <c r="C64" s="45" t="s">
        <v>649</v>
      </c>
      <c r="F64" s="29" t="s">
        <v>202</v>
      </c>
      <c r="G64" s="29" t="s">
        <v>290</v>
      </c>
      <c r="H64" s="30">
        <v>36</v>
      </c>
      <c r="I64" s="29">
        <v>47</v>
      </c>
      <c r="J64" s="29">
        <v>9.64</v>
      </c>
      <c r="K64" s="46">
        <f t="shared" si="5"/>
        <v>-36.784939999999999</v>
      </c>
      <c r="L64" s="29" t="s">
        <v>291</v>
      </c>
      <c r="M64" s="29">
        <v>174</v>
      </c>
      <c r="N64" s="29">
        <v>49</v>
      </c>
      <c r="O64" s="29">
        <v>57.61</v>
      </c>
      <c r="P64" s="46">
        <f t="shared" si="1"/>
        <v>174.82626833333333</v>
      </c>
      <c r="Q64" s="29" t="s">
        <v>369</v>
      </c>
      <c r="R64" s="29" t="s">
        <v>310</v>
      </c>
      <c r="S64" s="29" t="s">
        <v>556</v>
      </c>
      <c r="T64" s="29" t="s">
        <v>557</v>
      </c>
    </row>
    <row r="65" spans="1:20" x14ac:dyDescent="0.2">
      <c r="A65" s="29" t="s">
        <v>8</v>
      </c>
      <c r="B65" s="29" t="s">
        <v>8</v>
      </c>
      <c r="C65" s="45" t="s">
        <v>649</v>
      </c>
      <c r="F65" s="29" t="s">
        <v>202</v>
      </c>
      <c r="G65" s="29" t="s">
        <v>292</v>
      </c>
      <c r="H65" s="30">
        <v>36</v>
      </c>
      <c r="I65" s="29">
        <v>46</v>
      </c>
      <c r="J65" s="29">
        <v>11.32</v>
      </c>
      <c r="K65" s="46">
        <f t="shared" si="5"/>
        <v>-36.768553333333337</v>
      </c>
      <c r="L65" s="29" t="s">
        <v>293</v>
      </c>
      <c r="M65" s="29">
        <v>174</v>
      </c>
      <c r="N65" s="29">
        <v>53</v>
      </c>
      <c r="O65" s="29">
        <v>40.46</v>
      </c>
      <c r="P65" s="46">
        <f t="shared" si="1"/>
        <v>174.89007666666666</v>
      </c>
      <c r="Q65" s="29" t="s">
        <v>370</v>
      </c>
      <c r="R65" s="29" t="s">
        <v>310</v>
      </c>
      <c r="S65" s="29" t="s">
        <v>556</v>
      </c>
      <c r="T65" s="29" t="s">
        <v>557</v>
      </c>
    </row>
    <row r="66" spans="1:20" x14ac:dyDescent="0.2">
      <c r="A66" s="29" t="s">
        <v>8</v>
      </c>
      <c r="B66" s="29" t="s">
        <v>8</v>
      </c>
      <c r="C66" s="45" t="s">
        <v>649</v>
      </c>
      <c r="F66" s="29" t="s">
        <v>202</v>
      </c>
      <c r="G66" s="29" t="s">
        <v>294</v>
      </c>
      <c r="H66" s="30">
        <v>36</v>
      </c>
      <c r="I66" s="29">
        <v>41</v>
      </c>
      <c r="J66" s="29">
        <v>37.04</v>
      </c>
      <c r="K66" s="46">
        <f t="shared" si="5"/>
        <v>-36.689506666666666</v>
      </c>
      <c r="L66" s="29" t="s">
        <v>295</v>
      </c>
      <c r="M66" s="29">
        <v>174</v>
      </c>
      <c r="N66" s="29">
        <v>58</v>
      </c>
      <c r="O66" s="29">
        <v>11.97</v>
      </c>
      <c r="P66" s="46">
        <f t="shared" si="1"/>
        <v>174.96866166666666</v>
      </c>
      <c r="Q66" s="29" t="s">
        <v>371</v>
      </c>
      <c r="R66" s="29" t="s">
        <v>310</v>
      </c>
      <c r="S66" s="29" t="s">
        <v>556</v>
      </c>
      <c r="T66" s="29" t="s">
        <v>557</v>
      </c>
    </row>
    <row r="67" spans="1:20" x14ac:dyDescent="0.2">
      <c r="A67" s="29" t="s">
        <v>8</v>
      </c>
      <c r="B67" s="29" t="s">
        <v>8</v>
      </c>
      <c r="C67" s="45" t="s">
        <v>649</v>
      </c>
      <c r="F67" s="29" t="s">
        <v>202</v>
      </c>
      <c r="G67" s="29" t="s">
        <v>296</v>
      </c>
      <c r="H67" s="30">
        <v>36</v>
      </c>
      <c r="I67" s="29">
        <v>46</v>
      </c>
      <c r="J67" s="29">
        <v>26.22</v>
      </c>
      <c r="K67" s="46">
        <f t="shared" si="5"/>
        <v>-36.771036666666667</v>
      </c>
      <c r="L67" s="29" t="s">
        <v>297</v>
      </c>
      <c r="M67" s="29">
        <v>174</v>
      </c>
      <c r="N67" s="29">
        <v>46</v>
      </c>
      <c r="O67" s="29">
        <v>30.16</v>
      </c>
      <c r="P67" s="46">
        <f t="shared" ref="P67:P74" si="6">(((((O67/0.6)/100)+N67/0.6)/100)+M67)</f>
        <v>174.77169333333333</v>
      </c>
      <c r="Q67" s="29" t="s">
        <v>372</v>
      </c>
      <c r="R67" s="29" t="s">
        <v>310</v>
      </c>
      <c r="S67" s="29" t="s">
        <v>556</v>
      </c>
      <c r="T67" s="29" t="s">
        <v>557</v>
      </c>
    </row>
    <row r="68" spans="1:20" x14ac:dyDescent="0.2">
      <c r="A68" s="29" t="s">
        <v>8</v>
      </c>
      <c r="B68" s="29" t="s">
        <v>8</v>
      </c>
      <c r="C68" s="45" t="s">
        <v>649</v>
      </c>
      <c r="F68" s="29" t="s">
        <v>202</v>
      </c>
      <c r="G68" s="29" t="s">
        <v>298</v>
      </c>
      <c r="H68" s="30">
        <v>36</v>
      </c>
      <c r="I68" s="29">
        <v>48</v>
      </c>
      <c r="J68" s="29">
        <v>54.58</v>
      </c>
      <c r="K68" s="46">
        <f t="shared" si="5"/>
        <v>-36.809096666666669</v>
      </c>
      <c r="L68" s="29" t="s">
        <v>299</v>
      </c>
      <c r="M68" s="29">
        <v>174</v>
      </c>
      <c r="N68" s="29">
        <v>48</v>
      </c>
      <c r="O68" s="29">
        <v>22.68</v>
      </c>
      <c r="P68" s="46">
        <f t="shared" si="6"/>
        <v>174.80377999999999</v>
      </c>
      <c r="Q68" s="29" t="s">
        <v>373</v>
      </c>
      <c r="R68" s="29" t="s">
        <v>310</v>
      </c>
      <c r="S68" s="29" t="s">
        <v>556</v>
      </c>
      <c r="T68" s="29" t="s">
        <v>557</v>
      </c>
    </row>
    <row r="69" spans="1:20" x14ac:dyDescent="0.2">
      <c r="A69" s="29" t="s">
        <v>8</v>
      </c>
      <c r="B69" s="29" t="s">
        <v>8</v>
      </c>
      <c r="C69" s="45" t="s">
        <v>649</v>
      </c>
      <c r="F69" s="29" t="s">
        <v>202</v>
      </c>
      <c r="G69" s="29" t="s">
        <v>300</v>
      </c>
      <c r="H69" s="30">
        <v>36</v>
      </c>
      <c r="I69" s="29">
        <v>49</v>
      </c>
      <c r="J69" s="29">
        <v>45.62</v>
      </c>
      <c r="K69" s="46">
        <f t="shared" si="5"/>
        <v>-36.824269999999999</v>
      </c>
      <c r="L69" s="29" t="s">
        <v>301</v>
      </c>
      <c r="M69" s="29">
        <v>174</v>
      </c>
      <c r="N69" s="29">
        <v>46</v>
      </c>
      <c r="O69" s="29">
        <v>52.67</v>
      </c>
      <c r="P69" s="46">
        <f t="shared" si="6"/>
        <v>174.77544499999999</v>
      </c>
      <c r="Q69" s="29" t="s">
        <v>374</v>
      </c>
      <c r="R69" s="29" t="s">
        <v>310</v>
      </c>
      <c r="S69" s="29" t="s">
        <v>556</v>
      </c>
      <c r="T69" s="29" t="s">
        <v>557</v>
      </c>
    </row>
    <row r="70" spans="1:20" x14ac:dyDescent="0.2">
      <c r="A70" s="29" t="s">
        <v>8</v>
      </c>
      <c r="B70" s="29" t="s">
        <v>8</v>
      </c>
      <c r="C70" s="45" t="s">
        <v>649</v>
      </c>
      <c r="F70" s="29" t="s">
        <v>202</v>
      </c>
      <c r="G70" s="29" t="s">
        <v>508</v>
      </c>
      <c r="H70" s="30">
        <v>36</v>
      </c>
      <c r="I70" s="29">
        <v>37</v>
      </c>
      <c r="J70" s="29">
        <v>5.71</v>
      </c>
      <c r="K70" s="46">
        <f t="shared" si="5"/>
        <v>-36.617618333333333</v>
      </c>
      <c r="L70" s="29" t="s">
        <v>509</v>
      </c>
      <c r="M70" s="29">
        <v>175</v>
      </c>
      <c r="N70" s="29">
        <v>3</v>
      </c>
      <c r="O70" s="29">
        <v>47.95</v>
      </c>
      <c r="P70" s="46">
        <f t="shared" si="6"/>
        <v>175.05799166666668</v>
      </c>
      <c r="Q70" s="29" t="s">
        <v>375</v>
      </c>
      <c r="R70" s="29" t="s">
        <v>310</v>
      </c>
      <c r="S70" s="29" t="s">
        <v>556</v>
      </c>
      <c r="T70" s="29" t="s">
        <v>557</v>
      </c>
    </row>
    <row r="71" spans="1:20" x14ac:dyDescent="0.2">
      <c r="A71" s="29" t="s">
        <v>8</v>
      </c>
      <c r="B71" s="29" t="s">
        <v>8</v>
      </c>
      <c r="C71" s="45" t="s">
        <v>649</v>
      </c>
      <c r="F71" s="29" t="s">
        <v>202</v>
      </c>
      <c r="G71" s="29" t="s">
        <v>302</v>
      </c>
      <c r="H71" s="30">
        <v>36</v>
      </c>
      <c r="I71" s="29">
        <v>50</v>
      </c>
      <c r="J71" s="29">
        <v>53.25</v>
      </c>
      <c r="K71" s="46">
        <f t="shared" si="5"/>
        <v>-36.842208333333332</v>
      </c>
      <c r="L71" s="29" t="s">
        <v>303</v>
      </c>
      <c r="M71" s="29">
        <v>174</v>
      </c>
      <c r="N71" s="29">
        <v>51</v>
      </c>
      <c r="O71" s="29">
        <v>42.31</v>
      </c>
      <c r="P71" s="46">
        <f t="shared" si="6"/>
        <v>174.85705166666668</v>
      </c>
      <c r="Q71" s="29" t="s">
        <v>376</v>
      </c>
      <c r="R71" s="29" t="s">
        <v>310</v>
      </c>
      <c r="S71" s="29" t="s">
        <v>556</v>
      </c>
      <c r="T71" s="29" t="s">
        <v>557</v>
      </c>
    </row>
    <row r="72" spans="1:20" x14ac:dyDescent="0.2">
      <c r="A72" s="29" t="s">
        <v>8</v>
      </c>
      <c r="B72" s="29" t="s">
        <v>8</v>
      </c>
      <c r="C72" s="45" t="s">
        <v>649</v>
      </c>
      <c r="F72" s="29" t="s">
        <v>202</v>
      </c>
      <c r="G72" s="29" t="s">
        <v>304</v>
      </c>
      <c r="H72" s="30">
        <v>36</v>
      </c>
      <c r="I72" s="29">
        <v>28</v>
      </c>
      <c r="J72" s="29">
        <v>5.8</v>
      </c>
      <c r="K72" s="46">
        <f t="shared" si="5"/>
        <v>-36.467633333333332</v>
      </c>
      <c r="L72" s="29" t="s">
        <v>305</v>
      </c>
      <c r="M72" s="29">
        <v>175</v>
      </c>
      <c r="N72" s="29">
        <v>20</v>
      </c>
      <c r="O72" s="29">
        <v>58.04</v>
      </c>
      <c r="P72" s="46">
        <f t="shared" si="6"/>
        <v>175.34300666666667</v>
      </c>
      <c r="Q72" s="29" t="s">
        <v>377</v>
      </c>
      <c r="R72" s="29" t="s">
        <v>310</v>
      </c>
      <c r="S72" s="29" t="s">
        <v>556</v>
      </c>
      <c r="T72" s="29" t="s">
        <v>557</v>
      </c>
    </row>
    <row r="73" spans="1:20" x14ac:dyDescent="0.2">
      <c r="A73" s="29" t="s">
        <v>8</v>
      </c>
      <c r="B73" s="29" t="s">
        <v>8</v>
      </c>
      <c r="C73" s="45" t="s">
        <v>649</v>
      </c>
      <c r="F73" s="29" t="s">
        <v>202</v>
      </c>
      <c r="G73" s="29" t="s">
        <v>306</v>
      </c>
      <c r="H73" s="30">
        <v>36</v>
      </c>
      <c r="I73" s="29">
        <v>57</v>
      </c>
      <c r="J73" s="29">
        <v>36.020000000000003</v>
      </c>
      <c r="K73" s="46">
        <f t="shared" si="5"/>
        <v>-36.956003333333335</v>
      </c>
      <c r="L73" s="29" t="s">
        <v>307</v>
      </c>
      <c r="M73" s="29">
        <v>174</v>
      </c>
      <c r="N73" s="29">
        <v>27</v>
      </c>
      <c r="O73" s="29">
        <v>48.58</v>
      </c>
      <c r="P73" s="46">
        <f t="shared" si="6"/>
        <v>174.45809666666668</v>
      </c>
      <c r="Q73" s="29" t="s">
        <v>378</v>
      </c>
      <c r="R73" s="29" t="s">
        <v>310</v>
      </c>
      <c r="S73" s="29" t="s">
        <v>556</v>
      </c>
      <c r="T73" s="29" t="s">
        <v>557</v>
      </c>
    </row>
    <row r="74" spans="1:20" x14ac:dyDescent="0.2">
      <c r="A74" s="29" t="s">
        <v>8</v>
      </c>
      <c r="B74" s="29" t="s">
        <v>8</v>
      </c>
      <c r="C74" s="45" t="s">
        <v>649</v>
      </c>
      <c r="F74" s="29" t="s">
        <v>202</v>
      </c>
      <c r="G74" s="29" t="s">
        <v>308</v>
      </c>
      <c r="H74" s="30">
        <v>36</v>
      </c>
      <c r="I74" s="29">
        <v>56</v>
      </c>
      <c r="J74" s="29">
        <v>4.75</v>
      </c>
      <c r="K74" s="46">
        <f t="shared" si="5"/>
        <v>-36.934125000000002</v>
      </c>
      <c r="L74" s="29" t="s">
        <v>309</v>
      </c>
      <c r="M74" s="29">
        <v>174</v>
      </c>
      <c r="N74" s="29">
        <v>27</v>
      </c>
      <c r="O74" s="29">
        <v>0.46</v>
      </c>
      <c r="P74" s="46">
        <f t="shared" si="6"/>
        <v>174.45007666666666</v>
      </c>
      <c r="Q74" s="29" t="s">
        <v>379</v>
      </c>
      <c r="R74" s="29" t="s">
        <v>310</v>
      </c>
      <c r="S74" s="29" t="s">
        <v>556</v>
      </c>
      <c r="T74" s="29" t="s">
        <v>557</v>
      </c>
    </row>
    <row r="75" spans="1:20" x14ac:dyDescent="0.2">
      <c r="A75" s="29" t="s">
        <v>8</v>
      </c>
      <c r="B75" s="29" t="s">
        <v>8</v>
      </c>
      <c r="C75" s="45" t="s">
        <v>650</v>
      </c>
      <c r="D75" s="29" t="s">
        <v>63</v>
      </c>
      <c r="E75" s="31" t="s">
        <v>268</v>
      </c>
      <c r="F75" s="29" t="s">
        <v>276</v>
      </c>
      <c r="G75" s="28" t="s">
        <v>452</v>
      </c>
      <c r="H75" s="29">
        <v>54</v>
      </c>
      <c r="I75" s="29">
        <v>42</v>
      </c>
      <c r="J75" s="29">
        <v>46.69</v>
      </c>
      <c r="K75" s="46">
        <f t="shared" ref="K75:K76" si="7">(((((J75/0.6)/100)+I75/0.6)/100)+H75)*1</f>
        <v>54.707781666666669</v>
      </c>
      <c r="L75" s="28" t="s">
        <v>453</v>
      </c>
      <c r="M75" s="30">
        <v>5</v>
      </c>
      <c r="N75" s="29">
        <v>48</v>
      </c>
      <c r="O75" s="29">
        <v>22.31</v>
      </c>
      <c r="P75" s="46">
        <f>(((((O75/0.6)/100)+N75/0.6)/100)+M75)*-1</f>
        <v>-5.8037183333333333</v>
      </c>
      <c r="Q75" s="31" t="s">
        <v>275</v>
      </c>
      <c r="R75" s="29" t="s">
        <v>451</v>
      </c>
      <c r="S75" s="48" t="s">
        <v>548</v>
      </c>
    </row>
    <row r="76" spans="1:20" x14ac:dyDescent="0.2">
      <c r="A76" s="29" t="s">
        <v>8</v>
      </c>
      <c r="B76" s="29" t="s">
        <v>8</v>
      </c>
      <c r="C76" s="45" t="s">
        <v>649</v>
      </c>
      <c r="F76" s="29" t="s">
        <v>274</v>
      </c>
      <c r="G76" s="29" t="s">
        <v>272</v>
      </c>
      <c r="H76" s="29">
        <v>53</v>
      </c>
      <c r="I76" s="29">
        <v>6</v>
      </c>
      <c r="J76" s="29">
        <v>41.68</v>
      </c>
      <c r="K76" s="46">
        <f t="shared" si="7"/>
        <v>53.106946666666666</v>
      </c>
      <c r="L76" s="29" t="s">
        <v>273</v>
      </c>
      <c r="M76" s="30">
        <v>9</v>
      </c>
      <c r="N76" s="29">
        <v>38</v>
      </c>
      <c r="O76" s="29">
        <v>49.26</v>
      </c>
      <c r="P76" s="46">
        <f>(((((O76/0.6)/100)+N76/0.6)/100)+M76)*-1</f>
        <v>-9.6415433333333329</v>
      </c>
      <c r="Q76" s="29" t="s">
        <v>270</v>
      </c>
      <c r="R76" s="29" t="s">
        <v>271</v>
      </c>
      <c r="S76" s="48" t="s">
        <v>548</v>
      </c>
    </row>
    <row r="77" spans="1:20" x14ac:dyDescent="0.2">
      <c r="A77" s="29" t="s">
        <v>8</v>
      </c>
      <c r="B77" s="29" t="s">
        <v>8</v>
      </c>
      <c r="C77" s="45" t="s">
        <v>650</v>
      </c>
      <c r="F77" s="35" t="s">
        <v>203</v>
      </c>
      <c r="G77" s="35" t="s">
        <v>664</v>
      </c>
      <c r="H77" s="34">
        <v>34</v>
      </c>
      <c r="I77" s="35">
        <v>22.446000000000002</v>
      </c>
      <c r="K77" s="46">
        <f>(((((J77/0.6)/100)+I77/0.6)/100)+H77)*-1</f>
        <v>-34.374099999999999</v>
      </c>
      <c r="L77" s="35" t="s">
        <v>240</v>
      </c>
      <c r="M77" s="36">
        <v>18</v>
      </c>
      <c r="N77" s="35">
        <v>54.765999999999998</v>
      </c>
      <c r="O77" s="29">
        <v>54.765999999999998</v>
      </c>
      <c r="P77" s="46">
        <f t="shared" ref="P77:P109" si="8">(((((O77/0.6)/100)+N77/0.6)/100)+M77)</f>
        <v>18.921894333333334</v>
      </c>
      <c r="Q77" s="36" t="s">
        <v>258</v>
      </c>
      <c r="R77" s="35" t="s">
        <v>263</v>
      </c>
      <c r="S77" s="36" t="s">
        <v>363</v>
      </c>
    </row>
    <row r="78" spans="1:20" x14ac:dyDescent="0.2">
      <c r="A78" s="29" t="s">
        <v>8</v>
      </c>
      <c r="B78" s="29" t="s">
        <v>8</v>
      </c>
      <c r="C78" s="45" t="s">
        <v>650</v>
      </c>
      <c r="F78" s="35" t="s">
        <v>204</v>
      </c>
      <c r="G78" s="35" t="s">
        <v>665</v>
      </c>
      <c r="H78" s="34">
        <v>29</v>
      </c>
      <c r="I78" s="35">
        <v>48.6</v>
      </c>
      <c r="J78" s="36"/>
      <c r="K78" s="46">
        <f t="shared" ref="K78:K83" si="9">(((((J78/0.6)/100)+I78/0.6)/100)+H78)*-1</f>
        <v>-29.81</v>
      </c>
      <c r="L78" s="35" t="s">
        <v>382</v>
      </c>
      <c r="M78" s="36">
        <v>17</v>
      </c>
      <c r="N78" s="35">
        <v>4.8</v>
      </c>
      <c r="O78" s="29">
        <v>4.8</v>
      </c>
      <c r="P78" s="46">
        <f t="shared" si="8"/>
        <v>17.0808</v>
      </c>
      <c r="Q78" s="36" t="s">
        <v>258</v>
      </c>
      <c r="R78" s="29" t="s">
        <v>310</v>
      </c>
      <c r="S78" s="36" t="s">
        <v>363</v>
      </c>
    </row>
    <row r="79" spans="1:20" x14ac:dyDescent="0.2">
      <c r="A79" s="29" t="s">
        <v>8</v>
      </c>
      <c r="B79" s="29" t="s">
        <v>8</v>
      </c>
      <c r="C79" s="45" t="s">
        <v>650</v>
      </c>
      <c r="F79" s="35" t="s">
        <v>205</v>
      </c>
      <c r="G79" s="35" t="s">
        <v>510</v>
      </c>
      <c r="H79" s="37" t="s">
        <v>511</v>
      </c>
      <c r="I79" s="29">
        <v>18</v>
      </c>
      <c r="J79" s="29">
        <v>47.04</v>
      </c>
      <c r="K79" s="46">
        <f t="shared" si="9"/>
        <v>-32.307839999999999</v>
      </c>
      <c r="L79" s="35" t="s">
        <v>512</v>
      </c>
      <c r="M79" s="35" t="s">
        <v>513</v>
      </c>
      <c r="N79" s="29">
        <v>50</v>
      </c>
      <c r="O79" s="29">
        <v>11.96</v>
      </c>
      <c r="P79" s="46">
        <f t="shared" si="8"/>
        <v>28.835326666666667</v>
      </c>
      <c r="Q79" s="36" t="s">
        <v>258</v>
      </c>
      <c r="R79" s="29" t="s">
        <v>310</v>
      </c>
      <c r="S79" s="36" t="s">
        <v>363</v>
      </c>
    </row>
    <row r="80" spans="1:20" x14ac:dyDescent="0.2">
      <c r="A80" s="29" t="s">
        <v>8</v>
      </c>
      <c r="B80" s="29" t="s">
        <v>8</v>
      </c>
      <c r="C80" s="45" t="s">
        <v>650</v>
      </c>
      <c r="F80" s="35" t="s">
        <v>206</v>
      </c>
      <c r="G80" s="35" t="s">
        <v>225</v>
      </c>
      <c r="H80" s="34">
        <v>32</v>
      </c>
      <c r="I80" s="36">
        <v>18</v>
      </c>
      <c r="J80" s="35">
        <v>55.54</v>
      </c>
      <c r="K80" s="46">
        <f t="shared" si="9"/>
        <v>-32.30925666666667</v>
      </c>
      <c r="L80" s="35" t="s">
        <v>383</v>
      </c>
      <c r="M80" s="36">
        <v>18</v>
      </c>
      <c r="N80" s="36">
        <v>19</v>
      </c>
      <c r="O80" s="35">
        <v>40.299999999999997</v>
      </c>
      <c r="P80" s="46">
        <f t="shared" si="8"/>
        <v>18.323383333333332</v>
      </c>
      <c r="Q80" s="36" t="s">
        <v>258</v>
      </c>
      <c r="R80" s="29" t="s">
        <v>310</v>
      </c>
      <c r="S80" s="36" t="s">
        <v>363</v>
      </c>
    </row>
    <row r="81" spans="1:19" x14ac:dyDescent="0.2">
      <c r="A81" s="29" t="s">
        <v>8</v>
      </c>
      <c r="B81" s="29" t="s">
        <v>8</v>
      </c>
      <c r="C81" s="45" t="s">
        <v>650</v>
      </c>
      <c r="F81" s="35" t="s">
        <v>207</v>
      </c>
      <c r="G81" s="35" t="s">
        <v>226</v>
      </c>
      <c r="H81" s="34">
        <v>34</v>
      </c>
      <c r="I81" s="36">
        <v>7</v>
      </c>
      <c r="J81" s="36">
        <v>28</v>
      </c>
      <c r="K81" s="46">
        <f>(((((J81/0.6)/100)+I81/0.6)/100)+H81)*-1</f>
        <v>-34.121333333333332</v>
      </c>
      <c r="L81" s="35" t="s">
        <v>241</v>
      </c>
      <c r="M81" s="36">
        <v>18</v>
      </c>
      <c r="N81" s="36">
        <v>27</v>
      </c>
      <c r="O81" s="36">
        <v>10</v>
      </c>
      <c r="P81" s="46">
        <f t="shared" si="8"/>
        <v>18.451666666666668</v>
      </c>
      <c r="Q81" s="36" t="s">
        <v>258</v>
      </c>
      <c r="R81" s="29" t="s">
        <v>310</v>
      </c>
      <c r="S81" s="36" t="s">
        <v>363</v>
      </c>
    </row>
    <row r="82" spans="1:19" s="39" customFormat="1" x14ac:dyDescent="0.2">
      <c r="A82" s="39" t="s">
        <v>8</v>
      </c>
      <c r="B82" s="39" t="s">
        <v>8</v>
      </c>
      <c r="C82" s="39" t="s">
        <v>650</v>
      </c>
      <c r="F82" s="53" t="s">
        <v>208</v>
      </c>
      <c r="G82" s="53" t="s">
        <v>227</v>
      </c>
      <c r="H82" s="38" t="s">
        <v>472</v>
      </c>
      <c r="K82" s="54">
        <f t="shared" si="9"/>
        <v>-32.941392999999998</v>
      </c>
      <c r="L82" s="53">
        <v>28.035844999999998</v>
      </c>
      <c r="M82" s="53">
        <v>28.035844999999998</v>
      </c>
      <c r="P82" s="54">
        <f t="shared" si="8"/>
        <v>28.035844999999998</v>
      </c>
      <c r="Q82" s="40" t="s">
        <v>258</v>
      </c>
      <c r="R82" s="39" t="s">
        <v>310</v>
      </c>
      <c r="S82" s="40" t="s">
        <v>363</v>
      </c>
    </row>
    <row r="83" spans="1:19" x14ac:dyDescent="0.2">
      <c r="A83" s="29" t="s">
        <v>8</v>
      </c>
      <c r="B83" s="29" t="s">
        <v>8</v>
      </c>
      <c r="C83" s="45" t="s">
        <v>650</v>
      </c>
      <c r="F83" s="35" t="s">
        <v>209</v>
      </c>
      <c r="G83" s="35" t="s">
        <v>228</v>
      </c>
      <c r="H83" s="34">
        <v>33</v>
      </c>
      <c r="I83" s="36">
        <v>53</v>
      </c>
      <c r="J83" s="36">
        <v>56</v>
      </c>
      <c r="K83" s="46">
        <f t="shared" si="9"/>
        <v>-33.892666666666663</v>
      </c>
      <c r="L83" s="35" t="s">
        <v>242</v>
      </c>
      <c r="M83" s="36">
        <v>18</v>
      </c>
      <c r="N83" s="36">
        <v>22</v>
      </c>
      <c r="O83" s="36">
        <v>37</v>
      </c>
      <c r="P83" s="46">
        <f t="shared" si="8"/>
        <v>18.372833333333332</v>
      </c>
      <c r="Q83" s="36" t="s">
        <v>258</v>
      </c>
      <c r="R83" s="29" t="s">
        <v>310</v>
      </c>
      <c r="S83" s="36" t="s">
        <v>363</v>
      </c>
    </row>
    <row r="84" spans="1:19" x14ac:dyDescent="0.2">
      <c r="A84" s="29" t="s">
        <v>8</v>
      </c>
      <c r="B84" s="29" t="s">
        <v>8</v>
      </c>
      <c r="C84" s="45" t="s">
        <v>650</v>
      </c>
      <c r="F84" s="35" t="s">
        <v>210</v>
      </c>
      <c r="G84" s="35" t="s">
        <v>514</v>
      </c>
      <c r="H84" s="34">
        <v>30</v>
      </c>
      <c r="I84" s="36">
        <v>28</v>
      </c>
      <c r="J84" s="29">
        <v>59.83</v>
      </c>
      <c r="K84" s="46">
        <f>(((((J84/0.6)/100)+I84/0.6)/100)+H84)*-1</f>
        <v>-30.476638333333334</v>
      </c>
      <c r="L84" s="35" t="s">
        <v>515</v>
      </c>
      <c r="M84" s="36">
        <v>17</v>
      </c>
      <c r="N84" s="36">
        <v>18</v>
      </c>
      <c r="O84" s="29">
        <v>28.59</v>
      </c>
      <c r="P84" s="46">
        <f t="shared" si="8"/>
        <v>17.304765</v>
      </c>
      <c r="Q84" s="36" t="s">
        <v>258</v>
      </c>
      <c r="R84" s="29" t="s">
        <v>310</v>
      </c>
      <c r="S84" s="36" t="s">
        <v>363</v>
      </c>
    </row>
    <row r="85" spans="1:19" x14ac:dyDescent="0.2">
      <c r="A85" s="29" t="s">
        <v>8</v>
      </c>
      <c r="B85" s="29" t="s">
        <v>8</v>
      </c>
      <c r="C85" s="45" t="s">
        <v>650</v>
      </c>
      <c r="F85" s="35" t="s">
        <v>210</v>
      </c>
      <c r="G85" s="35" t="s">
        <v>666</v>
      </c>
      <c r="H85" s="34">
        <v>30</v>
      </c>
      <c r="I85" s="35">
        <v>56.811</v>
      </c>
      <c r="J85" s="36"/>
      <c r="K85" s="46">
        <f t="shared" ref="K85:K109" si="10">(((((J85/0.6)/100)+I85/0.6)/100)+H85)*-1</f>
        <v>-30.946850000000001</v>
      </c>
      <c r="L85" s="35" t="s">
        <v>384</v>
      </c>
      <c r="M85" s="36">
        <v>17</v>
      </c>
      <c r="N85" s="35">
        <v>38.106000000000002</v>
      </c>
      <c r="O85" s="29">
        <v>38.106000000000002</v>
      </c>
      <c r="P85" s="46">
        <f t="shared" si="8"/>
        <v>17.641451</v>
      </c>
      <c r="Q85" s="36" t="s">
        <v>258</v>
      </c>
      <c r="R85" s="29" t="s">
        <v>310</v>
      </c>
      <c r="S85" s="36" t="s">
        <v>363</v>
      </c>
    </row>
    <row r="86" spans="1:19" x14ac:dyDescent="0.2">
      <c r="A86" s="29" t="s">
        <v>8</v>
      </c>
      <c r="B86" s="29" t="s">
        <v>8</v>
      </c>
      <c r="C86" s="45" t="s">
        <v>650</v>
      </c>
      <c r="F86" s="35" t="s">
        <v>210</v>
      </c>
      <c r="G86" s="35" t="s">
        <v>667</v>
      </c>
      <c r="H86" s="34">
        <v>30</v>
      </c>
      <c r="I86" s="35">
        <v>54.926000000000002</v>
      </c>
      <c r="J86" s="36"/>
      <c r="K86" s="46">
        <f t="shared" si="10"/>
        <v>-30.915433333333333</v>
      </c>
      <c r="L86" s="35" t="s">
        <v>385</v>
      </c>
      <c r="M86" s="36">
        <v>17</v>
      </c>
      <c r="N86" s="35">
        <v>36.168999999999997</v>
      </c>
      <c r="O86" s="29">
        <v>36.168999999999997</v>
      </c>
      <c r="P86" s="46">
        <f t="shared" si="8"/>
        <v>17.608844833333333</v>
      </c>
      <c r="Q86" s="36" t="s">
        <v>258</v>
      </c>
      <c r="R86" s="29" t="s">
        <v>310</v>
      </c>
      <c r="S86" s="36" t="s">
        <v>363</v>
      </c>
    </row>
    <row r="87" spans="1:19" x14ac:dyDescent="0.2">
      <c r="A87" s="29" t="s">
        <v>8</v>
      </c>
      <c r="B87" s="29" t="s">
        <v>8</v>
      </c>
      <c r="C87" s="45" t="s">
        <v>650</v>
      </c>
      <c r="F87" s="35" t="s">
        <v>211</v>
      </c>
      <c r="G87" s="35" t="s">
        <v>229</v>
      </c>
      <c r="H87" s="34">
        <v>32</v>
      </c>
      <c r="I87" s="36">
        <v>45</v>
      </c>
      <c r="J87" s="35">
        <v>50.652999999999999</v>
      </c>
      <c r="K87" s="46">
        <f t="shared" si="10"/>
        <v>-32.758442166666669</v>
      </c>
      <c r="L87" s="35" t="s">
        <v>386</v>
      </c>
      <c r="M87" s="36">
        <v>28</v>
      </c>
      <c r="N87" s="36">
        <v>15</v>
      </c>
      <c r="O87" s="35">
        <v>5.3929999999999998</v>
      </c>
      <c r="P87" s="46">
        <f t="shared" si="8"/>
        <v>28.250898833333334</v>
      </c>
      <c r="Q87" s="36" t="s">
        <v>258</v>
      </c>
      <c r="R87" s="29" t="s">
        <v>310</v>
      </c>
      <c r="S87" s="36" t="s">
        <v>363</v>
      </c>
    </row>
    <row r="88" spans="1:19" x14ac:dyDescent="0.2">
      <c r="A88" s="29" t="s">
        <v>8</v>
      </c>
      <c r="B88" s="29" t="s">
        <v>8</v>
      </c>
      <c r="C88" s="45" t="s">
        <v>650</v>
      </c>
      <c r="F88" s="35" t="s">
        <v>212</v>
      </c>
      <c r="G88" s="35" t="s">
        <v>230</v>
      </c>
      <c r="H88" s="34">
        <v>32</v>
      </c>
      <c r="I88" s="36">
        <v>58</v>
      </c>
      <c r="J88" s="35">
        <v>10.62</v>
      </c>
      <c r="K88" s="46">
        <f t="shared" si="10"/>
        <v>-32.968436666666669</v>
      </c>
      <c r="L88" s="35" t="s">
        <v>387</v>
      </c>
      <c r="M88" s="36">
        <v>17</v>
      </c>
      <c r="N88" s="36">
        <v>53</v>
      </c>
      <c r="O88" s="35">
        <v>3.81</v>
      </c>
      <c r="P88" s="46">
        <f t="shared" si="8"/>
        <v>17.883968333333332</v>
      </c>
      <c r="Q88" s="36" t="s">
        <v>258</v>
      </c>
      <c r="R88" s="29" t="s">
        <v>310</v>
      </c>
      <c r="S88" s="36" t="s">
        <v>363</v>
      </c>
    </row>
    <row r="89" spans="1:19" x14ac:dyDescent="0.2">
      <c r="A89" s="29" t="s">
        <v>8</v>
      </c>
      <c r="B89" s="29" t="s">
        <v>8</v>
      </c>
      <c r="C89" s="45" t="s">
        <v>650</v>
      </c>
      <c r="F89" s="35" t="s">
        <v>213</v>
      </c>
      <c r="G89" s="35" t="s">
        <v>668</v>
      </c>
      <c r="H89" s="34">
        <v>33</v>
      </c>
      <c r="I89" s="35">
        <v>59.392000000000003</v>
      </c>
      <c r="J89" s="36"/>
      <c r="K89" s="46">
        <f t="shared" si="10"/>
        <v>-33.989866666666664</v>
      </c>
      <c r="L89" s="35" t="s">
        <v>388</v>
      </c>
      <c r="M89" s="36">
        <v>23</v>
      </c>
      <c r="N89" s="35">
        <v>32.537999999999997</v>
      </c>
      <c r="O89" s="29">
        <v>32.537999999999997</v>
      </c>
      <c r="P89" s="46">
        <f t="shared" si="8"/>
        <v>23.547723000000001</v>
      </c>
      <c r="Q89" s="36" t="s">
        <v>258</v>
      </c>
      <c r="R89" s="29" t="s">
        <v>310</v>
      </c>
      <c r="S89" s="36" t="s">
        <v>363</v>
      </c>
    </row>
    <row r="90" spans="1:19" x14ac:dyDescent="0.2">
      <c r="A90" s="29" t="s">
        <v>8</v>
      </c>
      <c r="B90" s="29" t="s">
        <v>8</v>
      </c>
      <c r="C90" s="45" t="s">
        <v>650</v>
      </c>
      <c r="F90" s="35" t="s">
        <v>214</v>
      </c>
      <c r="G90" s="35" t="s">
        <v>231</v>
      </c>
      <c r="H90" s="34">
        <v>33</v>
      </c>
      <c r="I90" s="36">
        <v>5</v>
      </c>
      <c r="J90" s="35">
        <v>22.15</v>
      </c>
      <c r="K90" s="46">
        <f t="shared" si="10"/>
        <v>-33.087024999999997</v>
      </c>
      <c r="L90" s="35" t="s">
        <v>389</v>
      </c>
      <c r="M90" s="36">
        <v>18</v>
      </c>
      <c r="N90" s="36">
        <v>1</v>
      </c>
      <c r="O90" s="35">
        <v>8.0299999999999994</v>
      </c>
      <c r="P90" s="46">
        <f t="shared" si="8"/>
        <v>18.018004999999999</v>
      </c>
      <c r="Q90" s="36" t="s">
        <v>258</v>
      </c>
      <c r="R90" s="29" t="s">
        <v>310</v>
      </c>
      <c r="S90" s="36" t="s">
        <v>363</v>
      </c>
    </row>
    <row r="91" spans="1:19" x14ac:dyDescent="0.2">
      <c r="A91" s="29" t="s">
        <v>8</v>
      </c>
      <c r="B91" s="29" t="s">
        <v>8</v>
      </c>
      <c r="C91" s="45" t="s">
        <v>650</v>
      </c>
      <c r="F91" s="35" t="s">
        <v>215</v>
      </c>
      <c r="G91" s="35" t="s">
        <v>232</v>
      </c>
      <c r="H91" s="34">
        <v>32</v>
      </c>
      <c r="I91" s="36">
        <v>28</v>
      </c>
      <c r="J91" s="36">
        <v>46</v>
      </c>
      <c r="K91" s="46">
        <f>(((((J91/0.6)/100)+I91/0.6)/100)+H91)*-1</f>
        <v>-32.474333333333334</v>
      </c>
      <c r="L91" s="35" t="s">
        <v>243</v>
      </c>
      <c r="M91" s="36">
        <v>28</v>
      </c>
      <c r="N91" s="36">
        <v>39</v>
      </c>
      <c r="O91" s="36">
        <v>8</v>
      </c>
      <c r="P91" s="46">
        <f t="shared" si="8"/>
        <v>28.651333333333334</v>
      </c>
      <c r="Q91" s="36" t="s">
        <v>258</v>
      </c>
      <c r="R91" s="29" t="s">
        <v>310</v>
      </c>
      <c r="S91" s="36" t="s">
        <v>363</v>
      </c>
    </row>
    <row r="92" spans="1:19" x14ac:dyDescent="0.2">
      <c r="A92" s="29" t="s">
        <v>8</v>
      </c>
      <c r="B92" s="29" t="s">
        <v>8</v>
      </c>
      <c r="C92" s="45" t="s">
        <v>650</v>
      </c>
      <c r="F92" s="35" t="s">
        <v>216</v>
      </c>
      <c r="G92" s="35" t="s">
        <v>233</v>
      </c>
      <c r="H92" s="34">
        <v>34</v>
      </c>
      <c r="I92" s="36">
        <v>4</v>
      </c>
      <c r="J92" s="36">
        <v>28</v>
      </c>
      <c r="K92" s="46">
        <f t="shared" si="10"/>
        <v>-34.071333333333335</v>
      </c>
      <c r="L92" s="35" t="s">
        <v>244</v>
      </c>
      <c r="M92" s="36">
        <v>18</v>
      </c>
      <c r="N92" s="36">
        <v>41</v>
      </c>
      <c r="O92" s="36">
        <v>19</v>
      </c>
      <c r="P92" s="46">
        <f t="shared" si="8"/>
        <v>18.686499999999999</v>
      </c>
      <c r="Q92" s="36" t="s">
        <v>258</v>
      </c>
      <c r="R92" s="29" t="s">
        <v>310</v>
      </c>
      <c r="S92" s="36" t="s">
        <v>363</v>
      </c>
    </row>
    <row r="93" spans="1:19" x14ac:dyDescent="0.2">
      <c r="A93" s="29" t="s">
        <v>8</v>
      </c>
      <c r="B93" s="29" t="s">
        <v>8</v>
      </c>
      <c r="C93" s="45" t="s">
        <v>650</v>
      </c>
      <c r="F93" s="35" t="s">
        <v>217</v>
      </c>
      <c r="G93" s="35" t="s">
        <v>669</v>
      </c>
      <c r="H93" s="34">
        <v>30</v>
      </c>
      <c r="I93" s="35">
        <v>48.639000000000003</v>
      </c>
      <c r="J93" s="36"/>
      <c r="K93" s="46">
        <f t="shared" si="10"/>
        <v>-30.810649999999999</v>
      </c>
      <c r="L93" s="35" t="s">
        <v>390</v>
      </c>
      <c r="M93" s="36">
        <v>17</v>
      </c>
      <c r="N93" s="35">
        <v>33.234999999999999</v>
      </c>
      <c r="O93" s="29">
        <v>33.234999999999999</v>
      </c>
      <c r="P93" s="46">
        <f t="shared" si="8"/>
        <v>17.559455833333335</v>
      </c>
      <c r="Q93" s="36" t="s">
        <v>258</v>
      </c>
      <c r="R93" s="29" t="s">
        <v>310</v>
      </c>
      <c r="S93" s="36" t="s">
        <v>363</v>
      </c>
    </row>
    <row r="94" spans="1:19" x14ac:dyDescent="0.2">
      <c r="A94" s="29" t="s">
        <v>8</v>
      </c>
      <c r="B94" s="29" t="s">
        <v>8</v>
      </c>
      <c r="C94" s="45" t="s">
        <v>650</v>
      </c>
      <c r="F94" s="35" t="s">
        <v>218</v>
      </c>
      <c r="G94" s="35" t="s">
        <v>516</v>
      </c>
      <c r="H94" s="34">
        <v>26</v>
      </c>
      <c r="I94" s="36">
        <v>44</v>
      </c>
      <c r="J94" s="35" t="s">
        <v>518</v>
      </c>
      <c r="K94" s="46">
        <f t="shared" si="10"/>
        <v>-26.736206666666668</v>
      </c>
      <c r="L94" s="35" t="s">
        <v>517</v>
      </c>
      <c r="M94" s="36">
        <v>15</v>
      </c>
      <c r="N94" s="36">
        <v>3</v>
      </c>
      <c r="O94" s="35" t="s">
        <v>519</v>
      </c>
      <c r="P94" s="46">
        <f t="shared" si="8"/>
        <v>15.055291666666667</v>
      </c>
      <c r="Q94" s="36" t="s">
        <v>258</v>
      </c>
      <c r="R94" s="29" t="s">
        <v>310</v>
      </c>
      <c r="S94" s="36" t="s">
        <v>363</v>
      </c>
    </row>
    <row r="95" spans="1:19" x14ac:dyDescent="0.2">
      <c r="A95" s="29" t="s">
        <v>8</v>
      </c>
      <c r="B95" s="29" t="s">
        <v>8</v>
      </c>
      <c r="C95" s="45" t="s">
        <v>650</v>
      </c>
      <c r="F95" s="35" t="s">
        <v>219</v>
      </c>
      <c r="G95" s="35" t="s">
        <v>234</v>
      </c>
      <c r="H95" s="34">
        <v>33</v>
      </c>
      <c r="I95" s="36">
        <v>59</v>
      </c>
      <c r="J95" s="35">
        <v>59.93</v>
      </c>
      <c r="K95" s="46">
        <f t="shared" si="10"/>
        <v>-33.993321666666667</v>
      </c>
      <c r="L95" s="35" t="s">
        <v>391</v>
      </c>
      <c r="M95" s="35">
        <v>23</v>
      </c>
      <c r="N95" s="36">
        <v>31</v>
      </c>
      <c r="O95" s="35">
        <v>31.41</v>
      </c>
      <c r="P95" s="46">
        <f t="shared" si="8"/>
        <v>23.521901666666668</v>
      </c>
      <c r="Q95" s="36" t="s">
        <v>258</v>
      </c>
      <c r="R95" s="29" t="s">
        <v>310</v>
      </c>
      <c r="S95" s="36" t="s">
        <v>363</v>
      </c>
    </row>
    <row r="96" spans="1:19" x14ac:dyDescent="0.2">
      <c r="A96" s="29" t="s">
        <v>8</v>
      </c>
      <c r="B96" s="29" t="s">
        <v>8</v>
      </c>
      <c r="C96" s="45" t="s">
        <v>650</v>
      </c>
      <c r="F96" s="35" t="s">
        <v>220</v>
      </c>
      <c r="G96" s="35" t="s">
        <v>235</v>
      </c>
      <c r="H96" s="34">
        <v>34</v>
      </c>
      <c r="I96" s="36">
        <v>6</v>
      </c>
      <c r="J96" s="36">
        <v>29</v>
      </c>
      <c r="K96" s="46">
        <f t="shared" si="10"/>
        <v>-34.104833333333332</v>
      </c>
      <c r="L96" s="35">
        <v>23.380680000000002</v>
      </c>
      <c r="M96" s="35">
        <v>23.381</v>
      </c>
      <c r="N96" s="29">
        <v>38068</v>
      </c>
      <c r="O96" s="29">
        <v>23.380680000000002</v>
      </c>
      <c r="P96" s="46">
        <f t="shared" si="8"/>
        <v>657.85156344666666</v>
      </c>
      <c r="Q96" s="36" t="s">
        <v>258</v>
      </c>
      <c r="R96" s="29" t="s">
        <v>310</v>
      </c>
      <c r="S96" s="36" t="s">
        <v>363</v>
      </c>
    </row>
    <row r="97" spans="1:19" x14ac:dyDescent="0.2">
      <c r="A97" s="29" t="s">
        <v>8</v>
      </c>
      <c r="B97" s="29" t="s">
        <v>8</v>
      </c>
      <c r="C97" s="45" t="s">
        <v>650</v>
      </c>
      <c r="F97" s="35" t="s">
        <v>221</v>
      </c>
      <c r="G97" s="35" t="s">
        <v>236</v>
      </c>
      <c r="H97" s="34">
        <v>29</v>
      </c>
      <c r="I97" s="36">
        <v>44</v>
      </c>
      <c r="J97" s="35">
        <v>29.58</v>
      </c>
      <c r="K97" s="46">
        <f t="shared" si="10"/>
        <v>-29.738263333333332</v>
      </c>
      <c r="L97" s="35" t="s">
        <v>392</v>
      </c>
      <c r="M97" s="36">
        <v>17</v>
      </c>
      <c r="N97" s="36">
        <v>3</v>
      </c>
      <c r="O97" s="35">
        <v>28.16</v>
      </c>
      <c r="P97" s="46">
        <f t="shared" si="8"/>
        <v>17.054693333333333</v>
      </c>
      <c r="Q97" s="36" t="s">
        <v>258</v>
      </c>
      <c r="R97" s="29" t="s">
        <v>310</v>
      </c>
      <c r="S97" s="36" t="s">
        <v>363</v>
      </c>
    </row>
    <row r="98" spans="1:19" x14ac:dyDescent="0.2">
      <c r="A98" s="29" t="s">
        <v>8</v>
      </c>
      <c r="B98" s="29" t="s">
        <v>8</v>
      </c>
      <c r="C98" s="45" t="s">
        <v>650</v>
      </c>
      <c r="F98" s="35" t="s">
        <v>222</v>
      </c>
      <c r="G98" s="35" t="s">
        <v>237</v>
      </c>
      <c r="H98" s="34">
        <v>33</v>
      </c>
      <c r="I98" s="36">
        <v>52</v>
      </c>
      <c r="J98" s="36">
        <v>37</v>
      </c>
      <c r="K98" s="46">
        <f t="shared" si="10"/>
        <v>-33.872833333333332</v>
      </c>
      <c r="L98" s="35" t="s">
        <v>245</v>
      </c>
      <c r="M98" s="36">
        <v>18</v>
      </c>
      <c r="N98" s="36">
        <v>24</v>
      </c>
      <c r="O98" s="36">
        <v>29</v>
      </c>
      <c r="P98" s="46">
        <f t="shared" si="8"/>
        <v>18.404833333333332</v>
      </c>
      <c r="Q98" s="36" t="s">
        <v>258</v>
      </c>
      <c r="R98" s="29" t="s">
        <v>310</v>
      </c>
      <c r="S98" s="36" t="s">
        <v>363</v>
      </c>
    </row>
    <row r="99" spans="1:19" x14ac:dyDescent="0.2">
      <c r="A99" s="29" t="s">
        <v>8</v>
      </c>
      <c r="B99" s="29" t="s">
        <v>8</v>
      </c>
      <c r="C99" s="45" t="s">
        <v>650</v>
      </c>
      <c r="F99" s="35" t="s">
        <v>223</v>
      </c>
      <c r="G99" s="35" t="s">
        <v>238</v>
      </c>
      <c r="H99" s="34">
        <v>34</v>
      </c>
      <c r="I99" s="36">
        <v>7</v>
      </c>
      <c r="J99" s="36">
        <v>30</v>
      </c>
      <c r="K99" s="46">
        <f t="shared" si="10"/>
        <v>-34.12166666666667</v>
      </c>
      <c r="L99" s="35" t="s">
        <v>246</v>
      </c>
      <c r="M99" s="36">
        <v>18</v>
      </c>
      <c r="N99" s="36">
        <v>49</v>
      </c>
      <c r="O99" s="36">
        <v>50</v>
      </c>
      <c r="P99" s="46">
        <f t="shared" si="8"/>
        <v>18.824999999999999</v>
      </c>
      <c r="Q99" s="36" t="s">
        <v>258</v>
      </c>
      <c r="R99" s="29" t="s">
        <v>310</v>
      </c>
      <c r="S99" s="36" t="s">
        <v>363</v>
      </c>
    </row>
    <row r="100" spans="1:19" x14ac:dyDescent="0.2">
      <c r="A100" s="29" t="s">
        <v>8</v>
      </c>
      <c r="B100" s="29" t="s">
        <v>8</v>
      </c>
      <c r="C100" s="45" t="s">
        <v>650</v>
      </c>
      <c r="F100" s="35" t="s">
        <v>224</v>
      </c>
      <c r="G100" s="35" t="s">
        <v>239</v>
      </c>
      <c r="H100" s="34">
        <v>34</v>
      </c>
      <c r="I100" s="36">
        <v>1</v>
      </c>
      <c r="J100" s="35">
        <v>25.82</v>
      </c>
      <c r="K100" s="46">
        <f t="shared" si="10"/>
        <v>-34.020969999999998</v>
      </c>
      <c r="L100" s="35" t="s">
        <v>393</v>
      </c>
      <c r="M100" s="36">
        <v>23</v>
      </c>
      <c r="N100" s="36">
        <v>53</v>
      </c>
      <c r="O100" s="35">
        <v>51.4</v>
      </c>
      <c r="P100" s="46">
        <f t="shared" si="8"/>
        <v>23.8919</v>
      </c>
      <c r="Q100" s="36" t="s">
        <v>258</v>
      </c>
      <c r="R100" s="29" t="s">
        <v>310</v>
      </c>
      <c r="S100" s="36" t="s">
        <v>363</v>
      </c>
    </row>
    <row r="101" spans="1:19" x14ac:dyDescent="0.2">
      <c r="A101" s="29" t="s">
        <v>8</v>
      </c>
      <c r="B101" s="29" t="s">
        <v>8</v>
      </c>
      <c r="C101" s="45" t="s">
        <v>650</v>
      </c>
      <c r="F101" s="35" t="s">
        <v>212</v>
      </c>
      <c r="G101" s="35" t="s">
        <v>230</v>
      </c>
      <c r="H101" s="34">
        <v>32</v>
      </c>
      <c r="I101" s="36">
        <v>58</v>
      </c>
      <c r="J101" s="35">
        <v>10.62</v>
      </c>
      <c r="K101" s="46">
        <f t="shared" si="10"/>
        <v>-32.968436666666669</v>
      </c>
      <c r="L101" s="35" t="s">
        <v>387</v>
      </c>
      <c r="M101" s="36">
        <v>17</v>
      </c>
      <c r="N101" s="36">
        <v>53</v>
      </c>
      <c r="O101" s="35">
        <v>3.81</v>
      </c>
      <c r="P101" s="46">
        <f t="shared" si="8"/>
        <v>17.883968333333332</v>
      </c>
      <c r="Q101" s="36" t="s">
        <v>258</v>
      </c>
      <c r="R101" s="29" t="s">
        <v>310</v>
      </c>
      <c r="S101" s="36" t="s">
        <v>363</v>
      </c>
    </row>
    <row r="102" spans="1:19" x14ac:dyDescent="0.2">
      <c r="A102" s="29" t="s">
        <v>8</v>
      </c>
      <c r="B102" s="29" t="s">
        <v>8</v>
      </c>
      <c r="C102" s="45" t="s">
        <v>650</v>
      </c>
      <c r="F102" s="35" t="s">
        <v>247</v>
      </c>
      <c r="G102" s="35" t="s">
        <v>520</v>
      </c>
      <c r="H102" s="37" t="s">
        <v>522</v>
      </c>
      <c r="I102" s="29">
        <v>9</v>
      </c>
      <c r="J102" s="36">
        <v>31.16</v>
      </c>
      <c r="K102" s="46">
        <f t="shared" si="10"/>
        <v>-34.155193333333337</v>
      </c>
      <c r="L102" s="35" t="s">
        <v>521</v>
      </c>
      <c r="M102" s="35" t="s">
        <v>523</v>
      </c>
      <c r="N102" s="29">
        <v>48</v>
      </c>
      <c r="O102" s="29">
        <v>35.61</v>
      </c>
      <c r="P102" s="46">
        <f t="shared" si="8"/>
        <v>18.805935000000002</v>
      </c>
      <c r="Q102" s="36" t="s">
        <v>258</v>
      </c>
      <c r="R102" s="29" t="s">
        <v>310</v>
      </c>
      <c r="S102" s="36" t="s">
        <v>363</v>
      </c>
    </row>
    <row r="103" spans="1:19" s="39" customFormat="1" x14ac:dyDescent="0.2">
      <c r="A103" s="39" t="s">
        <v>8</v>
      </c>
      <c r="B103" s="39" t="s">
        <v>8</v>
      </c>
      <c r="C103" s="39" t="s">
        <v>650</v>
      </c>
      <c r="F103" s="53" t="s">
        <v>248</v>
      </c>
      <c r="G103" s="53" t="s">
        <v>253</v>
      </c>
      <c r="H103" s="38" t="s">
        <v>473</v>
      </c>
      <c r="J103" s="40"/>
      <c r="K103" s="54">
        <f t="shared" si="10"/>
        <v>-26.938554</v>
      </c>
      <c r="L103" s="53" t="s">
        <v>394</v>
      </c>
      <c r="M103" s="53">
        <v>15.159444000000001</v>
      </c>
      <c r="P103" s="54">
        <f t="shared" si="8"/>
        <v>15.159444000000001</v>
      </c>
      <c r="Q103" s="40" t="s">
        <v>258</v>
      </c>
      <c r="R103" s="39" t="s">
        <v>310</v>
      </c>
      <c r="S103" s="40" t="s">
        <v>363</v>
      </c>
    </row>
    <row r="104" spans="1:19" s="39" customFormat="1" x14ac:dyDescent="0.2">
      <c r="A104" s="39" t="s">
        <v>8</v>
      </c>
      <c r="B104" s="39" t="s">
        <v>8</v>
      </c>
      <c r="C104" s="39" t="s">
        <v>650</v>
      </c>
      <c r="F104" s="53" t="s">
        <v>249</v>
      </c>
      <c r="G104" s="53" t="s">
        <v>254</v>
      </c>
      <c r="H104" s="38" t="s">
        <v>474</v>
      </c>
      <c r="J104" s="40"/>
      <c r="K104" s="54">
        <f t="shared" si="10"/>
        <v>-34.120578999999999</v>
      </c>
      <c r="L104" s="53" t="s">
        <v>395</v>
      </c>
      <c r="M104" s="53">
        <v>18.459105999999998</v>
      </c>
      <c r="P104" s="54">
        <f t="shared" si="8"/>
        <v>18.459105999999998</v>
      </c>
      <c r="Q104" s="40" t="s">
        <v>258</v>
      </c>
      <c r="R104" s="39" t="s">
        <v>310</v>
      </c>
      <c r="S104" s="40" t="s">
        <v>363</v>
      </c>
    </row>
    <row r="105" spans="1:19" s="39" customFormat="1" x14ac:dyDescent="0.2">
      <c r="A105" s="39" t="s">
        <v>8</v>
      </c>
      <c r="B105" s="39" t="s">
        <v>8</v>
      </c>
      <c r="C105" s="39" t="s">
        <v>650</v>
      </c>
      <c r="F105" s="53" t="s">
        <v>250</v>
      </c>
      <c r="G105" s="53" t="s">
        <v>255</v>
      </c>
      <c r="H105" s="38" t="s">
        <v>475</v>
      </c>
      <c r="J105" s="40"/>
      <c r="K105" s="54">
        <f t="shared" si="10"/>
        <v>-33.983584</v>
      </c>
      <c r="L105" s="53" t="s">
        <v>396</v>
      </c>
      <c r="M105" s="53">
        <v>18.358262</v>
      </c>
      <c r="P105" s="54">
        <f t="shared" si="8"/>
        <v>18.358262</v>
      </c>
      <c r="Q105" s="40" t="s">
        <v>258</v>
      </c>
      <c r="R105" s="39" t="s">
        <v>310</v>
      </c>
      <c r="S105" s="40" t="s">
        <v>363</v>
      </c>
    </row>
    <row r="106" spans="1:19" s="39" customFormat="1" x14ac:dyDescent="0.2">
      <c r="A106" s="39" t="s">
        <v>8</v>
      </c>
      <c r="B106" s="39" t="s">
        <v>8</v>
      </c>
      <c r="C106" s="39" t="s">
        <v>650</v>
      </c>
      <c r="F106" s="53" t="s">
        <v>250</v>
      </c>
      <c r="G106" s="53" t="s">
        <v>255</v>
      </c>
      <c r="H106" s="38" t="s">
        <v>475</v>
      </c>
      <c r="J106" s="40"/>
      <c r="K106" s="54">
        <f t="shared" si="10"/>
        <v>-33.983584</v>
      </c>
      <c r="L106" s="53" t="s">
        <v>396</v>
      </c>
      <c r="M106" s="53">
        <v>18.358262</v>
      </c>
      <c r="P106" s="54">
        <f t="shared" si="8"/>
        <v>18.358262</v>
      </c>
      <c r="Q106" s="40" t="s">
        <v>258</v>
      </c>
      <c r="R106" s="39" t="s">
        <v>310</v>
      </c>
      <c r="S106" s="40" t="s">
        <v>363</v>
      </c>
    </row>
    <row r="107" spans="1:19" s="39" customFormat="1" x14ac:dyDescent="0.2">
      <c r="A107" s="39" t="s">
        <v>8</v>
      </c>
      <c r="B107" s="39" t="s">
        <v>8</v>
      </c>
      <c r="C107" s="39" t="s">
        <v>650</v>
      </c>
      <c r="F107" s="53" t="s">
        <v>251</v>
      </c>
      <c r="G107" s="53" t="s">
        <v>256</v>
      </c>
      <c r="H107" s="38" t="s">
        <v>476</v>
      </c>
      <c r="J107" s="40"/>
      <c r="K107" s="54">
        <f t="shared" si="10"/>
        <v>-29.251882999999999</v>
      </c>
      <c r="L107" s="53" t="s">
        <v>397</v>
      </c>
      <c r="M107" s="53">
        <v>16.869698</v>
      </c>
      <c r="P107" s="54">
        <f t="shared" si="8"/>
        <v>16.869698</v>
      </c>
      <c r="Q107" s="40" t="s">
        <v>258</v>
      </c>
      <c r="R107" s="39" t="s">
        <v>310</v>
      </c>
      <c r="S107" s="40" t="s">
        <v>363</v>
      </c>
    </row>
    <row r="108" spans="1:19" s="39" customFormat="1" x14ac:dyDescent="0.2">
      <c r="A108" s="39" t="s">
        <v>8</v>
      </c>
      <c r="B108" s="39" t="s">
        <v>8</v>
      </c>
      <c r="C108" s="39" t="s">
        <v>650</v>
      </c>
      <c r="F108" s="53" t="s">
        <v>252</v>
      </c>
      <c r="G108" s="53" t="s">
        <v>257</v>
      </c>
      <c r="H108" s="38" t="s">
        <v>477</v>
      </c>
      <c r="J108" s="40"/>
      <c r="K108" s="54">
        <f t="shared" si="10"/>
        <v>-33.011051000000002</v>
      </c>
      <c r="L108" s="53" t="s">
        <v>398</v>
      </c>
      <c r="M108" s="53">
        <v>27.910049000000001</v>
      </c>
      <c r="P108" s="54">
        <f t="shared" si="8"/>
        <v>27.910049000000001</v>
      </c>
      <c r="Q108" s="40" t="s">
        <v>258</v>
      </c>
      <c r="R108" s="39" t="s">
        <v>310</v>
      </c>
      <c r="S108" s="40" t="s">
        <v>363</v>
      </c>
    </row>
    <row r="109" spans="1:19" x14ac:dyDescent="0.2">
      <c r="A109" s="29" t="s">
        <v>8</v>
      </c>
      <c r="B109" s="29" t="s">
        <v>8</v>
      </c>
      <c r="C109" s="45" t="s">
        <v>649</v>
      </c>
      <c r="F109" s="35" t="s">
        <v>261</v>
      </c>
      <c r="G109" s="29" t="s">
        <v>524</v>
      </c>
      <c r="H109" s="30">
        <v>34</v>
      </c>
      <c r="I109" s="29">
        <v>4</v>
      </c>
      <c r="J109" s="29">
        <v>20.010000000000002</v>
      </c>
      <c r="K109" s="46">
        <f t="shared" si="10"/>
        <v>-34.07000166666667</v>
      </c>
      <c r="L109" s="29" t="s">
        <v>525</v>
      </c>
      <c r="M109" s="29">
        <v>18</v>
      </c>
      <c r="N109" s="29">
        <v>20</v>
      </c>
      <c r="O109" s="29">
        <v>11.83</v>
      </c>
      <c r="P109" s="46">
        <f t="shared" si="8"/>
        <v>18.335305000000002</v>
      </c>
      <c r="Q109" s="36" t="s">
        <v>262</v>
      </c>
      <c r="R109" s="29" t="s">
        <v>310</v>
      </c>
      <c r="S109" s="36" t="s">
        <v>363</v>
      </c>
    </row>
    <row r="110" spans="1:19" s="39" customFormat="1" x14ac:dyDescent="0.2">
      <c r="A110" s="39" t="s">
        <v>48</v>
      </c>
      <c r="B110" s="39" t="s">
        <v>8</v>
      </c>
      <c r="C110" s="39" t="s">
        <v>649</v>
      </c>
      <c r="F110" s="39" t="s">
        <v>312</v>
      </c>
      <c r="G110" s="39" t="s">
        <v>470</v>
      </c>
      <c r="H110" s="39">
        <v>35.433999999999997</v>
      </c>
      <c r="K110" s="54">
        <f t="shared" ref="K110" si="11">(((((J110/0.6)/100)+I110/0.6)/100)+H110)*1</f>
        <v>35.433999999999997</v>
      </c>
      <c r="L110" s="55" t="s">
        <v>471</v>
      </c>
      <c r="M110" s="55">
        <v>121.008</v>
      </c>
      <c r="P110" s="54">
        <f>(((((O110/0.6)/100)+N110/0.6)/100)+M110)*-1</f>
        <v>-121.008</v>
      </c>
      <c r="Q110" s="39" t="s">
        <v>314</v>
      </c>
      <c r="R110" s="39" t="s">
        <v>310</v>
      </c>
      <c r="S110" s="56" t="s">
        <v>551</v>
      </c>
    </row>
    <row r="111" spans="1:19" x14ac:dyDescent="0.2">
      <c r="A111" s="29" t="s">
        <v>48</v>
      </c>
      <c r="B111" s="29" t="s">
        <v>8</v>
      </c>
      <c r="C111" s="45" t="s">
        <v>649</v>
      </c>
      <c r="F111" s="29" t="s">
        <v>313</v>
      </c>
      <c r="G111" s="29" t="s">
        <v>319</v>
      </c>
      <c r="H111" s="30">
        <v>34</v>
      </c>
      <c r="I111" s="29">
        <v>1</v>
      </c>
      <c r="J111" s="29">
        <v>21.58</v>
      </c>
      <c r="K111" s="46">
        <f t="shared" ref="K111:K149" si="12">(((((J111/0.6)/100)+I111/0.6)/100)+H111)*1</f>
        <v>34.020263333333332</v>
      </c>
      <c r="L111" s="29" t="s">
        <v>320</v>
      </c>
      <c r="M111" s="30">
        <v>120</v>
      </c>
      <c r="N111" s="29">
        <v>4</v>
      </c>
      <c r="O111" s="29">
        <v>0.11</v>
      </c>
      <c r="P111" s="46">
        <f t="shared" ref="P111:P116" si="13">(((((O111/0.6)/100)+N111/0.6)/100)+M111)*-1</f>
        <v>-120.06668500000001</v>
      </c>
      <c r="Q111" s="29" t="s">
        <v>314</v>
      </c>
      <c r="R111" s="29" t="s">
        <v>310</v>
      </c>
      <c r="S111" s="48" t="s">
        <v>551</v>
      </c>
    </row>
    <row r="112" spans="1:19" x14ac:dyDescent="0.2">
      <c r="A112" s="29" t="s">
        <v>48</v>
      </c>
      <c r="B112" s="29" t="s">
        <v>8</v>
      </c>
      <c r="C112" s="45" t="s">
        <v>649</v>
      </c>
      <c r="F112" s="29" t="s">
        <v>315</v>
      </c>
      <c r="G112" s="29" t="s">
        <v>526</v>
      </c>
      <c r="H112" s="29">
        <v>33</v>
      </c>
      <c r="I112" s="29">
        <v>12</v>
      </c>
      <c r="J112" s="29">
        <v>17.239999999999998</v>
      </c>
      <c r="K112" s="46">
        <f t="shared" si="12"/>
        <v>33.202873333333336</v>
      </c>
      <c r="L112" s="29" t="s">
        <v>527</v>
      </c>
      <c r="M112" s="30">
        <v>117</v>
      </c>
      <c r="N112" s="29">
        <v>24</v>
      </c>
      <c r="O112" s="29">
        <v>57.33</v>
      </c>
      <c r="P112" s="46">
        <f t="shared" si="13"/>
        <v>-117.409555</v>
      </c>
      <c r="Q112" s="29" t="s">
        <v>317</v>
      </c>
      <c r="R112" s="29" t="s">
        <v>321</v>
      </c>
      <c r="S112" s="48" t="s">
        <v>551</v>
      </c>
    </row>
    <row r="113" spans="1:19" x14ac:dyDescent="0.2">
      <c r="A113" s="29" t="s">
        <v>48</v>
      </c>
      <c r="B113" s="29" t="s">
        <v>8</v>
      </c>
      <c r="C113" s="45" t="s">
        <v>649</v>
      </c>
      <c r="F113" s="29" t="s">
        <v>316</v>
      </c>
      <c r="G113" s="29" t="s">
        <v>464</v>
      </c>
      <c r="H113" s="29">
        <v>33</v>
      </c>
      <c r="I113" s="29">
        <v>24</v>
      </c>
      <c r="J113" s="29">
        <v>54.39</v>
      </c>
      <c r="K113" s="46">
        <f t="shared" si="12"/>
        <v>33.409064999999998</v>
      </c>
      <c r="L113" s="29" t="s">
        <v>465</v>
      </c>
      <c r="M113" s="30">
        <v>117</v>
      </c>
      <c r="N113" s="29">
        <v>37</v>
      </c>
      <c r="O113" s="29">
        <v>26.64</v>
      </c>
      <c r="P113" s="46">
        <f t="shared" si="13"/>
        <v>-117.62110666666666</v>
      </c>
      <c r="Q113" s="29" t="s">
        <v>318</v>
      </c>
      <c r="R113" s="29" t="s">
        <v>310</v>
      </c>
      <c r="S113" s="48" t="s">
        <v>551</v>
      </c>
    </row>
    <row r="114" spans="1:19" x14ac:dyDescent="0.2">
      <c r="A114" s="29" t="s">
        <v>8</v>
      </c>
      <c r="B114" s="29" t="s">
        <v>8</v>
      </c>
      <c r="C114" s="45" t="s">
        <v>649</v>
      </c>
      <c r="F114" s="29" t="s">
        <v>322</v>
      </c>
      <c r="G114" s="29" t="s">
        <v>325</v>
      </c>
      <c r="H114" s="29">
        <v>14</v>
      </c>
      <c r="I114" s="29">
        <v>54</v>
      </c>
      <c r="J114" s="29">
        <v>0</v>
      </c>
      <c r="K114" s="46">
        <f t="shared" si="12"/>
        <v>14.9</v>
      </c>
      <c r="L114" s="29" t="s">
        <v>326</v>
      </c>
      <c r="M114" s="30">
        <v>23</v>
      </c>
      <c r="N114" s="29">
        <v>31</v>
      </c>
      <c r="O114" s="29">
        <v>0</v>
      </c>
      <c r="P114" s="46">
        <f t="shared" si="13"/>
        <v>-23.516666666666666</v>
      </c>
      <c r="Q114" s="29" t="s">
        <v>324</v>
      </c>
      <c r="R114" s="29" t="s">
        <v>323</v>
      </c>
      <c r="S114" s="48" t="s">
        <v>548</v>
      </c>
    </row>
    <row r="115" spans="1:19" x14ac:dyDescent="0.2">
      <c r="A115" s="29" t="s">
        <v>8</v>
      </c>
      <c r="B115" s="29" t="s">
        <v>8</v>
      </c>
      <c r="C115" s="45" t="s">
        <v>649</v>
      </c>
      <c r="F115" s="29" t="s">
        <v>327</v>
      </c>
      <c r="G115" s="29" t="s">
        <v>328</v>
      </c>
      <c r="H115" s="29">
        <v>38</v>
      </c>
      <c r="I115" s="29">
        <v>31</v>
      </c>
      <c r="J115" s="29">
        <v>30.3</v>
      </c>
      <c r="K115" s="46">
        <f t="shared" si="12"/>
        <v>38.52171666666667</v>
      </c>
      <c r="L115" s="29" t="s">
        <v>329</v>
      </c>
      <c r="M115" s="30">
        <v>28</v>
      </c>
      <c r="N115" s="29">
        <v>37</v>
      </c>
      <c r="O115" s="29">
        <v>0.34</v>
      </c>
      <c r="P115" s="46">
        <f t="shared" si="13"/>
        <v>-28.616723333333333</v>
      </c>
      <c r="Q115" s="29" t="s">
        <v>330</v>
      </c>
      <c r="R115" s="29" t="s">
        <v>321</v>
      </c>
      <c r="S115" s="48" t="s">
        <v>548</v>
      </c>
    </row>
    <row r="116" spans="1:19" x14ac:dyDescent="0.2">
      <c r="A116" s="29" t="s">
        <v>8</v>
      </c>
      <c r="B116" s="29" t="s">
        <v>8</v>
      </c>
      <c r="C116" s="45" t="s">
        <v>649</v>
      </c>
      <c r="F116" s="29" t="s">
        <v>331</v>
      </c>
      <c r="G116" s="29" t="s">
        <v>332</v>
      </c>
      <c r="H116" s="29">
        <v>50</v>
      </c>
      <c r="I116" s="29">
        <v>36</v>
      </c>
      <c r="J116" s="29">
        <v>24.9</v>
      </c>
      <c r="K116" s="46">
        <f t="shared" si="12"/>
        <v>50.604149999999997</v>
      </c>
      <c r="L116" s="29" t="s">
        <v>333</v>
      </c>
      <c r="M116" s="30">
        <v>3</v>
      </c>
      <c r="N116" s="29">
        <v>21</v>
      </c>
      <c r="O116" s="29">
        <v>2.94</v>
      </c>
      <c r="P116" s="46">
        <f t="shared" si="13"/>
        <v>-3.3504899999999997</v>
      </c>
      <c r="Q116" s="29" t="s">
        <v>335</v>
      </c>
      <c r="R116" s="29" t="s">
        <v>334</v>
      </c>
      <c r="S116" s="48" t="s">
        <v>548</v>
      </c>
    </row>
    <row r="117" spans="1:19" x14ac:dyDescent="0.2">
      <c r="A117" s="29" t="s">
        <v>8</v>
      </c>
      <c r="B117" s="29" t="s">
        <v>8</v>
      </c>
      <c r="C117" s="45" t="s">
        <v>649</v>
      </c>
      <c r="F117" s="29" t="s">
        <v>336</v>
      </c>
      <c r="G117" s="29" t="s">
        <v>337</v>
      </c>
      <c r="H117" s="29">
        <v>40</v>
      </c>
      <c r="I117" s="29">
        <v>48</v>
      </c>
      <c r="J117" s="29">
        <v>28.34</v>
      </c>
      <c r="K117" s="46">
        <f t="shared" si="12"/>
        <v>40.804723333333335</v>
      </c>
      <c r="L117" s="29" t="s">
        <v>338</v>
      </c>
      <c r="M117" s="29">
        <v>14</v>
      </c>
      <c r="N117" s="29">
        <v>2</v>
      </c>
      <c r="O117" s="29">
        <v>0.54</v>
      </c>
      <c r="P117" s="46">
        <f t="shared" ref="P117:P123" si="14">(((((O117/0.6)/100)+N117/0.6)/100)+M117)</f>
        <v>14.033423333333333</v>
      </c>
      <c r="Q117" s="29" t="s">
        <v>341</v>
      </c>
      <c r="R117" s="29" t="s">
        <v>310</v>
      </c>
      <c r="S117" s="48" t="s">
        <v>548</v>
      </c>
    </row>
    <row r="118" spans="1:19" x14ac:dyDescent="0.2">
      <c r="A118" s="29" t="s">
        <v>8</v>
      </c>
      <c r="B118" s="29" t="s">
        <v>8</v>
      </c>
      <c r="C118" s="45" t="s">
        <v>649</v>
      </c>
      <c r="F118" s="29" t="s">
        <v>342</v>
      </c>
      <c r="G118" s="29" t="s">
        <v>343</v>
      </c>
      <c r="H118" s="29">
        <v>44</v>
      </c>
      <c r="I118" s="29">
        <v>29</v>
      </c>
      <c r="J118" s="29">
        <v>0</v>
      </c>
      <c r="K118" s="46">
        <f t="shared" si="12"/>
        <v>44.483333333333334</v>
      </c>
      <c r="L118" s="29" t="s">
        <v>344</v>
      </c>
      <c r="M118" s="29">
        <v>14</v>
      </c>
      <c r="N118" s="29">
        <v>18</v>
      </c>
      <c r="O118" s="29">
        <v>0</v>
      </c>
      <c r="P118" s="46">
        <f t="shared" si="14"/>
        <v>14.3</v>
      </c>
      <c r="Q118" s="29" t="s">
        <v>340</v>
      </c>
      <c r="R118" s="29" t="s">
        <v>310</v>
      </c>
      <c r="S118" s="29" t="s">
        <v>548</v>
      </c>
    </row>
    <row r="119" spans="1:19" x14ac:dyDescent="0.2">
      <c r="A119" s="29" t="s">
        <v>8</v>
      </c>
      <c r="B119" s="29" t="s">
        <v>8</v>
      </c>
      <c r="C119" s="45" t="s">
        <v>649</v>
      </c>
      <c r="F119" s="57" t="s">
        <v>339</v>
      </c>
      <c r="G119" s="29" t="s">
        <v>346</v>
      </c>
      <c r="H119" s="29">
        <v>39</v>
      </c>
      <c r="I119" s="29">
        <v>22</v>
      </c>
      <c r="J119" s="29">
        <v>0</v>
      </c>
      <c r="K119" s="46">
        <f t="shared" si="12"/>
        <v>39.366666666666667</v>
      </c>
      <c r="L119" s="29" t="s">
        <v>347</v>
      </c>
      <c r="M119" s="29">
        <v>24</v>
      </c>
      <c r="N119" s="29">
        <v>18</v>
      </c>
      <c r="O119" s="29">
        <v>0</v>
      </c>
      <c r="P119" s="46">
        <f t="shared" si="14"/>
        <v>24.3</v>
      </c>
      <c r="Q119" s="29" t="s">
        <v>345</v>
      </c>
      <c r="R119" s="29" t="s">
        <v>310</v>
      </c>
      <c r="S119" s="29" t="s">
        <v>548</v>
      </c>
    </row>
    <row r="120" spans="1:19" x14ac:dyDescent="0.2">
      <c r="A120" s="29" t="s">
        <v>8</v>
      </c>
      <c r="B120" s="29" t="s">
        <v>8</v>
      </c>
      <c r="C120" s="45" t="s">
        <v>649</v>
      </c>
      <c r="F120" s="29" t="s">
        <v>349</v>
      </c>
      <c r="G120" s="29" t="s">
        <v>350</v>
      </c>
      <c r="H120" s="29">
        <v>35</v>
      </c>
      <c r="I120" s="29">
        <v>54</v>
      </c>
      <c r="J120" s="29">
        <v>30.3</v>
      </c>
      <c r="K120" s="46">
        <f t="shared" si="12"/>
        <v>35.905050000000003</v>
      </c>
      <c r="L120" s="29" t="s">
        <v>351</v>
      </c>
      <c r="M120" s="30">
        <v>5</v>
      </c>
      <c r="N120" s="29">
        <v>17</v>
      </c>
      <c r="O120" s="29">
        <v>0.18</v>
      </c>
      <c r="P120" s="46">
        <f>(((((O120/0.6)/100)+N120/0.6)/100)+M120)*-1</f>
        <v>-5.283363333333333</v>
      </c>
      <c r="Q120" s="29" t="s">
        <v>348</v>
      </c>
      <c r="R120" s="29" t="s">
        <v>310</v>
      </c>
      <c r="S120" s="29" t="s">
        <v>548</v>
      </c>
    </row>
    <row r="121" spans="1:19" x14ac:dyDescent="0.2">
      <c r="A121" s="29" t="s">
        <v>8</v>
      </c>
      <c r="B121" s="29" t="s">
        <v>8</v>
      </c>
      <c r="C121" s="45" t="s">
        <v>649</v>
      </c>
      <c r="F121" s="29" t="s">
        <v>355</v>
      </c>
      <c r="G121" s="29" t="s">
        <v>353</v>
      </c>
      <c r="H121" s="29">
        <v>48</v>
      </c>
      <c r="I121" s="29">
        <v>44</v>
      </c>
      <c r="J121" s="29">
        <v>0</v>
      </c>
      <c r="K121" s="46">
        <f t="shared" si="12"/>
        <v>48.733333333333334</v>
      </c>
      <c r="L121" s="29" t="s">
        <v>354</v>
      </c>
      <c r="M121" s="30">
        <v>3</v>
      </c>
      <c r="N121" s="29">
        <v>40</v>
      </c>
      <c r="O121" s="29">
        <v>0</v>
      </c>
      <c r="P121" s="46">
        <f>(((((O121/0.6)/100)+N121/0.6)/100)+M121)*-1</f>
        <v>-3.666666666666667</v>
      </c>
      <c r="Q121" s="29" t="s">
        <v>352</v>
      </c>
      <c r="R121" s="29" t="s">
        <v>310</v>
      </c>
      <c r="S121" s="29" t="s">
        <v>548</v>
      </c>
    </row>
    <row r="122" spans="1:19" x14ac:dyDescent="0.2">
      <c r="A122" s="29" t="s">
        <v>8</v>
      </c>
      <c r="B122" s="29" t="s">
        <v>8</v>
      </c>
      <c r="C122" s="45" t="s">
        <v>649</v>
      </c>
      <c r="F122" s="29" t="s">
        <v>359</v>
      </c>
      <c r="G122" s="29" t="s">
        <v>357</v>
      </c>
      <c r="H122" s="29">
        <v>39</v>
      </c>
      <c r="I122" s="29">
        <v>47</v>
      </c>
      <c r="J122" s="29">
        <v>0</v>
      </c>
      <c r="K122" s="46">
        <f t="shared" si="12"/>
        <v>39.783333333333331</v>
      </c>
      <c r="L122" s="29" t="s">
        <v>358</v>
      </c>
      <c r="M122" s="29">
        <v>18</v>
      </c>
      <c r="N122" s="29">
        <v>21</v>
      </c>
      <c r="O122" s="29">
        <v>0</v>
      </c>
      <c r="P122" s="46">
        <f t="shared" si="14"/>
        <v>18.350000000000001</v>
      </c>
      <c r="Q122" s="29" t="s">
        <v>356</v>
      </c>
      <c r="R122" s="29" t="s">
        <v>264</v>
      </c>
      <c r="S122" s="29" t="s">
        <v>548</v>
      </c>
    </row>
    <row r="123" spans="1:19" x14ac:dyDescent="0.2">
      <c r="A123" s="29" t="s">
        <v>8</v>
      </c>
      <c r="B123" s="29" t="s">
        <v>8</v>
      </c>
      <c r="C123" s="45" t="s">
        <v>650</v>
      </c>
      <c r="D123" s="29" t="s">
        <v>63</v>
      </c>
      <c r="E123" s="58" t="s">
        <v>654</v>
      </c>
      <c r="F123" s="47" t="s">
        <v>380</v>
      </c>
      <c r="G123" s="47" t="s">
        <v>400</v>
      </c>
      <c r="H123" s="29">
        <v>50</v>
      </c>
      <c r="I123" s="29">
        <v>45</v>
      </c>
      <c r="J123" s="29">
        <v>49.15</v>
      </c>
      <c r="K123" s="46">
        <f t="shared" si="12"/>
        <v>50.758191666666669</v>
      </c>
      <c r="L123" s="47" t="s">
        <v>401</v>
      </c>
      <c r="M123" s="29">
        <v>1</v>
      </c>
      <c r="N123" s="29">
        <v>35</v>
      </c>
      <c r="O123" s="29">
        <v>0.47</v>
      </c>
      <c r="P123" s="46">
        <f t="shared" si="14"/>
        <v>1.5834116666666667</v>
      </c>
      <c r="Q123" s="49" t="s">
        <v>47</v>
      </c>
      <c r="R123" s="29" t="s">
        <v>458</v>
      </c>
      <c r="S123" s="29" t="s">
        <v>548</v>
      </c>
    </row>
    <row r="124" spans="1:19" x14ac:dyDescent="0.2">
      <c r="A124" s="29" t="s">
        <v>8</v>
      </c>
      <c r="B124" s="29" t="s">
        <v>8</v>
      </c>
      <c r="C124" s="45" t="s">
        <v>649</v>
      </c>
      <c r="F124" s="29" t="s">
        <v>412</v>
      </c>
      <c r="G124" s="29" t="s">
        <v>413</v>
      </c>
      <c r="H124" s="29">
        <v>56</v>
      </c>
      <c r="I124" s="29">
        <v>28</v>
      </c>
      <c r="J124" s="29">
        <v>50.92</v>
      </c>
      <c r="K124" s="46">
        <f t="shared" si="12"/>
        <v>56.475153333333331</v>
      </c>
      <c r="L124" s="29" t="s">
        <v>414</v>
      </c>
      <c r="M124" s="30">
        <v>6</v>
      </c>
      <c r="N124" s="29">
        <v>52</v>
      </c>
      <c r="O124" s="29">
        <v>57.34</v>
      </c>
      <c r="P124" s="46">
        <f>(((((O124/0.6)/100)+N124/0.6)/100)+M124)*-1</f>
        <v>-6.8762233333333338</v>
      </c>
      <c r="Q124" s="29" t="s">
        <v>410</v>
      </c>
      <c r="R124" s="29" t="s">
        <v>411</v>
      </c>
      <c r="S124" s="29" t="s">
        <v>548</v>
      </c>
    </row>
    <row r="125" spans="1:19" x14ac:dyDescent="0.2">
      <c r="A125" s="29" t="s">
        <v>8</v>
      </c>
      <c r="B125" s="29" t="s">
        <v>8</v>
      </c>
      <c r="C125" s="45" t="s">
        <v>649</v>
      </c>
      <c r="F125" s="29" t="s">
        <v>417</v>
      </c>
      <c r="G125" s="29" t="s">
        <v>415</v>
      </c>
      <c r="H125" s="29">
        <v>55</v>
      </c>
      <c r="I125" s="29">
        <v>59</v>
      </c>
      <c r="J125" s="29">
        <v>31.99</v>
      </c>
      <c r="K125" s="46">
        <f t="shared" si="12"/>
        <v>55.988664999999997</v>
      </c>
      <c r="L125" s="29" t="s">
        <v>416</v>
      </c>
      <c r="M125" s="30">
        <v>5</v>
      </c>
      <c r="N125" s="29">
        <v>36</v>
      </c>
      <c r="O125" s="29">
        <v>58.55</v>
      </c>
      <c r="P125" s="46">
        <f t="shared" ref="P125:P134" si="15">(((((O125/0.6)/100)+N125/0.6)/100)+M125)*-1</f>
        <v>-5.6097583333333336</v>
      </c>
      <c r="Q125" s="29" t="s">
        <v>410</v>
      </c>
      <c r="R125" s="29" t="s">
        <v>421</v>
      </c>
      <c r="S125" s="29" t="s">
        <v>548</v>
      </c>
    </row>
    <row r="126" spans="1:19" x14ac:dyDescent="0.2">
      <c r="A126" s="29" t="s">
        <v>8</v>
      </c>
      <c r="B126" s="29" t="s">
        <v>8</v>
      </c>
      <c r="C126" s="45" t="s">
        <v>649</v>
      </c>
      <c r="F126" s="47" t="s">
        <v>422</v>
      </c>
      <c r="G126" s="29" t="s">
        <v>418</v>
      </c>
      <c r="H126" s="29">
        <v>53</v>
      </c>
      <c r="I126" s="29">
        <v>14</v>
      </c>
      <c r="J126" s="29">
        <v>22.1</v>
      </c>
      <c r="K126" s="46">
        <f t="shared" si="12"/>
        <v>53.237016666666669</v>
      </c>
      <c r="L126" s="29" t="s">
        <v>419</v>
      </c>
      <c r="M126" s="30">
        <v>4</v>
      </c>
      <c r="N126" s="29">
        <v>4</v>
      </c>
      <c r="O126" s="29">
        <v>51.14</v>
      </c>
      <c r="P126" s="46">
        <f t="shared" si="15"/>
        <v>-4.0751900000000001</v>
      </c>
      <c r="Q126" s="29" t="s">
        <v>410</v>
      </c>
      <c r="R126" s="29" t="s">
        <v>420</v>
      </c>
      <c r="S126" s="29" t="s">
        <v>548</v>
      </c>
    </row>
    <row r="127" spans="1:19" x14ac:dyDescent="0.2">
      <c r="A127" s="29" t="s">
        <v>8</v>
      </c>
      <c r="B127" s="29" t="s">
        <v>8</v>
      </c>
      <c r="C127" s="45" t="s">
        <v>649</v>
      </c>
      <c r="F127" s="47" t="s">
        <v>423</v>
      </c>
      <c r="G127" s="29" t="s">
        <v>424</v>
      </c>
      <c r="H127" s="29">
        <v>54</v>
      </c>
      <c r="I127" s="29">
        <v>28</v>
      </c>
      <c r="J127" s="29">
        <v>58.33</v>
      </c>
      <c r="K127" s="46">
        <f t="shared" si="12"/>
        <v>54.476388333333333</v>
      </c>
      <c r="L127" s="29" t="s">
        <v>425</v>
      </c>
      <c r="M127" s="30">
        <v>5</v>
      </c>
      <c r="N127" s="29">
        <v>32</v>
      </c>
      <c r="O127" s="29">
        <v>16.95</v>
      </c>
      <c r="P127" s="46">
        <f t="shared" si="15"/>
        <v>-5.5361583333333328</v>
      </c>
      <c r="Q127" s="29" t="s">
        <v>410</v>
      </c>
      <c r="R127" s="29" t="s">
        <v>426</v>
      </c>
      <c r="S127" s="29" t="s">
        <v>548</v>
      </c>
    </row>
    <row r="128" spans="1:19" ht="17" x14ac:dyDescent="0.2">
      <c r="A128" s="29" t="s">
        <v>8</v>
      </c>
      <c r="B128" s="29" t="s">
        <v>8</v>
      </c>
      <c r="C128" s="45" t="s">
        <v>649</v>
      </c>
      <c r="F128" s="59" t="s">
        <v>430</v>
      </c>
      <c r="G128" s="29" t="s">
        <v>528</v>
      </c>
      <c r="H128" s="29">
        <v>51</v>
      </c>
      <c r="I128" s="29">
        <v>28</v>
      </c>
      <c r="J128" s="29">
        <v>55.83</v>
      </c>
      <c r="K128" s="46">
        <f t="shared" si="12"/>
        <v>51.475971666666666</v>
      </c>
      <c r="L128" s="29" t="s">
        <v>529</v>
      </c>
      <c r="M128" s="30">
        <v>9</v>
      </c>
      <c r="N128" s="29">
        <v>17</v>
      </c>
      <c r="O128" s="29">
        <v>22.47</v>
      </c>
      <c r="P128" s="46">
        <f t="shared" si="15"/>
        <v>-9.2870783333333335</v>
      </c>
      <c r="Q128" s="29" t="s">
        <v>410</v>
      </c>
      <c r="R128" s="29" t="s">
        <v>426</v>
      </c>
      <c r="S128" s="29" t="s">
        <v>548</v>
      </c>
    </row>
    <row r="129" spans="1:20" x14ac:dyDescent="0.2">
      <c r="A129" s="29" t="s">
        <v>8</v>
      </c>
      <c r="B129" s="29" t="s">
        <v>8</v>
      </c>
      <c r="C129" s="45" t="s">
        <v>649</v>
      </c>
      <c r="F129" s="29" t="s">
        <v>429</v>
      </c>
      <c r="G129" s="29" t="s">
        <v>427</v>
      </c>
      <c r="H129" s="29">
        <v>52</v>
      </c>
      <c r="I129" s="29">
        <v>20</v>
      </c>
      <c r="J129" s="29">
        <v>15.13</v>
      </c>
      <c r="K129" s="46">
        <f t="shared" si="12"/>
        <v>52.335855000000002</v>
      </c>
      <c r="L129" s="29" t="s">
        <v>428</v>
      </c>
      <c r="M129" s="30">
        <v>6</v>
      </c>
      <c r="N129" s="29">
        <v>27</v>
      </c>
      <c r="O129" s="29">
        <v>24.84</v>
      </c>
      <c r="P129" s="46">
        <f t="shared" si="15"/>
        <v>-6.4541399999999998</v>
      </c>
      <c r="Q129" s="29" t="s">
        <v>410</v>
      </c>
      <c r="R129" s="29" t="s">
        <v>431</v>
      </c>
      <c r="S129" s="29" t="s">
        <v>548</v>
      </c>
    </row>
    <row r="130" spans="1:20" x14ac:dyDescent="0.2">
      <c r="A130" s="29" t="s">
        <v>8</v>
      </c>
      <c r="B130" s="29" t="s">
        <v>8</v>
      </c>
      <c r="C130" s="45" t="s">
        <v>649</v>
      </c>
      <c r="F130" s="29" t="s">
        <v>432</v>
      </c>
      <c r="G130" s="29" t="s">
        <v>460</v>
      </c>
      <c r="H130" s="29">
        <v>50</v>
      </c>
      <c r="I130" s="29">
        <v>49</v>
      </c>
      <c r="J130" s="29">
        <v>35.9</v>
      </c>
      <c r="K130" s="46">
        <f t="shared" si="12"/>
        <v>50.822650000000003</v>
      </c>
      <c r="L130" s="29" t="s">
        <v>461</v>
      </c>
      <c r="M130" s="30">
        <v>0</v>
      </c>
      <c r="N130" s="29">
        <v>14</v>
      </c>
      <c r="O130" s="29">
        <v>44.22</v>
      </c>
      <c r="P130" s="46">
        <f t="shared" si="15"/>
        <v>-0.24070333333333335</v>
      </c>
      <c r="Q130" s="29" t="s">
        <v>410</v>
      </c>
      <c r="R130" s="29" t="s">
        <v>264</v>
      </c>
      <c r="S130" s="29" t="s">
        <v>548</v>
      </c>
    </row>
    <row r="131" spans="1:20" x14ac:dyDescent="0.2">
      <c r="A131" s="29" t="s">
        <v>8</v>
      </c>
      <c r="B131" s="29" t="s">
        <v>8</v>
      </c>
      <c r="C131" s="45" t="s">
        <v>649</v>
      </c>
      <c r="F131" s="29" t="s">
        <v>433</v>
      </c>
      <c r="G131" s="29" t="s">
        <v>434</v>
      </c>
      <c r="H131" s="29">
        <v>50</v>
      </c>
      <c r="I131" s="29">
        <v>46</v>
      </c>
      <c r="J131" s="29">
        <v>35.94</v>
      </c>
      <c r="K131" s="46">
        <f t="shared" si="12"/>
        <v>50.77265666666667</v>
      </c>
      <c r="L131" s="29" t="s">
        <v>435</v>
      </c>
      <c r="M131" s="30">
        <v>1</v>
      </c>
      <c r="N131" s="29">
        <v>13</v>
      </c>
      <c r="O131" s="29">
        <v>34.93</v>
      </c>
      <c r="P131" s="46">
        <f t="shared" si="15"/>
        <v>-1.2224883333333334</v>
      </c>
      <c r="Q131" s="29" t="s">
        <v>410</v>
      </c>
      <c r="R131" s="29" t="s">
        <v>436</v>
      </c>
      <c r="S131" s="29" t="s">
        <v>548</v>
      </c>
    </row>
    <row r="132" spans="1:20" x14ac:dyDescent="0.2">
      <c r="A132" s="29" t="s">
        <v>8</v>
      </c>
      <c r="B132" s="29" t="s">
        <v>8</v>
      </c>
      <c r="C132" s="45" t="s">
        <v>649</v>
      </c>
      <c r="F132" s="29" t="s">
        <v>439</v>
      </c>
      <c r="G132" s="29" t="s">
        <v>437</v>
      </c>
      <c r="H132" s="29">
        <v>51</v>
      </c>
      <c r="I132" s="29">
        <v>10</v>
      </c>
      <c r="J132" s="29">
        <v>41.22</v>
      </c>
      <c r="K132" s="46">
        <f t="shared" si="12"/>
        <v>51.173536666666664</v>
      </c>
      <c r="L132" s="29" t="s">
        <v>438</v>
      </c>
      <c r="M132" s="30">
        <v>4</v>
      </c>
      <c r="N132" s="29">
        <v>40</v>
      </c>
      <c r="O132" s="29">
        <v>2.2799999999999998</v>
      </c>
      <c r="P132" s="46">
        <f t="shared" si="15"/>
        <v>-4.6670466666666668</v>
      </c>
      <c r="Q132" s="29" t="s">
        <v>410</v>
      </c>
      <c r="R132" s="29" t="s">
        <v>310</v>
      </c>
      <c r="S132" s="29" t="s">
        <v>548</v>
      </c>
    </row>
    <row r="133" spans="1:20" x14ac:dyDescent="0.2">
      <c r="A133" s="29" t="s">
        <v>8</v>
      </c>
      <c r="B133" s="29" t="s">
        <v>8</v>
      </c>
      <c r="C133" s="45" t="s">
        <v>649</v>
      </c>
      <c r="F133" s="29" t="s">
        <v>441</v>
      </c>
      <c r="G133" s="29" t="s">
        <v>440</v>
      </c>
      <c r="H133" s="29">
        <v>51</v>
      </c>
      <c r="I133" s="29">
        <v>39</v>
      </c>
      <c r="J133" s="29">
        <v>2.0499999999999998</v>
      </c>
      <c r="K133" s="46">
        <f t="shared" si="12"/>
        <v>51.650341666666669</v>
      </c>
      <c r="L133" s="29" t="s">
        <v>442</v>
      </c>
      <c r="M133" s="30">
        <v>4</v>
      </c>
      <c r="N133" s="29">
        <v>16</v>
      </c>
      <c r="O133" s="29">
        <v>43.95</v>
      </c>
      <c r="P133" s="46">
        <f t="shared" si="15"/>
        <v>-4.2739916666666664</v>
      </c>
      <c r="Q133" s="29" t="s">
        <v>410</v>
      </c>
      <c r="R133" s="29" t="s">
        <v>443</v>
      </c>
      <c r="S133" s="29" t="s">
        <v>548</v>
      </c>
    </row>
    <row r="134" spans="1:20" x14ac:dyDescent="0.2">
      <c r="A134" s="29" t="s">
        <v>8</v>
      </c>
      <c r="B134" s="29" t="s">
        <v>8</v>
      </c>
      <c r="C134" s="45" t="s">
        <v>649</v>
      </c>
      <c r="F134" s="29" t="s">
        <v>446</v>
      </c>
      <c r="G134" s="29" t="s">
        <v>444</v>
      </c>
      <c r="H134" s="29">
        <v>50</v>
      </c>
      <c r="I134" s="29">
        <v>37</v>
      </c>
      <c r="J134" s="29">
        <v>31.99</v>
      </c>
      <c r="K134" s="46">
        <f t="shared" si="12"/>
        <v>50.62199833333333</v>
      </c>
      <c r="L134" s="29" t="s">
        <v>445</v>
      </c>
      <c r="M134" s="30">
        <v>2</v>
      </c>
      <c r="N134" s="29">
        <v>18</v>
      </c>
      <c r="O134" s="29">
        <v>59.46</v>
      </c>
      <c r="P134" s="46">
        <f t="shared" si="15"/>
        <v>-2.3099099999999999</v>
      </c>
      <c r="Q134" s="29" t="s">
        <v>410</v>
      </c>
      <c r="R134" s="29" t="s">
        <v>310</v>
      </c>
      <c r="S134" s="29" t="s">
        <v>548</v>
      </c>
    </row>
    <row r="135" spans="1:20" x14ac:dyDescent="0.2">
      <c r="A135" s="29" t="s">
        <v>8</v>
      </c>
      <c r="B135" s="29" t="s">
        <v>8</v>
      </c>
      <c r="C135" s="45" t="s">
        <v>649</v>
      </c>
      <c r="F135" s="29" t="s">
        <v>449</v>
      </c>
      <c r="G135" s="29" t="s">
        <v>447</v>
      </c>
      <c r="H135" s="29">
        <v>49</v>
      </c>
      <c r="I135" s="29">
        <v>15</v>
      </c>
      <c r="J135" s="29">
        <v>26.82</v>
      </c>
      <c r="K135" s="46">
        <f t="shared" si="12"/>
        <v>49.254469999999998</v>
      </c>
      <c r="L135" s="29" t="s">
        <v>448</v>
      </c>
      <c r="M135" s="30">
        <v>2</v>
      </c>
      <c r="N135" s="29">
        <v>9</v>
      </c>
      <c r="O135" s="29">
        <v>45.14</v>
      </c>
      <c r="P135" s="46">
        <f>(((((O135/0.6)/100)+N135/0.6)/100)+M135)*-1</f>
        <v>-2.1575233333333332</v>
      </c>
      <c r="Q135" s="29" t="s">
        <v>410</v>
      </c>
      <c r="R135" s="29" t="s">
        <v>310</v>
      </c>
      <c r="S135" s="29" t="s">
        <v>548</v>
      </c>
    </row>
    <row r="136" spans="1:20" x14ac:dyDescent="0.2">
      <c r="A136" s="47" t="s">
        <v>537</v>
      </c>
      <c r="B136" s="29" t="s">
        <v>8</v>
      </c>
      <c r="C136" s="45" t="s">
        <v>650</v>
      </c>
      <c r="D136" s="29" t="s">
        <v>532</v>
      </c>
      <c r="E136" s="29" t="s">
        <v>531</v>
      </c>
      <c r="F136" s="29" t="s">
        <v>530</v>
      </c>
      <c r="G136" s="29" t="s">
        <v>540</v>
      </c>
      <c r="H136" s="29">
        <v>26</v>
      </c>
      <c r="I136" s="29">
        <v>46</v>
      </c>
      <c r="J136" s="29">
        <v>15.79</v>
      </c>
      <c r="K136" s="46">
        <f t="shared" si="12"/>
        <v>26.769298333333332</v>
      </c>
      <c r="L136" s="29" t="s">
        <v>541</v>
      </c>
      <c r="M136" s="29">
        <v>80</v>
      </c>
      <c r="N136" s="29">
        <v>1</v>
      </c>
      <c r="O136" s="29">
        <v>37.880000000000003</v>
      </c>
      <c r="P136" s="46">
        <f t="shared" ref="P136:P149" si="16">(((((O136/0.6)/100)+N136/0.6)/100)+M136)*-1</f>
        <v>-80.022980000000004</v>
      </c>
      <c r="Q136" s="29" t="s">
        <v>539</v>
      </c>
      <c r="R136" s="29" t="s">
        <v>538</v>
      </c>
      <c r="S136" s="29" t="s">
        <v>549</v>
      </c>
      <c r="T136" s="29" t="s">
        <v>578</v>
      </c>
    </row>
    <row r="137" spans="1:20" x14ac:dyDescent="0.2">
      <c r="A137" s="47" t="s">
        <v>537</v>
      </c>
      <c r="B137" s="29" t="s">
        <v>8</v>
      </c>
      <c r="C137" s="45" t="s">
        <v>650</v>
      </c>
      <c r="D137" s="29" t="s">
        <v>532</v>
      </c>
      <c r="E137" s="29" t="s">
        <v>533</v>
      </c>
      <c r="F137" s="29" t="s">
        <v>530</v>
      </c>
      <c r="G137" s="29" t="s">
        <v>542</v>
      </c>
      <c r="H137" s="29">
        <v>27</v>
      </c>
      <c r="I137" s="29">
        <v>28</v>
      </c>
      <c r="J137" s="29">
        <v>24.59</v>
      </c>
      <c r="K137" s="46">
        <f t="shared" si="12"/>
        <v>27.470765</v>
      </c>
      <c r="L137" s="29" t="s">
        <v>543</v>
      </c>
      <c r="M137" s="29">
        <v>80</v>
      </c>
      <c r="N137" s="29">
        <v>16</v>
      </c>
      <c r="O137" s="29">
        <v>35.32</v>
      </c>
      <c r="P137" s="46">
        <f t="shared" si="16"/>
        <v>-80.272553333333335</v>
      </c>
      <c r="Q137" s="29" t="s">
        <v>539</v>
      </c>
      <c r="R137" s="29" t="s">
        <v>538</v>
      </c>
      <c r="S137" s="29" t="s">
        <v>549</v>
      </c>
      <c r="T137" s="29" t="s">
        <v>578</v>
      </c>
    </row>
    <row r="138" spans="1:20" x14ac:dyDescent="0.2">
      <c r="A138" s="47" t="s">
        <v>537</v>
      </c>
      <c r="B138" s="29" t="s">
        <v>8</v>
      </c>
      <c r="C138" s="45" t="s">
        <v>650</v>
      </c>
      <c r="D138" s="29" t="s">
        <v>532</v>
      </c>
      <c r="E138" s="29" t="s">
        <v>534</v>
      </c>
      <c r="F138" s="29" t="s">
        <v>530</v>
      </c>
      <c r="G138" s="29" t="s">
        <v>540</v>
      </c>
      <c r="H138" s="29">
        <v>26</v>
      </c>
      <c r="I138" s="29">
        <v>46</v>
      </c>
      <c r="J138" s="29">
        <v>15.79</v>
      </c>
      <c r="K138" s="46">
        <f t="shared" si="12"/>
        <v>26.769298333333332</v>
      </c>
      <c r="L138" s="29" t="s">
        <v>541</v>
      </c>
      <c r="M138" s="29">
        <v>80</v>
      </c>
      <c r="N138" s="29">
        <v>1</v>
      </c>
      <c r="O138" s="29">
        <v>37.880000000000003</v>
      </c>
      <c r="P138" s="46">
        <f t="shared" si="16"/>
        <v>-80.022980000000004</v>
      </c>
      <c r="Q138" s="29" t="s">
        <v>539</v>
      </c>
      <c r="R138" s="29" t="s">
        <v>538</v>
      </c>
      <c r="S138" s="29" t="s">
        <v>549</v>
      </c>
      <c r="T138" s="29" t="s">
        <v>578</v>
      </c>
    </row>
    <row r="139" spans="1:20" x14ac:dyDescent="0.2">
      <c r="A139" s="47" t="s">
        <v>537</v>
      </c>
      <c r="B139" s="29" t="s">
        <v>8</v>
      </c>
      <c r="C139" s="45" t="s">
        <v>650</v>
      </c>
      <c r="D139" s="29" t="s">
        <v>532</v>
      </c>
      <c r="E139" s="29" t="s">
        <v>535</v>
      </c>
      <c r="F139" s="29" t="s">
        <v>530</v>
      </c>
      <c r="G139" s="29" t="s">
        <v>540</v>
      </c>
      <c r="H139" s="29">
        <v>26</v>
      </c>
      <c r="I139" s="29">
        <v>46</v>
      </c>
      <c r="J139" s="29">
        <v>15.79</v>
      </c>
      <c r="K139" s="46">
        <f t="shared" si="12"/>
        <v>26.769298333333332</v>
      </c>
      <c r="L139" s="29" t="s">
        <v>541</v>
      </c>
      <c r="M139" s="29">
        <v>80</v>
      </c>
      <c r="N139" s="29">
        <v>1</v>
      </c>
      <c r="O139" s="29">
        <v>37.880000000000003</v>
      </c>
      <c r="P139" s="46">
        <f t="shared" si="16"/>
        <v>-80.022980000000004</v>
      </c>
      <c r="Q139" s="29" t="s">
        <v>539</v>
      </c>
      <c r="R139" s="29" t="s">
        <v>538</v>
      </c>
      <c r="S139" s="29" t="s">
        <v>549</v>
      </c>
      <c r="T139" s="29" t="s">
        <v>578</v>
      </c>
    </row>
    <row r="140" spans="1:20" x14ac:dyDescent="0.2">
      <c r="A140" s="47" t="s">
        <v>537</v>
      </c>
      <c r="B140" s="29" t="s">
        <v>8</v>
      </c>
      <c r="C140" s="45" t="s">
        <v>650</v>
      </c>
      <c r="D140" s="29" t="s">
        <v>532</v>
      </c>
      <c r="E140" s="29" t="s">
        <v>536</v>
      </c>
      <c r="F140" s="29" t="s">
        <v>544</v>
      </c>
      <c r="G140" s="29" t="s">
        <v>545</v>
      </c>
      <c r="H140" s="29">
        <v>23</v>
      </c>
      <c r="I140" s="29">
        <v>0</v>
      </c>
      <c r="J140" s="29">
        <v>36.630000000000003</v>
      </c>
      <c r="K140" s="46">
        <f t="shared" si="12"/>
        <v>23.006105000000002</v>
      </c>
      <c r="L140" s="29" t="s">
        <v>546</v>
      </c>
      <c r="M140" s="29">
        <v>43</v>
      </c>
      <c r="N140" s="29">
        <v>8</v>
      </c>
      <c r="O140" s="29">
        <v>8.14</v>
      </c>
      <c r="P140" s="46">
        <f t="shared" si="16"/>
        <v>-43.134689999999999</v>
      </c>
      <c r="Q140" s="60" t="s">
        <v>558</v>
      </c>
      <c r="R140" s="29" t="s">
        <v>572</v>
      </c>
      <c r="S140" s="48" t="s">
        <v>547</v>
      </c>
      <c r="T140" s="29" t="s">
        <v>578</v>
      </c>
    </row>
    <row r="141" spans="1:20" x14ac:dyDescent="0.2">
      <c r="A141" s="61" t="s">
        <v>564</v>
      </c>
      <c r="B141" s="29" t="s">
        <v>8</v>
      </c>
      <c r="C141" s="45" t="s">
        <v>650</v>
      </c>
      <c r="D141" s="29" t="s">
        <v>70</v>
      </c>
      <c r="E141" s="29" t="s">
        <v>562</v>
      </c>
      <c r="F141" s="29" t="s">
        <v>563</v>
      </c>
      <c r="G141" s="29" t="s">
        <v>560</v>
      </c>
      <c r="H141" s="29">
        <v>30</v>
      </c>
      <c r="I141" s="29">
        <v>4</v>
      </c>
      <c r="J141" s="29">
        <v>53.3</v>
      </c>
      <c r="K141" s="46">
        <f t="shared" si="12"/>
        <v>30.07555</v>
      </c>
      <c r="L141" s="29" t="s">
        <v>561</v>
      </c>
      <c r="M141" s="29">
        <v>88</v>
      </c>
      <c r="N141" s="29">
        <v>1</v>
      </c>
      <c r="O141" s="29">
        <v>47.69</v>
      </c>
      <c r="P141" s="46">
        <f t="shared" si="16"/>
        <v>-88.024614999999997</v>
      </c>
      <c r="Q141" s="29" t="s">
        <v>579</v>
      </c>
      <c r="R141" s="29" t="s">
        <v>572</v>
      </c>
      <c r="S141" s="62" t="s">
        <v>580</v>
      </c>
      <c r="T141" s="29" t="s">
        <v>578</v>
      </c>
    </row>
    <row r="142" spans="1:20" x14ac:dyDescent="0.2">
      <c r="A142" s="61" t="s">
        <v>564</v>
      </c>
      <c r="B142" s="29" t="s">
        <v>8</v>
      </c>
      <c r="C142" s="45" t="s">
        <v>650</v>
      </c>
      <c r="D142" s="29" t="s">
        <v>70</v>
      </c>
      <c r="E142" s="29" t="s">
        <v>565</v>
      </c>
      <c r="F142" s="29" t="s">
        <v>563</v>
      </c>
      <c r="G142" s="29" t="s">
        <v>560</v>
      </c>
      <c r="H142" s="29">
        <v>30</v>
      </c>
      <c r="I142" s="29">
        <v>4</v>
      </c>
      <c r="J142" s="29">
        <v>53.3</v>
      </c>
      <c r="K142" s="46">
        <f t="shared" si="12"/>
        <v>30.07555</v>
      </c>
      <c r="L142" s="29" t="s">
        <v>561</v>
      </c>
      <c r="M142" s="30">
        <v>88</v>
      </c>
      <c r="N142" s="29">
        <v>1</v>
      </c>
      <c r="O142" s="29">
        <v>47.69</v>
      </c>
      <c r="P142" s="46">
        <f t="shared" si="16"/>
        <v>-88.024614999999997</v>
      </c>
      <c r="Q142" s="29" t="s">
        <v>579</v>
      </c>
      <c r="R142" s="29" t="s">
        <v>572</v>
      </c>
      <c r="S142" s="62" t="s">
        <v>580</v>
      </c>
      <c r="T142" s="29" t="s">
        <v>578</v>
      </c>
    </row>
    <row r="143" spans="1:20" x14ac:dyDescent="0.2">
      <c r="A143" s="61" t="s">
        <v>564</v>
      </c>
      <c r="B143" s="29" t="s">
        <v>8</v>
      </c>
      <c r="C143" s="45" t="s">
        <v>650</v>
      </c>
      <c r="D143" s="29" t="s">
        <v>70</v>
      </c>
      <c r="E143" s="29" t="s">
        <v>566</v>
      </c>
      <c r="F143" s="29" t="s">
        <v>563</v>
      </c>
      <c r="G143" s="29" t="s">
        <v>560</v>
      </c>
      <c r="H143" s="29">
        <v>30</v>
      </c>
      <c r="I143" s="29">
        <v>4</v>
      </c>
      <c r="J143" s="29">
        <v>53.3</v>
      </c>
      <c r="K143" s="46">
        <f t="shared" si="12"/>
        <v>30.07555</v>
      </c>
      <c r="L143" s="29" t="s">
        <v>561</v>
      </c>
      <c r="M143" s="30">
        <v>88</v>
      </c>
      <c r="N143" s="29">
        <v>1</v>
      </c>
      <c r="O143" s="29">
        <v>47.69</v>
      </c>
      <c r="P143" s="46">
        <f t="shared" si="16"/>
        <v>-88.024614999999997</v>
      </c>
      <c r="Q143" s="29" t="s">
        <v>579</v>
      </c>
      <c r="R143" s="29" t="s">
        <v>572</v>
      </c>
      <c r="S143" s="62" t="s">
        <v>580</v>
      </c>
      <c r="T143" s="29" t="s">
        <v>578</v>
      </c>
    </row>
    <row r="144" spans="1:20" x14ac:dyDescent="0.2">
      <c r="A144" s="61" t="s">
        <v>564</v>
      </c>
      <c r="B144" s="29" t="s">
        <v>8</v>
      </c>
      <c r="C144" s="45" t="s">
        <v>650</v>
      </c>
      <c r="D144" s="29" t="s">
        <v>70</v>
      </c>
      <c r="E144" s="29" t="s">
        <v>567</v>
      </c>
      <c r="F144" s="29" t="s">
        <v>563</v>
      </c>
      <c r="G144" s="29" t="s">
        <v>560</v>
      </c>
      <c r="H144" s="29">
        <v>30</v>
      </c>
      <c r="I144" s="29">
        <v>4</v>
      </c>
      <c r="J144" s="29">
        <v>53.3</v>
      </c>
      <c r="K144" s="46">
        <f t="shared" si="12"/>
        <v>30.07555</v>
      </c>
      <c r="L144" s="29" t="s">
        <v>561</v>
      </c>
      <c r="M144" s="30">
        <v>88</v>
      </c>
      <c r="N144" s="29">
        <v>1</v>
      </c>
      <c r="O144" s="29">
        <v>47.69</v>
      </c>
      <c r="P144" s="46">
        <f t="shared" si="16"/>
        <v>-88.024614999999997</v>
      </c>
      <c r="Q144" s="29" t="s">
        <v>579</v>
      </c>
      <c r="R144" s="29" t="s">
        <v>572</v>
      </c>
      <c r="S144" s="62" t="s">
        <v>580</v>
      </c>
      <c r="T144" s="29" t="s">
        <v>578</v>
      </c>
    </row>
    <row r="145" spans="1:20" x14ac:dyDescent="0.2">
      <c r="A145" s="61" t="s">
        <v>564</v>
      </c>
      <c r="B145" s="29" t="s">
        <v>8</v>
      </c>
      <c r="C145" s="45" t="s">
        <v>650</v>
      </c>
      <c r="D145" s="29" t="s">
        <v>70</v>
      </c>
      <c r="E145" s="29" t="s">
        <v>568</v>
      </c>
      <c r="F145" s="29" t="s">
        <v>563</v>
      </c>
      <c r="G145" s="29" t="s">
        <v>560</v>
      </c>
      <c r="H145" s="29">
        <v>30</v>
      </c>
      <c r="I145" s="29">
        <v>4</v>
      </c>
      <c r="J145" s="29">
        <v>53.3</v>
      </c>
      <c r="K145" s="46">
        <f t="shared" si="12"/>
        <v>30.07555</v>
      </c>
      <c r="L145" s="29" t="s">
        <v>561</v>
      </c>
      <c r="M145" s="30">
        <v>88</v>
      </c>
      <c r="N145" s="29">
        <v>1</v>
      </c>
      <c r="O145" s="29">
        <v>47.69</v>
      </c>
      <c r="P145" s="46">
        <f t="shared" si="16"/>
        <v>-88.024614999999997</v>
      </c>
      <c r="Q145" s="29" t="s">
        <v>579</v>
      </c>
      <c r="R145" s="29" t="s">
        <v>572</v>
      </c>
      <c r="S145" s="62" t="s">
        <v>580</v>
      </c>
      <c r="T145" s="29" t="s">
        <v>578</v>
      </c>
    </row>
    <row r="146" spans="1:20" x14ac:dyDescent="0.2">
      <c r="A146" s="61" t="s">
        <v>564</v>
      </c>
      <c r="B146" s="29" t="s">
        <v>8</v>
      </c>
      <c r="C146" s="45" t="s">
        <v>650</v>
      </c>
      <c r="D146" s="29" t="s">
        <v>70</v>
      </c>
      <c r="E146" s="29" t="s">
        <v>569</v>
      </c>
      <c r="F146" s="29" t="s">
        <v>563</v>
      </c>
      <c r="G146" s="29" t="s">
        <v>560</v>
      </c>
      <c r="H146" s="29">
        <v>30</v>
      </c>
      <c r="I146" s="29">
        <v>4</v>
      </c>
      <c r="J146" s="29">
        <v>53.3</v>
      </c>
      <c r="K146" s="46">
        <f t="shared" si="12"/>
        <v>30.07555</v>
      </c>
      <c r="L146" s="29" t="s">
        <v>561</v>
      </c>
      <c r="M146" s="30">
        <v>88</v>
      </c>
      <c r="N146" s="29">
        <v>1</v>
      </c>
      <c r="O146" s="29">
        <v>47.69</v>
      </c>
      <c r="P146" s="46">
        <f t="shared" si="16"/>
        <v>-88.024614999999997</v>
      </c>
      <c r="Q146" s="29" t="s">
        <v>579</v>
      </c>
      <c r="R146" s="29" t="s">
        <v>572</v>
      </c>
      <c r="S146" s="62" t="s">
        <v>580</v>
      </c>
      <c r="T146" s="29" t="s">
        <v>578</v>
      </c>
    </row>
    <row r="147" spans="1:20" x14ac:dyDescent="0.2">
      <c r="A147" s="61" t="s">
        <v>564</v>
      </c>
      <c r="B147" s="29" t="s">
        <v>8</v>
      </c>
      <c r="C147" s="45" t="s">
        <v>650</v>
      </c>
      <c r="D147" s="29" t="s">
        <v>70</v>
      </c>
      <c r="E147" s="29" t="s">
        <v>570</v>
      </c>
      <c r="F147" s="29" t="s">
        <v>563</v>
      </c>
      <c r="G147" s="29" t="s">
        <v>560</v>
      </c>
      <c r="H147" s="29">
        <v>30</v>
      </c>
      <c r="I147" s="29">
        <v>4</v>
      </c>
      <c r="J147" s="29">
        <v>53.3</v>
      </c>
      <c r="K147" s="46">
        <f t="shared" si="12"/>
        <v>30.07555</v>
      </c>
      <c r="L147" s="29" t="s">
        <v>561</v>
      </c>
      <c r="M147" s="30">
        <v>88</v>
      </c>
      <c r="N147" s="29">
        <v>1</v>
      </c>
      <c r="O147" s="29">
        <v>47.69</v>
      </c>
      <c r="P147" s="46">
        <f t="shared" si="16"/>
        <v>-88.024614999999997</v>
      </c>
      <c r="Q147" s="29" t="s">
        <v>579</v>
      </c>
      <c r="R147" s="29" t="s">
        <v>572</v>
      </c>
      <c r="S147" s="62" t="s">
        <v>580</v>
      </c>
      <c r="T147" s="29" t="s">
        <v>578</v>
      </c>
    </row>
    <row r="148" spans="1:20" x14ac:dyDescent="0.2">
      <c r="A148" s="61" t="s">
        <v>564</v>
      </c>
      <c r="B148" s="29" t="s">
        <v>8</v>
      </c>
      <c r="C148" s="45" t="s">
        <v>650</v>
      </c>
      <c r="D148" s="29" t="s">
        <v>70</v>
      </c>
      <c r="E148" s="29" t="s">
        <v>571</v>
      </c>
      <c r="F148" s="29" t="s">
        <v>563</v>
      </c>
      <c r="G148" s="29" t="s">
        <v>560</v>
      </c>
      <c r="H148" s="29">
        <v>30</v>
      </c>
      <c r="I148" s="29">
        <v>4</v>
      </c>
      <c r="J148" s="29">
        <v>53.3</v>
      </c>
      <c r="K148" s="46">
        <f t="shared" si="12"/>
        <v>30.07555</v>
      </c>
      <c r="L148" s="29" t="s">
        <v>561</v>
      </c>
      <c r="M148" s="30">
        <v>88</v>
      </c>
      <c r="N148" s="29">
        <v>1</v>
      </c>
      <c r="O148" s="29">
        <v>47.69</v>
      </c>
      <c r="P148" s="46">
        <f t="shared" si="16"/>
        <v>-88.024614999999997</v>
      </c>
      <c r="Q148" s="29" t="s">
        <v>579</v>
      </c>
      <c r="R148" s="29" t="s">
        <v>572</v>
      </c>
      <c r="S148" s="62" t="s">
        <v>580</v>
      </c>
      <c r="T148" s="29" t="s">
        <v>578</v>
      </c>
    </row>
    <row r="149" spans="1:20" x14ac:dyDescent="0.2">
      <c r="A149" s="61" t="s">
        <v>564</v>
      </c>
      <c r="B149" s="29" t="s">
        <v>8</v>
      </c>
      <c r="C149" s="45" t="s">
        <v>650</v>
      </c>
      <c r="D149" s="29" t="s">
        <v>70</v>
      </c>
      <c r="E149" s="29" t="s">
        <v>573</v>
      </c>
      <c r="F149" s="29" t="s">
        <v>574</v>
      </c>
      <c r="G149" s="29" t="s">
        <v>576</v>
      </c>
      <c r="H149" s="29">
        <v>34</v>
      </c>
      <c r="I149" s="29">
        <v>10</v>
      </c>
      <c r="J149" s="29">
        <v>12.91</v>
      </c>
      <c r="K149" s="46">
        <f t="shared" si="12"/>
        <v>34.168818333333334</v>
      </c>
      <c r="L149" s="29" t="s">
        <v>577</v>
      </c>
      <c r="M149" s="29">
        <v>77</v>
      </c>
      <c r="N149" s="29">
        <v>48</v>
      </c>
      <c r="O149" s="29">
        <v>53.45</v>
      </c>
      <c r="P149" s="46">
        <f t="shared" si="16"/>
        <v>-77.808908333333335</v>
      </c>
      <c r="Q149" s="29" t="s">
        <v>575</v>
      </c>
      <c r="R149" s="41" t="s">
        <v>581</v>
      </c>
      <c r="S149" s="62" t="s">
        <v>580</v>
      </c>
      <c r="T149" s="29" t="s">
        <v>578</v>
      </c>
    </row>
    <row r="150" spans="1:20" s="41" customFormat="1" x14ac:dyDescent="0.2">
      <c r="A150" s="41" t="s">
        <v>614</v>
      </c>
      <c r="B150" s="29" t="s">
        <v>8</v>
      </c>
      <c r="C150" s="63" t="s">
        <v>649</v>
      </c>
      <c r="F150" s="41" t="s">
        <v>608</v>
      </c>
      <c r="G150" s="41" t="s">
        <v>604</v>
      </c>
      <c r="H150" s="41">
        <v>19</v>
      </c>
      <c r="I150" s="41">
        <v>22</v>
      </c>
      <c r="J150" s="41">
        <v>20.07</v>
      </c>
      <c r="K150" s="46">
        <f>(((((J150/0.6)/100)+I150/0.6)/100)+H150)*-1</f>
        <v>-19.370011666666667</v>
      </c>
      <c r="L150" s="41" t="s">
        <v>605</v>
      </c>
      <c r="M150" s="41">
        <v>12</v>
      </c>
      <c r="N150" s="41">
        <v>42</v>
      </c>
      <c r="O150" s="41">
        <v>16.809999999999999</v>
      </c>
      <c r="P150" s="46">
        <f t="shared" ref="P150:P164" si="17">(((((O150/0.6)/100)+N150/0.6)/100)+M150)</f>
        <v>12.702801666666666</v>
      </c>
      <c r="Q150" s="41" t="s">
        <v>606</v>
      </c>
      <c r="R150" s="41" t="s">
        <v>607</v>
      </c>
      <c r="S150" s="36" t="s">
        <v>363</v>
      </c>
      <c r="T150" s="41" t="s">
        <v>617</v>
      </c>
    </row>
    <row r="151" spans="1:20" s="41" customFormat="1" x14ac:dyDescent="0.2">
      <c r="A151" s="41" t="s">
        <v>583</v>
      </c>
      <c r="B151" s="29" t="s">
        <v>8</v>
      </c>
      <c r="C151" s="63" t="s">
        <v>649</v>
      </c>
      <c r="F151" s="41" t="s">
        <v>609</v>
      </c>
      <c r="G151" s="41" t="s">
        <v>595</v>
      </c>
      <c r="H151" s="41">
        <v>22</v>
      </c>
      <c r="I151" s="41">
        <v>37</v>
      </c>
      <c r="J151" s="41">
        <v>26.04</v>
      </c>
      <c r="K151" s="46">
        <f t="shared" ref="K151:K164" si="18">(((((J151/0.6)/100)+I151/0.6)/100)+H151)*-1</f>
        <v>-22.621006666666666</v>
      </c>
      <c r="L151" s="41" t="s">
        <v>596</v>
      </c>
      <c r="M151" s="41">
        <v>14</v>
      </c>
      <c r="N151" s="41">
        <v>31</v>
      </c>
      <c r="O151" s="41">
        <v>10.76</v>
      </c>
      <c r="P151" s="46">
        <f t="shared" si="17"/>
        <v>14.518459999999999</v>
      </c>
      <c r="Q151" s="41" t="s">
        <v>606</v>
      </c>
      <c r="R151" s="41" t="s">
        <v>607</v>
      </c>
      <c r="S151" s="36" t="s">
        <v>363</v>
      </c>
      <c r="T151" s="41" t="s">
        <v>617</v>
      </c>
    </row>
    <row r="152" spans="1:20" s="41" customFormat="1" x14ac:dyDescent="0.2">
      <c r="A152" s="41" t="s">
        <v>583</v>
      </c>
      <c r="B152" s="29" t="s">
        <v>8</v>
      </c>
      <c r="C152" s="63" t="s">
        <v>649</v>
      </c>
      <c r="F152" s="41" t="s">
        <v>610</v>
      </c>
      <c r="G152" s="41" t="s">
        <v>593</v>
      </c>
      <c r="H152" s="41">
        <v>22</v>
      </c>
      <c r="I152" s="41">
        <v>40</v>
      </c>
      <c r="J152" s="41">
        <v>27.8</v>
      </c>
      <c r="K152" s="46">
        <f t="shared" si="18"/>
        <v>-22.671299999999999</v>
      </c>
      <c r="L152" s="41" t="s">
        <v>594</v>
      </c>
      <c r="M152" s="41">
        <v>14</v>
      </c>
      <c r="N152" s="41">
        <v>31</v>
      </c>
      <c r="O152" s="41">
        <v>11.04</v>
      </c>
      <c r="P152" s="46">
        <f t="shared" si="17"/>
        <v>14.518506666666667</v>
      </c>
      <c r="Q152" s="41" t="s">
        <v>606</v>
      </c>
      <c r="R152" s="41" t="s">
        <v>607</v>
      </c>
      <c r="S152" s="36" t="s">
        <v>363</v>
      </c>
      <c r="T152" s="41" t="s">
        <v>617</v>
      </c>
    </row>
    <row r="153" spans="1:20" s="41" customFormat="1" x14ac:dyDescent="0.2">
      <c r="A153" s="41" t="s">
        <v>583</v>
      </c>
      <c r="B153" s="29" t="s">
        <v>8</v>
      </c>
      <c r="C153" s="63" t="s">
        <v>649</v>
      </c>
      <c r="F153" s="41" t="s">
        <v>611</v>
      </c>
      <c r="G153" s="41" t="s">
        <v>597</v>
      </c>
      <c r="H153" s="41">
        <v>22</v>
      </c>
      <c r="I153" s="41">
        <v>57</v>
      </c>
      <c r="J153" s="41">
        <v>38.020000000000003</v>
      </c>
      <c r="K153" s="46">
        <f t="shared" si="18"/>
        <v>-22.956336666666665</v>
      </c>
      <c r="L153" s="41" t="s">
        <v>598</v>
      </c>
      <c r="M153" s="41">
        <v>14</v>
      </c>
      <c r="N153" s="41">
        <v>24</v>
      </c>
      <c r="O153" s="41">
        <v>10.99</v>
      </c>
      <c r="P153" s="46">
        <f t="shared" si="17"/>
        <v>14.401831666666666</v>
      </c>
      <c r="Q153" s="41" t="s">
        <v>606</v>
      </c>
      <c r="R153" s="41" t="s">
        <v>538</v>
      </c>
      <c r="S153" s="36" t="s">
        <v>363</v>
      </c>
      <c r="T153" s="41" t="s">
        <v>617</v>
      </c>
    </row>
    <row r="154" spans="1:20" s="41" customFormat="1" x14ac:dyDescent="0.2">
      <c r="A154" s="41" t="s">
        <v>615</v>
      </c>
      <c r="B154" s="29" t="s">
        <v>8</v>
      </c>
      <c r="C154" s="63" t="s">
        <v>649</v>
      </c>
      <c r="F154" s="41" t="s">
        <v>612</v>
      </c>
      <c r="G154" s="41" t="s">
        <v>602</v>
      </c>
      <c r="H154" s="41">
        <v>26</v>
      </c>
      <c r="I154" s="41">
        <v>37</v>
      </c>
      <c r="J154" s="41">
        <v>58.5</v>
      </c>
      <c r="K154" s="46">
        <f t="shared" si="18"/>
        <v>-26.626416666666668</v>
      </c>
      <c r="L154" s="41" t="s">
        <v>603</v>
      </c>
      <c r="M154" s="41">
        <v>15</v>
      </c>
      <c r="N154" s="41">
        <v>5</v>
      </c>
      <c r="O154" s="41">
        <v>13.06</v>
      </c>
      <c r="P154" s="46">
        <f t="shared" si="17"/>
        <v>15.085509999999999</v>
      </c>
      <c r="Q154" s="41" t="s">
        <v>606</v>
      </c>
      <c r="R154" s="41" t="s">
        <v>607</v>
      </c>
      <c r="S154" s="36" t="s">
        <v>363</v>
      </c>
      <c r="T154" s="41" t="s">
        <v>617</v>
      </c>
    </row>
    <row r="155" spans="1:20" s="41" customFormat="1" x14ac:dyDescent="0.2">
      <c r="A155" s="41" t="s">
        <v>616</v>
      </c>
      <c r="B155" s="29" t="s">
        <v>8</v>
      </c>
      <c r="C155" s="63" t="s">
        <v>649</v>
      </c>
      <c r="F155" s="41" t="s">
        <v>613</v>
      </c>
      <c r="G155" s="41" t="s">
        <v>599</v>
      </c>
      <c r="H155" s="41">
        <v>26</v>
      </c>
      <c r="I155" s="41">
        <v>44</v>
      </c>
      <c r="J155" s="41">
        <v>12.51</v>
      </c>
      <c r="K155" s="46">
        <f t="shared" si="18"/>
        <v>-26.735418333333332</v>
      </c>
      <c r="L155" s="41" t="s">
        <v>600</v>
      </c>
      <c r="M155" s="41">
        <v>15</v>
      </c>
      <c r="N155" s="41">
        <v>5</v>
      </c>
      <c r="O155" s="41">
        <v>30.17</v>
      </c>
      <c r="P155" s="46">
        <f t="shared" si="17"/>
        <v>15.088361666666668</v>
      </c>
      <c r="Q155" s="41" t="s">
        <v>606</v>
      </c>
      <c r="R155" s="41" t="s">
        <v>607</v>
      </c>
      <c r="S155" s="36" t="s">
        <v>363</v>
      </c>
      <c r="T155" s="41" t="s">
        <v>618</v>
      </c>
    </row>
    <row r="156" spans="1:20" s="45" customFormat="1" x14ac:dyDescent="0.2">
      <c r="A156" s="45" t="s">
        <v>8</v>
      </c>
      <c r="B156" s="45" t="s">
        <v>8</v>
      </c>
      <c r="C156" s="45" t="s">
        <v>649</v>
      </c>
      <c r="F156" s="45" t="s">
        <v>619</v>
      </c>
      <c r="G156" s="45" t="s">
        <v>628</v>
      </c>
      <c r="H156" s="42">
        <v>33</v>
      </c>
      <c r="I156" s="42">
        <v>46</v>
      </c>
      <c r="J156" s="43">
        <v>2.81</v>
      </c>
      <c r="K156" s="64">
        <f t="shared" si="18"/>
        <v>-33.767135000000003</v>
      </c>
      <c r="L156" s="45" t="s">
        <v>637</v>
      </c>
      <c r="M156" s="42">
        <v>26</v>
      </c>
      <c r="N156" s="42">
        <v>19</v>
      </c>
      <c r="O156" s="43">
        <v>26.74</v>
      </c>
      <c r="P156" s="64">
        <f t="shared" si="17"/>
        <v>26.321123333333333</v>
      </c>
      <c r="Q156" s="42" t="s">
        <v>258</v>
      </c>
      <c r="R156" s="45" t="s">
        <v>607</v>
      </c>
      <c r="S156" s="42" t="s">
        <v>363</v>
      </c>
      <c r="T156" s="45" t="s">
        <v>647</v>
      </c>
    </row>
    <row r="157" spans="1:20" s="45" customFormat="1" x14ac:dyDescent="0.2">
      <c r="A157" s="45" t="s">
        <v>8</v>
      </c>
      <c r="B157" s="45" t="s">
        <v>8</v>
      </c>
      <c r="C157" s="45" t="s">
        <v>649</v>
      </c>
      <c r="F157" s="45" t="s">
        <v>620</v>
      </c>
      <c r="G157" s="45" t="s">
        <v>629</v>
      </c>
      <c r="H157" s="42">
        <v>33</v>
      </c>
      <c r="I157" s="42">
        <v>46</v>
      </c>
      <c r="J157" s="43">
        <v>20.22</v>
      </c>
      <c r="K157" s="64">
        <f t="shared" si="18"/>
        <v>-33.77003666666667</v>
      </c>
      <c r="L157" s="45" t="s">
        <v>638</v>
      </c>
      <c r="M157" s="42">
        <v>26</v>
      </c>
      <c r="N157" s="42">
        <v>28</v>
      </c>
      <c r="O157" s="43">
        <v>6.42</v>
      </c>
      <c r="P157" s="64">
        <f t="shared" si="17"/>
        <v>26.467736666666667</v>
      </c>
      <c r="Q157" s="42" t="s">
        <v>258</v>
      </c>
      <c r="R157" s="45" t="s">
        <v>607</v>
      </c>
      <c r="S157" s="42" t="s">
        <v>363</v>
      </c>
      <c r="T157" s="45" t="s">
        <v>646</v>
      </c>
    </row>
    <row r="158" spans="1:20" s="45" customFormat="1" x14ac:dyDescent="0.2">
      <c r="A158" s="45" t="s">
        <v>8</v>
      </c>
      <c r="B158" s="45" t="s">
        <v>8</v>
      </c>
      <c r="C158" s="45" t="s">
        <v>649</v>
      </c>
      <c r="F158" s="45" t="s">
        <v>621</v>
      </c>
      <c r="G158" s="45" t="s">
        <v>630</v>
      </c>
      <c r="H158" s="42">
        <v>33</v>
      </c>
      <c r="I158" s="42">
        <v>36</v>
      </c>
      <c r="J158" s="43">
        <v>53.27</v>
      </c>
      <c r="K158" s="64">
        <f t="shared" si="18"/>
        <v>-33.608878333333337</v>
      </c>
      <c r="L158" s="45" t="s">
        <v>639</v>
      </c>
      <c r="M158" s="42">
        <v>26</v>
      </c>
      <c r="N158" s="42">
        <v>53</v>
      </c>
      <c r="O158" s="43">
        <v>19.77</v>
      </c>
      <c r="P158" s="64">
        <f t="shared" si="17"/>
        <v>26.886628333333334</v>
      </c>
      <c r="Q158" s="42" t="s">
        <v>258</v>
      </c>
      <c r="R158" s="45" t="s">
        <v>607</v>
      </c>
      <c r="S158" s="42" t="s">
        <v>363</v>
      </c>
      <c r="T158" s="45" t="s">
        <v>646</v>
      </c>
    </row>
    <row r="159" spans="1:20" s="45" customFormat="1" x14ac:dyDescent="0.2">
      <c r="A159" s="45" t="s">
        <v>8</v>
      </c>
      <c r="B159" s="45" t="s">
        <v>8</v>
      </c>
      <c r="C159" s="45" t="s">
        <v>649</v>
      </c>
      <c r="F159" s="45" t="s">
        <v>622</v>
      </c>
      <c r="G159" s="45" t="s">
        <v>631</v>
      </c>
      <c r="H159" s="42">
        <v>34</v>
      </c>
      <c r="I159" s="42">
        <v>11</v>
      </c>
      <c r="J159" s="43">
        <v>35.64</v>
      </c>
      <c r="K159" s="64">
        <f t="shared" si="18"/>
        <v>-34.189273333333333</v>
      </c>
      <c r="L159" s="45" t="s">
        <v>640</v>
      </c>
      <c r="M159" s="42">
        <v>24</v>
      </c>
      <c r="N159" s="42">
        <v>42</v>
      </c>
      <c r="O159" s="43">
        <v>49.18</v>
      </c>
      <c r="P159" s="64">
        <f t="shared" si="17"/>
        <v>24.708196666666666</v>
      </c>
      <c r="Q159" s="42" t="s">
        <v>258</v>
      </c>
      <c r="R159" s="45" t="s">
        <v>607</v>
      </c>
      <c r="S159" s="42" t="s">
        <v>363</v>
      </c>
      <c r="T159" s="45" t="s">
        <v>646</v>
      </c>
    </row>
    <row r="160" spans="1:20" s="45" customFormat="1" x14ac:dyDescent="0.2">
      <c r="A160" s="45" t="s">
        <v>8</v>
      </c>
      <c r="B160" s="45" t="s">
        <v>8</v>
      </c>
      <c r="C160" s="45" t="s">
        <v>649</v>
      </c>
      <c r="F160" s="45" t="s">
        <v>623</v>
      </c>
      <c r="G160" s="45" t="s">
        <v>632</v>
      </c>
      <c r="H160" s="42">
        <v>34</v>
      </c>
      <c r="I160" s="42">
        <v>1</v>
      </c>
      <c r="J160" s="43">
        <v>26.61</v>
      </c>
      <c r="K160" s="64">
        <f t="shared" si="18"/>
        <v>-34.021101666666667</v>
      </c>
      <c r="L160" s="45" t="s">
        <v>641</v>
      </c>
      <c r="M160" s="42">
        <v>23</v>
      </c>
      <c r="N160" s="42">
        <v>53</v>
      </c>
      <c r="O160" s="43">
        <v>47.25</v>
      </c>
      <c r="P160" s="64">
        <f t="shared" si="17"/>
        <v>23.891208333333335</v>
      </c>
      <c r="Q160" s="42" t="s">
        <v>258</v>
      </c>
      <c r="R160" s="45" t="s">
        <v>607</v>
      </c>
      <c r="S160" s="42" t="s">
        <v>363</v>
      </c>
      <c r="T160" s="45" t="s">
        <v>646</v>
      </c>
    </row>
    <row r="161" spans="1:20" s="45" customFormat="1" x14ac:dyDescent="0.2">
      <c r="A161" s="45" t="s">
        <v>8</v>
      </c>
      <c r="B161" s="45" t="s">
        <v>8</v>
      </c>
      <c r="C161" s="45" t="s">
        <v>649</v>
      </c>
      <c r="F161" s="45" t="s">
        <v>624</v>
      </c>
      <c r="G161" s="45" t="s">
        <v>633</v>
      </c>
      <c r="H161" s="42">
        <v>33</v>
      </c>
      <c r="I161" s="42">
        <v>45</v>
      </c>
      <c r="J161" s="43">
        <v>6.06</v>
      </c>
      <c r="K161" s="64">
        <f t="shared" si="18"/>
        <v>-33.751010000000001</v>
      </c>
      <c r="L161" s="45" t="s">
        <v>642</v>
      </c>
      <c r="M161" s="42">
        <v>26</v>
      </c>
      <c r="N161" s="42">
        <v>32</v>
      </c>
      <c r="O161" s="43">
        <v>47.17</v>
      </c>
      <c r="P161" s="64">
        <f t="shared" si="17"/>
        <v>26.541194999999998</v>
      </c>
      <c r="Q161" s="42" t="s">
        <v>258</v>
      </c>
      <c r="R161" s="45" t="s">
        <v>607</v>
      </c>
      <c r="S161" s="42" t="s">
        <v>363</v>
      </c>
      <c r="T161" s="45" t="s">
        <v>646</v>
      </c>
    </row>
    <row r="162" spans="1:20" s="45" customFormat="1" x14ac:dyDescent="0.2">
      <c r="A162" s="45" t="s">
        <v>8</v>
      </c>
      <c r="B162" s="45" t="s">
        <v>8</v>
      </c>
      <c r="C162" s="45" t="s">
        <v>649</v>
      </c>
      <c r="F162" s="45" t="s">
        <v>625</v>
      </c>
      <c r="G162" s="45" t="s">
        <v>634</v>
      </c>
      <c r="H162" s="42">
        <v>34</v>
      </c>
      <c r="I162" s="42">
        <v>0</v>
      </c>
      <c r="J162" s="43">
        <v>32.770000000000003</v>
      </c>
      <c r="K162" s="64">
        <f t="shared" si="18"/>
        <v>-34.005461666666669</v>
      </c>
      <c r="L162" s="45" t="s">
        <v>643</v>
      </c>
      <c r="M162" s="42">
        <v>25</v>
      </c>
      <c r="N162" s="42">
        <v>41</v>
      </c>
      <c r="O162" s="43">
        <v>36.72</v>
      </c>
      <c r="P162" s="64">
        <f t="shared" si="17"/>
        <v>25.689453333333333</v>
      </c>
      <c r="Q162" s="42" t="s">
        <v>258</v>
      </c>
      <c r="R162" s="45" t="s">
        <v>607</v>
      </c>
      <c r="S162" s="42" t="s">
        <v>363</v>
      </c>
      <c r="T162" s="45" t="s">
        <v>646</v>
      </c>
    </row>
    <row r="163" spans="1:20" s="45" customFormat="1" x14ac:dyDescent="0.2">
      <c r="A163" s="45" t="s">
        <v>8</v>
      </c>
      <c r="B163" s="45" t="s">
        <v>8</v>
      </c>
      <c r="C163" s="45" t="s">
        <v>649</v>
      </c>
      <c r="F163" s="45" t="s">
        <v>626</v>
      </c>
      <c r="G163" s="45" t="s">
        <v>635</v>
      </c>
      <c r="H163" s="42">
        <v>33</v>
      </c>
      <c r="I163" s="42">
        <v>59</v>
      </c>
      <c r="J163" s="43">
        <v>50.38</v>
      </c>
      <c r="K163" s="64">
        <f t="shared" si="18"/>
        <v>-33.991729999999997</v>
      </c>
      <c r="L163" s="45" t="s">
        <v>644</v>
      </c>
      <c r="M163" s="42">
        <v>25</v>
      </c>
      <c r="N163" s="42">
        <v>41</v>
      </c>
      <c r="O163" s="43">
        <v>8.6199999999999992</v>
      </c>
      <c r="P163" s="64">
        <f t="shared" si="17"/>
        <v>25.68477</v>
      </c>
      <c r="Q163" s="42" t="s">
        <v>258</v>
      </c>
      <c r="R163" s="45" t="s">
        <v>607</v>
      </c>
      <c r="S163" s="42" t="s">
        <v>363</v>
      </c>
      <c r="T163" s="45" t="s">
        <v>646</v>
      </c>
    </row>
    <row r="164" spans="1:20" s="45" customFormat="1" x14ac:dyDescent="0.2">
      <c r="A164" s="45" t="s">
        <v>8</v>
      </c>
      <c r="B164" s="45" t="s">
        <v>8</v>
      </c>
      <c r="C164" s="45" t="s">
        <v>649</v>
      </c>
      <c r="F164" s="45" t="s">
        <v>627</v>
      </c>
      <c r="G164" s="45" t="s">
        <v>636</v>
      </c>
      <c r="H164" s="42">
        <v>33</v>
      </c>
      <c r="I164" s="42">
        <v>41</v>
      </c>
      <c r="J164" s="43">
        <v>25.06</v>
      </c>
      <c r="K164" s="64">
        <f t="shared" si="18"/>
        <v>-33.687510000000003</v>
      </c>
      <c r="L164" s="45" t="s">
        <v>645</v>
      </c>
      <c r="M164" s="42">
        <v>26</v>
      </c>
      <c r="N164" s="42">
        <v>40</v>
      </c>
      <c r="O164" s="43">
        <v>41.61</v>
      </c>
      <c r="P164" s="64">
        <f t="shared" si="17"/>
        <v>26.673601666666666</v>
      </c>
      <c r="Q164" s="42" t="s">
        <v>258</v>
      </c>
      <c r="R164" s="45" t="s">
        <v>607</v>
      </c>
      <c r="S164" s="42" t="s">
        <v>363</v>
      </c>
      <c r="T164" s="45" t="s">
        <v>646</v>
      </c>
    </row>
  </sheetData>
  <phoneticPr fontId="7" type="noConversion"/>
  <hyperlinks>
    <hyperlink ref="F119" r:id="rId1" display="https://www.marinespecies.org/porifera/distribution.php?p=details&amp;id=21900" xr:uid="{E1964E29-7168-1B4F-9024-B7D03278FAB5}"/>
    <hyperlink ref="E123" r:id="rId2" tooltip="Show report for MG888735.1" display="https://www.ncbi.nlm.nih.gov/nucleotide/MG888735.1?report=genbank&amp;log$=nuclalign&amp;blast_rank=1&amp;RID=KDC2BM80016" xr:uid="{1591FF1B-BCFC-D14D-ACFE-017B37D42E07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42A0-FCED-0142-BE1D-46C2B04B7E66}">
  <dimension ref="A1:R7"/>
  <sheetViews>
    <sheetView workbookViewId="0">
      <selection activeCell="F44" sqref="F44"/>
    </sheetView>
  </sheetViews>
  <sheetFormatPr baseColWidth="10" defaultRowHeight="16" x14ac:dyDescent="0.2"/>
  <cols>
    <col min="1" max="1" width="26.6640625" bestFit="1" customWidth="1"/>
    <col min="10" max="10" width="13.5" customWidth="1"/>
  </cols>
  <sheetData>
    <row r="1" spans="1:18" s="24" customFormat="1" x14ac:dyDescent="0.2">
      <c r="A1" s="25" t="s">
        <v>582</v>
      </c>
      <c r="B1" s="25" t="s">
        <v>0</v>
      </c>
      <c r="C1" s="25" t="s">
        <v>1</v>
      </c>
      <c r="D1" s="25" t="s">
        <v>2</v>
      </c>
      <c r="E1" s="25" t="s">
        <v>79</v>
      </c>
      <c r="F1" s="25" t="s">
        <v>190</v>
      </c>
      <c r="G1" s="25" t="s">
        <v>191</v>
      </c>
      <c r="H1" s="25" t="s">
        <v>192</v>
      </c>
      <c r="I1" s="25" t="s">
        <v>193</v>
      </c>
      <c r="J1" s="25" t="s">
        <v>80</v>
      </c>
      <c r="K1" s="25" t="s">
        <v>194</v>
      </c>
      <c r="L1" s="25" t="s">
        <v>195</v>
      </c>
      <c r="M1" s="25" t="s">
        <v>196</v>
      </c>
      <c r="N1" s="25" t="s">
        <v>197</v>
      </c>
      <c r="O1" s="25" t="s">
        <v>3</v>
      </c>
      <c r="P1" s="25" t="s">
        <v>285</v>
      </c>
      <c r="Q1" s="25" t="s">
        <v>555</v>
      </c>
      <c r="R1" s="25" t="s">
        <v>559</v>
      </c>
    </row>
    <row r="2" spans="1:18" x14ac:dyDescent="0.2">
      <c r="A2" t="s">
        <v>586</v>
      </c>
      <c r="D2" s="27" t="s">
        <v>589</v>
      </c>
      <c r="E2" t="s">
        <v>604</v>
      </c>
      <c r="F2">
        <v>19</v>
      </c>
      <c r="G2">
        <v>22</v>
      </c>
      <c r="H2">
        <v>20.07</v>
      </c>
      <c r="I2" s="26">
        <f>(((((H2/0.6)/100)+G2/0.6)/100)+F2)*-1</f>
        <v>-19.370011666666667</v>
      </c>
      <c r="J2" t="s">
        <v>605</v>
      </c>
      <c r="K2">
        <v>12</v>
      </c>
      <c r="L2">
        <v>42</v>
      </c>
      <c r="M2">
        <v>16.809999999999999</v>
      </c>
      <c r="N2" s="26">
        <f t="shared" ref="N2:N7" si="0">(((((M2/0.6)/100)+L2/0.6)/100)+K2)</f>
        <v>12.702801666666666</v>
      </c>
      <c r="O2" t="s">
        <v>606</v>
      </c>
      <c r="P2" t="s">
        <v>607</v>
      </c>
    </row>
    <row r="3" spans="1:18" x14ac:dyDescent="0.2">
      <c r="A3" t="s">
        <v>583</v>
      </c>
      <c r="D3" t="s">
        <v>590</v>
      </c>
      <c r="E3" t="s">
        <v>595</v>
      </c>
      <c r="F3">
        <v>22</v>
      </c>
      <c r="G3">
        <v>37</v>
      </c>
      <c r="H3">
        <v>26.04</v>
      </c>
      <c r="I3" s="26">
        <f t="shared" ref="I3:I7" si="1">(((((H3/0.6)/100)+G3/0.6)/100)+F3)*-1</f>
        <v>-22.621006666666666</v>
      </c>
      <c r="J3" t="s">
        <v>596</v>
      </c>
      <c r="K3">
        <v>14</v>
      </c>
      <c r="L3">
        <v>31</v>
      </c>
      <c r="M3">
        <v>10.76</v>
      </c>
      <c r="N3" s="26">
        <f t="shared" si="0"/>
        <v>14.518459999999999</v>
      </c>
      <c r="P3" t="s">
        <v>607</v>
      </c>
    </row>
    <row r="4" spans="1:18" x14ac:dyDescent="0.2">
      <c r="A4" t="s">
        <v>583</v>
      </c>
      <c r="D4" s="27" t="s">
        <v>592</v>
      </c>
      <c r="E4" t="s">
        <v>593</v>
      </c>
      <c r="F4">
        <v>22</v>
      </c>
      <c r="G4">
        <v>40</v>
      </c>
      <c r="H4">
        <v>27.8</v>
      </c>
      <c r="I4" s="26">
        <f t="shared" si="1"/>
        <v>-22.671299999999999</v>
      </c>
      <c r="J4" t="s">
        <v>594</v>
      </c>
      <c r="K4">
        <v>14</v>
      </c>
      <c r="L4">
        <v>31</v>
      </c>
      <c r="M4">
        <v>11.04</v>
      </c>
      <c r="N4" s="26">
        <f t="shared" si="0"/>
        <v>14.518506666666667</v>
      </c>
      <c r="P4" t="s">
        <v>607</v>
      </c>
    </row>
    <row r="5" spans="1:18" x14ac:dyDescent="0.2">
      <c r="A5" t="s">
        <v>583</v>
      </c>
      <c r="D5" t="s">
        <v>591</v>
      </c>
      <c r="E5" t="s">
        <v>597</v>
      </c>
      <c r="F5">
        <v>22</v>
      </c>
      <c r="G5">
        <v>57</v>
      </c>
      <c r="H5">
        <v>38.020000000000003</v>
      </c>
      <c r="I5" s="26">
        <f t="shared" si="1"/>
        <v>-22.956336666666665</v>
      </c>
      <c r="J5" t="s">
        <v>598</v>
      </c>
      <c r="K5">
        <v>14</v>
      </c>
      <c r="L5">
        <v>24</v>
      </c>
      <c r="M5">
        <v>10.99</v>
      </c>
      <c r="N5" s="26">
        <f t="shared" si="0"/>
        <v>14.401831666666666</v>
      </c>
      <c r="P5" t="s">
        <v>538</v>
      </c>
    </row>
    <row r="6" spans="1:18" x14ac:dyDescent="0.2">
      <c r="A6" t="s">
        <v>585</v>
      </c>
      <c r="D6" t="s">
        <v>588</v>
      </c>
      <c r="E6" t="s">
        <v>602</v>
      </c>
      <c r="F6">
        <v>26</v>
      </c>
      <c r="G6">
        <v>37</v>
      </c>
      <c r="H6">
        <v>58.5</v>
      </c>
      <c r="I6" s="26">
        <f t="shared" si="1"/>
        <v>-26.626416666666668</v>
      </c>
      <c r="J6" t="s">
        <v>603</v>
      </c>
      <c r="K6">
        <v>15</v>
      </c>
      <c r="L6">
        <v>5</v>
      </c>
      <c r="M6">
        <v>13.06</v>
      </c>
      <c r="N6" s="26">
        <f t="shared" si="0"/>
        <v>15.085509999999999</v>
      </c>
      <c r="P6" t="s">
        <v>607</v>
      </c>
    </row>
    <row r="7" spans="1:18" x14ac:dyDescent="0.2">
      <c r="A7" t="s">
        <v>584</v>
      </c>
      <c r="D7" s="27" t="s">
        <v>587</v>
      </c>
      <c r="E7" t="s">
        <v>599</v>
      </c>
      <c r="F7">
        <v>26</v>
      </c>
      <c r="G7">
        <v>44</v>
      </c>
      <c r="H7">
        <v>12.51</v>
      </c>
      <c r="I7" s="26">
        <f t="shared" si="1"/>
        <v>-26.735418333333332</v>
      </c>
      <c r="J7" t="s">
        <v>600</v>
      </c>
      <c r="K7">
        <v>15</v>
      </c>
      <c r="L7">
        <v>5</v>
      </c>
      <c r="M7">
        <v>30.17</v>
      </c>
      <c r="N7" s="26">
        <f t="shared" si="0"/>
        <v>15.088361666666668</v>
      </c>
      <c r="P7" t="s">
        <v>607</v>
      </c>
      <c r="R7" t="s">
        <v>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1172-7E5C-2945-979E-B0031256E5EA}">
  <dimension ref="A2:S78"/>
  <sheetViews>
    <sheetView topLeftCell="A23" workbookViewId="0">
      <selection activeCell="L40" sqref="L40"/>
    </sheetView>
  </sheetViews>
  <sheetFormatPr baseColWidth="10" defaultColWidth="10.83203125" defaultRowHeight="16" x14ac:dyDescent="0.2"/>
  <cols>
    <col min="1" max="1" width="16.6640625" style="2" customWidth="1"/>
    <col min="2" max="2" width="26.83203125" style="2" customWidth="1"/>
    <col min="3" max="3" width="17.83203125" style="2" customWidth="1"/>
    <col min="4" max="5" width="10.83203125" style="2"/>
    <col min="6" max="6" width="11" style="2" customWidth="1"/>
    <col min="7" max="7" width="18.33203125" style="2" customWidth="1"/>
    <col min="8" max="8" width="13.33203125" style="2" customWidth="1"/>
    <col min="9" max="9" width="5.83203125" style="2" customWidth="1"/>
    <col min="10" max="10" width="6.33203125" style="2" customWidth="1"/>
    <col min="11" max="11" width="6" style="2" customWidth="1"/>
    <col min="12" max="16384" width="10.83203125" style="2"/>
  </cols>
  <sheetData>
    <row r="2" spans="1:19" x14ac:dyDescent="0.2">
      <c r="A2" s="1" t="s">
        <v>81</v>
      </c>
    </row>
    <row r="3" spans="1:19" x14ac:dyDescent="0.2">
      <c r="A3" s="1"/>
    </row>
    <row r="4" spans="1:19" s="4" customFormat="1" ht="34" x14ac:dyDescent="0.2">
      <c r="A4" s="3" t="s">
        <v>82</v>
      </c>
      <c r="B4" s="3" t="s">
        <v>83</v>
      </c>
      <c r="C4" s="3" t="s">
        <v>79</v>
      </c>
      <c r="D4" s="3" t="s">
        <v>80</v>
      </c>
      <c r="E4" s="3" t="s">
        <v>84</v>
      </c>
      <c r="F4" s="3" t="s">
        <v>85</v>
      </c>
      <c r="G4" s="3" t="s">
        <v>86</v>
      </c>
      <c r="H4" s="3" t="s">
        <v>87</v>
      </c>
    </row>
    <row r="5" spans="1:19" x14ac:dyDescent="0.2">
      <c r="A5" s="5" t="s">
        <v>88</v>
      </c>
      <c r="B5" s="5" t="s">
        <v>89</v>
      </c>
      <c r="C5" s="6">
        <v>36.521718999999997</v>
      </c>
      <c r="D5" s="6">
        <v>-121.938939</v>
      </c>
      <c r="E5" s="7">
        <v>1</v>
      </c>
      <c r="F5" s="8">
        <v>15</v>
      </c>
      <c r="G5" s="9">
        <v>60</v>
      </c>
      <c r="H5" s="7" t="s">
        <v>90</v>
      </c>
      <c r="I5" s="8"/>
      <c r="N5" s="6"/>
      <c r="O5" s="6"/>
      <c r="P5" s="7"/>
      <c r="Q5" s="10"/>
      <c r="R5" s="9"/>
      <c r="S5" s="7"/>
    </row>
    <row r="6" spans="1:19" x14ac:dyDescent="0.2">
      <c r="A6" s="5" t="s">
        <v>88</v>
      </c>
      <c r="B6" s="5" t="s">
        <v>91</v>
      </c>
      <c r="C6" s="6">
        <v>36.620835999999997</v>
      </c>
      <c r="D6" s="6">
        <v>-121.901415</v>
      </c>
      <c r="E6" s="7">
        <v>1</v>
      </c>
      <c r="F6" s="8">
        <v>11</v>
      </c>
      <c r="G6" s="9">
        <v>74</v>
      </c>
      <c r="H6" s="7" t="s">
        <v>90</v>
      </c>
      <c r="I6" s="8"/>
      <c r="N6" s="11"/>
      <c r="O6" s="11"/>
      <c r="P6" s="7"/>
      <c r="Q6" s="12"/>
      <c r="R6" s="13"/>
      <c r="S6" s="7"/>
    </row>
    <row r="7" spans="1:19" x14ac:dyDescent="0.2">
      <c r="A7" s="5" t="s">
        <v>88</v>
      </c>
      <c r="B7" s="5" t="s">
        <v>92</v>
      </c>
      <c r="C7" s="6">
        <v>36.629196454052099</v>
      </c>
      <c r="D7" s="6">
        <v>-121.9203081</v>
      </c>
      <c r="E7" s="7">
        <v>1</v>
      </c>
      <c r="F7" s="8">
        <v>12</v>
      </c>
      <c r="G7" s="9">
        <v>46</v>
      </c>
      <c r="H7" s="7" t="s">
        <v>90</v>
      </c>
      <c r="I7" s="8"/>
      <c r="N7" s="6"/>
      <c r="O7" s="6"/>
      <c r="P7" s="7"/>
      <c r="Q7" s="10"/>
      <c r="R7" s="9"/>
      <c r="S7" s="7"/>
    </row>
    <row r="8" spans="1:19" x14ac:dyDescent="0.2">
      <c r="A8" s="5" t="s">
        <v>93</v>
      </c>
      <c r="B8" s="14" t="s">
        <v>94</v>
      </c>
      <c r="C8" s="11">
        <v>34.471817000000001</v>
      </c>
      <c r="D8" s="11">
        <v>-120.1426165</v>
      </c>
      <c r="E8" s="7">
        <v>2</v>
      </c>
      <c r="F8" s="8">
        <v>8</v>
      </c>
      <c r="G8" s="13">
        <f>29+23</f>
        <v>52</v>
      </c>
      <c r="H8" s="7" t="s">
        <v>90</v>
      </c>
      <c r="I8" s="8"/>
      <c r="N8" s="6"/>
      <c r="O8" s="6"/>
      <c r="P8" s="7"/>
      <c r="Q8" s="10"/>
      <c r="R8" s="9"/>
      <c r="S8" s="7"/>
    </row>
    <row r="9" spans="1:19" x14ac:dyDescent="0.2">
      <c r="A9" s="5" t="s">
        <v>93</v>
      </c>
      <c r="B9" s="14" t="s">
        <v>95</v>
      </c>
      <c r="C9" s="11">
        <v>34.46774988</v>
      </c>
      <c r="D9" s="11">
        <v>-120.11905</v>
      </c>
      <c r="E9" s="7">
        <v>6</v>
      </c>
      <c r="F9" s="8">
        <v>11</v>
      </c>
      <c r="G9" s="15">
        <v>265</v>
      </c>
      <c r="H9" s="16" t="s">
        <v>149</v>
      </c>
      <c r="I9" s="8"/>
      <c r="N9" s="11"/>
      <c r="O9" s="11"/>
      <c r="P9" s="7"/>
      <c r="Q9" s="12"/>
      <c r="R9" s="13"/>
      <c r="S9" s="7"/>
    </row>
    <row r="10" spans="1:19" x14ac:dyDescent="0.2">
      <c r="A10" s="5" t="s">
        <v>93</v>
      </c>
      <c r="B10" s="5" t="s">
        <v>96</v>
      </c>
      <c r="C10" s="6">
        <v>34.462784999999997</v>
      </c>
      <c r="D10" s="6">
        <v>-120.101848</v>
      </c>
      <c r="E10" s="7">
        <v>2</v>
      </c>
      <c r="F10" s="8">
        <v>8</v>
      </c>
      <c r="G10" s="9">
        <v>93</v>
      </c>
      <c r="H10" s="16" t="s">
        <v>149</v>
      </c>
      <c r="I10" s="8"/>
      <c r="N10" s="6"/>
      <c r="O10" s="6"/>
      <c r="P10" s="7"/>
      <c r="Q10" s="10"/>
      <c r="R10" s="7"/>
      <c r="S10" s="7"/>
    </row>
    <row r="11" spans="1:19" x14ac:dyDescent="0.2">
      <c r="A11" s="5" t="s">
        <v>93</v>
      </c>
      <c r="B11" s="14" t="s">
        <v>97</v>
      </c>
      <c r="C11" s="11">
        <v>34.422121599999997</v>
      </c>
      <c r="D11" s="11">
        <v>-119.95153999999999</v>
      </c>
      <c r="E11" s="7">
        <v>6</v>
      </c>
      <c r="F11" s="8">
        <v>16</v>
      </c>
      <c r="G11" s="13">
        <v>279</v>
      </c>
      <c r="H11" s="16" t="s">
        <v>149</v>
      </c>
      <c r="I11" s="8"/>
      <c r="N11" s="6"/>
      <c r="O11" s="6"/>
      <c r="P11" s="7"/>
      <c r="Q11" s="10"/>
      <c r="R11" s="9"/>
      <c r="S11" s="7"/>
    </row>
    <row r="12" spans="1:19" x14ac:dyDescent="0.2">
      <c r="A12" s="5" t="s">
        <v>93</v>
      </c>
      <c r="B12" s="14" t="s">
        <v>98</v>
      </c>
      <c r="C12" s="11">
        <v>34.426870000000001</v>
      </c>
      <c r="D12" s="11">
        <v>-119.9239</v>
      </c>
      <c r="E12" s="7">
        <v>1</v>
      </c>
      <c r="F12" s="8">
        <v>12</v>
      </c>
      <c r="G12" s="13">
        <v>34</v>
      </c>
      <c r="H12" s="7" t="s">
        <v>90</v>
      </c>
      <c r="I12" s="8"/>
      <c r="N12" s="6"/>
      <c r="O12" s="6"/>
      <c r="P12" s="7"/>
      <c r="Q12" s="10"/>
      <c r="R12" s="9"/>
      <c r="S12" s="7"/>
    </row>
    <row r="13" spans="1:19" x14ac:dyDescent="0.2">
      <c r="A13" s="5" t="s">
        <v>93</v>
      </c>
      <c r="B13" s="18" t="s">
        <v>99</v>
      </c>
      <c r="C13" s="6">
        <v>34.417749999999998</v>
      </c>
      <c r="D13" s="6">
        <v>-119.9015</v>
      </c>
      <c r="E13" s="7">
        <v>3</v>
      </c>
      <c r="F13" s="8">
        <v>14</v>
      </c>
      <c r="G13" s="9">
        <f>46+38+54</f>
        <v>138</v>
      </c>
      <c r="H13" s="7" t="s">
        <v>90</v>
      </c>
      <c r="I13" s="8"/>
      <c r="N13" s="6"/>
      <c r="O13" s="6"/>
      <c r="P13" s="7"/>
      <c r="Q13" s="10"/>
      <c r="R13" s="9"/>
      <c r="S13" s="7"/>
    </row>
    <row r="14" spans="1:19" x14ac:dyDescent="0.2">
      <c r="A14" s="5" t="s">
        <v>93</v>
      </c>
      <c r="B14" s="5" t="s">
        <v>100</v>
      </c>
      <c r="C14" s="6">
        <v>34.404499999999999</v>
      </c>
      <c r="D14" s="6">
        <v>-119.8789</v>
      </c>
      <c r="E14" s="7">
        <v>5</v>
      </c>
      <c r="F14" s="8">
        <v>11</v>
      </c>
      <c r="G14" s="9">
        <f>72+40+49+42+54</f>
        <v>257</v>
      </c>
      <c r="H14" s="16" t="s">
        <v>149</v>
      </c>
      <c r="I14" s="8"/>
      <c r="N14" s="11"/>
      <c r="O14" s="11"/>
      <c r="P14" s="7"/>
      <c r="Q14" s="12"/>
      <c r="R14" s="15"/>
      <c r="S14" s="7"/>
    </row>
    <row r="15" spans="1:19" x14ac:dyDescent="0.2">
      <c r="A15" s="5" t="s">
        <v>93</v>
      </c>
      <c r="B15" s="14" t="s">
        <v>101</v>
      </c>
      <c r="C15" s="11">
        <v>34.402782999999999</v>
      </c>
      <c r="D15" s="11">
        <v>-119.85755</v>
      </c>
      <c r="E15" s="7">
        <v>4</v>
      </c>
      <c r="F15" s="8">
        <v>12</v>
      </c>
      <c r="G15" s="13">
        <v>135</v>
      </c>
      <c r="H15" s="16" t="s">
        <v>149</v>
      </c>
      <c r="I15" s="8"/>
      <c r="N15" s="19"/>
      <c r="O15" s="19"/>
      <c r="P15" s="7"/>
      <c r="Q15" s="10"/>
      <c r="R15" s="9"/>
      <c r="S15" s="7"/>
    </row>
    <row r="16" spans="1:19" x14ac:dyDescent="0.2">
      <c r="A16" s="5" t="s">
        <v>93</v>
      </c>
      <c r="B16" s="14" t="s">
        <v>102</v>
      </c>
      <c r="C16" s="11">
        <v>34.402970000000003</v>
      </c>
      <c r="D16" s="11">
        <v>-119.8408</v>
      </c>
      <c r="E16" s="7">
        <v>1</v>
      </c>
      <c r="F16" s="8">
        <v>18</v>
      </c>
      <c r="G16" s="13">
        <v>34</v>
      </c>
      <c r="H16" s="7" t="s">
        <v>90</v>
      </c>
      <c r="I16" s="8"/>
      <c r="N16" s="6"/>
      <c r="O16" s="6"/>
      <c r="P16" s="7"/>
      <c r="Q16" s="10"/>
      <c r="R16" s="9"/>
      <c r="S16" s="7"/>
    </row>
    <row r="17" spans="1:19" x14ac:dyDescent="0.2">
      <c r="A17" s="5" t="s">
        <v>93</v>
      </c>
      <c r="B17" s="18" t="s">
        <v>103</v>
      </c>
      <c r="C17" s="6">
        <v>34.414200000000001</v>
      </c>
      <c r="D17" s="6">
        <v>-119.8293</v>
      </c>
      <c r="E17" s="7">
        <v>1</v>
      </c>
      <c r="F17" s="8">
        <v>6</v>
      </c>
      <c r="G17" s="7">
        <v>22</v>
      </c>
      <c r="H17" s="7" t="s">
        <v>90</v>
      </c>
      <c r="I17" s="8"/>
      <c r="N17" s="19"/>
      <c r="O17" s="19"/>
      <c r="P17" s="7"/>
      <c r="Q17" s="10"/>
      <c r="R17" s="9"/>
      <c r="S17" s="7"/>
    </row>
    <row r="18" spans="1:19" x14ac:dyDescent="0.2">
      <c r="A18" s="5" t="s">
        <v>93</v>
      </c>
      <c r="B18" s="14" t="s">
        <v>104</v>
      </c>
      <c r="C18" s="11">
        <v>34.394070800000001</v>
      </c>
      <c r="D18" s="11">
        <v>-119.72957</v>
      </c>
      <c r="E18" s="7">
        <v>7</v>
      </c>
      <c r="F18" s="8">
        <v>9</v>
      </c>
      <c r="G18" s="13">
        <v>220</v>
      </c>
      <c r="H18" s="7" t="s">
        <v>90</v>
      </c>
      <c r="I18" s="8"/>
      <c r="N18" s="19"/>
      <c r="O18" s="19"/>
      <c r="P18" s="7"/>
      <c r="Q18" s="10"/>
      <c r="R18" s="9"/>
      <c r="S18" s="7"/>
    </row>
    <row r="19" spans="1:19" x14ac:dyDescent="0.2">
      <c r="A19" s="5" t="s">
        <v>93</v>
      </c>
      <c r="B19" s="5" t="s">
        <v>105</v>
      </c>
      <c r="C19" s="6">
        <v>34.394716000000003</v>
      </c>
      <c r="D19" s="6">
        <v>-119.71346800000001</v>
      </c>
      <c r="E19" s="7">
        <v>1</v>
      </c>
      <c r="F19" s="8">
        <v>7</v>
      </c>
      <c r="G19" s="7">
        <v>30</v>
      </c>
      <c r="H19" s="7" t="s">
        <v>90</v>
      </c>
      <c r="I19" s="8"/>
      <c r="N19" s="6"/>
      <c r="O19" s="6"/>
      <c r="P19" s="7"/>
      <c r="Q19" s="7"/>
      <c r="R19" s="7"/>
      <c r="S19" s="7"/>
    </row>
    <row r="20" spans="1:19" x14ac:dyDescent="0.2">
      <c r="A20" s="5" t="s">
        <v>93</v>
      </c>
      <c r="B20" s="5" t="s">
        <v>106</v>
      </c>
      <c r="C20" s="6">
        <v>34.398949000000002</v>
      </c>
      <c r="D20" s="6">
        <v>-119.697025</v>
      </c>
      <c r="E20" s="7">
        <v>1</v>
      </c>
      <c r="F20" s="8">
        <v>9</v>
      </c>
      <c r="G20" s="7">
        <v>14</v>
      </c>
      <c r="H20" s="7" t="s">
        <v>90</v>
      </c>
      <c r="I20" s="8"/>
      <c r="N20" s="6"/>
      <c r="O20" s="6"/>
      <c r="P20" s="7"/>
      <c r="Q20" s="10"/>
      <c r="R20" s="9"/>
      <c r="S20" s="7"/>
    </row>
    <row r="21" spans="1:19" x14ac:dyDescent="0.2">
      <c r="A21" s="5" t="s">
        <v>93</v>
      </c>
      <c r="B21" s="5" t="s">
        <v>107</v>
      </c>
      <c r="C21" s="6">
        <v>34.332929999999998</v>
      </c>
      <c r="D21" s="6">
        <v>-119.631728</v>
      </c>
      <c r="E21" s="7">
        <v>1</v>
      </c>
      <c r="F21" s="8">
        <v>23</v>
      </c>
      <c r="G21" s="9">
        <v>39</v>
      </c>
      <c r="H21" s="7" t="s">
        <v>90</v>
      </c>
      <c r="I21" s="8"/>
      <c r="N21" s="6"/>
      <c r="O21" s="6"/>
      <c r="P21" s="7"/>
      <c r="Q21" s="10"/>
      <c r="R21" s="9"/>
      <c r="S21" s="7"/>
    </row>
    <row r="22" spans="1:19" x14ac:dyDescent="0.2">
      <c r="A22" s="5" t="s">
        <v>93</v>
      </c>
      <c r="B22" s="5" t="s">
        <v>108</v>
      </c>
      <c r="C22" s="6">
        <v>34.331885999999997</v>
      </c>
      <c r="D22" s="6">
        <v>-119.61353099999999</v>
      </c>
      <c r="E22" s="7">
        <v>1</v>
      </c>
      <c r="F22" s="8">
        <v>27</v>
      </c>
      <c r="G22" s="9">
        <v>35</v>
      </c>
      <c r="H22" s="7" t="s">
        <v>90</v>
      </c>
      <c r="I22" s="8"/>
      <c r="N22" s="6"/>
      <c r="O22" s="6"/>
      <c r="P22" s="7"/>
      <c r="Q22" s="10"/>
      <c r="R22" s="9"/>
      <c r="S22" s="7"/>
    </row>
    <row r="23" spans="1:19" x14ac:dyDescent="0.2">
      <c r="A23" s="5" t="s">
        <v>93</v>
      </c>
      <c r="B23" s="14" t="s">
        <v>109</v>
      </c>
      <c r="C23" s="11">
        <v>34.3916319</v>
      </c>
      <c r="D23" s="11">
        <v>-119.54169330000001</v>
      </c>
      <c r="E23" s="7">
        <v>2</v>
      </c>
      <c r="F23" s="8">
        <v>6</v>
      </c>
      <c r="G23" s="13">
        <v>61</v>
      </c>
      <c r="H23" s="16" t="s">
        <v>149</v>
      </c>
      <c r="I23" s="8"/>
      <c r="N23" s="11"/>
      <c r="O23" s="11"/>
      <c r="P23" s="7"/>
      <c r="Q23" s="12"/>
      <c r="R23" s="13"/>
      <c r="S23" s="17"/>
    </row>
    <row r="24" spans="1:19" x14ac:dyDescent="0.2">
      <c r="A24" s="5" t="s">
        <v>110</v>
      </c>
      <c r="B24" s="5" t="s">
        <v>111</v>
      </c>
      <c r="C24" s="19">
        <v>33.838329999999999</v>
      </c>
      <c r="D24" s="19">
        <v>-118.4104</v>
      </c>
      <c r="E24" s="7">
        <v>2</v>
      </c>
      <c r="F24" s="8">
        <v>27</v>
      </c>
      <c r="G24" s="10">
        <f>24+25</f>
        <v>49</v>
      </c>
      <c r="H24" s="16" t="s">
        <v>149</v>
      </c>
      <c r="I24" s="8"/>
      <c r="N24" s="6"/>
      <c r="O24" s="6"/>
      <c r="P24" s="7"/>
      <c r="Q24" s="10"/>
      <c r="R24" s="9"/>
      <c r="S24" s="7"/>
    </row>
    <row r="25" spans="1:19" x14ac:dyDescent="0.2">
      <c r="A25" s="5" t="s">
        <v>110</v>
      </c>
      <c r="B25" s="5" t="s">
        <v>112</v>
      </c>
      <c r="C25" s="19">
        <v>33.796619999999997</v>
      </c>
      <c r="D25" s="19">
        <v>-118.4111</v>
      </c>
      <c r="E25" s="7">
        <v>1</v>
      </c>
      <c r="F25" s="8">
        <v>8</v>
      </c>
      <c r="G25" s="9">
        <v>45</v>
      </c>
      <c r="H25" s="7" t="s">
        <v>90</v>
      </c>
      <c r="I25" s="8"/>
      <c r="N25" s="11"/>
      <c r="O25" s="11"/>
      <c r="P25" s="7"/>
      <c r="Q25" s="12"/>
      <c r="R25" s="13"/>
      <c r="S25" s="17"/>
    </row>
    <row r="26" spans="1:19" x14ac:dyDescent="0.2">
      <c r="A26" s="5" t="s">
        <v>110</v>
      </c>
      <c r="B26" s="5" t="s">
        <v>113</v>
      </c>
      <c r="C26" s="19">
        <v>33.764986</v>
      </c>
      <c r="D26" s="19">
        <v>-118.428145</v>
      </c>
      <c r="E26" s="7">
        <v>1</v>
      </c>
      <c r="F26" s="8">
        <v>21</v>
      </c>
      <c r="G26" s="9">
        <v>43</v>
      </c>
      <c r="H26" s="16" t="s">
        <v>149</v>
      </c>
      <c r="I26" s="8"/>
      <c r="N26" s="6"/>
      <c r="O26" s="6"/>
      <c r="P26" s="7"/>
      <c r="Q26" s="7"/>
      <c r="R26" s="7"/>
      <c r="S26" s="7"/>
    </row>
    <row r="27" spans="1:19" x14ac:dyDescent="0.2">
      <c r="A27" s="5" t="s">
        <v>110</v>
      </c>
      <c r="B27" s="5" t="s">
        <v>114</v>
      </c>
      <c r="C27" s="19">
        <v>33.762650000000001</v>
      </c>
      <c r="D27" s="19">
        <v>-118.4256</v>
      </c>
      <c r="E27" s="7">
        <v>1</v>
      </c>
      <c r="F27" s="8">
        <v>23</v>
      </c>
      <c r="G27" s="9">
        <v>40</v>
      </c>
      <c r="H27" s="7" t="s">
        <v>90</v>
      </c>
      <c r="I27" s="8"/>
      <c r="N27" s="11"/>
      <c r="O27" s="11"/>
      <c r="P27" s="7"/>
      <c r="Q27" s="12"/>
      <c r="R27" s="13"/>
      <c r="S27" s="17"/>
    </row>
    <row r="28" spans="1:19" x14ac:dyDescent="0.2">
      <c r="A28" s="5" t="s">
        <v>110</v>
      </c>
      <c r="B28" s="5" t="s">
        <v>115</v>
      </c>
      <c r="C28" s="19">
        <v>33.747140000000002</v>
      </c>
      <c r="D28" s="19">
        <v>-118.4209</v>
      </c>
      <c r="E28" s="7">
        <v>1</v>
      </c>
      <c r="F28" s="8">
        <v>24</v>
      </c>
      <c r="G28" s="9">
        <v>39</v>
      </c>
      <c r="H28" s="7" t="s">
        <v>90</v>
      </c>
      <c r="I28" s="8"/>
      <c r="N28" s="11"/>
      <c r="O28" s="11"/>
      <c r="P28" s="7"/>
      <c r="Q28" s="12"/>
      <c r="R28" s="13"/>
      <c r="S28" s="17"/>
    </row>
    <row r="29" spans="1:19" x14ac:dyDescent="0.2">
      <c r="A29" s="5" t="s">
        <v>116</v>
      </c>
      <c r="B29" s="5" t="s">
        <v>117</v>
      </c>
      <c r="C29" s="6">
        <v>34.030093000000001</v>
      </c>
      <c r="D29" s="6">
        <v>-120.455747</v>
      </c>
      <c r="E29" s="7">
        <v>1</v>
      </c>
      <c r="F29" s="8">
        <v>10</v>
      </c>
      <c r="G29" s="9">
        <v>52</v>
      </c>
      <c r="H29" s="7" t="s">
        <v>90</v>
      </c>
      <c r="I29" s="8"/>
      <c r="N29" s="6"/>
      <c r="O29" s="6"/>
      <c r="P29" s="7"/>
      <c r="Q29" s="7"/>
      <c r="R29" s="7"/>
      <c r="S29" s="7"/>
    </row>
    <row r="30" spans="1:19" x14ac:dyDescent="0.2">
      <c r="A30" s="5" t="s">
        <v>116</v>
      </c>
      <c r="B30" s="5" t="s">
        <v>118</v>
      </c>
      <c r="C30" s="19">
        <v>34.021320000000003</v>
      </c>
      <c r="D30" s="19">
        <v>-120.3871</v>
      </c>
      <c r="E30" s="7">
        <v>1</v>
      </c>
      <c r="F30" s="8">
        <v>19</v>
      </c>
      <c r="G30" s="9">
        <v>52</v>
      </c>
      <c r="H30" s="7" t="s">
        <v>90</v>
      </c>
      <c r="I30" s="8"/>
      <c r="N30" s="6"/>
      <c r="O30" s="6"/>
      <c r="P30" s="7"/>
      <c r="Q30" s="7"/>
      <c r="R30" s="7"/>
      <c r="S30" s="7"/>
    </row>
    <row r="31" spans="1:19" x14ac:dyDescent="0.2">
      <c r="A31" s="5" t="s">
        <v>116</v>
      </c>
      <c r="B31" s="5" t="s">
        <v>119</v>
      </c>
      <c r="C31" s="19">
        <v>34.013669999999998</v>
      </c>
      <c r="D31" s="19">
        <v>-120.34180000000001</v>
      </c>
      <c r="E31" s="7">
        <v>2</v>
      </c>
      <c r="F31" s="8">
        <v>20</v>
      </c>
      <c r="G31" s="9">
        <f>61+47</f>
        <v>108</v>
      </c>
      <c r="H31" s="7" t="s">
        <v>90</v>
      </c>
      <c r="I31" s="8"/>
      <c r="N31" s="6"/>
      <c r="O31" s="6"/>
      <c r="P31" s="7"/>
      <c r="Q31" s="10"/>
      <c r="R31" s="9"/>
      <c r="S31" s="7"/>
    </row>
    <row r="32" spans="1:19" x14ac:dyDescent="0.2">
      <c r="A32" s="5" t="s">
        <v>120</v>
      </c>
      <c r="B32" s="5" t="s">
        <v>121</v>
      </c>
      <c r="C32" s="6">
        <v>33.899656</v>
      </c>
      <c r="D32" s="6">
        <v>-120.10734600000001</v>
      </c>
      <c r="E32" s="7">
        <v>2</v>
      </c>
      <c r="F32" s="8">
        <v>15</v>
      </c>
      <c r="G32" s="7">
        <v>65</v>
      </c>
      <c r="H32" s="7" t="s">
        <v>90</v>
      </c>
      <c r="I32" s="8"/>
      <c r="N32" s="6"/>
      <c r="O32" s="6"/>
      <c r="P32" s="7"/>
      <c r="Q32" s="10"/>
      <c r="R32" s="9"/>
      <c r="S32" s="7"/>
    </row>
    <row r="33" spans="1:19" x14ac:dyDescent="0.2">
      <c r="A33" s="18" t="s">
        <v>122</v>
      </c>
      <c r="B33" s="5" t="s">
        <v>123</v>
      </c>
      <c r="C33" s="6">
        <v>34.060659999999999</v>
      </c>
      <c r="D33" s="6">
        <v>-119.82810000000001</v>
      </c>
      <c r="E33" s="7">
        <v>1</v>
      </c>
      <c r="F33" s="8">
        <v>13</v>
      </c>
      <c r="G33" s="9">
        <v>75</v>
      </c>
      <c r="H33" s="7" t="s">
        <v>90</v>
      </c>
      <c r="I33" s="8"/>
      <c r="N33" s="11"/>
      <c r="O33" s="11"/>
      <c r="P33" s="7"/>
      <c r="Q33" s="12"/>
      <c r="R33" s="13"/>
      <c r="S33" s="17"/>
    </row>
    <row r="34" spans="1:19" x14ac:dyDescent="0.2">
      <c r="A34" s="18" t="s">
        <v>122</v>
      </c>
      <c r="B34" s="5" t="s">
        <v>124</v>
      </c>
      <c r="C34" s="6">
        <v>34.05498</v>
      </c>
      <c r="D34" s="6">
        <v>-119.81959999999999</v>
      </c>
      <c r="E34" s="7">
        <v>1</v>
      </c>
      <c r="F34" s="8">
        <v>14</v>
      </c>
      <c r="G34" s="9">
        <v>75</v>
      </c>
      <c r="H34" s="7" t="s">
        <v>90</v>
      </c>
      <c r="I34" s="8"/>
      <c r="N34" s="19"/>
      <c r="O34" s="19"/>
      <c r="P34" s="7"/>
      <c r="Q34" s="10"/>
      <c r="R34" s="9"/>
      <c r="S34" s="7"/>
    </row>
    <row r="35" spans="1:19" x14ac:dyDescent="0.2">
      <c r="A35" s="18" t="s">
        <v>122</v>
      </c>
      <c r="B35" s="5" t="s">
        <v>125</v>
      </c>
      <c r="C35" s="6">
        <v>34.047649999999997</v>
      </c>
      <c r="D35" s="6">
        <v>-119.73537</v>
      </c>
      <c r="E35" s="7">
        <v>1</v>
      </c>
      <c r="F35" s="8">
        <v>10</v>
      </c>
      <c r="G35" s="9">
        <v>86</v>
      </c>
      <c r="H35" s="7" t="s">
        <v>90</v>
      </c>
      <c r="I35" s="8"/>
      <c r="N35" s="19"/>
      <c r="O35" s="19"/>
      <c r="P35" s="7"/>
      <c r="Q35" s="10"/>
      <c r="R35" s="9"/>
      <c r="S35" s="7"/>
    </row>
    <row r="36" spans="1:19" x14ac:dyDescent="0.2">
      <c r="A36" s="18" t="s">
        <v>122</v>
      </c>
      <c r="B36" s="5" t="s">
        <v>126</v>
      </c>
      <c r="C36" s="6">
        <v>33.983780000000003</v>
      </c>
      <c r="D36" s="6">
        <v>-119.6391</v>
      </c>
      <c r="E36" s="7">
        <v>1</v>
      </c>
      <c r="F36" s="8">
        <v>13</v>
      </c>
      <c r="G36" s="9">
        <v>35</v>
      </c>
      <c r="H36" s="7" t="s">
        <v>90</v>
      </c>
      <c r="I36" s="8"/>
      <c r="N36" s="19"/>
      <c r="O36" s="19"/>
      <c r="P36" s="7"/>
      <c r="Q36" s="10"/>
      <c r="R36" s="9"/>
      <c r="S36" s="7"/>
    </row>
    <row r="37" spans="1:19" x14ac:dyDescent="0.2">
      <c r="A37" s="18" t="s">
        <v>122</v>
      </c>
      <c r="B37" s="5" t="s">
        <v>127</v>
      </c>
      <c r="C37" s="6">
        <v>33.983800000000002</v>
      </c>
      <c r="D37" s="6">
        <v>-119.6129</v>
      </c>
      <c r="E37" s="7">
        <v>1</v>
      </c>
      <c r="F37" s="8">
        <v>15</v>
      </c>
      <c r="G37" s="9">
        <v>38</v>
      </c>
      <c r="H37" s="7" t="s">
        <v>90</v>
      </c>
      <c r="I37" s="8"/>
      <c r="N37" s="19"/>
      <c r="O37" s="19"/>
      <c r="P37" s="7"/>
      <c r="Q37" s="10"/>
      <c r="R37" s="10"/>
      <c r="S37" s="7"/>
    </row>
    <row r="38" spans="1:19" x14ac:dyDescent="0.2">
      <c r="A38" s="18" t="s">
        <v>122</v>
      </c>
      <c r="B38" s="18" t="s">
        <v>128</v>
      </c>
      <c r="C38" s="7">
        <v>34.052905000000003</v>
      </c>
      <c r="D38" s="7">
        <v>-119.583091</v>
      </c>
      <c r="E38" s="7">
        <v>1</v>
      </c>
      <c r="F38" s="8">
        <v>14</v>
      </c>
      <c r="G38" s="9">
        <v>59</v>
      </c>
      <c r="H38" s="7" t="s">
        <v>90</v>
      </c>
      <c r="I38" s="8"/>
      <c r="N38" s="19"/>
      <c r="O38" s="19"/>
      <c r="P38" s="7"/>
      <c r="Q38" s="10"/>
      <c r="R38" s="10"/>
      <c r="S38" s="7"/>
    </row>
    <row r="39" spans="1:19" x14ac:dyDescent="0.2">
      <c r="A39" s="18" t="s">
        <v>122</v>
      </c>
      <c r="B39" s="18" t="s">
        <v>129</v>
      </c>
      <c r="C39" s="6">
        <v>34.052199999999999</v>
      </c>
      <c r="D39" s="6">
        <v>-119.5736</v>
      </c>
      <c r="E39" s="7">
        <v>5</v>
      </c>
      <c r="F39" s="8">
        <v>14</v>
      </c>
      <c r="G39" s="7">
        <f>188+111</f>
        <v>299</v>
      </c>
      <c r="H39" s="7" t="s">
        <v>90</v>
      </c>
      <c r="I39" s="8"/>
      <c r="N39" s="6"/>
      <c r="O39" s="6"/>
      <c r="P39" s="7"/>
      <c r="Q39" s="10"/>
      <c r="R39" s="9"/>
      <c r="S39" s="7"/>
    </row>
    <row r="40" spans="1:19" x14ac:dyDescent="0.2">
      <c r="A40" s="18" t="s">
        <v>122</v>
      </c>
      <c r="B40" s="5" t="s">
        <v>130</v>
      </c>
      <c r="C40" s="6">
        <v>33.989669999999997</v>
      </c>
      <c r="D40" s="6">
        <v>-119.5247</v>
      </c>
      <c r="E40" s="7">
        <v>1</v>
      </c>
      <c r="F40" s="8">
        <v>11</v>
      </c>
      <c r="G40" s="9">
        <v>60</v>
      </c>
      <c r="H40" s="7" t="s">
        <v>90</v>
      </c>
      <c r="I40" s="8"/>
      <c r="N40" s="6"/>
      <c r="O40" s="6"/>
      <c r="P40" s="7"/>
      <c r="Q40" s="10"/>
      <c r="R40" s="9"/>
      <c r="S40" s="7"/>
    </row>
    <row r="41" spans="1:19" x14ac:dyDescent="0.2">
      <c r="A41" s="18" t="s">
        <v>122</v>
      </c>
      <c r="B41" s="5" t="s">
        <v>131</v>
      </c>
      <c r="C41" s="6">
        <v>34.038170000000001</v>
      </c>
      <c r="D41" s="6">
        <v>-119.5247</v>
      </c>
      <c r="E41" s="7">
        <v>2</v>
      </c>
      <c r="F41" s="8">
        <v>12</v>
      </c>
      <c r="G41" s="9">
        <f>77+57</f>
        <v>134</v>
      </c>
      <c r="H41" s="7" t="s">
        <v>90</v>
      </c>
      <c r="I41" s="8"/>
      <c r="N41" s="6"/>
      <c r="O41" s="6"/>
      <c r="P41" s="7"/>
      <c r="Q41" s="10"/>
      <c r="R41" s="9"/>
      <c r="S41" s="7"/>
    </row>
    <row r="42" spans="1:19" x14ac:dyDescent="0.2">
      <c r="A42" s="18" t="s">
        <v>132</v>
      </c>
      <c r="B42" s="5" t="s">
        <v>133</v>
      </c>
      <c r="C42" s="6">
        <v>34.01352</v>
      </c>
      <c r="D42" s="6">
        <v>-119.4457</v>
      </c>
      <c r="E42" s="7">
        <v>1</v>
      </c>
      <c r="F42" s="8">
        <v>12</v>
      </c>
      <c r="G42" s="9">
        <v>40</v>
      </c>
      <c r="H42" s="7" t="s">
        <v>90</v>
      </c>
      <c r="I42" s="8"/>
      <c r="N42" s="6"/>
      <c r="O42" s="6"/>
      <c r="P42" s="7"/>
      <c r="Q42" s="10"/>
      <c r="R42" s="9"/>
      <c r="S42" s="7"/>
    </row>
    <row r="43" spans="1:19" x14ac:dyDescent="0.2">
      <c r="A43" s="18" t="s">
        <v>132</v>
      </c>
      <c r="B43" s="5" t="s">
        <v>134</v>
      </c>
      <c r="C43" s="6">
        <v>34.01</v>
      </c>
      <c r="D43" s="6">
        <v>-119.44</v>
      </c>
      <c r="E43" s="7">
        <v>1</v>
      </c>
      <c r="F43" s="8">
        <v>13</v>
      </c>
      <c r="G43" s="9">
        <v>66</v>
      </c>
      <c r="H43" s="7" t="s">
        <v>90</v>
      </c>
      <c r="I43" s="8"/>
      <c r="N43" s="6"/>
      <c r="O43" s="6"/>
      <c r="P43" s="7"/>
      <c r="Q43" s="10"/>
      <c r="R43" s="9"/>
      <c r="S43" s="7"/>
    </row>
    <row r="44" spans="1:19" x14ac:dyDescent="0.2">
      <c r="A44" s="18" t="s">
        <v>132</v>
      </c>
      <c r="B44" s="5" t="s">
        <v>135</v>
      </c>
      <c r="C44" s="6">
        <v>34.015389999999996</v>
      </c>
      <c r="D44" s="6">
        <v>-119.43559999999999</v>
      </c>
      <c r="E44" s="7">
        <v>1</v>
      </c>
      <c r="F44" s="8">
        <v>11</v>
      </c>
      <c r="G44" s="9">
        <v>49</v>
      </c>
      <c r="H44" s="7" t="s">
        <v>90</v>
      </c>
      <c r="I44" s="8"/>
      <c r="N44" s="6"/>
      <c r="O44" s="6"/>
      <c r="P44" s="7"/>
      <c r="Q44" s="10"/>
      <c r="R44" s="9"/>
      <c r="S44" s="7"/>
    </row>
    <row r="45" spans="1:19" x14ac:dyDescent="0.2">
      <c r="A45" s="18" t="s">
        <v>132</v>
      </c>
      <c r="B45" s="18" t="s">
        <v>136</v>
      </c>
      <c r="C45" s="6">
        <v>34.007198000000002</v>
      </c>
      <c r="D45" s="6">
        <v>-119.429585</v>
      </c>
      <c r="E45" s="7">
        <v>2</v>
      </c>
      <c r="F45" s="8">
        <v>18</v>
      </c>
      <c r="G45" s="8">
        <f>55+47</f>
        <v>102</v>
      </c>
      <c r="H45" s="7" t="s">
        <v>90</v>
      </c>
      <c r="I45" s="8"/>
      <c r="N45" s="6"/>
      <c r="O45" s="6"/>
      <c r="P45" s="7"/>
      <c r="Q45" s="10"/>
      <c r="R45" s="9"/>
      <c r="S45" s="7"/>
    </row>
    <row r="46" spans="1:19" x14ac:dyDescent="0.2">
      <c r="A46" s="18" t="s">
        <v>132</v>
      </c>
      <c r="B46" s="5" t="s">
        <v>137</v>
      </c>
      <c r="C46" s="6">
        <v>34.004258</v>
      </c>
      <c r="D46" s="6">
        <v>-119.42335</v>
      </c>
      <c r="E46" s="7">
        <v>1</v>
      </c>
      <c r="F46" s="8">
        <v>11</v>
      </c>
      <c r="G46" s="9">
        <v>65</v>
      </c>
      <c r="H46" s="7" t="s">
        <v>90</v>
      </c>
      <c r="I46" s="8"/>
      <c r="N46" s="6"/>
      <c r="O46" s="6"/>
      <c r="P46" s="7"/>
      <c r="Q46" s="7"/>
      <c r="R46" s="8"/>
      <c r="S46" s="7"/>
    </row>
    <row r="47" spans="1:19" x14ac:dyDescent="0.2">
      <c r="A47" s="18" t="s">
        <v>132</v>
      </c>
      <c r="B47" s="18" t="s">
        <v>138</v>
      </c>
      <c r="C47" s="6">
        <v>34.015452000000003</v>
      </c>
      <c r="D47" s="6">
        <v>-119.421494</v>
      </c>
      <c r="E47" s="7">
        <v>2</v>
      </c>
      <c r="F47" s="8">
        <v>26</v>
      </c>
      <c r="G47" s="8">
        <f>63+48</f>
        <v>111</v>
      </c>
      <c r="H47" s="7" t="s">
        <v>90</v>
      </c>
      <c r="I47" s="8"/>
      <c r="N47" s="6"/>
      <c r="O47" s="6"/>
      <c r="P47" s="7"/>
      <c r="Q47" s="10"/>
      <c r="R47" s="9"/>
      <c r="S47" s="7"/>
    </row>
    <row r="48" spans="1:19" x14ac:dyDescent="0.2">
      <c r="A48" s="18" t="s">
        <v>132</v>
      </c>
      <c r="B48" s="18" t="s">
        <v>139</v>
      </c>
      <c r="C48" s="6">
        <v>34.013987999999998</v>
      </c>
      <c r="D48" s="6">
        <v>-119.362235</v>
      </c>
      <c r="E48" s="7">
        <v>1</v>
      </c>
      <c r="F48" s="8">
        <v>10</v>
      </c>
      <c r="G48" s="8">
        <v>45</v>
      </c>
      <c r="H48" s="7" t="s">
        <v>90</v>
      </c>
      <c r="I48" s="8"/>
      <c r="N48" s="6"/>
      <c r="O48" s="6"/>
      <c r="P48" s="7"/>
      <c r="Q48" s="7"/>
      <c r="R48" s="8"/>
      <c r="S48" s="7"/>
    </row>
    <row r="49" spans="1:19" x14ac:dyDescent="0.2">
      <c r="A49" s="18" t="s">
        <v>132</v>
      </c>
      <c r="B49" s="18" t="s">
        <v>140</v>
      </c>
      <c r="C49" s="6">
        <v>34.016896000000003</v>
      </c>
      <c r="D49" s="6">
        <v>-119.360904</v>
      </c>
      <c r="E49" s="7">
        <v>1</v>
      </c>
      <c r="F49" s="8">
        <v>15</v>
      </c>
      <c r="G49" s="8">
        <v>57</v>
      </c>
      <c r="H49" s="7" t="s">
        <v>90</v>
      </c>
      <c r="I49" s="8"/>
      <c r="N49" s="6"/>
      <c r="O49" s="6"/>
      <c r="P49" s="7"/>
      <c r="Q49" s="7"/>
      <c r="R49" s="8"/>
      <c r="S49" s="7"/>
    </row>
    <row r="50" spans="1:19" x14ac:dyDescent="0.2">
      <c r="A50" s="5" t="s">
        <v>141</v>
      </c>
      <c r="B50" s="5" t="s">
        <v>142</v>
      </c>
      <c r="C50" s="6">
        <v>33.475020000000001</v>
      </c>
      <c r="D50" s="6">
        <v>-118.55</v>
      </c>
      <c r="E50" s="7">
        <v>2</v>
      </c>
      <c r="F50" s="8">
        <v>17</v>
      </c>
      <c r="G50" s="9">
        <v>120</v>
      </c>
      <c r="H50" s="7" t="s">
        <v>90</v>
      </c>
      <c r="I50" s="8"/>
      <c r="N50" s="6"/>
      <c r="O50" s="6"/>
      <c r="P50" s="7"/>
      <c r="Q50" s="7"/>
      <c r="R50" s="8"/>
      <c r="S50" s="7"/>
    </row>
    <row r="51" spans="1:19" x14ac:dyDescent="0.2">
      <c r="A51" s="5" t="s">
        <v>141</v>
      </c>
      <c r="B51" s="5" t="s">
        <v>143</v>
      </c>
      <c r="C51" s="6">
        <v>33.456620000000001</v>
      </c>
      <c r="D51" s="6">
        <v>-118.5112</v>
      </c>
      <c r="E51" s="7">
        <v>1</v>
      </c>
      <c r="F51" s="8">
        <v>9</v>
      </c>
      <c r="G51" s="9">
        <v>30</v>
      </c>
      <c r="H51" s="7" t="s">
        <v>90</v>
      </c>
      <c r="I51" s="8"/>
      <c r="N51" s="6"/>
      <c r="O51" s="6"/>
      <c r="P51" s="7"/>
      <c r="Q51" s="10"/>
      <c r="R51" s="9"/>
      <c r="S51" s="7"/>
    </row>
    <row r="52" spans="1:19" x14ac:dyDescent="0.2">
      <c r="A52" s="2" t="s">
        <v>88</v>
      </c>
      <c r="B52" s="2" t="s">
        <v>144</v>
      </c>
      <c r="C52" s="20">
        <v>36.634466000000003</v>
      </c>
      <c r="D52" s="20">
        <v>-121.939227</v>
      </c>
      <c r="E52" s="17" t="s">
        <v>6</v>
      </c>
      <c r="F52" s="17" t="s">
        <v>6</v>
      </c>
      <c r="G52" s="17">
        <v>90</v>
      </c>
      <c r="H52" s="7" t="s">
        <v>90</v>
      </c>
      <c r="I52" s="8"/>
      <c r="N52" s="20"/>
      <c r="O52" s="20"/>
      <c r="P52" s="17"/>
      <c r="Q52" s="17"/>
      <c r="R52" s="17"/>
      <c r="S52" s="17"/>
    </row>
    <row r="53" spans="1:19" x14ac:dyDescent="0.2">
      <c r="A53" s="2" t="s">
        <v>88</v>
      </c>
      <c r="B53" s="2" t="s">
        <v>145</v>
      </c>
      <c r="C53" s="20">
        <v>36.607965</v>
      </c>
      <c r="D53" s="20">
        <v>-121.892881</v>
      </c>
      <c r="E53" s="17" t="s">
        <v>6</v>
      </c>
      <c r="F53" s="17" t="s">
        <v>6</v>
      </c>
      <c r="G53" s="17">
        <v>20</v>
      </c>
      <c r="H53" s="7" t="s">
        <v>90</v>
      </c>
      <c r="I53" s="8"/>
      <c r="N53" s="20"/>
      <c r="O53" s="20"/>
      <c r="P53" s="17"/>
      <c r="Q53" s="17"/>
      <c r="R53" s="17"/>
      <c r="S53" s="17"/>
    </row>
    <row r="54" spans="1:19" x14ac:dyDescent="0.2">
      <c r="A54" s="5" t="s">
        <v>93</v>
      </c>
      <c r="B54" s="2" t="s">
        <v>146</v>
      </c>
      <c r="C54" s="20">
        <v>34.406655999999998</v>
      </c>
      <c r="D54" s="20">
        <v>-119.877503</v>
      </c>
      <c r="E54" s="17" t="s">
        <v>6</v>
      </c>
      <c r="F54" s="17" t="s">
        <v>6</v>
      </c>
      <c r="G54" s="17">
        <v>60</v>
      </c>
      <c r="H54" s="7" t="s">
        <v>90</v>
      </c>
      <c r="I54" s="8"/>
      <c r="N54" s="20"/>
      <c r="O54" s="20"/>
      <c r="P54" s="17"/>
      <c r="Q54" s="17"/>
      <c r="R54" s="17"/>
      <c r="S54" s="17"/>
    </row>
    <row r="55" spans="1:19" x14ac:dyDescent="0.2">
      <c r="A55" s="5" t="s">
        <v>110</v>
      </c>
      <c r="B55" s="2" t="s">
        <v>147</v>
      </c>
      <c r="C55" s="20">
        <v>33.724772000000002</v>
      </c>
      <c r="D55" s="20">
        <v>-118.280777</v>
      </c>
      <c r="E55" s="17" t="s">
        <v>6</v>
      </c>
      <c r="F55" s="17" t="s">
        <v>6</v>
      </c>
      <c r="G55" s="17">
        <v>20</v>
      </c>
      <c r="H55" s="7" t="s">
        <v>90</v>
      </c>
      <c r="I55" s="8"/>
      <c r="N55" s="20"/>
      <c r="O55" s="20"/>
      <c r="P55" s="17"/>
      <c r="Q55" s="17"/>
      <c r="R55" s="17"/>
      <c r="S55" s="17"/>
    </row>
    <row r="56" spans="1:19" x14ac:dyDescent="0.2">
      <c r="E56" s="18"/>
      <c r="F56" s="18"/>
      <c r="G56" s="18"/>
      <c r="H56" s="7"/>
    </row>
    <row r="57" spans="1:19" x14ac:dyDescent="0.2">
      <c r="A57" s="21" t="s">
        <v>148</v>
      </c>
      <c r="H57" s="17"/>
    </row>
    <row r="58" spans="1:19" x14ac:dyDescent="0.2">
      <c r="E58" s="22"/>
      <c r="F58" s="22"/>
      <c r="G58" s="22"/>
      <c r="H58" s="17"/>
    </row>
    <row r="72" spans="8:8" x14ac:dyDescent="0.2">
      <c r="H72" s="23"/>
    </row>
    <row r="73" spans="8:8" x14ac:dyDescent="0.2">
      <c r="H73" s="23"/>
    </row>
    <row r="74" spans="8:8" x14ac:dyDescent="0.2">
      <c r="H74" s="23"/>
    </row>
    <row r="75" spans="8:8" x14ac:dyDescent="0.2">
      <c r="H75" s="23"/>
    </row>
    <row r="76" spans="8:8" x14ac:dyDescent="0.2">
      <c r="H76" s="23"/>
    </row>
    <row r="77" spans="8:8" x14ac:dyDescent="0.2">
      <c r="H77" s="23"/>
    </row>
    <row r="78" spans="8:8" x14ac:dyDescent="0.2">
      <c r="H7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H. perlevis global distr</vt:lpstr>
      <vt:lpstr>Namibian distribution</vt:lpstr>
      <vt:lpstr>From Turner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2022-02-24T12:30:56Z</dcterms:created>
  <dcterms:modified xsi:type="dcterms:W3CDTF">2022-10-03T18:33:49Z</dcterms:modified>
</cp:coreProperties>
</file>