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orestecology\Documents\Tree\Papers\Sap flow_Rice\PeerJ\"/>
    </mc:Choice>
  </mc:AlternateContent>
  <bookViews>
    <workbookView xWindow="0" yWindow="0" windowWidth="18840" windowHeight="9405"/>
  </bookViews>
  <sheets>
    <sheet name="Metadata" sheetId="17" r:id="rId1"/>
    <sheet name="NxP" sheetId="1" r:id="rId2"/>
    <sheet name="Ca" sheetId="2" r:id="rId3"/>
    <sheet name="N X P R code" sheetId="3" r:id="rId4"/>
    <sheet name="Ca R Code" sheetId="4" r:id="rId5"/>
    <sheet name="Jung et al. 2011 (MDD)" sheetId="8" r:id="rId6"/>
    <sheet name="Ewers 2002 (MDD)" sheetId="9" r:id="rId7"/>
    <sheet name="da Silva et al 2008 (MDD)" sheetId="10" r:id="rId8"/>
    <sheet name="Loranty 2008 (MDD)" sheetId="11" r:id="rId9"/>
    <sheet name="Kunert et al 2010 (MDD)" sheetId="12" r:id="rId10"/>
    <sheet name="Samuelson et al 2008 (MDD)" sheetId="13" r:id="rId11"/>
    <sheet name="Hubbard et al. 2004 (MDD)" sheetId="14" r:id="rId12"/>
    <sheet name="Nagler et al. 2003 (MDD)" sheetId="15" r:id="rId13"/>
    <sheet name="MELNHE (MDD)" sheetId="16" r:id="rId1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7" i="1" l="1"/>
  <c r="S17" i="1"/>
  <c r="L108" i="2"/>
  <c r="M108" i="2"/>
  <c r="N108" i="2" s="1"/>
  <c r="S64" i="1"/>
  <c r="P78" i="2"/>
  <c r="P62" i="2"/>
  <c r="P48" i="2"/>
  <c r="P38" i="2"/>
  <c r="P28" i="2"/>
  <c r="P16" i="2"/>
  <c r="P2" i="2"/>
  <c r="P114" i="1"/>
  <c r="Q114" i="1" s="1"/>
  <c r="O114" i="1"/>
  <c r="P105" i="1"/>
  <c r="O105" i="1"/>
  <c r="P96" i="1"/>
  <c r="O96" i="1"/>
  <c r="P87" i="1"/>
  <c r="Q87" i="1" s="1"/>
  <c r="O87" i="1"/>
  <c r="P80" i="1"/>
  <c r="Q80" i="1" s="1"/>
  <c r="O80" i="1"/>
  <c r="P75" i="1"/>
  <c r="Q75" i="1" s="1"/>
  <c r="O75" i="1"/>
  <c r="P69" i="1"/>
  <c r="Q69" i="1" s="1"/>
  <c r="O69" i="1"/>
  <c r="P64" i="1"/>
  <c r="Q64" i="1" s="1"/>
  <c r="O64" i="1"/>
  <c r="P59" i="1"/>
  <c r="Q59" i="1" s="1"/>
  <c r="O59" i="1"/>
  <c r="P55" i="1"/>
  <c r="Q55" i="1" s="1"/>
  <c r="O55" i="1"/>
  <c r="P51" i="1"/>
  <c r="O51" i="1"/>
  <c r="P43" i="1"/>
  <c r="Q43" i="1" s="1"/>
  <c r="O43" i="1"/>
  <c r="N99" i="2"/>
  <c r="M99" i="2"/>
  <c r="L99" i="2"/>
  <c r="N94" i="2"/>
  <c r="M94" i="2"/>
  <c r="L94" i="2"/>
  <c r="N90" i="2"/>
  <c r="M90" i="2"/>
  <c r="L90" i="2"/>
  <c r="N82" i="2"/>
  <c r="M82" i="2"/>
  <c r="L82" i="2"/>
  <c r="N78" i="2"/>
  <c r="M78" i="2"/>
  <c r="L78" i="2"/>
  <c r="M71" i="2"/>
  <c r="N71" i="2"/>
  <c r="L71" i="2"/>
  <c r="N62" i="2"/>
  <c r="M62" i="2"/>
  <c r="L62" i="2"/>
  <c r="N53" i="2"/>
  <c r="M53" i="2"/>
  <c r="L53" i="2"/>
  <c r="N48" i="2"/>
  <c r="M48" i="2"/>
  <c r="L48" i="2"/>
  <c r="M42" i="2"/>
  <c r="L42" i="2"/>
  <c r="N38" i="2"/>
  <c r="M38" i="2"/>
  <c r="L38" i="2"/>
  <c r="M31" i="2"/>
  <c r="N31" i="2" s="1"/>
  <c r="L31" i="2"/>
  <c r="N28" i="2"/>
  <c r="M28" i="2"/>
  <c r="L28" i="2"/>
  <c r="L21" i="2"/>
  <c r="N21" i="2" s="1"/>
  <c r="M21" i="2"/>
  <c r="N16" i="2"/>
  <c r="M16" i="2"/>
  <c r="L16" i="2"/>
  <c r="N11" i="2"/>
  <c r="M11" i="2"/>
  <c r="N2" i="2"/>
  <c r="M2" i="2"/>
  <c r="L11" i="2"/>
  <c r="L2" i="2"/>
  <c r="F2" i="16"/>
  <c r="G2" i="16"/>
  <c r="H2" i="16" s="1"/>
  <c r="L6" i="16"/>
  <c r="M6" i="16"/>
  <c r="N6" i="16"/>
  <c r="O6" i="16"/>
  <c r="P6" i="16"/>
  <c r="Q6" i="16"/>
  <c r="R6" i="16"/>
  <c r="S6" i="16"/>
  <c r="T6" i="16"/>
  <c r="L7" i="16"/>
  <c r="M7" i="16"/>
  <c r="N7" i="16"/>
  <c r="O7" i="16"/>
  <c r="P7" i="16"/>
  <c r="Q7" i="16"/>
  <c r="R7" i="16"/>
  <c r="S7" i="16"/>
  <c r="T7" i="16"/>
  <c r="F11" i="16"/>
  <c r="L10" i="16" s="1"/>
  <c r="G11" i="16"/>
  <c r="H11" i="16" s="1"/>
  <c r="F16" i="16"/>
  <c r="G16" i="16"/>
  <c r="H16" i="16" s="1"/>
  <c r="L18" i="16"/>
  <c r="M18" i="16"/>
  <c r="N18" i="16"/>
  <c r="L19" i="16"/>
  <c r="M19" i="16"/>
  <c r="N19" i="16"/>
  <c r="F21" i="16"/>
  <c r="G21" i="16"/>
  <c r="H21" i="16" s="1"/>
  <c r="F28" i="16"/>
  <c r="G28" i="16"/>
  <c r="H28" i="16" s="1"/>
  <c r="F32" i="16"/>
  <c r="G32" i="16"/>
  <c r="H32" i="16" s="1"/>
  <c r="F39" i="16"/>
  <c r="G39" i="16"/>
  <c r="H39" i="16" s="1"/>
  <c r="F43" i="16"/>
  <c r="G43" i="16"/>
  <c r="H43" i="16" s="1"/>
  <c r="F49" i="16"/>
  <c r="G49" i="16"/>
  <c r="H49" i="16" s="1"/>
  <c r="F54" i="16"/>
  <c r="P10" i="16" s="1"/>
  <c r="G54" i="16"/>
  <c r="H54" i="16" s="1"/>
  <c r="F63" i="16"/>
  <c r="G63" i="16"/>
  <c r="H63" i="16" s="1"/>
  <c r="F72" i="16"/>
  <c r="G72" i="16"/>
  <c r="H72" i="16" s="1"/>
  <c r="F79" i="16"/>
  <c r="R10" i="16" s="1"/>
  <c r="G79" i="16"/>
  <c r="H79" i="16" s="1"/>
  <c r="F83" i="16"/>
  <c r="G83" i="16"/>
  <c r="H83" i="16" s="1"/>
  <c r="F91" i="16"/>
  <c r="G91" i="16"/>
  <c r="H91" i="16" s="1"/>
  <c r="F95" i="16"/>
  <c r="G95" i="16"/>
  <c r="H95" i="16"/>
  <c r="F99" i="16"/>
  <c r="G99" i="16"/>
  <c r="H99" i="16" s="1"/>
  <c r="F104" i="16"/>
  <c r="G104" i="16"/>
  <c r="H104" i="16" s="1"/>
  <c r="F108" i="16"/>
  <c r="G108" i="16"/>
  <c r="H108" i="16" s="1"/>
  <c r="F113" i="16"/>
  <c r="G113" i="16"/>
  <c r="H113" i="16"/>
  <c r="F119" i="16"/>
  <c r="G119" i="16"/>
  <c r="H119" i="16" s="1"/>
  <c r="F124" i="16"/>
  <c r="G124" i="16"/>
  <c r="H124" i="16" s="1"/>
  <c r="F130" i="16"/>
  <c r="G130" i="16"/>
  <c r="H130" i="16" s="1"/>
  <c r="F139" i="16"/>
  <c r="N22" i="16" s="1"/>
  <c r="G139" i="16"/>
  <c r="H139" i="16" s="1"/>
  <c r="F148" i="16"/>
  <c r="G148" i="16"/>
  <c r="H148" i="16" s="1"/>
  <c r="F157" i="16"/>
  <c r="G157" i="16"/>
  <c r="H157" i="16" s="1"/>
  <c r="F166" i="16"/>
  <c r="G166" i="16"/>
  <c r="H166" i="16" s="1"/>
  <c r="E2" i="15"/>
  <c r="F2" i="15" s="1"/>
  <c r="E3" i="15"/>
  <c r="F3" i="15" s="1"/>
  <c r="E4" i="15"/>
  <c r="F4" i="15" s="1"/>
  <c r="J5" i="15"/>
  <c r="K5" i="15"/>
  <c r="J6" i="15"/>
  <c r="K6" i="15"/>
  <c r="J9" i="15"/>
  <c r="K9" i="15"/>
  <c r="J5" i="14"/>
  <c r="K5" i="14"/>
  <c r="J6" i="14"/>
  <c r="K6" i="14"/>
  <c r="J9" i="14"/>
  <c r="K9" i="14"/>
  <c r="F23" i="14"/>
  <c r="F25" i="14" s="1"/>
  <c r="J4" i="14" s="1"/>
  <c r="J8" i="14" s="1"/>
  <c r="J10" i="14" s="1"/>
  <c r="F24" i="14"/>
  <c r="E2" i="13"/>
  <c r="F2" i="13" s="1"/>
  <c r="E3" i="13"/>
  <c r="F3" i="13" s="1"/>
  <c r="E4" i="13"/>
  <c r="F4" i="13" s="1"/>
  <c r="E5" i="13"/>
  <c r="F5" i="13"/>
  <c r="J5" i="13"/>
  <c r="K5" i="13"/>
  <c r="N5" i="13"/>
  <c r="O5" i="13"/>
  <c r="J6" i="13"/>
  <c r="O4" i="13" s="1"/>
  <c r="O8" i="13" s="1"/>
  <c r="K6" i="13"/>
  <c r="N6" i="13"/>
  <c r="O6" i="13"/>
  <c r="J9" i="13"/>
  <c r="K9" i="13"/>
  <c r="N9" i="13"/>
  <c r="O9" i="13"/>
  <c r="E2" i="12"/>
  <c r="E3" i="12"/>
  <c r="E4" i="12"/>
  <c r="E5" i="12"/>
  <c r="H5" i="12"/>
  <c r="I5" i="12"/>
  <c r="E6" i="12"/>
  <c r="H6" i="12"/>
  <c r="I6" i="12"/>
  <c r="E7" i="12"/>
  <c r="E8" i="12"/>
  <c r="E9" i="12"/>
  <c r="H9" i="12"/>
  <c r="I9" i="12"/>
  <c r="E10" i="12"/>
  <c r="E2" i="11"/>
  <c r="F2" i="11" s="1"/>
  <c r="E3" i="11"/>
  <c r="F3" i="11"/>
  <c r="E4" i="11"/>
  <c r="F4" i="11" s="1"/>
  <c r="B5" i="11"/>
  <c r="J5" i="11"/>
  <c r="O4" i="11" s="1"/>
  <c r="O8" i="11" s="1"/>
  <c r="K5" i="11"/>
  <c r="N5" i="11"/>
  <c r="O5" i="11"/>
  <c r="J6" i="11"/>
  <c r="K6" i="11"/>
  <c r="N6" i="11"/>
  <c r="O6" i="11"/>
  <c r="J9" i="11"/>
  <c r="K9" i="11"/>
  <c r="N9" i="11"/>
  <c r="O9" i="11"/>
  <c r="E2" i="10"/>
  <c r="E4" i="10" s="1"/>
  <c r="E3" i="10"/>
  <c r="H5" i="10"/>
  <c r="I5" i="10"/>
  <c r="L5" i="10"/>
  <c r="H6" i="10"/>
  <c r="I6" i="10"/>
  <c r="L6" i="10"/>
  <c r="H9" i="10"/>
  <c r="L9" i="10" s="1"/>
  <c r="I9" i="10"/>
  <c r="E2" i="9"/>
  <c r="F2" i="9" s="1"/>
  <c r="E3" i="9"/>
  <c r="F3" i="9" s="1"/>
  <c r="E4" i="9"/>
  <c r="F4" i="9" s="1"/>
  <c r="E5" i="9"/>
  <c r="F5" i="9" s="1"/>
  <c r="I5" i="9"/>
  <c r="J5" i="9"/>
  <c r="E6" i="9"/>
  <c r="F6" i="9" s="1"/>
  <c r="I6" i="9"/>
  <c r="J6" i="9"/>
  <c r="E7" i="9"/>
  <c r="F7" i="9" s="1"/>
  <c r="E8" i="9"/>
  <c r="F8" i="9"/>
  <c r="E9" i="9"/>
  <c r="F9" i="9" s="1"/>
  <c r="I9" i="9"/>
  <c r="B10" i="9"/>
  <c r="D2" i="8"/>
  <c r="E2" i="8" s="1"/>
  <c r="H2" i="8"/>
  <c r="I2" i="8"/>
  <c r="J2" i="8" s="1"/>
  <c r="J7" i="8" s="1"/>
  <c r="D3" i="8"/>
  <c r="E3" i="8" s="1"/>
  <c r="H3" i="8"/>
  <c r="I3" i="8"/>
  <c r="J3" i="8" s="1"/>
  <c r="D4" i="8"/>
  <c r="E4" i="8"/>
  <c r="H4" i="8"/>
  <c r="I4" i="8"/>
  <c r="J4" i="8" s="1"/>
  <c r="R4" i="8"/>
  <c r="D5" i="8"/>
  <c r="E5" i="8" s="1"/>
  <c r="H5" i="8"/>
  <c r="I5" i="8"/>
  <c r="J5" i="8"/>
  <c r="M5" i="8"/>
  <c r="N5" i="8"/>
  <c r="Q5" i="8"/>
  <c r="R5" i="8"/>
  <c r="D6" i="8"/>
  <c r="E6" i="8" s="1"/>
  <c r="H6" i="8"/>
  <c r="I6" i="8"/>
  <c r="J6" i="8"/>
  <c r="M6" i="8"/>
  <c r="N6" i="8"/>
  <c r="Q6" i="8"/>
  <c r="R6" i="8"/>
  <c r="D7" i="8"/>
  <c r="E7" i="8" s="1"/>
  <c r="D8" i="8"/>
  <c r="E8" i="8" s="1"/>
  <c r="R8" i="8"/>
  <c r="D9" i="8"/>
  <c r="E9" i="8" s="1"/>
  <c r="M9" i="8"/>
  <c r="N9" i="8"/>
  <c r="Q9" i="8"/>
  <c r="R9" i="8"/>
  <c r="D10" i="8"/>
  <c r="E10" i="8" s="1"/>
  <c r="D11" i="8"/>
  <c r="E11" i="8"/>
  <c r="D12" i="8"/>
  <c r="E12" i="8" s="1"/>
  <c r="D13" i="8"/>
  <c r="E13" i="8" s="1"/>
  <c r="D14" i="8"/>
  <c r="E14" i="8" s="1"/>
  <c r="D15" i="8"/>
  <c r="E15" i="8" s="1"/>
  <c r="D16" i="8"/>
  <c r="E16" i="8" s="1"/>
  <c r="D17" i="8"/>
  <c r="E17" i="8" s="1"/>
  <c r="D18" i="8"/>
  <c r="E18" i="8" s="1"/>
  <c r="D19" i="8"/>
  <c r="E19" i="8"/>
  <c r="D20" i="8"/>
  <c r="E20" i="8" s="1"/>
  <c r="D21" i="8"/>
  <c r="E21" i="8"/>
  <c r="D22" i="8"/>
  <c r="E22" i="8" s="1"/>
  <c r="Q105" i="1" l="1"/>
  <c r="Q51" i="1"/>
  <c r="S43" i="1"/>
  <c r="Q96" i="1"/>
  <c r="N42" i="2"/>
  <c r="E11" i="12"/>
  <c r="O10" i="11"/>
  <c r="L22" i="16"/>
  <c r="O10" i="16"/>
  <c r="T10" i="16"/>
  <c r="R10" i="8"/>
  <c r="O10" i="13"/>
  <c r="N10" i="16"/>
  <c r="F6" i="13"/>
  <c r="M22" i="16"/>
  <c r="M10" i="16"/>
  <c r="S10" i="16"/>
  <c r="Q10" i="16"/>
  <c r="F5" i="11"/>
  <c r="H175" i="16"/>
  <c r="F5" i="15"/>
  <c r="K4" i="14"/>
  <c r="K8" i="14" s="1"/>
  <c r="K10" i="14" s="1"/>
  <c r="J4" i="13"/>
  <c r="K4" i="13"/>
  <c r="K8" i="13" s="1"/>
  <c r="K10" i="13" s="1"/>
  <c r="I4" i="12"/>
  <c r="I8" i="12" s="1"/>
  <c r="I10" i="12" s="1"/>
  <c r="H4" i="12"/>
  <c r="H8" i="12" s="1"/>
  <c r="H10" i="12" s="1"/>
  <c r="N4" i="11"/>
  <c r="N8" i="11" s="1"/>
  <c r="N10" i="11" s="1"/>
  <c r="K4" i="11"/>
  <c r="K8" i="11" s="1"/>
  <c r="K10" i="11" s="1"/>
  <c r="J4" i="11"/>
  <c r="J8" i="11" s="1"/>
  <c r="J10" i="11" s="1"/>
  <c r="I4" i="10"/>
  <c r="H4" i="10"/>
  <c r="H8" i="10" s="1"/>
  <c r="H10" i="10" s="1"/>
  <c r="F10" i="9"/>
  <c r="Q4" i="8"/>
  <c r="Q8" i="8" s="1"/>
  <c r="Q10" i="8" s="1"/>
  <c r="M4" i="8"/>
  <c r="M8" i="8" s="1"/>
  <c r="M10" i="8" s="1"/>
  <c r="N4" i="8"/>
  <c r="N8" i="8" s="1"/>
  <c r="N10" i="8" s="1"/>
  <c r="N5" i="16" l="1"/>
  <c r="N9" i="16" s="1"/>
  <c r="N11" i="16" s="1"/>
  <c r="Y4" i="16" s="1"/>
  <c r="R5" i="16"/>
  <c r="R9" i="16" s="1"/>
  <c r="R11" i="16" s="1"/>
  <c r="Y8" i="16" s="1"/>
  <c r="M17" i="16"/>
  <c r="M21" i="16" s="1"/>
  <c r="M23" i="16" s="1"/>
  <c r="Y12" i="16" s="1"/>
  <c r="Q5" i="16"/>
  <c r="Q9" i="16" s="1"/>
  <c r="Q11" i="16" s="1"/>
  <c r="Y7" i="16" s="1"/>
  <c r="O5" i="16"/>
  <c r="O9" i="16" s="1"/>
  <c r="O11" i="16" s="1"/>
  <c r="Y5" i="16" s="1"/>
  <c r="S5" i="16"/>
  <c r="S9" i="16" s="1"/>
  <c r="S11" i="16" s="1"/>
  <c r="Y9" i="16" s="1"/>
  <c r="N17" i="16"/>
  <c r="N21" i="16" s="1"/>
  <c r="N23" i="16" s="1"/>
  <c r="Y13" i="16" s="1"/>
  <c r="M5" i="16"/>
  <c r="M9" i="16" s="1"/>
  <c r="M11" i="16" s="1"/>
  <c r="Y3" i="16" s="1"/>
  <c r="L5" i="16"/>
  <c r="L9" i="16" s="1"/>
  <c r="L11" i="16" s="1"/>
  <c r="Y2" i="16" s="1"/>
  <c r="P5" i="16"/>
  <c r="P9" i="16" s="1"/>
  <c r="P11" i="16" s="1"/>
  <c r="Y6" i="16" s="1"/>
  <c r="T5" i="16"/>
  <c r="T9" i="16" s="1"/>
  <c r="T11" i="16" s="1"/>
  <c r="Y10" i="16" s="1"/>
  <c r="L17" i="16"/>
  <c r="L21" i="16" s="1"/>
  <c r="L23" i="16" s="1"/>
  <c r="Y11" i="16" s="1"/>
  <c r="J4" i="15"/>
  <c r="J8" i="15" s="1"/>
  <c r="J10" i="15" s="1"/>
  <c r="K4" i="15"/>
  <c r="K8" i="15" s="1"/>
  <c r="K10" i="15" s="1"/>
  <c r="N4" i="13"/>
  <c r="N8" i="13" s="1"/>
  <c r="N10" i="13" s="1"/>
  <c r="J8" i="13"/>
  <c r="J10" i="13" s="1"/>
  <c r="L4" i="10"/>
  <c r="L8" i="10" s="1"/>
  <c r="L10" i="10" s="1"/>
  <c r="I8" i="10"/>
  <c r="I10" i="10" s="1"/>
  <c r="I4" i="9"/>
  <c r="I8" i="9" s="1"/>
  <c r="I10" i="9" s="1"/>
  <c r="J4" i="9"/>
  <c r="J8" i="9" s="1"/>
  <c r="J10" i="9" s="1"/>
</calcChain>
</file>

<file path=xl/comments1.xml><?xml version="1.0" encoding="utf-8"?>
<comments xmlns="http://schemas.openxmlformats.org/spreadsheetml/2006/main">
  <authors>
    <author>Admin</author>
  </authors>
  <commentList>
    <comment ref="C43" authorId="0" shapeId="0">
      <text>
        <r>
          <rPr>
            <b/>
            <sz val="9"/>
            <color indexed="81"/>
            <rFont val="Tahoma"/>
            <family val="2"/>
          </rPr>
          <t>Admin:</t>
        </r>
        <r>
          <rPr>
            <sz val="9"/>
            <color indexed="81"/>
            <rFont val="Tahoma"/>
            <family val="2"/>
          </rPr>
          <t xml:space="preserve">
There was only one days worth of usable data so the daysum is also the average..
</t>
        </r>
      </text>
    </comment>
    <comment ref="M44" authorId="0" shapeId="0">
      <text>
        <r>
          <rPr>
            <b/>
            <sz val="9"/>
            <color indexed="81"/>
            <rFont val="Tahoma"/>
            <family val="2"/>
          </rPr>
          <t>Admin:</t>
        </r>
      </text>
    </comment>
    <comment ref="M52" authorId="0" shapeId="0">
      <text>
        <r>
          <rPr>
            <b/>
            <sz val="9"/>
            <color indexed="81"/>
            <rFont val="Tahoma"/>
            <family val="2"/>
          </rPr>
          <t>Admin:</t>
        </r>
      </text>
    </comment>
    <comment ref="M54" authorId="0" shapeId="0">
      <text>
        <r>
          <rPr>
            <b/>
            <sz val="9"/>
            <color indexed="81"/>
            <rFont val="Tahoma"/>
            <family val="2"/>
          </rPr>
          <t>Admin:</t>
        </r>
      </text>
    </comment>
    <comment ref="M57" authorId="0" shapeId="0">
      <text>
        <r>
          <rPr>
            <b/>
            <sz val="9"/>
            <color indexed="81"/>
            <rFont val="Tahoma"/>
            <family val="2"/>
          </rPr>
          <t>Admin:</t>
        </r>
      </text>
    </comment>
    <comment ref="M60" authorId="0" shapeId="0">
      <text>
        <r>
          <rPr>
            <b/>
            <sz val="9"/>
            <color indexed="81"/>
            <rFont val="Tahoma"/>
            <family val="2"/>
          </rPr>
          <t>Admin:</t>
        </r>
      </text>
    </comment>
    <comment ref="M63" authorId="0" shapeId="0">
      <text>
        <r>
          <rPr>
            <b/>
            <sz val="9"/>
            <color indexed="81"/>
            <rFont val="Tahoma"/>
            <family val="2"/>
          </rPr>
          <t>Admin:</t>
        </r>
      </text>
    </comment>
  </commentList>
</comments>
</file>

<file path=xl/comments2.xml><?xml version="1.0" encoding="utf-8"?>
<comments xmlns="http://schemas.openxmlformats.org/spreadsheetml/2006/main">
  <authors>
    <author>Admin</author>
  </authors>
  <commentList>
    <comment ref="C82" authorId="0" shapeId="0">
      <text>
        <r>
          <rPr>
            <b/>
            <sz val="9"/>
            <color indexed="81"/>
            <rFont val="Tahoma"/>
            <family val="2"/>
          </rPr>
          <t>Admin:</t>
        </r>
        <r>
          <rPr>
            <sz val="9"/>
            <color indexed="81"/>
            <rFont val="Tahoma"/>
            <family val="2"/>
          </rPr>
          <t xml:space="preserve">
There was only one days worth of usable data so the daysum is also the average..
</t>
        </r>
      </text>
    </comment>
    <comment ref="J83" authorId="0" shapeId="0">
      <text>
        <r>
          <rPr>
            <b/>
            <sz val="9"/>
            <color indexed="81"/>
            <rFont val="Tahoma"/>
            <family val="2"/>
          </rPr>
          <t>Admin:</t>
        </r>
      </text>
    </comment>
  </commentList>
</comments>
</file>

<file path=xl/comments3.xml><?xml version="1.0" encoding="utf-8"?>
<comments xmlns="http://schemas.openxmlformats.org/spreadsheetml/2006/main">
  <authors>
    <author>Admin</author>
  </authors>
  <commentList>
    <comment ref="K8" authorId="0" shapeId="0">
      <text>
        <r>
          <rPr>
            <b/>
            <sz val="9"/>
            <color indexed="81"/>
            <rFont val="Tahoma"/>
            <family val="2"/>
          </rPr>
          <t>Admin:</t>
        </r>
        <r>
          <rPr>
            <sz val="9"/>
            <color indexed="81"/>
            <rFont val="Tahoma"/>
            <family val="2"/>
          </rPr>
          <t xml:space="preserve">
From Figure B in Zar 84
</t>
        </r>
      </text>
    </comment>
    <comment ref="K20" authorId="0" shapeId="0">
      <text>
        <r>
          <rPr>
            <b/>
            <sz val="9"/>
            <color indexed="81"/>
            <rFont val="Tahoma"/>
            <family val="2"/>
          </rPr>
          <t>Admin:</t>
        </r>
        <r>
          <rPr>
            <sz val="9"/>
            <color indexed="81"/>
            <rFont val="Tahoma"/>
            <family val="2"/>
          </rPr>
          <t xml:space="preserve">
From Figure B in Zar 84
</t>
        </r>
      </text>
    </comment>
    <comment ref="B83" authorId="0" shapeId="0">
      <text>
        <r>
          <rPr>
            <b/>
            <sz val="9"/>
            <color indexed="81"/>
            <rFont val="Tahoma"/>
            <family val="2"/>
          </rPr>
          <t>Admin:</t>
        </r>
        <r>
          <rPr>
            <sz val="9"/>
            <color indexed="81"/>
            <rFont val="Tahoma"/>
            <family val="2"/>
          </rPr>
          <t xml:space="preserve">
There was only one days worth of usable data so the daysum is also the average..
</t>
        </r>
      </text>
    </comment>
    <comment ref="E84" authorId="0" shapeId="0">
      <text>
        <r>
          <rPr>
            <b/>
            <sz val="9"/>
            <color indexed="81"/>
            <rFont val="Tahoma"/>
            <family val="2"/>
          </rPr>
          <t>Admin:</t>
        </r>
      </text>
    </comment>
    <comment ref="E92" authorId="0" shapeId="0">
      <text>
        <r>
          <rPr>
            <b/>
            <sz val="9"/>
            <color indexed="81"/>
            <rFont val="Tahoma"/>
            <family val="2"/>
          </rPr>
          <t>Admin:</t>
        </r>
      </text>
    </comment>
    <comment ref="E94" authorId="0" shapeId="0">
      <text>
        <r>
          <rPr>
            <b/>
            <sz val="9"/>
            <color indexed="81"/>
            <rFont val="Tahoma"/>
            <family val="2"/>
          </rPr>
          <t>Admin:</t>
        </r>
      </text>
    </comment>
    <comment ref="E97" authorId="0" shapeId="0">
      <text>
        <r>
          <rPr>
            <b/>
            <sz val="9"/>
            <color indexed="81"/>
            <rFont val="Tahoma"/>
            <family val="2"/>
          </rPr>
          <t>Admin:</t>
        </r>
      </text>
    </comment>
    <comment ref="E100" authorId="0" shapeId="0">
      <text>
        <r>
          <rPr>
            <b/>
            <sz val="9"/>
            <color indexed="81"/>
            <rFont val="Tahoma"/>
            <family val="2"/>
          </rPr>
          <t>Admin:</t>
        </r>
      </text>
    </comment>
    <comment ref="E103" authorId="0" shapeId="0">
      <text>
        <r>
          <rPr>
            <b/>
            <sz val="9"/>
            <color indexed="81"/>
            <rFont val="Tahoma"/>
            <family val="2"/>
          </rPr>
          <t>Admin:</t>
        </r>
      </text>
    </comment>
  </commentList>
</comments>
</file>

<file path=xl/sharedStrings.xml><?xml version="1.0" encoding="utf-8"?>
<sst xmlns="http://schemas.openxmlformats.org/spreadsheetml/2006/main" count="2330" uniqueCount="267">
  <si>
    <t>Ca</t>
  </si>
  <si>
    <t>library(readxl)</t>
  </si>
  <si>
    <t>library(lme4)</t>
  </si>
  <si>
    <t>library(car)</t>
  </si>
  <si>
    <t>library(moments)</t>
  </si>
  <si>
    <t>library(emmeans)</t>
  </si>
  <si>
    <t>library(nlme)</t>
  </si>
  <si>
    <t>#mixed effects model for Ca study with residual test</t>
  </si>
  <si>
    <t>SF.Ca$TreatYear&lt;-as.factor(SF.Ca$TreatYear)</t>
  </si>
  <si>
    <t>SF.Ca$Dumm&lt;- as.factor(SF.Ca$Dumm)</t>
  </si>
  <si>
    <t>SF.Ca$Species&lt;-as.factor((SF.Ca$Species))</t>
  </si>
  <si>
    <t>SF.Ca$Avg&lt;- log10(SF.Ca$Avg)</t>
  </si>
  <si>
    <t>SF.Ca$Stand&lt;-as.factor(SF.Ca$Stand)##SF.18&lt;-SF.Ca[SF.Ca$Year=="2018",]</t>
  </si>
  <si>
    <t>SF.cacon&lt;-lmer(Avg~Dumm*Treat+Species+(1|Dumm/TreatYear/Stand/Treat),data = SF.Ca )</t>
  </si>
  <si>
    <t>summary(SF.cacon)</t>
  </si>
  <si>
    <t>qqnorm(resid(SF.cacon))</t>
  </si>
  <si>
    <t>qqline(resid(SF.cacon))</t>
  </si>
  <si>
    <t>shapiro.test(resid(SF.cacon))</t>
  </si>
  <si>
    <t>skewness(resid(SF.cacon))</t>
  </si>
  <si>
    <t># Anova and Tukey HSD</t>
  </si>
  <si>
    <t>Anova(SF.cacon, "F", type=3,contrasts = list(Dumm=contr.sum, Treat=contr.sum))</t>
  </si>
  <si>
    <t>## Now NxP mixed Model</t>
  </si>
  <si>
    <t>SF.n.p&lt;- read_excel("~/College Years!/SUNY ESF/MELNHE/Sap Flow/NxP File.xlsx")</t>
  </si>
  <si>
    <t>SF.18&lt;-SF.n.p[SF.n.p$Year=="2018",]</t>
  </si>
  <si>
    <t>SF.n.p$TreatYear&lt;-as.factor(SF.n.p$TreatYear)</t>
  </si>
  <si>
    <t>SF.n.p$NTRT&lt;-as.factor(SF.n.p$NTRT)</t>
  </si>
  <si>
    <t>SF.n.p$PTRT&lt;-as.factor(SF.n.p$PTRT)</t>
  </si>
  <si>
    <t>SF.n.p$Site&lt;- as.factor((SF.n.p$Site))</t>
  </si>
  <si>
    <t>names(SF.n.p)</t>
  </si>
  <si>
    <t>SF.n.p$Avg&lt;- log(SF.n.p$Avg)</t>
  </si>
  <si>
    <t>SFnp&lt;-lm(Avg~NTRT*PTRT+Species+TreatYear, data = SF.n.p)</t>
  </si>
  <si>
    <t>summary(SFnp)</t>
  </si>
  <si>
    <t>qqnorm(resid(SFnp))</t>
  </si>
  <si>
    <t>qqline(resid(SFnp))</t>
  </si>
  <si>
    <t>shapiro.test(resid(SFnp))</t>
  </si>
  <si>
    <t>skewness(resid(SFnp))</t>
  </si>
  <si>
    <t>Anova(SFnp, type = 3)</t>
  </si>
  <si>
    <t>FOR GRAPH</t>
  </si>
  <si>
    <t>Year</t>
  </si>
  <si>
    <t>SapTime</t>
  </si>
  <si>
    <t>Site</t>
  </si>
  <si>
    <t>TreatYear</t>
  </si>
  <si>
    <t>Yrstand</t>
  </si>
  <si>
    <t>Treat</t>
  </si>
  <si>
    <t>NTRT</t>
  </si>
  <si>
    <t>PTRT</t>
  </si>
  <si>
    <t>Species</t>
  </si>
  <si>
    <t>DBH</t>
  </si>
  <si>
    <t>TagNo</t>
  </si>
  <si>
    <t>TreeID</t>
  </si>
  <si>
    <t>Avg</t>
  </si>
  <si>
    <t>HBO</t>
  </si>
  <si>
    <t>Hubbard Brook Mature_2013</t>
  </si>
  <si>
    <t>Con</t>
  </si>
  <si>
    <t>NO</t>
  </si>
  <si>
    <t>American beech</t>
  </si>
  <si>
    <t>American beecherican beech1</t>
  </si>
  <si>
    <t>American beech3</t>
  </si>
  <si>
    <t>C8</t>
  </si>
  <si>
    <t>Bartlett Mature_2013</t>
  </si>
  <si>
    <t>NA1</t>
  </si>
  <si>
    <t>American beech2</t>
  </si>
  <si>
    <t>NA3</t>
  </si>
  <si>
    <t>Bartlett Mature_2014</t>
  </si>
  <si>
    <t>American beech4</t>
  </si>
  <si>
    <t>American beech5</t>
  </si>
  <si>
    <t>American beech6</t>
  </si>
  <si>
    <t>Hubbard Brook Mature_2014</t>
  </si>
  <si>
    <t>American beech1</t>
  </si>
  <si>
    <t>HBM</t>
  </si>
  <si>
    <t>Hubbard Brook Successional_2018</t>
  </si>
  <si>
    <t>red maple</t>
  </si>
  <si>
    <t>N</t>
  </si>
  <si>
    <t>YES</t>
  </si>
  <si>
    <t>P</t>
  </si>
  <si>
    <t>NP</t>
  </si>
  <si>
    <t>sugar maple</t>
  </si>
  <si>
    <t>sugar maple1</t>
  </si>
  <si>
    <t>sugar maple2</t>
  </si>
  <si>
    <t>JBO</t>
  </si>
  <si>
    <t>Jeffers Brook Mature_2013</t>
  </si>
  <si>
    <t>sugar maple3</t>
  </si>
  <si>
    <t>sugar maple4</t>
  </si>
  <si>
    <t>NA7</t>
  </si>
  <si>
    <t>NA11</t>
  </si>
  <si>
    <t>NA15</t>
  </si>
  <si>
    <t>sugar maple5</t>
  </si>
  <si>
    <t>sugar maple6</t>
  </si>
  <si>
    <t>Jeffers Brook Mature_2014</t>
  </si>
  <si>
    <t>sugar maple7</t>
  </si>
  <si>
    <t>sugar maple8</t>
  </si>
  <si>
    <t>sugar maple9</t>
  </si>
  <si>
    <t>sugar maple10</t>
  </si>
  <si>
    <t>Bartlett Mature_2017</t>
  </si>
  <si>
    <t>Big Papa</t>
  </si>
  <si>
    <t>Und 2</t>
  </si>
  <si>
    <t>C6</t>
  </si>
  <si>
    <t>Bartlett Successional_2015</t>
  </si>
  <si>
    <t>white birch</t>
  </si>
  <si>
    <t>white birch1</t>
  </si>
  <si>
    <t>white birch2</t>
  </si>
  <si>
    <t>white birch3</t>
  </si>
  <si>
    <t>white birch5</t>
  </si>
  <si>
    <t>white birch8</t>
  </si>
  <si>
    <t>white birch10</t>
  </si>
  <si>
    <t>white birch4</t>
  </si>
  <si>
    <t>white birch9</t>
  </si>
  <si>
    <t>NA</t>
  </si>
  <si>
    <t>yellow birch</t>
  </si>
  <si>
    <t>yellow birch1</t>
  </si>
  <si>
    <t>yellow birch3</t>
  </si>
  <si>
    <t xml:space="preserve">yellow birch </t>
  </si>
  <si>
    <t>yellow birch2</t>
  </si>
  <si>
    <t>yellow birch6</t>
  </si>
  <si>
    <t>yellow birch7</t>
  </si>
  <si>
    <t>yellow birch8</t>
  </si>
  <si>
    <t>Stand</t>
  </si>
  <si>
    <t>Dumm</t>
  </si>
  <si>
    <t>mean</t>
  </si>
  <si>
    <t>SM</t>
  </si>
  <si>
    <t>YB</t>
  </si>
  <si>
    <t>AB</t>
  </si>
  <si>
    <t>RM</t>
  </si>
  <si>
    <t>WB</t>
  </si>
  <si>
    <t xml:space="preserve">YB </t>
  </si>
  <si>
    <t>A. mona</t>
  </si>
  <si>
    <t>C controversa</t>
  </si>
  <si>
    <t>U. davidiana</t>
  </si>
  <si>
    <t>T. amurensis</t>
  </si>
  <si>
    <t>MDD%</t>
  </si>
  <si>
    <t>MDD</t>
  </si>
  <si>
    <t>phi</t>
  </si>
  <si>
    <t>v2</t>
  </si>
  <si>
    <t>Q. mongolica</t>
  </si>
  <si>
    <t>v1</t>
  </si>
  <si>
    <t>s2</t>
  </si>
  <si>
    <t>n</t>
  </si>
  <si>
    <t>k</t>
  </si>
  <si>
    <t>Estimated n</t>
  </si>
  <si>
    <t>variance</t>
  </si>
  <si>
    <t>SD</t>
  </si>
  <si>
    <t>Average</t>
  </si>
  <si>
    <t>CV</t>
  </si>
  <si>
    <t>SF SE</t>
  </si>
  <si>
    <t xml:space="preserve">SF Mean </t>
  </si>
  <si>
    <t xml:space="preserve">Paper: https://www.researchgate.net/publication/229269301_Species_effects_on_stand_transpiration_in_northern_Wisconsin </t>
  </si>
  <si>
    <t xml:space="preserve">balsam fir </t>
  </si>
  <si>
    <t>speckled alder</t>
  </si>
  <si>
    <t>white cedar</t>
  </si>
  <si>
    <t>balsam fir</t>
  </si>
  <si>
    <t>aspen</t>
  </si>
  <si>
    <t>basswood</t>
  </si>
  <si>
    <t>red pine</t>
  </si>
  <si>
    <t>Variance</t>
  </si>
  <si>
    <t>SE SF</t>
  </si>
  <si>
    <t>Mean SF (g/cm2/day)</t>
  </si>
  <si>
    <t>p</t>
  </si>
  <si>
    <t>control</t>
  </si>
  <si>
    <t>MDD @ 0.01</t>
  </si>
  <si>
    <r>
      <t>MDD</t>
    </r>
    <r>
      <rPr>
        <b/>
        <sz val="11"/>
        <color theme="1"/>
        <rFont val="Calibri"/>
        <family val="2"/>
        <scheme val="minor"/>
      </rPr>
      <t xml:space="preserve"> @0.05</t>
    </r>
  </si>
  <si>
    <t>SF SD</t>
  </si>
  <si>
    <t>SF (mmol H2O/ m2/s)</t>
  </si>
  <si>
    <t>Cedar</t>
  </si>
  <si>
    <t>Aspen</t>
  </si>
  <si>
    <t>Alder</t>
  </si>
  <si>
    <t>Mean SF g/cm2/day)</t>
  </si>
  <si>
    <t>Study n</t>
  </si>
  <si>
    <t>terminalia amaonia</t>
  </si>
  <si>
    <t>acacia mangium</t>
  </si>
  <si>
    <t>tectona grandis</t>
  </si>
  <si>
    <t>gmelina arborea</t>
  </si>
  <si>
    <t>tabebuia rosea</t>
  </si>
  <si>
    <t>luehea seemannii</t>
  </si>
  <si>
    <t>hura crepitans</t>
  </si>
  <si>
    <t>anacardium excelsum</t>
  </si>
  <si>
    <t>cedrela odorata</t>
  </si>
  <si>
    <t xml:space="preserve">Estimated n </t>
  </si>
  <si>
    <t>S.D.</t>
  </si>
  <si>
    <t>SF (g/cm2/hr)</t>
  </si>
  <si>
    <t>I-1= irrigation</t>
  </si>
  <si>
    <t>I-0= no irrigation</t>
  </si>
  <si>
    <t>F-1= fertilization</t>
  </si>
  <si>
    <t>F-0= no fertilization</t>
  </si>
  <si>
    <t>probes (C ˇ erma´k et al., 2004).</t>
  </si>
  <si>
    <t>average sample tree basal area based on stem diameter at the</t>
  </si>
  <si>
    <t>basal area based on diameter at breast height (1.3 m, DBH) to</t>
  </si>
  <si>
    <t>dividing sap flow (Q) by plot area and multiplying by the ratio of total plot</t>
  </si>
  <si>
    <t>transpiration on a ground area basis (E) was estimated by</t>
  </si>
  <si>
    <t>**E  is "Stand-level</t>
  </si>
  <si>
    <t>KEY:</t>
  </si>
  <si>
    <t>I-1</t>
  </si>
  <si>
    <t>I-0</t>
  </si>
  <si>
    <t>F-1</t>
  </si>
  <si>
    <t>F-0</t>
  </si>
  <si>
    <t xml:space="preserve">Est. n </t>
  </si>
  <si>
    <t>MDD@ alpha 0.01</t>
  </si>
  <si>
    <t xml:space="preserve">S.E. </t>
  </si>
  <si>
    <t>E (mm/month)**</t>
  </si>
  <si>
    <t xml:space="preserve">Treatment </t>
  </si>
  <si>
    <t>Paper: https://www.nrs.fs.fed.us/pubs/jrnl/2004/rm_2004_hubbard_001.pdf</t>
  </si>
  <si>
    <t>fertilized</t>
  </si>
  <si>
    <t>Aug</t>
  </si>
  <si>
    <t>July</t>
  </si>
  <si>
    <t>June</t>
  </si>
  <si>
    <t>May</t>
  </si>
  <si>
    <t>April</t>
  </si>
  <si>
    <t>March</t>
  </si>
  <si>
    <t>Feb</t>
  </si>
  <si>
    <t>Jan</t>
  </si>
  <si>
    <t>Est. n</t>
  </si>
  <si>
    <t>Mean sap flux (mmol/cm^2/s)</t>
  </si>
  <si>
    <t>Treatment</t>
  </si>
  <si>
    <t>Month</t>
  </si>
  <si>
    <t>Saltcedar 1</t>
  </si>
  <si>
    <t>Willow</t>
  </si>
  <si>
    <t>Cottonwood</t>
  </si>
  <si>
    <t>est. n</t>
  </si>
  <si>
    <t>Std Dev</t>
  </si>
  <si>
    <t>SE</t>
  </si>
  <si>
    <t>Sap flow per unit leaf area (kg water/m^2/day)</t>
  </si>
  <si>
    <t>2018 (HBM)</t>
  </si>
  <si>
    <t>2017 (C8)</t>
  </si>
  <si>
    <t>2015 (C6)</t>
  </si>
  <si>
    <t>NxP</t>
  </si>
  <si>
    <t>all four treatments</t>
  </si>
  <si>
    <t>2014 (JBO)</t>
  </si>
  <si>
    <t>2014 (HBO)</t>
  </si>
  <si>
    <t>2014 (C8)</t>
  </si>
  <si>
    <t>2013 (JBO)</t>
  </si>
  <si>
    <t>2013 (HBO)</t>
  </si>
  <si>
    <t>2013 (C8)</t>
  </si>
  <si>
    <t>year</t>
  </si>
  <si>
    <t>Con vs Ca</t>
  </si>
  <si>
    <t>Sap Flow</t>
  </si>
  <si>
    <t>Plot Average</t>
  </si>
  <si>
    <t>Plot SD</t>
  </si>
  <si>
    <t>CV (%)</t>
  </si>
  <si>
    <t>CV across treatments (%)</t>
  </si>
  <si>
    <t>Bartlett Mature</t>
  </si>
  <si>
    <t>Hubbard Brook Successional_2019</t>
  </si>
  <si>
    <t>Project Title</t>
  </si>
  <si>
    <t xml:space="preserve">Field Crew
</t>
  </si>
  <si>
    <t>Alexandrea Rice (arice01@syr.edu)</t>
  </si>
  <si>
    <t>Principal Investigator</t>
  </si>
  <si>
    <t>Ruth Yanai (rdyanai@syr.edu)</t>
  </si>
  <si>
    <t>Mariann Johnston (mjohnston@esf.edu)</t>
  </si>
  <si>
    <t>Collection Period</t>
  </si>
  <si>
    <t>Project Location</t>
  </si>
  <si>
    <t>Project Description</t>
  </si>
  <si>
    <t xml:space="preserve">Measuring sap flow is a technique to estimate transpiration. There have been some inconsistencies in the data collected in the MELNHE plots so the goal of this project was to investigate these inconstistenies as well as compare sap flow between the treatements simultaneously. </t>
  </si>
  <si>
    <t>Field Methods</t>
  </si>
  <si>
    <t xml:space="preserve"> Sap flow was measured using the Granier method which used a reference and a heated probe to measure the rate of sap flow through the temperature difference between the probes. The sensors were inserted into 3/63 cm diameter holes that were drilled into the tree after the bark had been removed. These holes were 21 mm deep. These probes were connected to a data logger that was powered by three 12V deep cycle marine batteries that took temperature difference measurements every 30 seconds and recorded an average for every 15 minutes. Measurements were taken from 4 to 6 sugar maple trees per plot at C8 in Bartlett. Data was collected for about 2 weeks.</t>
  </si>
  <si>
    <t xml:space="preserve">Data Processing </t>
  </si>
  <si>
    <r>
      <t>Baseliner software used the temperature difference recorded to converted to sap flux (Js, g x m</t>
    </r>
    <r>
      <rPr>
        <vertAlign val="superscript"/>
        <sz val="12"/>
        <color indexed="8"/>
        <rFont val="Calibri"/>
        <family val="2"/>
        <scheme val="minor"/>
      </rPr>
      <t>2</t>
    </r>
    <r>
      <rPr>
        <sz val="12"/>
        <color indexed="8"/>
        <rFont val="Calibri"/>
        <family val="2"/>
        <scheme val="minor"/>
      </rPr>
      <t xml:space="preserve"> x s</t>
    </r>
    <r>
      <rPr>
        <vertAlign val="superscript"/>
        <sz val="12"/>
        <color indexed="8"/>
        <rFont val="Calibri"/>
        <family val="2"/>
        <scheme val="minor"/>
      </rPr>
      <t>-1</t>
    </r>
    <r>
      <rPr>
        <sz val="12"/>
        <color indexed="8"/>
        <rFont val="Calibri"/>
        <family val="2"/>
        <scheme val="minor"/>
      </rPr>
      <t xml:space="preserve">). The data for RH, PAR, and Temp were retrieved from: http://data.neonscience.org/browse-data?siteCode=BART. Data files from the data loggers were prepared for analyisis using a protocol from Michele Pruyn.  A helpful paper to read on how to use baseliner/ look at the data in baseliner is </t>
    </r>
    <r>
      <rPr>
        <i/>
        <sz val="12"/>
        <color indexed="8"/>
        <rFont val="Calibri"/>
        <family val="2"/>
        <scheme val="minor"/>
      </rPr>
      <t xml:space="preserve">Oishi, A. Christopher, Hawthorne, D.A, and Oren, R. (2016). Baseliner: an open-source, interactive tool for processing sap flux data from thermal dissipation probes. Software X 5: 139-143. </t>
    </r>
    <r>
      <rPr>
        <sz val="12"/>
        <color indexed="8"/>
        <rFont val="Calibri"/>
        <family val="2"/>
        <scheme val="minor"/>
      </rPr>
      <t>To accurately convert data, you have to highlight the highest point to the next highest point, click convert, and then highlight the next high point to high point for every day. You can not just simply highlight one day and click convert throughout the rest of the data. This will give you a false baseline of sapflow for those falsely converted days. Atmospheric data came from the Bartlett NEON tower: http://data.neonscience.org/browse-data?siteCode=BART</t>
    </r>
  </si>
  <si>
    <t>Related Datasets</t>
  </si>
  <si>
    <t>Publications</t>
  </si>
  <si>
    <t>N/A</t>
  </si>
  <si>
    <t>Sheets included in this file</t>
  </si>
  <si>
    <t>Known Problems</t>
  </si>
  <si>
    <t xml:space="preserve">The data set is not complete for every day because it took a few weeks of troubleshooting to get all the probes working simultaneously. The last few weeks of the data besides a day or two have all the probes working at the same time.  </t>
  </si>
  <si>
    <t>Comments</t>
  </si>
  <si>
    <t>Baseliner conversion is user dependent. This could cause difficulty and inconstancy when comparing datasets  by different people. Raw data from the Bartett Flux Tower was in 30 minute interevals so I interpolated the values for every 15 minutes. For datsets with minute points I averaged for every 15 minutes.</t>
  </si>
  <si>
    <t>Summer 2013 to 2017</t>
  </si>
  <si>
    <t>Bartlett Experimental Forest, NH and Hubbard Brook Experimental Forest, NH</t>
  </si>
  <si>
    <t>Lily Zahor thesis, Adan Hernandez thesis and sap flow data, Sophie Harrison sap flow data, Alexandrea Rice Thesis, Arianna Libenson sap flow data</t>
  </si>
  <si>
    <t xml:space="preserve">N x P: nitrogen and phosphorus factorial design sap flow measurements. Each line is a tree in each plot. Measurements are daily sap flux densitiy averages.
Ca: Sap flux densitiy measurements from trees in calcium addition plots. Each line is a tree in a plot. Measurements are daily sap flux density averages.
MDD: Files with "(MDD)" contain values from published papers that then a minimum detectable difference was calulated for those data. MELNHE (MDD) are values from this study and determine the minimum detectable difference in this study. </t>
  </si>
  <si>
    <t>Daily sapflux densities in hardwood trees and minimum detectable differences calculated from published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</si>
</sst>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sz val="12"/>
      <color theme="1"/>
      <name val="Calibri"/>
      <family val="2"/>
      <scheme val="minor"/>
    </font>
    <font>
      <sz val="10"/>
      <color indexed="8"/>
      <name val="Arial"/>
      <family val="2"/>
    </font>
    <font>
      <b/>
      <sz val="9"/>
      <color indexed="81"/>
      <name val="Tahoma"/>
      <family val="2"/>
    </font>
    <font>
      <sz val="9"/>
      <color indexed="81"/>
      <name val="Tahoma"/>
      <family val="2"/>
    </font>
    <font>
      <u/>
      <sz val="11"/>
      <color theme="10"/>
      <name val="Calibri"/>
      <family val="2"/>
      <scheme val="minor"/>
    </font>
    <font>
      <sz val="14"/>
      <color rgb="FF2E2E2E"/>
      <name val="Georgia"/>
      <family val="1"/>
    </font>
    <font>
      <i/>
      <sz val="14"/>
      <color rgb="FF2E2E2E"/>
      <name val="Georgia"/>
      <family val="1"/>
    </font>
    <font>
      <sz val="8"/>
      <name val="Calibri"/>
      <family val="2"/>
      <scheme val="minor"/>
    </font>
    <font>
      <sz val="12"/>
      <color indexed="8"/>
      <name val="Calibri"/>
      <family val="2"/>
      <scheme val="minor"/>
    </font>
    <font>
      <vertAlign val="superscript"/>
      <sz val="12"/>
      <color indexed="8"/>
      <name val="Calibri"/>
      <family val="2"/>
      <scheme val="minor"/>
    </font>
    <font>
      <i/>
      <sz val="12"/>
      <color indexed="8"/>
      <name val="Calibri"/>
      <family val="2"/>
      <scheme val="minor"/>
    </font>
    <font>
      <sz val="12"/>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2" fillId="0" borderId="0"/>
    <xf numFmtId="0" fontId="3" fillId="0" borderId="0"/>
    <xf numFmtId="0" fontId="6" fillId="0" borderId="0" applyNumberFormat="0" applyFill="0" applyBorder="0" applyAlignment="0" applyProtection="0"/>
  </cellStyleXfs>
  <cellXfs count="32">
    <xf numFmtId="0" fontId="0" fillId="0" borderId="0" xfId="0"/>
    <xf numFmtId="0" fontId="2" fillId="0" borderId="0" xfId="1"/>
    <xf numFmtId="164" fontId="0" fillId="0" borderId="0" xfId="0" applyNumberFormat="1"/>
    <xf numFmtId="2" fontId="0" fillId="0" borderId="0" xfId="0" applyNumberFormat="1"/>
    <xf numFmtId="0" fontId="3" fillId="0" borderId="0" xfId="0" applyFont="1" applyAlignment="1">
      <alignment horizontal="right" wrapText="1"/>
    </xf>
    <xf numFmtId="0" fontId="3" fillId="0" borderId="0" xfId="2"/>
    <xf numFmtId="0" fontId="0" fillId="0" borderId="1" xfId="0" applyBorder="1"/>
    <xf numFmtId="164" fontId="0" fillId="0" borderId="1" xfId="0" applyNumberFormat="1" applyBorder="1"/>
    <xf numFmtId="0" fontId="0" fillId="0" borderId="2" xfId="0" applyBorder="1"/>
    <xf numFmtId="0" fontId="0" fillId="2" borderId="3" xfId="0" applyFill="1" applyBorder="1"/>
    <xf numFmtId="0" fontId="0" fillId="0" borderId="4" xfId="0" applyBorder="1"/>
    <xf numFmtId="0" fontId="0" fillId="0" borderId="5" xfId="0" applyBorder="1"/>
    <xf numFmtId="0" fontId="0" fillId="0" borderId="6" xfId="0" applyBorder="1"/>
    <xf numFmtId="0" fontId="0" fillId="2" borderId="5" xfId="0" applyFill="1" applyBorder="1"/>
    <xf numFmtId="0" fontId="0" fillId="0" borderId="7" xfId="0" applyBorder="1"/>
    <xf numFmtId="0" fontId="0" fillId="0" borderId="8" xfId="0" applyBorder="1"/>
    <xf numFmtId="0" fontId="0" fillId="0" borderId="9" xfId="0" applyBorder="1"/>
    <xf numFmtId="0" fontId="6" fillId="0" borderId="0" xfId="3"/>
    <xf numFmtId="0" fontId="7" fillId="0" borderId="0" xfId="0" applyFont="1"/>
    <xf numFmtId="0" fontId="8" fillId="0" borderId="0" xfId="0" applyFont="1"/>
    <xf numFmtId="0" fontId="0" fillId="2" borderId="2" xfId="0" applyFill="1" applyBorder="1"/>
    <xf numFmtId="164" fontId="0" fillId="0" borderId="5" xfId="0" applyNumberFormat="1" applyBorder="1"/>
    <xf numFmtId="0" fontId="0" fillId="0" borderId="0" xfId="0" applyBorder="1"/>
    <xf numFmtId="164" fontId="0" fillId="0" borderId="0" xfId="0" applyNumberFormat="1" applyBorder="1"/>
    <xf numFmtId="0" fontId="2" fillId="0" borderId="0" xfId="1" applyBorder="1"/>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10" fillId="0" borderId="10" xfId="0" applyFont="1" applyBorder="1"/>
    <xf numFmtId="0" fontId="2" fillId="0" borderId="10" xfId="0" applyFont="1" applyBorder="1" applyAlignment="1">
      <alignment vertical="center" wrapText="1"/>
    </xf>
    <xf numFmtId="0" fontId="2" fillId="0" borderId="0" xfId="0" applyFont="1" applyAlignment="1">
      <alignment vertical="center"/>
    </xf>
    <xf numFmtId="0" fontId="13" fillId="0" borderId="0" xfId="0" applyFont="1" applyAlignment="1">
      <alignment wrapText="1"/>
    </xf>
  </cellXfs>
  <cellStyles count="4">
    <cellStyle name="Hyperlink" xfId="3" builtinId="8"/>
    <cellStyle name="Normal" xfId="0" builtinId="0"/>
    <cellStyle name="Normal 2" xfId="1"/>
    <cellStyle name="Normal_Vegetation_Plot_Data_Bartlett_2004_Tagged_Trees_Fatemi_02_24_2005_me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MDD@%20alpha%200.01"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nrs.fs.fed.us/pubs/jrnl/2004/rm_2004_hubbard_001.pdf"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workbookViewId="0">
      <selection activeCell="B8" sqref="B8"/>
    </sheetView>
  </sheetViews>
  <sheetFormatPr defaultRowHeight="15.75" x14ac:dyDescent="0.25"/>
  <cols>
    <col min="1" max="1" width="35.85546875" style="30" customWidth="1"/>
    <col min="2" max="2" width="83.7109375" style="30" customWidth="1"/>
  </cols>
  <sheetData>
    <row r="1" spans="1:2" ht="31.5" x14ac:dyDescent="0.25">
      <c r="A1" s="25" t="s">
        <v>240</v>
      </c>
      <c r="B1" s="31" t="s">
        <v>266</v>
      </c>
    </row>
    <row r="2" spans="1:2" ht="78.75" x14ac:dyDescent="0.25">
      <c r="A2" s="26" t="s">
        <v>241</v>
      </c>
      <c r="B2" s="26" t="s">
        <v>242</v>
      </c>
    </row>
    <row r="3" spans="1:2" x14ac:dyDescent="0.25">
      <c r="A3" s="26" t="s">
        <v>243</v>
      </c>
      <c r="B3" s="26" t="s">
        <v>244</v>
      </c>
    </row>
    <row r="4" spans="1:2" x14ac:dyDescent="0.25">
      <c r="A4" s="27"/>
      <c r="B4" s="27" t="s">
        <v>245</v>
      </c>
    </row>
    <row r="5" spans="1:2" x14ac:dyDescent="0.25">
      <c r="A5" s="25" t="s">
        <v>246</v>
      </c>
      <c r="B5" s="25" t="s">
        <v>262</v>
      </c>
    </row>
    <row r="6" spans="1:2" x14ac:dyDescent="0.25">
      <c r="A6" s="25" t="s">
        <v>247</v>
      </c>
      <c r="B6" s="25" t="s">
        <v>263</v>
      </c>
    </row>
    <row r="7" spans="1:2" ht="63" x14ac:dyDescent="0.25">
      <c r="A7" s="25" t="s">
        <v>248</v>
      </c>
      <c r="B7" s="25" t="s">
        <v>249</v>
      </c>
    </row>
    <row r="8" spans="1:2" ht="141.75" x14ac:dyDescent="0.25">
      <c r="A8" s="26" t="s">
        <v>250</v>
      </c>
      <c r="B8" s="26" t="s">
        <v>251</v>
      </c>
    </row>
    <row r="9" spans="1:2" ht="207" x14ac:dyDescent="0.25">
      <c r="A9" s="25" t="s">
        <v>252</v>
      </c>
      <c r="B9" s="25" t="s">
        <v>253</v>
      </c>
    </row>
    <row r="10" spans="1:2" ht="31.5" x14ac:dyDescent="0.25">
      <c r="A10" s="25" t="s">
        <v>254</v>
      </c>
      <c r="B10" s="25" t="s">
        <v>264</v>
      </c>
    </row>
    <row r="11" spans="1:2" x14ac:dyDescent="0.25">
      <c r="A11" s="28" t="s">
        <v>255</v>
      </c>
      <c r="B11" s="28" t="s">
        <v>256</v>
      </c>
    </row>
    <row r="12" spans="1:2" ht="110.25" x14ac:dyDescent="0.25">
      <c r="A12" s="25" t="s">
        <v>257</v>
      </c>
      <c r="B12" s="25" t="s">
        <v>265</v>
      </c>
    </row>
    <row r="13" spans="1:2" ht="47.25" x14ac:dyDescent="0.25">
      <c r="A13" s="25" t="s">
        <v>258</v>
      </c>
      <c r="B13" s="25" t="s">
        <v>259</v>
      </c>
    </row>
    <row r="14" spans="1:2" ht="63" x14ac:dyDescent="0.25">
      <c r="A14" s="29" t="s">
        <v>260</v>
      </c>
      <c r="B14" s="29" t="s">
        <v>261</v>
      </c>
    </row>
  </sheetData>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13" sqref="A13"/>
    </sheetView>
  </sheetViews>
  <sheetFormatPr defaultColWidth="8.7109375" defaultRowHeight="15" x14ac:dyDescent="0.25"/>
  <cols>
    <col min="1" max="1" width="18.7109375" bestFit="1" customWidth="1"/>
    <col min="9" max="9" width="12" bestFit="1" customWidth="1"/>
  </cols>
  <sheetData>
    <row r="1" spans="1:9" x14ac:dyDescent="0.25">
      <c r="A1" t="s">
        <v>46</v>
      </c>
      <c r="B1" t="s">
        <v>136</v>
      </c>
      <c r="C1" t="s">
        <v>178</v>
      </c>
      <c r="D1" t="s">
        <v>177</v>
      </c>
      <c r="E1" t="s">
        <v>153</v>
      </c>
      <c r="G1" s="16"/>
      <c r="H1" s="15" t="s">
        <v>130</v>
      </c>
      <c r="I1" s="14" t="s">
        <v>176</v>
      </c>
    </row>
    <row r="2" spans="1:9" x14ac:dyDescent="0.25">
      <c r="A2" t="s">
        <v>175</v>
      </c>
      <c r="B2">
        <v>4</v>
      </c>
      <c r="C2">
        <v>20</v>
      </c>
      <c r="D2">
        <v>4</v>
      </c>
      <c r="E2">
        <f t="shared" ref="E2:E10" si="0">D2^2</f>
        <v>16</v>
      </c>
      <c r="G2" s="12" t="s">
        <v>137</v>
      </c>
      <c r="H2">
        <v>9</v>
      </c>
      <c r="I2" s="11">
        <v>9</v>
      </c>
    </row>
    <row r="3" spans="1:9" x14ac:dyDescent="0.25">
      <c r="A3" t="s">
        <v>174</v>
      </c>
      <c r="B3">
        <v>4</v>
      </c>
      <c r="C3">
        <v>46</v>
      </c>
      <c r="D3">
        <v>9</v>
      </c>
      <c r="E3">
        <f t="shared" si="0"/>
        <v>81</v>
      </c>
      <c r="G3" s="12" t="s">
        <v>136</v>
      </c>
      <c r="H3">
        <v>4</v>
      </c>
      <c r="I3" s="13">
        <v>35</v>
      </c>
    </row>
    <row r="4" spans="1:9" x14ac:dyDescent="0.25">
      <c r="A4" t="s">
        <v>173</v>
      </c>
      <c r="B4">
        <v>4</v>
      </c>
      <c r="C4">
        <v>33</v>
      </c>
      <c r="D4">
        <v>8</v>
      </c>
      <c r="E4">
        <f t="shared" si="0"/>
        <v>64</v>
      </c>
      <c r="G4" s="12" t="s">
        <v>135</v>
      </c>
      <c r="H4">
        <f>E11</f>
        <v>39.333333333333336</v>
      </c>
      <c r="I4" s="11">
        <f>E11</f>
        <v>39.333333333333336</v>
      </c>
    </row>
    <row r="5" spans="1:9" x14ac:dyDescent="0.25">
      <c r="A5" t="s">
        <v>172</v>
      </c>
      <c r="B5">
        <v>4</v>
      </c>
      <c r="C5">
        <v>43</v>
      </c>
      <c r="D5">
        <v>7</v>
      </c>
      <c r="E5">
        <f t="shared" si="0"/>
        <v>49</v>
      </c>
      <c r="G5" s="12" t="s">
        <v>134</v>
      </c>
      <c r="H5">
        <f>H2-1</f>
        <v>8</v>
      </c>
      <c r="I5" s="11">
        <f>I2-1</f>
        <v>8</v>
      </c>
    </row>
    <row r="6" spans="1:9" x14ac:dyDescent="0.25">
      <c r="A6" t="s">
        <v>171</v>
      </c>
      <c r="B6">
        <v>4</v>
      </c>
      <c r="C6">
        <v>30</v>
      </c>
      <c r="D6">
        <v>5</v>
      </c>
      <c r="E6">
        <f t="shared" si="0"/>
        <v>25</v>
      </c>
      <c r="G6" s="12" t="s">
        <v>132</v>
      </c>
      <c r="H6">
        <f>H2*(H3-1)</f>
        <v>27</v>
      </c>
      <c r="I6" s="11">
        <f>I2*(I3-1)</f>
        <v>306</v>
      </c>
    </row>
    <row r="7" spans="1:9" x14ac:dyDescent="0.25">
      <c r="A7" t="s">
        <v>170</v>
      </c>
      <c r="B7">
        <v>4</v>
      </c>
      <c r="C7">
        <v>20</v>
      </c>
      <c r="D7">
        <v>5</v>
      </c>
      <c r="E7">
        <f t="shared" si="0"/>
        <v>25</v>
      </c>
      <c r="G7" s="12" t="s">
        <v>131</v>
      </c>
      <c r="H7">
        <v>1.5</v>
      </c>
      <c r="I7" s="11">
        <v>1.43</v>
      </c>
    </row>
    <row r="8" spans="1:9" x14ac:dyDescent="0.25">
      <c r="A8" t="s">
        <v>169</v>
      </c>
      <c r="B8">
        <v>4</v>
      </c>
      <c r="C8">
        <v>35</v>
      </c>
      <c r="D8">
        <v>6</v>
      </c>
      <c r="E8">
        <f t="shared" si="0"/>
        <v>36</v>
      </c>
      <c r="G8" s="12" t="s">
        <v>130</v>
      </c>
      <c r="H8">
        <f>(SQRT((2*H2*H4*(H7^2))/H3))</f>
        <v>19.956202043475106</v>
      </c>
      <c r="I8" s="11">
        <f>(SQRT((2*I2*I4*(I7^2))/I3))</f>
        <v>6.4315943368876827</v>
      </c>
    </row>
    <row r="9" spans="1:9" x14ac:dyDescent="0.25">
      <c r="A9" t="s">
        <v>168</v>
      </c>
      <c r="B9">
        <v>4</v>
      </c>
      <c r="C9">
        <v>29</v>
      </c>
      <c r="D9">
        <v>7</v>
      </c>
      <c r="E9">
        <f t="shared" si="0"/>
        <v>49</v>
      </c>
      <c r="G9" s="12" t="s">
        <v>118</v>
      </c>
      <c r="H9">
        <f>AVERAGE(C2:C10)</f>
        <v>32.777777777777779</v>
      </c>
      <c r="I9" s="11">
        <f>AVERAGE(C2:C10)</f>
        <v>32.777777777777779</v>
      </c>
    </row>
    <row r="10" spans="1:9" ht="15.75" thickBot="1" x14ac:dyDescent="0.3">
      <c r="A10" t="s">
        <v>167</v>
      </c>
      <c r="B10">
        <v>4</v>
      </c>
      <c r="C10">
        <v>39</v>
      </c>
      <c r="D10">
        <v>3</v>
      </c>
      <c r="E10">
        <f t="shared" si="0"/>
        <v>9</v>
      </c>
      <c r="G10" s="10" t="s">
        <v>129</v>
      </c>
      <c r="H10" s="9">
        <f>H8/H9*100</f>
        <v>60.883328268229128</v>
      </c>
      <c r="I10" s="8">
        <f>I8/I9*100</f>
        <v>19.62181323118276</v>
      </c>
    </row>
    <row r="11" spans="1:9" x14ac:dyDescent="0.25">
      <c r="E11">
        <f>AVERAGE(E2:E10)</f>
        <v>39.333333333333336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opLeftCell="H1" workbookViewId="0">
      <selection activeCell="J8" sqref="J8"/>
    </sheetView>
  </sheetViews>
  <sheetFormatPr defaultColWidth="11.5703125" defaultRowHeight="15" x14ac:dyDescent="0.25"/>
  <cols>
    <col min="2" max="2" width="14.140625" customWidth="1"/>
    <col min="3" max="3" width="15.42578125" bestFit="1" customWidth="1"/>
    <col min="6" max="6" width="16.7109375" customWidth="1"/>
  </cols>
  <sheetData>
    <row r="1" spans="1:15" x14ac:dyDescent="0.25">
      <c r="A1" t="s">
        <v>198</v>
      </c>
      <c r="B1" t="s">
        <v>136</v>
      </c>
      <c r="C1" t="s">
        <v>197</v>
      </c>
      <c r="D1" t="s">
        <v>196</v>
      </c>
      <c r="E1" t="s">
        <v>177</v>
      </c>
      <c r="F1" t="s">
        <v>153</v>
      </c>
      <c r="I1" s="16"/>
      <c r="J1" t="s">
        <v>130</v>
      </c>
      <c r="K1" s="14" t="s">
        <v>194</v>
      </c>
      <c r="M1" s="16"/>
      <c r="N1" s="17" t="s">
        <v>195</v>
      </c>
      <c r="O1" s="14" t="s">
        <v>194</v>
      </c>
    </row>
    <row r="2" spans="1:15" x14ac:dyDescent="0.25">
      <c r="A2" t="s">
        <v>193</v>
      </c>
      <c r="B2">
        <v>5</v>
      </c>
      <c r="C2">
        <v>20.2</v>
      </c>
      <c r="D2">
        <v>2.2000000000000002</v>
      </c>
      <c r="E2">
        <f>D2*(SQRT(B2))</f>
        <v>4.9193495504995379</v>
      </c>
      <c r="F2">
        <f>E2^2</f>
        <v>24.200000000000006</v>
      </c>
      <c r="I2" s="12" t="s">
        <v>137</v>
      </c>
      <c r="J2">
        <v>4</v>
      </c>
      <c r="K2" s="11">
        <v>4</v>
      </c>
      <c r="M2" s="12" t="s">
        <v>137</v>
      </c>
      <c r="N2">
        <v>4</v>
      </c>
      <c r="O2" s="11">
        <v>4</v>
      </c>
    </row>
    <row r="3" spans="1:15" x14ac:dyDescent="0.25">
      <c r="A3" t="s">
        <v>192</v>
      </c>
      <c r="B3">
        <v>5</v>
      </c>
      <c r="C3">
        <v>38.200000000000003</v>
      </c>
      <c r="D3">
        <v>3.7</v>
      </c>
      <c r="E3">
        <f>D3*(SQRT(B3))</f>
        <v>8.2734515167492226</v>
      </c>
      <c r="F3">
        <f>E3^2</f>
        <v>68.450000000000017</v>
      </c>
      <c r="I3" s="12" t="s">
        <v>136</v>
      </c>
      <c r="J3">
        <v>5</v>
      </c>
      <c r="K3" s="13">
        <v>43</v>
      </c>
      <c r="M3" s="12" t="s">
        <v>136</v>
      </c>
      <c r="N3">
        <v>5</v>
      </c>
      <c r="O3" s="13">
        <v>43</v>
      </c>
    </row>
    <row r="4" spans="1:15" x14ac:dyDescent="0.25">
      <c r="A4" t="s">
        <v>191</v>
      </c>
      <c r="B4">
        <v>5</v>
      </c>
      <c r="C4">
        <v>28.3</v>
      </c>
      <c r="D4">
        <v>5.3</v>
      </c>
      <c r="E4">
        <f>D4*(SQRT(B4))</f>
        <v>11.851160280748886</v>
      </c>
      <c r="F4">
        <f>E4^2</f>
        <v>140.45000000000002</v>
      </c>
      <c r="I4" s="12" t="s">
        <v>135</v>
      </c>
      <c r="J4">
        <f>F6</f>
        <v>87.075000000000003</v>
      </c>
      <c r="K4" s="11">
        <f>F6</f>
        <v>87.075000000000003</v>
      </c>
      <c r="M4" s="12" t="s">
        <v>135</v>
      </c>
      <c r="N4">
        <f>J4</f>
        <v>87.075000000000003</v>
      </c>
      <c r="O4" s="11">
        <f>J6</f>
        <v>16</v>
      </c>
    </row>
    <row r="5" spans="1:15" x14ac:dyDescent="0.25">
      <c r="A5" t="s">
        <v>190</v>
      </c>
      <c r="B5">
        <v>5</v>
      </c>
      <c r="C5">
        <v>30.2</v>
      </c>
      <c r="D5">
        <v>4.8</v>
      </c>
      <c r="E5">
        <f>D5*(SQRT(B5))</f>
        <v>10.733126291998991</v>
      </c>
      <c r="F5">
        <f>E5^2</f>
        <v>115.2</v>
      </c>
      <c r="I5" s="12" t="s">
        <v>134</v>
      </c>
      <c r="J5">
        <f>J2-1</f>
        <v>3</v>
      </c>
      <c r="K5" s="11">
        <f>K2-1</f>
        <v>3</v>
      </c>
      <c r="M5" s="12" t="s">
        <v>134</v>
      </c>
      <c r="N5">
        <f>N2-1</f>
        <v>3</v>
      </c>
      <c r="O5" s="11">
        <f>O2-1</f>
        <v>3</v>
      </c>
    </row>
    <row r="6" spans="1:15" x14ac:dyDescent="0.25">
      <c r="F6">
        <f>AVERAGE(F2:F5)</f>
        <v>87.075000000000003</v>
      </c>
      <c r="I6" s="12" t="s">
        <v>132</v>
      </c>
      <c r="J6">
        <f>J2*(J3-1)</f>
        <v>16</v>
      </c>
      <c r="K6" s="11">
        <f>K2*(K3-1)</f>
        <v>168</v>
      </c>
      <c r="M6" s="12" t="s">
        <v>132</v>
      </c>
      <c r="N6">
        <f>N2*(N3-1)</f>
        <v>16</v>
      </c>
      <c r="O6" s="11">
        <f>O2*(O3-1)</f>
        <v>168</v>
      </c>
    </row>
    <row r="7" spans="1:15" x14ac:dyDescent="0.25">
      <c r="I7" s="12" t="s">
        <v>131</v>
      </c>
      <c r="J7">
        <v>1.83</v>
      </c>
      <c r="K7" s="11">
        <v>1.83</v>
      </c>
      <c r="M7" s="12" t="s">
        <v>131</v>
      </c>
      <c r="N7">
        <v>2.39</v>
      </c>
      <c r="O7" s="11">
        <v>1.83</v>
      </c>
    </row>
    <row r="8" spans="1:15" x14ac:dyDescent="0.25">
      <c r="I8" s="12" t="s">
        <v>130</v>
      </c>
      <c r="J8">
        <f>(SQRT((2*J2*J4*(J7^2))/J3))</f>
        <v>21.600202499050791</v>
      </c>
      <c r="K8" s="11">
        <f>(SQRT((2*K2*K4*(K7^2))/K3))</f>
        <v>7.365607917884307</v>
      </c>
      <c r="M8" s="12" t="s">
        <v>130</v>
      </c>
      <c r="N8">
        <f>(SQRT((2*N2*N4*(N7^2))/N3))</f>
        <v>28.210100531547209</v>
      </c>
      <c r="O8" s="11">
        <f>(SQRT((2*O2*O4*(O7^2))/O3))</f>
        <v>3.1573435993966767</v>
      </c>
    </row>
    <row r="9" spans="1:15" x14ac:dyDescent="0.25">
      <c r="A9" t="s">
        <v>189</v>
      </c>
      <c r="I9" s="12" t="s">
        <v>118</v>
      </c>
      <c r="J9">
        <f>AVERAGE(C2:C10)</f>
        <v>29.225000000000001</v>
      </c>
      <c r="K9" s="11">
        <f>AVERAGE(C2:C10)</f>
        <v>29.225000000000001</v>
      </c>
      <c r="M9" s="12" t="s">
        <v>118</v>
      </c>
      <c r="N9">
        <f>J9</f>
        <v>29.225000000000001</v>
      </c>
      <c r="O9" s="11" t="e">
        <f>AVERAGE(G2:G10)</f>
        <v>#DIV/0!</v>
      </c>
    </row>
    <row r="10" spans="1:15" ht="15.75" thickBot="1" x14ac:dyDescent="0.3">
      <c r="A10" t="s">
        <v>188</v>
      </c>
      <c r="I10" s="10" t="s">
        <v>129</v>
      </c>
      <c r="J10" s="9">
        <f>J8/J9*100</f>
        <v>73.91001710539193</v>
      </c>
      <c r="K10" s="8">
        <f>K8/K9*100</f>
        <v>25.203106648021578</v>
      </c>
      <c r="M10" s="10" t="s">
        <v>129</v>
      </c>
      <c r="N10" s="9">
        <f>N8/N9*100</f>
        <v>96.527290099391635</v>
      </c>
      <c r="O10" s="8" t="e">
        <f>O8/O9*100</f>
        <v>#DIV/0!</v>
      </c>
    </row>
    <row r="11" spans="1:15" x14ac:dyDescent="0.25">
      <c r="A11" t="s">
        <v>187</v>
      </c>
    </row>
    <row r="12" spans="1:15" x14ac:dyDescent="0.25">
      <c r="A12" t="s">
        <v>186</v>
      </c>
    </row>
    <row r="13" spans="1:15" x14ac:dyDescent="0.25">
      <c r="A13" t="s">
        <v>185</v>
      </c>
    </row>
    <row r="14" spans="1:15" x14ac:dyDescent="0.25">
      <c r="A14" t="s">
        <v>184</v>
      </c>
    </row>
    <row r="15" spans="1:15" x14ac:dyDescent="0.25">
      <c r="A15" t="s">
        <v>183</v>
      </c>
    </row>
    <row r="17" spans="1:1" x14ac:dyDescent="0.25">
      <c r="A17" t="s">
        <v>182</v>
      </c>
    </row>
    <row r="18" spans="1:1" x14ac:dyDescent="0.25">
      <c r="A18" t="s">
        <v>181</v>
      </c>
    </row>
    <row r="19" spans="1:1" x14ac:dyDescent="0.25">
      <c r="A19" t="s">
        <v>180</v>
      </c>
    </row>
    <row r="20" spans="1:1" x14ac:dyDescent="0.25">
      <c r="A20" t="s">
        <v>179</v>
      </c>
    </row>
  </sheetData>
  <hyperlinks>
    <hyperlink ref="N1"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opLeftCell="H1" workbookViewId="0">
      <selection activeCell="M16" sqref="M16"/>
    </sheetView>
  </sheetViews>
  <sheetFormatPr defaultColWidth="11.5703125" defaultRowHeight="15" x14ac:dyDescent="0.25"/>
  <cols>
    <col min="6" max="6" width="12" bestFit="1" customWidth="1"/>
  </cols>
  <sheetData>
    <row r="1" spans="1:11" x14ac:dyDescent="0.25">
      <c r="A1" t="s">
        <v>212</v>
      </c>
      <c r="B1" t="s">
        <v>211</v>
      </c>
      <c r="C1" t="s">
        <v>136</v>
      </c>
      <c r="D1" t="s">
        <v>210</v>
      </c>
      <c r="E1" t="s">
        <v>140</v>
      </c>
      <c r="I1" s="16"/>
      <c r="J1" s="15" t="s">
        <v>130</v>
      </c>
      <c r="K1" s="14" t="s">
        <v>209</v>
      </c>
    </row>
    <row r="2" spans="1:11" x14ac:dyDescent="0.25">
      <c r="A2" t="s">
        <v>208</v>
      </c>
      <c r="B2" t="s">
        <v>157</v>
      </c>
      <c r="C2">
        <v>9</v>
      </c>
      <c r="D2">
        <v>7.5999999999999998E-2</v>
      </c>
      <c r="E2">
        <v>7.0000000000000001E-3</v>
      </c>
      <c r="I2" s="12" t="s">
        <v>137</v>
      </c>
      <c r="J2">
        <v>2</v>
      </c>
      <c r="K2" s="11">
        <v>2</v>
      </c>
    </row>
    <row r="3" spans="1:11" x14ac:dyDescent="0.25">
      <c r="A3" t="s">
        <v>207</v>
      </c>
      <c r="B3" t="s">
        <v>157</v>
      </c>
      <c r="D3">
        <v>7.0999999999999994E-2</v>
      </c>
      <c r="E3">
        <v>7.0000000000000001E-3</v>
      </c>
      <c r="I3" s="12" t="s">
        <v>136</v>
      </c>
      <c r="J3">
        <v>9</v>
      </c>
      <c r="K3" s="13">
        <v>35</v>
      </c>
    </row>
    <row r="4" spans="1:11" x14ac:dyDescent="0.25">
      <c r="A4" t="s">
        <v>206</v>
      </c>
      <c r="B4" t="s">
        <v>157</v>
      </c>
      <c r="D4">
        <v>7.4999999999999997E-2</v>
      </c>
      <c r="E4">
        <v>1.2999999999999999E-2</v>
      </c>
      <c r="I4" s="12" t="s">
        <v>135</v>
      </c>
      <c r="J4">
        <f>F25</f>
        <v>2.6414285714285667E-4</v>
      </c>
      <c r="K4" s="11">
        <f>F25</f>
        <v>2.6414285714285667E-4</v>
      </c>
    </row>
    <row r="5" spans="1:11" x14ac:dyDescent="0.25">
      <c r="A5" t="s">
        <v>205</v>
      </c>
      <c r="B5" t="s">
        <v>157</v>
      </c>
      <c r="D5">
        <v>5.3999999999999999E-2</v>
      </c>
      <c r="E5">
        <v>1.2E-2</v>
      </c>
      <c r="I5" s="12" t="s">
        <v>134</v>
      </c>
      <c r="J5">
        <f>J2-1</f>
        <v>1</v>
      </c>
      <c r="K5" s="11">
        <f>K2-1</f>
        <v>1</v>
      </c>
    </row>
    <row r="6" spans="1:11" x14ac:dyDescent="0.25">
      <c r="A6" t="s">
        <v>204</v>
      </c>
      <c r="B6" t="s">
        <v>157</v>
      </c>
      <c r="D6">
        <v>5.5E-2</v>
      </c>
      <c r="E6">
        <v>1.2E-2</v>
      </c>
      <c r="I6" s="12" t="s">
        <v>132</v>
      </c>
      <c r="J6">
        <f>J2*(J3-1)</f>
        <v>16</v>
      </c>
      <c r="K6" s="11">
        <f>K2*(K3-1)</f>
        <v>68</v>
      </c>
    </row>
    <row r="7" spans="1:11" x14ac:dyDescent="0.25">
      <c r="A7" t="s">
        <v>203</v>
      </c>
      <c r="B7" t="s">
        <v>157</v>
      </c>
      <c r="D7">
        <v>7.1999999999999995E-2</v>
      </c>
      <c r="E7">
        <v>1.2999999999999999E-2</v>
      </c>
      <c r="I7" s="12" t="s">
        <v>131</v>
      </c>
      <c r="J7">
        <v>2.7</v>
      </c>
      <c r="K7" s="11">
        <v>2.65</v>
      </c>
    </row>
    <row r="8" spans="1:11" x14ac:dyDescent="0.25">
      <c r="A8" t="s">
        <v>202</v>
      </c>
      <c r="B8" t="s">
        <v>157</v>
      </c>
      <c r="D8">
        <v>7.0000000000000007E-2</v>
      </c>
      <c r="E8">
        <v>1.9E-2</v>
      </c>
      <c r="I8" s="12" t="s">
        <v>130</v>
      </c>
      <c r="J8">
        <f>(SQRT((2*J2*J4*(J7^2))/J3))</f>
        <v>2.9254450210914162E-2</v>
      </c>
      <c r="K8" s="11">
        <f>(SQRT((2*K2*K4*(K7^2))/K3))</f>
        <v>1.4559996916348617E-2</v>
      </c>
    </row>
    <row r="9" spans="1:11" x14ac:dyDescent="0.25">
      <c r="A9" t="s">
        <v>201</v>
      </c>
      <c r="B9" t="s">
        <v>157</v>
      </c>
      <c r="D9">
        <v>7.9000000000000001E-2</v>
      </c>
      <c r="E9">
        <v>1.4E-2</v>
      </c>
      <c r="I9" s="12" t="s">
        <v>118</v>
      </c>
      <c r="J9">
        <f>AVERAGE(D2:D17)</f>
        <v>7.3249999999999982E-2</v>
      </c>
      <c r="K9" s="11">
        <f>AVERAGE(D2:D17)</f>
        <v>7.3249999999999982E-2</v>
      </c>
    </row>
    <row r="10" spans="1:11" ht="15.75" thickBot="1" x14ac:dyDescent="0.3">
      <c r="A10" t="s">
        <v>208</v>
      </c>
      <c r="B10" t="s">
        <v>200</v>
      </c>
      <c r="C10">
        <v>9</v>
      </c>
      <c r="D10">
        <v>0.06</v>
      </c>
      <c r="E10">
        <v>5.0000000000000001E-3</v>
      </c>
      <c r="I10" s="10" t="s">
        <v>129</v>
      </c>
      <c r="J10" s="9">
        <f>J8/J9*100</f>
        <v>39.937815987596139</v>
      </c>
      <c r="K10" s="8">
        <f>K8/K9*100</f>
        <v>19.877128896039071</v>
      </c>
    </row>
    <row r="11" spans="1:11" x14ac:dyDescent="0.25">
      <c r="A11" t="s">
        <v>207</v>
      </c>
      <c r="B11" t="s">
        <v>200</v>
      </c>
      <c r="D11">
        <v>6.2E-2</v>
      </c>
      <c r="E11">
        <v>3.0000000000000001E-3</v>
      </c>
    </row>
    <row r="12" spans="1:11" x14ac:dyDescent="0.25">
      <c r="A12" t="s">
        <v>206</v>
      </c>
      <c r="B12" t="s">
        <v>200</v>
      </c>
      <c r="D12">
        <v>7.2999999999999995E-2</v>
      </c>
      <c r="E12">
        <v>1.2999999999999999E-2</v>
      </c>
    </row>
    <row r="13" spans="1:11" x14ac:dyDescent="0.25">
      <c r="A13" t="s">
        <v>205</v>
      </c>
      <c r="B13" t="s">
        <v>200</v>
      </c>
      <c r="D13">
        <v>5.8999999999999997E-2</v>
      </c>
      <c r="E13">
        <v>1.2E-2</v>
      </c>
    </row>
    <row r="14" spans="1:11" x14ac:dyDescent="0.25">
      <c r="A14" t="s">
        <v>204</v>
      </c>
      <c r="B14" t="s">
        <v>200</v>
      </c>
      <c r="D14">
        <v>6.8000000000000005E-2</v>
      </c>
      <c r="E14">
        <v>1.2E-2</v>
      </c>
    </row>
    <row r="15" spans="1:11" x14ac:dyDescent="0.25">
      <c r="A15" t="s">
        <v>203</v>
      </c>
      <c r="B15" t="s">
        <v>200</v>
      </c>
      <c r="D15">
        <v>9.0999999999999998E-2</v>
      </c>
      <c r="E15">
        <v>1.4999999999999999E-2</v>
      </c>
    </row>
    <row r="16" spans="1:11" x14ac:dyDescent="0.25">
      <c r="A16" t="s">
        <v>202</v>
      </c>
      <c r="B16" t="s">
        <v>200</v>
      </c>
      <c r="D16">
        <v>8.6999999999999994E-2</v>
      </c>
      <c r="E16">
        <v>1.4E-2</v>
      </c>
    </row>
    <row r="17" spans="1:6" x14ac:dyDescent="0.25">
      <c r="A17" t="s">
        <v>201</v>
      </c>
      <c r="B17" t="s">
        <v>200</v>
      </c>
      <c r="D17">
        <v>0.12</v>
      </c>
      <c r="E17">
        <v>1.2E-2</v>
      </c>
    </row>
    <row r="19" spans="1:6" x14ac:dyDescent="0.25">
      <c r="A19" s="17" t="s">
        <v>199</v>
      </c>
    </row>
    <row r="23" spans="1:6" x14ac:dyDescent="0.25">
      <c r="D23">
        <v>6.8999999999999992E-2</v>
      </c>
      <c r="E23">
        <v>9.4112394811432208E-3</v>
      </c>
      <c r="F23">
        <f>E23^2</f>
        <v>8.8571428571428918E-5</v>
      </c>
    </row>
    <row r="24" spans="1:6" x14ac:dyDescent="0.25">
      <c r="D24">
        <v>7.7499999999999999E-2</v>
      </c>
      <c r="E24">
        <v>2.0969365410385798E-2</v>
      </c>
      <c r="F24">
        <f>E24^2</f>
        <v>4.3971428571428438E-4</v>
      </c>
    </row>
    <row r="25" spans="1:6" x14ac:dyDescent="0.25">
      <c r="F25">
        <f>AVERAGE(F23:F24)</f>
        <v>2.6414285714285667E-4</v>
      </c>
    </row>
  </sheetData>
  <hyperlinks>
    <hyperlink ref="A19" r:id="rId1" display="https://www.nrs.fs.fed.us/pubs/jrnl/2004/rm_2004_hubbard_001.pd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J8" sqref="J8"/>
    </sheetView>
  </sheetViews>
  <sheetFormatPr defaultColWidth="11.5703125" defaultRowHeight="15" x14ac:dyDescent="0.25"/>
  <cols>
    <col min="3" max="3" width="39.7109375" bestFit="1" customWidth="1"/>
    <col min="4" max="4" width="9.5703125" bestFit="1" customWidth="1"/>
    <col min="5" max="6" width="8.28515625" customWidth="1"/>
    <col min="7" max="8" width="7.7109375" customWidth="1"/>
    <col min="9" max="9" width="8.28515625" customWidth="1"/>
    <col min="10" max="10" width="6.28515625" customWidth="1"/>
    <col min="15" max="15" width="14.140625" customWidth="1"/>
  </cols>
  <sheetData>
    <row r="1" spans="1:14" x14ac:dyDescent="0.25">
      <c r="A1" t="s">
        <v>46</v>
      </c>
      <c r="B1" t="s">
        <v>136</v>
      </c>
      <c r="C1" t="s">
        <v>219</v>
      </c>
      <c r="D1" t="s">
        <v>218</v>
      </c>
      <c r="E1" t="s">
        <v>217</v>
      </c>
      <c r="F1" t="s">
        <v>139</v>
      </c>
      <c r="I1" s="16"/>
      <c r="J1" s="15" t="s">
        <v>130</v>
      </c>
      <c r="K1" s="14" t="s">
        <v>216</v>
      </c>
    </row>
    <row r="2" spans="1:14" x14ac:dyDescent="0.25">
      <c r="A2" t="s">
        <v>215</v>
      </c>
      <c r="B2">
        <v>6</v>
      </c>
      <c r="C2">
        <v>1.88</v>
      </c>
      <c r="D2">
        <v>0.22</v>
      </c>
      <c r="E2">
        <f>D2*SQRT(B2)</f>
        <v>0.53888774341229917</v>
      </c>
      <c r="F2">
        <f>E2^2</f>
        <v>0.29039999999999999</v>
      </c>
      <c r="I2" s="12" t="s">
        <v>137</v>
      </c>
      <c r="J2">
        <v>3</v>
      </c>
      <c r="K2" s="11">
        <v>3</v>
      </c>
    </row>
    <row r="3" spans="1:14" x14ac:dyDescent="0.25">
      <c r="A3" t="s">
        <v>214</v>
      </c>
      <c r="B3">
        <v>6</v>
      </c>
      <c r="C3">
        <v>1.52</v>
      </c>
      <c r="D3">
        <v>0.1</v>
      </c>
      <c r="E3">
        <f>D3*SQRT(B3)</f>
        <v>0.2449489742783178</v>
      </c>
      <c r="F3">
        <f>E3^2</f>
        <v>0.06</v>
      </c>
      <c r="I3" s="12" t="s">
        <v>136</v>
      </c>
      <c r="J3">
        <v>6</v>
      </c>
      <c r="K3" s="13">
        <v>90</v>
      </c>
    </row>
    <row r="4" spans="1:14" x14ac:dyDescent="0.25">
      <c r="A4" t="s">
        <v>213</v>
      </c>
      <c r="B4">
        <v>6</v>
      </c>
      <c r="C4">
        <v>3.71</v>
      </c>
      <c r="D4">
        <v>0.61</v>
      </c>
      <c r="E4">
        <f>D4*SQRT(B4)</f>
        <v>1.4941887430977385</v>
      </c>
      <c r="F4">
        <f>E4^2</f>
        <v>2.2325999999999997</v>
      </c>
      <c r="I4" s="12" t="s">
        <v>135</v>
      </c>
      <c r="J4">
        <f>F5</f>
        <v>0.86099999999999988</v>
      </c>
      <c r="K4" s="11">
        <f>F5</f>
        <v>0.86099999999999988</v>
      </c>
    </row>
    <row r="5" spans="1:14" x14ac:dyDescent="0.25">
      <c r="F5">
        <f>AVERAGE(F2:F4)</f>
        <v>0.86099999999999988</v>
      </c>
      <c r="I5" s="12" t="s">
        <v>134</v>
      </c>
      <c r="J5">
        <f>J2-1</f>
        <v>2</v>
      </c>
      <c r="K5" s="11">
        <f>K2-1</f>
        <v>2</v>
      </c>
    </row>
    <row r="6" spans="1:14" x14ac:dyDescent="0.25">
      <c r="I6" s="12" t="s">
        <v>132</v>
      </c>
      <c r="J6">
        <f>J2*(J3-1)</f>
        <v>15</v>
      </c>
      <c r="K6" s="11">
        <f>K2*(K3-1)</f>
        <v>267</v>
      </c>
    </row>
    <row r="7" spans="1:14" x14ac:dyDescent="0.25">
      <c r="I7" s="12" t="s">
        <v>131</v>
      </c>
      <c r="J7">
        <v>2</v>
      </c>
      <c r="K7" s="11">
        <v>2</v>
      </c>
    </row>
    <row r="8" spans="1:14" x14ac:dyDescent="0.25">
      <c r="I8" s="12" t="s">
        <v>130</v>
      </c>
      <c r="J8">
        <f>(SQRT((2*J2*J4*(J7^2))/J3))</f>
        <v>1.8558017135459273</v>
      </c>
      <c r="K8" s="11">
        <f>(SQRT((2*K2*K4*(K7^2))/K3))</f>
        <v>0.47916594202843754</v>
      </c>
    </row>
    <row r="9" spans="1:14" x14ac:dyDescent="0.25">
      <c r="I9" s="12" t="s">
        <v>118</v>
      </c>
      <c r="J9">
        <f>AVERAGE(C2:C4)</f>
        <v>2.3699999999999997</v>
      </c>
      <c r="K9" s="11">
        <f>AVERAGE(C2:C5)</f>
        <v>2.3699999999999997</v>
      </c>
    </row>
    <row r="10" spans="1:14" ht="15.75" thickBot="1" x14ac:dyDescent="0.3">
      <c r="I10" s="10" t="s">
        <v>129</v>
      </c>
      <c r="J10" s="9">
        <f>J8/J9*100</f>
        <v>78.30386976987036</v>
      </c>
      <c r="K10" s="8">
        <f>K8/K9*100</f>
        <v>20.217972237486819</v>
      </c>
    </row>
    <row r="16" spans="1:14" ht="18" x14ac:dyDescent="0.25">
      <c r="N16" s="19"/>
    </row>
    <row r="17" spans="14:17" ht="18" x14ac:dyDescent="0.25">
      <c r="N17" s="18"/>
      <c r="O17" s="18"/>
      <c r="P17" s="18"/>
      <c r="Q17" s="18"/>
    </row>
    <row r="18" spans="14:17" ht="18" x14ac:dyDescent="0.25">
      <c r="N18" s="18"/>
      <c r="O18" s="18"/>
      <c r="P18" s="18"/>
      <c r="Q18" s="18"/>
    </row>
    <row r="19" spans="14:17" ht="18" x14ac:dyDescent="0.25">
      <c r="N19" s="18"/>
      <c r="O19" s="18"/>
      <c r="P19" s="18"/>
      <c r="Q19" s="18"/>
    </row>
    <row r="20" spans="14:17" ht="18" x14ac:dyDescent="0.25">
      <c r="N20" s="18"/>
      <c r="O20" s="18"/>
      <c r="P20" s="18"/>
      <c r="Q20" s="18"/>
    </row>
    <row r="21" spans="14:17" ht="18" x14ac:dyDescent="0.25">
      <c r="N21" s="18"/>
      <c r="O21" s="18"/>
      <c r="P21" s="18"/>
      <c r="Q21"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75"/>
  <sheetViews>
    <sheetView topLeftCell="Q1" workbookViewId="0">
      <selection activeCell="J8" sqref="J8"/>
    </sheetView>
  </sheetViews>
  <sheetFormatPr defaultRowHeight="15" x14ac:dyDescent="0.25"/>
  <cols>
    <col min="4" max="4" width="14.28515625" customWidth="1"/>
    <col min="7" max="7" width="13.85546875" bestFit="1" customWidth="1"/>
    <col min="11" max="11" width="11.7109375" bestFit="1" customWidth="1"/>
    <col min="14" max="14" width="10.85546875" customWidth="1"/>
    <col min="20" max="20" width="10.7109375" customWidth="1"/>
  </cols>
  <sheetData>
    <row r="1" spans="1:25" x14ac:dyDescent="0.25">
      <c r="A1" t="s">
        <v>38</v>
      </c>
      <c r="B1" t="s">
        <v>40</v>
      </c>
      <c r="C1" t="s">
        <v>43</v>
      </c>
      <c r="D1" t="s">
        <v>46</v>
      </c>
      <c r="E1" t="s">
        <v>233</v>
      </c>
      <c r="F1" t="s">
        <v>50</v>
      </c>
      <c r="G1" t="s">
        <v>217</v>
      </c>
      <c r="H1" t="s">
        <v>153</v>
      </c>
      <c r="K1" s="16" t="s">
        <v>232</v>
      </c>
      <c r="L1" s="15"/>
      <c r="M1" s="14"/>
      <c r="N1" s="15"/>
      <c r="O1" s="15"/>
      <c r="P1" s="15"/>
      <c r="Q1" s="15"/>
      <c r="R1" s="15"/>
      <c r="S1" s="15"/>
      <c r="T1" s="14"/>
      <c r="V1" t="s">
        <v>231</v>
      </c>
      <c r="W1" t="s">
        <v>116</v>
      </c>
      <c r="X1" t="s">
        <v>43</v>
      </c>
      <c r="Y1" t="s">
        <v>130</v>
      </c>
    </row>
    <row r="2" spans="1:25" ht="13.15" customHeight="1" x14ac:dyDescent="0.25">
      <c r="A2">
        <v>2013</v>
      </c>
      <c r="B2" t="s">
        <v>58</v>
      </c>
      <c r="C2" t="s">
        <v>0</v>
      </c>
      <c r="D2" t="s">
        <v>55</v>
      </c>
      <c r="E2">
        <v>834.66370615964058</v>
      </c>
      <c r="F2">
        <f>AVERAGE(E2:E10)</f>
        <v>642.81479894424433</v>
      </c>
      <c r="G2">
        <f>_xlfn.STDEV.S(E2:E10)</f>
        <v>374.6050500020944</v>
      </c>
      <c r="H2">
        <f>G2^2</f>
        <v>140328.94348707164</v>
      </c>
      <c r="K2" s="12"/>
      <c r="L2" t="s">
        <v>230</v>
      </c>
      <c r="M2" t="s">
        <v>229</v>
      </c>
      <c r="N2" t="s">
        <v>228</v>
      </c>
      <c r="O2" t="s">
        <v>227</v>
      </c>
      <c r="P2" t="s">
        <v>226</v>
      </c>
      <c r="Q2" t="s">
        <v>225</v>
      </c>
      <c r="R2" t="s">
        <v>222</v>
      </c>
      <c r="S2" t="s">
        <v>221</v>
      </c>
      <c r="T2" s="11" t="s">
        <v>220</v>
      </c>
      <c r="V2">
        <v>2013</v>
      </c>
      <c r="W2" t="s">
        <v>58</v>
      </c>
      <c r="X2" t="s">
        <v>0</v>
      </c>
      <c r="Y2">
        <f>L11</f>
        <v>162.91361346758512</v>
      </c>
    </row>
    <row r="3" spans="1:25" x14ac:dyDescent="0.25">
      <c r="A3">
        <v>2013</v>
      </c>
      <c r="B3" t="s">
        <v>58</v>
      </c>
      <c r="C3" t="s">
        <v>0</v>
      </c>
      <c r="D3" t="s">
        <v>55</v>
      </c>
      <c r="E3">
        <v>583.19916775535228</v>
      </c>
      <c r="K3" s="12" t="s">
        <v>137</v>
      </c>
      <c r="L3">
        <v>2</v>
      </c>
      <c r="M3">
        <v>2</v>
      </c>
      <c r="N3">
        <v>2</v>
      </c>
      <c r="O3">
        <v>2</v>
      </c>
      <c r="P3">
        <v>2</v>
      </c>
      <c r="Q3">
        <v>2</v>
      </c>
      <c r="R3">
        <v>2</v>
      </c>
      <c r="S3">
        <v>2</v>
      </c>
      <c r="T3" s="11">
        <v>2</v>
      </c>
      <c r="V3">
        <v>2013</v>
      </c>
      <c r="W3" t="s">
        <v>51</v>
      </c>
      <c r="X3" t="s">
        <v>0</v>
      </c>
      <c r="Y3">
        <f>M11</f>
        <v>182.20150874727622</v>
      </c>
    </row>
    <row r="4" spans="1:25" x14ac:dyDescent="0.25">
      <c r="A4">
        <v>2013</v>
      </c>
      <c r="B4" t="s">
        <v>58</v>
      </c>
      <c r="C4" t="s">
        <v>0</v>
      </c>
      <c r="D4" t="s">
        <v>55</v>
      </c>
      <c r="E4">
        <v>427.11760371104714</v>
      </c>
      <c r="K4" s="12" t="s">
        <v>136</v>
      </c>
      <c r="L4">
        <v>5</v>
      </c>
      <c r="M4">
        <v>5</v>
      </c>
      <c r="N4">
        <v>4</v>
      </c>
      <c r="O4">
        <v>4</v>
      </c>
      <c r="P4">
        <v>5</v>
      </c>
      <c r="Q4">
        <v>7</v>
      </c>
      <c r="R4">
        <v>4</v>
      </c>
      <c r="S4">
        <v>4</v>
      </c>
      <c r="T4" s="11">
        <v>9</v>
      </c>
      <c r="V4">
        <v>2013</v>
      </c>
      <c r="W4" t="s">
        <v>79</v>
      </c>
      <c r="X4" t="s">
        <v>0</v>
      </c>
      <c r="Y4">
        <f>N11</f>
        <v>352.15450230671598</v>
      </c>
    </row>
    <row r="5" spans="1:25" x14ac:dyDescent="0.25">
      <c r="A5">
        <v>2013</v>
      </c>
      <c r="B5" t="s">
        <v>58</v>
      </c>
      <c r="C5" t="s">
        <v>0</v>
      </c>
      <c r="D5" t="s">
        <v>76</v>
      </c>
      <c r="E5">
        <v>154.16661749357419</v>
      </c>
      <c r="K5" s="12" t="s">
        <v>135</v>
      </c>
      <c r="L5">
        <f t="shared" ref="L5:T5" si="0">$H$175</f>
        <v>222920.32043889718</v>
      </c>
      <c r="M5">
        <f t="shared" si="0"/>
        <v>222920.32043889718</v>
      </c>
      <c r="N5">
        <f t="shared" si="0"/>
        <v>222920.32043889718</v>
      </c>
      <c r="O5">
        <f t="shared" si="0"/>
        <v>222920.32043889718</v>
      </c>
      <c r="P5">
        <f t="shared" si="0"/>
        <v>222920.32043889718</v>
      </c>
      <c r="Q5">
        <f t="shared" si="0"/>
        <v>222920.32043889718</v>
      </c>
      <c r="R5">
        <f t="shared" si="0"/>
        <v>222920.32043889718</v>
      </c>
      <c r="S5">
        <f t="shared" si="0"/>
        <v>222920.32043889718</v>
      </c>
      <c r="T5" s="11">
        <f t="shared" si="0"/>
        <v>222920.32043889718</v>
      </c>
      <c r="V5">
        <v>2014</v>
      </c>
      <c r="W5" t="s">
        <v>58</v>
      </c>
      <c r="X5" t="s">
        <v>0</v>
      </c>
      <c r="Y5">
        <f>O11</f>
        <v>276.51894394558627</v>
      </c>
    </row>
    <row r="6" spans="1:25" x14ac:dyDescent="0.25">
      <c r="A6">
        <v>2013</v>
      </c>
      <c r="B6" t="s">
        <v>58</v>
      </c>
      <c r="C6" t="s">
        <v>0</v>
      </c>
      <c r="D6" t="s">
        <v>76</v>
      </c>
      <c r="E6">
        <v>402.16255257638085</v>
      </c>
      <c r="K6" s="12" t="s">
        <v>134</v>
      </c>
      <c r="L6">
        <f t="shared" ref="L6:T6" si="1">L3-1</f>
        <v>1</v>
      </c>
      <c r="M6">
        <f t="shared" si="1"/>
        <v>1</v>
      </c>
      <c r="N6">
        <f t="shared" si="1"/>
        <v>1</v>
      </c>
      <c r="O6">
        <f t="shared" si="1"/>
        <v>1</v>
      </c>
      <c r="P6">
        <f t="shared" si="1"/>
        <v>1</v>
      </c>
      <c r="Q6">
        <f t="shared" si="1"/>
        <v>1</v>
      </c>
      <c r="R6">
        <f t="shared" si="1"/>
        <v>1</v>
      </c>
      <c r="S6">
        <f t="shared" si="1"/>
        <v>1</v>
      </c>
      <c r="T6" s="11">
        <f t="shared" si="1"/>
        <v>1</v>
      </c>
      <c r="V6">
        <v>2014</v>
      </c>
      <c r="W6" t="s">
        <v>51</v>
      </c>
      <c r="X6" t="s">
        <v>0</v>
      </c>
      <c r="Y6">
        <f>P11</f>
        <v>184.23113298604645</v>
      </c>
    </row>
    <row r="7" spans="1:25" x14ac:dyDescent="0.25">
      <c r="A7">
        <v>2013</v>
      </c>
      <c r="B7" t="s">
        <v>58</v>
      </c>
      <c r="C7" t="s">
        <v>0</v>
      </c>
      <c r="D7" t="s">
        <v>76</v>
      </c>
      <c r="E7">
        <v>509.2114791773472</v>
      </c>
      <c r="K7" s="12" t="s">
        <v>132</v>
      </c>
      <c r="L7">
        <f t="shared" ref="L7:T7" si="2">L3*(L4-1)</f>
        <v>8</v>
      </c>
      <c r="M7">
        <f t="shared" si="2"/>
        <v>8</v>
      </c>
      <c r="N7">
        <f t="shared" si="2"/>
        <v>6</v>
      </c>
      <c r="O7">
        <f t="shared" si="2"/>
        <v>6</v>
      </c>
      <c r="P7">
        <f t="shared" si="2"/>
        <v>8</v>
      </c>
      <c r="Q7">
        <f t="shared" si="2"/>
        <v>12</v>
      </c>
      <c r="R7">
        <f t="shared" si="2"/>
        <v>6</v>
      </c>
      <c r="S7">
        <f t="shared" si="2"/>
        <v>6</v>
      </c>
      <c r="T7" s="11">
        <f t="shared" si="2"/>
        <v>16</v>
      </c>
      <c r="V7">
        <v>2014</v>
      </c>
      <c r="W7" t="s">
        <v>79</v>
      </c>
      <c r="X7" t="s">
        <v>0</v>
      </c>
      <c r="Y7">
        <f>Q11</f>
        <v>159.96441517081476</v>
      </c>
    </row>
    <row r="8" spans="1:25" x14ac:dyDescent="0.25">
      <c r="A8">
        <v>2013</v>
      </c>
      <c r="B8" t="s">
        <v>58</v>
      </c>
      <c r="C8" t="s">
        <v>0</v>
      </c>
      <c r="D8" t="s">
        <v>108</v>
      </c>
      <c r="E8">
        <v>1484.3582631419858</v>
      </c>
      <c r="K8" s="12" t="s">
        <v>131</v>
      </c>
      <c r="L8">
        <v>3.05</v>
      </c>
      <c r="M8">
        <v>3.05</v>
      </c>
      <c r="N8">
        <v>3.35</v>
      </c>
      <c r="O8">
        <v>3.35</v>
      </c>
      <c r="P8">
        <v>3.05</v>
      </c>
      <c r="Q8">
        <v>2.8</v>
      </c>
      <c r="R8">
        <v>3.35</v>
      </c>
      <c r="S8">
        <v>3.35</v>
      </c>
      <c r="T8" s="11">
        <v>2.7</v>
      </c>
      <c r="V8">
        <v>2015</v>
      </c>
      <c r="W8" t="s">
        <v>96</v>
      </c>
      <c r="X8" t="s">
        <v>0</v>
      </c>
      <c r="Y8">
        <f>R11</f>
        <v>173.1449363512877</v>
      </c>
    </row>
    <row r="9" spans="1:25" x14ac:dyDescent="0.25">
      <c r="A9">
        <v>2013</v>
      </c>
      <c r="B9" t="s">
        <v>58</v>
      </c>
      <c r="C9" t="s">
        <v>0</v>
      </c>
      <c r="D9" t="s">
        <v>108</v>
      </c>
      <c r="E9">
        <v>756.53100432477402</v>
      </c>
      <c r="K9" s="12" t="s">
        <v>130</v>
      </c>
      <c r="L9">
        <f t="shared" ref="L9:T9" si="3">(SQRT((2*L3*L5*(L8^2))/L4))</f>
        <v>1288.0112673056369</v>
      </c>
      <c r="M9">
        <f t="shared" si="3"/>
        <v>1288.0112673056369</v>
      </c>
      <c r="N9">
        <f t="shared" si="3"/>
        <v>1581.6836902887769</v>
      </c>
      <c r="O9">
        <f t="shared" si="3"/>
        <v>1581.6836902887769</v>
      </c>
      <c r="P9">
        <f t="shared" si="3"/>
        <v>1288.0112673056369</v>
      </c>
      <c r="Q9">
        <f t="shared" si="3"/>
        <v>999.34130084083847</v>
      </c>
      <c r="R9">
        <f t="shared" si="3"/>
        <v>1581.6836902887769</v>
      </c>
      <c r="S9">
        <f t="shared" si="3"/>
        <v>1581.6836902887769</v>
      </c>
      <c r="T9" s="11">
        <f t="shared" si="3"/>
        <v>849.85989328949211</v>
      </c>
      <c r="V9">
        <v>2017</v>
      </c>
      <c r="W9" t="s">
        <v>58</v>
      </c>
      <c r="X9" t="s">
        <v>0</v>
      </c>
      <c r="Y9">
        <f>S11</f>
        <v>143.25075580454026</v>
      </c>
    </row>
    <row r="10" spans="1:25" x14ac:dyDescent="0.25">
      <c r="A10">
        <v>2013</v>
      </c>
      <c r="B10" t="s">
        <v>58</v>
      </c>
      <c r="C10" t="s">
        <v>0</v>
      </c>
      <c r="D10" t="s">
        <v>108</v>
      </c>
      <c r="E10">
        <v>633.92279615809719</v>
      </c>
      <c r="K10" s="12" t="s">
        <v>118</v>
      </c>
      <c r="L10">
        <f>AVERAGE(F2:F15)</f>
        <v>790.60996800117755</v>
      </c>
      <c r="M10">
        <f>AVERAGE(F16:F21)</f>
        <v>706.91580775666421</v>
      </c>
      <c r="N10">
        <f>AVERAGE(F28:F32)</f>
        <v>449.14481567842569</v>
      </c>
      <c r="O10">
        <f>AVERAGE(F39:F43)</f>
        <v>571.99831147916666</v>
      </c>
      <c r="P10">
        <f>AVERAGE(F49:F54)</f>
        <v>699.12790874666666</v>
      </c>
      <c r="Q10">
        <f>AVERAGE(F63:F72)</f>
        <v>624.72725560476192</v>
      </c>
      <c r="R10">
        <f>AVERAGE(F79:F83)</f>
        <v>913.50271259435181</v>
      </c>
      <c r="S10">
        <f>AVERAGE(F104:F108)</f>
        <v>1104.136366615</v>
      </c>
      <c r="T10" s="21">
        <f>AVERAGE(F130:F139)</f>
        <v>1715.0644485992777</v>
      </c>
      <c r="V10">
        <v>2018</v>
      </c>
      <c r="W10" t="s">
        <v>69</v>
      </c>
      <c r="X10" t="s">
        <v>0</v>
      </c>
      <c r="Y10">
        <f>T11</f>
        <v>49.552650571445703</v>
      </c>
    </row>
    <row r="11" spans="1:25" ht="15.75" thickBot="1" x14ac:dyDescent="0.3">
      <c r="A11">
        <v>2013</v>
      </c>
      <c r="B11" t="s">
        <v>58</v>
      </c>
      <c r="C11" t="s">
        <v>53</v>
      </c>
      <c r="D11" t="s">
        <v>55</v>
      </c>
      <c r="E11">
        <v>246.00423241031271</v>
      </c>
      <c r="F11">
        <f>AVERAGE(E11:E15)</f>
        <v>938.40513705811065</v>
      </c>
      <c r="G11">
        <f>_xlfn.STDEV.S(E11:E15)</f>
        <v>1273.0868582556031</v>
      </c>
      <c r="H11">
        <f>G11^2</f>
        <v>1620750.1486631222</v>
      </c>
      <c r="K11" s="10" t="s">
        <v>129</v>
      </c>
      <c r="L11" s="9">
        <f t="shared" ref="L11:T11" si="4">L9/L10*100</f>
        <v>162.91361346758512</v>
      </c>
      <c r="M11" s="9">
        <f t="shared" si="4"/>
        <v>182.20150874727622</v>
      </c>
      <c r="N11" s="9">
        <f t="shared" si="4"/>
        <v>352.15450230671598</v>
      </c>
      <c r="O11" s="9">
        <f t="shared" si="4"/>
        <v>276.51894394558627</v>
      </c>
      <c r="P11" s="9">
        <f t="shared" si="4"/>
        <v>184.23113298604645</v>
      </c>
      <c r="Q11" s="9">
        <f t="shared" si="4"/>
        <v>159.96441517081476</v>
      </c>
      <c r="R11" s="9">
        <f t="shared" si="4"/>
        <v>173.1449363512877</v>
      </c>
      <c r="S11" s="9">
        <f t="shared" si="4"/>
        <v>143.25075580454026</v>
      </c>
      <c r="T11" s="20">
        <f t="shared" si="4"/>
        <v>49.552650571445703</v>
      </c>
      <c r="V11">
        <v>2015</v>
      </c>
      <c r="W11" t="s">
        <v>96</v>
      </c>
      <c r="X11" t="s">
        <v>223</v>
      </c>
      <c r="Y11">
        <f>L23</f>
        <v>134.27194219560238</v>
      </c>
    </row>
    <row r="12" spans="1:25" ht="15.75" thickBot="1" x14ac:dyDescent="0.3">
      <c r="A12">
        <v>2013</v>
      </c>
      <c r="B12" t="s">
        <v>58</v>
      </c>
      <c r="C12" t="s">
        <v>53</v>
      </c>
      <c r="D12" t="s">
        <v>55</v>
      </c>
      <c r="E12">
        <v>842.32620429271219</v>
      </c>
      <c r="V12">
        <v>2017</v>
      </c>
      <c r="W12" t="s">
        <v>58</v>
      </c>
      <c r="X12" t="s">
        <v>223</v>
      </c>
      <c r="Y12">
        <f>M23</f>
        <v>97.64017983380603</v>
      </c>
    </row>
    <row r="13" spans="1:25" x14ac:dyDescent="0.25">
      <c r="A13">
        <v>2013</v>
      </c>
      <c r="B13" t="s">
        <v>58</v>
      </c>
      <c r="C13" t="s">
        <v>53</v>
      </c>
      <c r="D13" t="s">
        <v>76</v>
      </c>
      <c r="E13">
        <v>264.23326184328783</v>
      </c>
      <c r="K13" s="16" t="s">
        <v>224</v>
      </c>
      <c r="L13" s="15"/>
      <c r="M13" s="14"/>
      <c r="N13" s="14"/>
      <c r="V13">
        <v>2018</v>
      </c>
      <c r="W13" t="s">
        <v>69</v>
      </c>
      <c r="X13" t="s">
        <v>223</v>
      </c>
      <c r="Y13">
        <f>N23</f>
        <v>46.078928771147005</v>
      </c>
    </row>
    <row r="14" spans="1:25" x14ac:dyDescent="0.25">
      <c r="A14">
        <v>2013</v>
      </c>
      <c r="B14" t="s">
        <v>58</v>
      </c>
      <c r="C14" t="s">
        <v>53</v>
      </c>
      <c r="D14" t="s">
        <v>76</v>
      </c>
      <c r="E14">
        <v>174.71131339854966</v>
      </c>
      <c r="K14" s="12"/>
      <c r="L14" t="s">
        <v>222</v>
      </c>
      <c r="M14" t="s">
        <v>221</v>
      </c>
      <c r="N14" s="11" t="s">
        <v>220</v>
      </c>
    </row>
    <row r="15" spans="1:25" x14ac:dyDescent="0.25">
      <c r="A15">
        <v>2013</v>
      </c>
      <c r="B15" t="s">
        <v>58</v>
      </c>
      <c r="C15" t="s">
        <v>53</v>
      </c>
      <c r="D15" t="s">
        <v>76</v>
      </c>
      <c r="E15">
        <v>3164.7506733456903</v>
      </c>
      <c r="K15" s="12" t="s">
        <v>137</v>
      </c>
      <c r="L15">
        <v>4</v>
      </c>
      <c r="M15">
        <v>4</v>
      </c>
      <c r="N15" s="11">
        <v>4</v>
      </c>
    </row>
    <row r="16" spans="1:25" x14ac:dyDescent="0.25">
      <c r="A16">
        <v>2013</v>
      </c>
      <c r="B16" t="s">
        <v>51</v>
      </c>
      <c r="C16" t="s">
        <v>0</v>
      </c>
      <c r="D16" t="s">
        <v>55</v>
      </c>
      <c r="E16">
        <v>473.27582493547948</v>
      </c>
      <c r="F16">
        <f>AVERAGE(E16:E20)</f>
        <v>621.42230324396644</v>
      </c>
      <c r="G16">
        <f>_xlfn.STDEV.S(E16:E20)</f>
        <v>200.00465591986415</v>
      </c>
      <c r="H16">
        <f>G16^2</f>
        <v>40001.862389623253</v>
      </c>
      <c r="K16" s="12" t="s">
        <v>136</v>
      </c>
      <c r="L16">
        <v>4</v>
      </c>
      <c r="M16">
        <v>5</v>
      </c>
      <c r="N16" s="11">
        <v>9</v>
      </c>
    </row>
    <row r="17" spans="1:14" x14ac:dyDescent="0.25">
      <c r="A17">
        <v>2013</v>
      </c>
      <c r="B17" t="s">
        <v>51</v>
      </c>
      <c r="C17" t="s">
        <v>0</v>
      </c>
      <c r="D17" t="s">
        <v>55</v>
      </c>
      <c r="E17">
        <v>913.40861096813433</v>
      </c>
      <c r="K17" s="12" t="s">
        <v>135</v>
      </c>
      <c r="L17">
        <f>H175</f>
        <v>222920.32043889718</v>
      </c>
      <c r="M17">
        <f>H175</f>
        <v>222920.32043889718</v>
      </c>
      <c r="N17">
        <f>H175</f>
        <v>222920.32043889718</v>
      </c>
    </row>
    <row r="18" spans="1:14" x14ac:dyDescent="0.25">
      <c r="A18">
        <v>2013</v>
      </c>
      <c r="B18" t="s">
        <v>51</v>
      </c>
      <c r="C18" t="s">
        <v>0</v>
      </c>
      <c r="D18" t="s">
        <v>76</v>
      </c>
      <c r="E18">
        <v>398.8568909525676</v>
      </c>
      <c r="K18" s="12" t="s">
        <v>134</v>
      </c>
      <c r="L18">
        <f>L15-1</f>
        <v>3</v>
      </c>
      <c r="M18">
        <f>M15-1</f>
        <v>3</v>
      </c>
      <c r="N18" s="11">
        <f>N15-1</f>
        <v>3</v>
      </c>
    </row>
    <row r="19" spans="1:14" x14ac:dyDescent="0.25">
      <c r="A19">
        <v>2013</v>
      </c>
      <c r="B19" t="s">
        <v>51</v>
      </c>
      <c r="C19" t="s">
        <v>0</v>
      </c>
      <c r="D19" t="s">
        <v>76</v>
      </c>
      <c r="E19">
        <v>670.00043995187207</v>
      </c>
      <c r="K19" s="12" t="s">
        <v>132</v>
      </c>
      <c r="L19">
        <f>L15*(L16-1)</f>
        <v>12</v>
      </c>
      <c r="M19">
        <f>M15*(M16-1)</f>
        <v>16</v>
      </c>
      <c r="N19" s="11">
        <f>N15*(N16-1)</f>
        <v>32</v>
      </c>
    </row>
    <row r="20" spans="1:14" x14ac:dyDescent="0.25">
      <c r="A20">
        <v>2013</v>
      </c>
      <c r="B20" t="s">
        <v>51</v>
      </c>
      <c r="C20" t="s">
        <v>0</v>
      </c>
      <c r="D20" t="s">
        <v>108</v>
      </c>
      <c r="E20">
        <v>651.56974941177862</v>
      </c>
      <c r="K20" s="12" t="s">
        <v>131</v>
      </c>
      <c r="L20">
        <v>1.81</v>
      </c>
      <c r="M20">
        <v>1.9</v>
      </c>
      <c r="N20" s="11">
        <v>1.75</v>
      </c>
    </row>
    <row r="21" spans="1:14" x14ac:dyDescent="0.25">
      <c r="A21">
        <v>2013</v>
      </c>
      <c r="B21" t="s">
        <v>51</v>
      </c>
      <c r="C21" t="s">
        <v>53</v>
      </c>
      <c r="D21" t="s">
        <v>55</v>
      </c>
      <c r="E21">
        <v>1022.9433210583273</v>
      </c>
      <c r="F21">
        <f>AVERAGE(E21:E27)</f>
        <v>792.40931226936186</v>
      </c>
      <c r="G21">
        <f>_xlfn.STDEV.S(E21:E27)</f>
        <v>283.80128766242615</v>
      </c>
      <c r="H21">
        <f>G21^2</f>
        <v>80543.170878851161</v>
      </c>
      <c r="K21" s="12" t="s">
        <v>130</v>
      </c>
      <c r="L21">
        <f>(SQRT((2*L15*L17*(L20^2))/L16))</f>
        <v>1208.5605171358784</v>
      </c>
      <c r="M21">
        <f>(SQRT((2*M15*M17*(M20^2))/M16))</f>
        <v>1134.7192475916984</v>
      </c>
      <c r="N21" s="11">
        <f>(SQRT((2*N15*N17*(N20^2))/N16))</f>
        <v>778.99849170820892</v>
      </c>
    </row>
    <row r="22" spans="1:14" x14ac:dyDescent="0.25">
      <c r="A22">
        <v>2013</v>
      </c>
      <c r="B22" t="s">
        <v>51</v>
      </c>
      <c r="C22" t="s">
        <v>53</v>
      </c>
      <c r="D22" t="s">
        <v>55</v>
      </c>
      <c r="E22">
        <v>1286.5140689804784</v>
      </c>
      <c r="K22" s="12" t="s">
        <v>118</v>
      </c>
      <c r="L22">
        <f>AVERAGE(F83:F103)</f>
        <v>900.0841854028539</v>
      </c>
      <c r="M22">
        <f>AVERAGE(F108:F124)</f>
        <v>1162.1437501683336</v>
      </c>
      <c r="N22" s="21">
        <f>AVERAGE(F139:F166)</f>
        <v>1690.5742222809447</v>
      </c>
    </row>
    <row r="23" spans="1:14" ht="15.75" thickBot="1" x14ac:dyDescent="0.3">
      <c r="A23">
        <v>2013</v>
      </c>
      <c r="B23" t="s">
        <v>51</v>
      </c>
      <c r="C23" t="s">
        <v>53</v>
      </c>
      <c r="D23" t="s">
        <v>76</v>
      </c>
      <c r="E23">
        <v>571.62135938299002</v>
      </c>
      <c r="K23" s="10" t="s">
        <v>129</v>
      </c>
      <c r="L23" s="9">
        <f>L21/L22*100</f>
        <v>134.27194219560238</v>
      </c>
      <c r="M23" s="9">
        <f>M21/M22*100</f>
        <v>97.64017983380603</v>
      </c>
      <c r="N23" s="20">
        <f>N21/N22*100</f>
        <v>46.078928771147005</v>
      </c>
    </row>
    <row r="24" spans="1:14" x14ac:dyDescent="0.25">
      <c r="A24">
        <v>2013</v>
      </c>
      <c r="B24" t="s">
        <v>51</v>
      </c>
      <c r="C24" t="s">
        <v>53</v>
      </c>
      <c r="D24" t="s">
        <v>76</v>
      </c>
      <c r="E24">
        <v>640.9198762121091</v>
      </c>
    </row>
    <row r="25" spans="1:14" x14ac:dyDescent="0.25">
      <c r="A25">
        <v>2013</v>
      </c>
      <c r="B25" t="s">
        <v>51</v>
      </c>
      <c r="C25" t="s">
        <v>53</v>
      </c>
      <c r="D25" t="s">
        <v>108</v>
      </c>
      <c r="E25">
        <v>821.01052566235035</v>
      </c>
    </row>
    <row r="26" spans="1:14" x14ac:dyDescent="0.25">
      <c r="A26">
        <v>2013</v>
      </c>
      <c r="B26" t="s">
        <v>51</v>
      </c>
      <c r="C26" t="s">
        <v>53</v>
      </c>
      <c r="D26" t="s">
        <v>108</v>
      </c>
      <c r="E26">
        <v>458.93686511119034</v>
      </c>
    </row>
    <row r="27" spans="1:14" x14ac:dyDescent="0.25">
      <c r="A27">
        <v>2013</v>
      </c>
      <c r="B27" t="s">
        <v>51</v>
      </c>
      <c r="C27" t="s">
        <v>53</v>
      </c>
      <c r="D27" t="s">
        <v>111</v>
      </c>
      <c r="E27">
        <v>744.9191694780875</v>
      </c>
    </row>
    <row r="28" spans="1:14" x14ac:dyDescent="0.25">
      <c r="A28">
        <v>2013</v>
      </c>
      <c r="B28" t="s">
        <v>79</v>
      </c>
      <c r="C28" t="s">
        <v>0</v>
      </c>
      <c r="D28" t="s">
        <v>55</v>
      </c>
      <c r="E28">
        <v>561.1372835050264</v>
      </c>
      <c r="F28">
        <f>AVERAGE(E28:E31)</f>
        <v>370.31357825811108</v>
      </c>
      <c r="G28">
        <f>_xlfn.STDEV.S(E28:E31)</f>
        <v>205.83943490385201</v>
      </c>
      <c r="H28">
        <f>G28^2</f>
        <v>42369.872961537127</v>
      </c>
    </row>
    <row r="29" spans="1:14" x14ac:dyDescent="0.25">
      <c r="A29">
        <v>2013</v>
      </c>
      <c r="B29" t="s">
        <v>79</v>
      </c>
      <c r="C29" t="s">
        <v>0</v>
      </c>
      <c r="D29" t="s">
        <v>76</v>
      </c>
      <c r="E29">
        <v>201.18453896498701</v>
      </c>
    </row>
    <row r="30" spans="1:14" x14ac:dyDescent="0.25">
      <c r="A30">
        <v>2013</v>
      </c>
      <c r="B30" t="s">
        <v>79</v>
      </c>
      <c r="C30" t="s">
        <v>0</v>
      </c>
      <c r="D30" t="s">
        <v>76</v>
      </c>
      <c r="E30">
        <v>183.60270272220251</v>
      </c>
    </row>
    <row r="31" spans="1:14" x14ac:dyDescent="0.25">
      <c r="A31">
        <v>2013</v>
      </c>
      <c r="B31" t="s">
        <v>79</v>
      </c>
      <c r="C31" t="s">
        <v>0</v>
      </c>
      <c r="D31" t="s">
        <v>76</v>
      </c>
      <c r="E31">
        <v>535.32978784022828</v>
      </c>
    </row>
    <row r="32" spans="1:14" x14ac:dyDescent="0.25">
      <c r="A32">
        <v>2013</v>
      </c>
      <c r="B32" t="s">
        <v>79</v>
      </c>
      <c r="C32" t="s">
        <v>53</v>
      </c>
      <c r="D32" t="s">
        <v>76</v>
      </c>
      <c r="E32">
        <v>467.45515311944189</v>
      </c>
      <c r="F32">
        <f>AVERAGE(E32:E38)</f>
        <v>527.97605309874029</v>
      </c>
      <c r="G32">
        <f>_xlfn.STDEV.S(E32:E38)</f>
        <v>177.8623876649215</v>
      </c>
      <c r="H32">
        <f>G32^2</f>
        <v>31635.028945866819</v>
      </c>
    </row>
    <row r="33" spans="1:8" x14ac:dyDescent="0.25">
      <c r="A33">
        <v>2013</v>
      </c>
      <c r="B33" t="s">
        <v>79</v>
      </c>
      <c r="C33" t="s">
        <v>53</v>
      </c>
      <c r="D33" t="s">
        <v>76</v>
      </c>
      <c r="E33">
        <v>338.84433236505589</v>
      </c>
    </row>
    <row r="34" spans="1:8" x14ac:dyDescent="0.25">
      <c r="A34">
        <v>2013</v>
      </c>
      <c r="B34" t="s">
        <v>79</v>
      </c>
      <c r="C34" t="s">
        <v>53</v>
      </c>
      <c r="D34" t="s">
        <v>76</v>
      </c>
      <c r="E34">
        <v>611.65028162363012</v>
      </c>
    </row>
    <row r="35" spans="1:8" x14ac:dyDescent="0.25">
      <c r="A35">
        <v>2013</v>
      </c>
      <c r="B35" t="s">
        <v>79</v>
      </c>
      <c r="C35" t="s">
        <v>53</v>
      </c>
      <c r="D35" t="s">
        <v>76</v>
      </c>
      <c r="E35">
        <v>486.1983257114224</v>
      </c>
    </row>
    <row r="36" spans="1:8" x14ac:dyDescent="0.25">
      <c r="A36">
        <v>2013</v>
      </c>
      <c r="B36" t="s">
        <v>79</v>
      </c>
      <c r="C36" t="s">
        <v>53</v>
      </c>
      <c r="D36" t="s">
        <v>108</v>
      </c>
      <c r="E36">
        <v>326.21865076210815</v>
      </c>
    </row>
    <row r="37" spans="1:8" x14ac:dyDescent="0.25">
      <c r="A37">
        <v>2013</v>
      </c>
      <c r="B37" t="s">
        <v>79</v>
      </c>
      <c r="C37" t="s">
        <v>53</v>
      </c>
      <c r="D37" t="s">
        <v>108</v>
      </c>
      <c r="E37">
        <v>640.33930828650011</v>
      </c>
    </row>
    <row r="38" spans="1:8" x14ac:dyDescent="0.25">
      <c r="A38">
        <v>2013</v>
      </c>
      <c r="B38" t="s">
        <v>79</v>
      </c>
      <c r="C38" t="s">
        <v>53</v>
      </c>
      <c r="D38" t="s">
        <v>108</v>
      </c>
      <c r="E38">
        <v>825.12631982302355</v>
      </c>
    </row>
    <row r="39" spans="1:8" x14ac:dyDescent="0.25">
      <c r="A39">
        <v>2014</v>
      </c>
      <c r="B39" t="s">
        <v>58</v>
      </c>
      <c r="C39" t="s">
        <v>0</v>
      </c>
      <c r="D39" t="s">
        <v>76</v>
      </c>
      <c r="E39">
        <v>331.971362</v>
      </c>
      <c r="F39">
        <f>AVERAGE(E39:E42)</f>
        <v>608.63564452500009</v>
      </c>
      <c r="G39">
        <f>_xlfn.STDEV.S(E39:E42)</f>
        <v>207.6056337858144</v>
      </c>
      <c r="H39">
        <f>G39^2</f>
        <v>43100.099179609686</v>
      </c>
    </row>
    <row r="40" spans="1:8" x14ac:dyDescent="0.25">
      <c r="A40">
        <v>2014</v>
      </c>
      <c r="B40" t="s">
        <v>58</v>
      </c>
      <c r="C40" t="s">
        <v>0</v>
      </c>
      <c r="D40" t="s">
        <v>76</v>
      </c>
      <c r="E40">
        <v>721.39735480000002</v>
      </c>
    </row>
    <row r="41" spans="1:8" x14ac:dyDescent="0.25">
      <c r="A41">
        <v>2014</v>
      </c>
      <c r="B41" t="s">
        <v>58</v>
      </c>
      <c r="C41" t="s">
        <v>0</v>
      </c>
      <c r="D41" t="s">
        <v>108</v>
      </c>
      <c r="E41">
        <v>575.23975380000002</v>
      </c>
    </row>
    <row r="42" spans="1:8" x14ac:dyDescent="0.25">
      <c r="A42">
        <v>2014</v>
      </c>
      <c r="B42" t="s">
        <v>58</v>
      </c>
      <c r="C42" t="s">
        <v>0</v>
      </c>
      <c r="D42" t="s">
        <v>108</v>
      </c>
      <c r="E42">
        <v>805.93410749999998</v>
      </c>
    </row>
    <row r="43" spans="1:8" x14ac:dyDescent="0.25">
      <c r="A43">
        <v>2014</v>
      </c>
      <c r="B43" t="s">
        <v>58</v>
      </c>
      <c r="C43" t="s">
        <v>53</v>
      </c>
      <c r="D43" t="s">
        <v>55</v>
      </c>
      <c r="E43">
        <v>731.62241119999999</v>
      </c>
      <c r="F43">
        <f>AVERAGE(E43:E48)</f>
        <v>535.36097843333334</v>
      </c>
      <c r="G43">
        <f>_xlfn.STDEV.S(E43:E48)</f>
        <v>193.0625397560963</v>
      </c>
      <c r="H43">
        <f>G43^2</f>
        <v>37273.144257074266</v>
      </c>
    </row>
    <row r="44" spans="1:8" x14ac:dyDescent="0.25">
      <c r="A44">
        <v>2014</v>
      </c>
      <c r="B44" t="s">
        <v>58</v>
      </c>
      <c r="C44" t="s">
        <v>53</v>
      </c>
      <c r="D44" t="s">
        <v>55</v>
      </c>
      <c r="E44">
        <v>524.87306450000005</v>
      </c>
    </row>
    <row r="45" spans="1:8" x14ac:dyDescent="0.25">
      <c r="A45">
        <v>2014</v>
      </c>
      <c r="B45" t="s">
        <v>58</v>
      </c>
      <c r="C45" t="s">
        <v>53</v>
      </c>
      <c r="D45" t="s">
        <v>55</v>
      </c>
      <c r="E45">
        <v>673.80444450000005</v>
      </c>
    </row>
    <row r="46" spans="1:8" x14ac:dyDescent="0.25">
      <c r="A46">
        <v>2014</v>
      </c>
      <c r="B46" t="s">
        <v>58</v>
      </c>
      <c r="C46" t="s">
        <v>53</v>
      </c>
      <c r="D46" t="s">
        <v>76</v>
      </c>
      <c r="E46">
        <v>676.95748379999998</v>
      </c>
    </row>
    <row r="47" spans="1:8" x14ac:dyDescent="0.25">
      <c r="A47">
        <v>2014</v>
      </c>
      <c r="B47" t="s">
        <v>58</v>
      </c>
      <c r="C47" t="s">
        <v>53</v>
      </c>
      <c r="D47" t="s">
        <v>76</v>
      </c>
      <c r="E47">
        <v>298.58722740000002</v>
      </c>
    </row>
    <row r="48" spans="1:8" x14ac:dyDescent="0.25">
      <c r="A48">
        <v>2014</v>
      </c>
      <c r="B48" t="s">
        <v>58</v>
      </c>
      <c r="C48" t="s">
        <v>53</v>
      </c>
      <c r="D48" t="s">
        <v>76</v>
      </c>
      <c r="E48">
        <v>306.32123919999998</v>
      </c>
    </row>
    <row r="49" spans="1:8" x14ac:dyDescent="0.25">
      <c r="A49">
        <v>2014</v>
      </c>
      <c r="B49" t="s">
        <v>51</v>
      </c>
      <c r="C49" t="s">
        <v>0</v>
      </c>
      <c r="D49" t="s">
        <v>55</v>
      </c>
      <c r="E49">
        <v>713.59519599999999</v>
      </c>
      <c r="F49">
        <f>AVERAGE(E49:E53)</f>
        <v>742.23140925999996</v>
      </c>
      <c r="G49">
        <f>_xlfn.STDEV.S(E49:E53)</f>
        <v>330.77305048676561</v>
      </c>
      <c r="H49">
        <f>G49^2</f>
        <v>109410.8109283204</v>
      </c>
    </row>
    <row r="50" spans="1:8" x14ac:dyDescent="0.25">
      <c r="A50">
        <v>2014</v>
      </c>
      <c r="B50" t="s">
        <v>51</v>
      </c>
      <c r="C50" t="s">
        <v>0</v>
      </c>
      <c r="D50" t="s">
        <v>55</v>
      </c>
      <c r="E50">
        <v>961.11581100000001</v>
      </c>
    </row>
    <row r="51" spans="1:8" x14ac:dyDescent="0.25">
      <c r="A51">
        <v>2014</v>
      </c>
      <c r="B51" t="s">
        <v>51</v>
      </c>
      <c r="C51" t="s">
        <v>0</v>
      </c>
      <c r="D51" t="s">
        <v>76</v>
      </c>
      <c r="E51">
        <v>1179.9966420000001</v>
      </c>
    </row>
    <row r="52" spans="1:8" x14ac:dyDescent="0.25">
      <c r="A52">
        <v>2014</v>
      </c>
      <c r="B52" t="s">
        <v>51</v>
      </c>
      <c r="C52" t="s">
        <v>0</v>
      </c>
      <c r="D52" t="s">
        <v>76</v>
      </c>
      <c r="E52">
        <v>422.14185120000002</v>
      </c>
    </row>
    <row r="53" spans="1:8" x14ac:dyDescent="0.25">
      <c r="A53">
        <v>2014</v>
      </c>
      <c r="B53" t="s">
        <v>51</v>
      </c>
      <c r="C53" t="s">
        <v>0</v>
      </c>
      <c r="D53" t="s">
        <v>108</v>
      </c>
      <c r="E53">
        <v>434.30754610000002</v>
      </c>
    </row>
    <row r="54" spans="1:8" x14ac:dyDescent="0.25">
      <c r="A54">
        <v>2014</v>
      </c>
      <c r="B54" t="s">
        <v>51</v>
      </c>
      <c r="C54" t="s">
        <v>53</v>
      </c>
      <c r="D54" t="s">
        <v>55</v>
      </c>
      <c r="E54">
        <v>622.52087900000004</v>
      </c>
      <c r="F54">
        <f>AVERAGE(E54:E62)</f>
        <v>656.02440823333336</v>
      </c>
      <c r="G54">
        <f>_xlfn.STDEV.S(E54:E62)</f>
        <v>262.99263198739112</v>
      </c>
      <c r="H54">
        <f>G54^2</f>
        <v>69165.124479655336</v>
      </c>
    </row>
    <row r="55" spans="1:8" x14ac:dyDescent="0.25">
      <c r="A55">
        <v>2014</v>
      </c>
      <c r="B55" t="s">
        <v>51</v>
      </c>
      <c r="C55" t="s">
        <v>53</v>
      </c>
      <c r="D55" t="s">
        <v>55</v>
      </c>
      <c r="E55">
        <v>685.05452849999995</v>
      </c>
    </row>
    <row r="56" spans="1:8" x14ac:dyDescent="0.25">
      <c r="A56">
        <v>2014</v>
      </c>
      <c r="B56" t="s">
        <v>51</v>
      </c>
      <c r="C56" t="s">
        <v>53</v>
      </c>
      <c r="D56" t="s">
        <v>55</v>
      </c>
      <c r="E56">
        <v>1046.177805</v>
      </c>
    </row>
    <row r="57" spans="1:8" x14ac:dyDescent="0.25">
      <c r="A57">
        <v>2014</v>
      </c>
      <c r="B57" t="s">
        <v>51</v>
      </c>
      <c r="C57" t="s">
        <v>53</v>
      </c>
      <c r="D57" t="s">
        <v>76</v>
      </c>
      <c r="E57">
        <v>666.48841960000004</v>
      </c>
    </row>
    <row r="58" spans="1:8" x14ac:dyDescent="0.25">
      <c r="A58">
        <v>2014</v>
      </c>
      <c r="B58" t="s">
        <v>51</v>
      </c>
      <c r="C58" t="s">
        <v>53</v>
      </c>
      <c r="D58" t="s">
        <v>76</v>
      </c>
      <c r="E58">
        <v>391.64196659999999</v>
      </c>
    </row>
    <row r="59" spans="1:8" x14ac:dyDescent="0.25">
      <c r="A59">
        <v>2014</v>
      </c>
      <c r="B59" t="s">
        <v>51</v>
      </c>
      <c r="C59" t="s">
        <v>53</v>
      </c>
      <c r="D59" t="s">
        <v>76</v>
      </c>
      <c r="E59">
        <v>478.93522389999998</v>
      </c>
    </row>
    <row r="60" spans="1:8" x14ac:dyDescent="0.25">
      <c r="A60">
        <v>2014</v>
      </c>
      <c r="B60" t="s">
        <v>51</v>
      </c>
      <c r="C60" t="s">
        <v>53</v>
      </c>
      <c r="D60" t="s">
        <v>108</v>
      </c>
      <c r="E60">
        <v>320.58626930000003</v>
      </c>
    </row>
    <row r="61" spans="1:8" x14ac:dyDescent="0.25">
      <c r="A61">
        <v>2014</v>
      </c>
      <c r="B61" t="s">
        <v>51</v>
      </c>
      <c r="C61" t="s">
        <v>53</v>
      </c>
      <c r="D61" t="s">
        <v>108</v>
      </c>
      <c r="E61">
        <v>1083.8498199999999</v>
      </c>
    </row>
    <row r="62" spans="1:8" x14ac:dyDescent="0.25">
      <c r="A62">
        <v>2014</v>
      </c>
      <c r="B62" t="s">
        <v>51</v>
      </c>
      <c r="C62" t="s">
        <v>53</v>
      </c>
      <c r="D62" t="s">
        <v>108</v>
      </c>
      <c r="E62">
        <v>608.9647622</v>
      </c>
    </row>
    <row r="63" spans="1:8" x14ac:dyDescent="0.25">
      <c r="A63">
        <v>2014</v>
      </c>
      <c r="B63" t="s">
        <v>79</v>
      </c>
      <c r="C63" t="s">
        <v>0</v>
      </c>
      <c r="D63" t="s">
        <v>76</v>
      </c>
      <c r="E63">
        <v>1152.8258229999999</v>
      </c>
      <c r="F63">
        <f>AVERAGE(E63:E71)</f>
        <v>694.96085326666662</v>
      </c>
      <c r="G63">
        <f>_xlfn.STDEV.S(E63:E71)</f>
        <v>244.51390073796415</v>
      </c>
      <c r="H63">
        <f>G63^2</f>
        <v>59787.047654094982</v>
      </c>
    </row>
    <row r="64" spans="1:8" x14ac:dyDescent="0.25">
      <c r="A64">
        <v>2014</v>
      </c>
      <c r="B64" t="s">
        <v>79</v>
      </c>
      <c r="C64" t="s">
        <v>0</v>
      </c>
      <c r="D64" t="s">
        <v>76</v>
      </c>
      <c r="E64">
        <v>466.61095180000001</v>
      </c>
    </row>
    <row r="65" spans="1:8" x14ac:dyDescent="0.25">
      <c r="A65">
        <v>2014</v>
      </c>
      <c r="B65" t="s">
        <v>79</v>
      </c>
      <c r="C65" t="s">
        <v>0</v>
      </c>
      <c r="D65" t="s">
        <v>76</v>
      </c>
      <c r="E65">
        <v>959.60929869999995</v>
      </c>
    </row>
    <row r="66" spans="1:8" x14ac:dyDescent="0.25">
      <c r="A66">
        <v>2014</v>
      </c>
      <c r="B66" t="s">
        <v>79</v>
      </c>
      <c r="C66" t="s">
        <v>0</v>
      </c>
      <c r="D66" t="s">
        <v>76</v>
      </c>
      <c r="E66">
        <v>672.77690150000001</v>
      </c>
    </row>
    <row r="67" spans="1:8" x14ac:dyDescent="0.25">
      <c r="A67">
        <v>2014</v>
      </c>
      <c r="B67" t="s">
        <v>79</v>
      </c>
      <c r="C67" t="s">
        <v>0</v>
      </c>
      <c r="D67" t="s">
        <v>108</v>
      </c>
      <c r="E67">
        <v>517.59165440000004</v>
      </c>
    </row>
    <row r="68" spans="1:8" x14ac:dyDescent="0.25">
      <c r="A68">
        <v>2014</v>
      </c>
      <c r="B68" t="s">
        <v>79</v>
      </c>
      <c r="C68" t="s">
        <v>0</v>
      </c>
      <c r="D68" t="s">
        <v>108</v>
      </c>
      <c r="E68">
        <v>728.60357869999996</v>
      </c>
    </row>
    <row r="69" spans="1:8" x14ac:dyDescent="0.25">
      <c r="A69">
        <v>2014</v>
      </c>
      <c r="B69" t="s">
        <v>79</v>
      </c>
      <c r="C69" t="s">
        <v>0</v>
      </c>
      <c r="D69" t="s">
        <v>108</v>
      </c>
      <c r="E69">
        <v>691.590056</v>
      </c>
    </row>
    <row r="70" spans="1:8" x14ac:dyDescent="0.25">
      <c r="A70">
        <v>2014</v>
      </c>
      <c r="B70" t="s">
        <v>79</v>
      </c>
      <c r="C70" t="s">
        <v>0</v>
      </c>
      <c r="D70" t="s">
        <v>108</v>
      </c>
      <c r="E70">
        <v>358.44477219999999</v>
      </c>
    </row>
    <row r="71" spans="1:8" x14ac:dyDescent="0.25">
      <c r="A71">
        <v>2014</v>
      </c>
      <c r="B71" t="s">
        <v>79</v>
      </c>
      <c r="C71" t="s">
        <v>0</v>
      </c>
      <c r="D71" t="s">
        <v>108</v>
      </c>
      <c r="E71">
        <v>706.59464309999998</v>
      </c>
    </row>
    <row r="72" spans="1:8" x14ac:dyDescent="0.25">
      <c r="A72">
        <v>2014</v>
      </c>
      <c r="B72" t="s">
        <v>79</v>
      </c>
      <c r="C72" t="s">
        <v>53</v>
      </c>
      <c r="D72" t="s">
        <v>76</v>
      </c>
      <c r="E72">
        <v>673.40656690000003</v>
      </c>
      <c r="F72">
        <f>AVERAGE(E72:E78)</f>
        <v>554.49365794285723</v>
      </c>
      <c r="G72">
        <f>_xlfn.STDEV.S(E72:E78)</f>
        <v>86.381341835307239</v>
      </c>
      <c r="H72">
        <f>G72^2</f>
        <v>7461.7362172682006</v>
      </c>
    </row>
    <row r="73" spans="1:8" x14ac:dyDescent="0.25">
      <c r="A73">
        <v>2014</v>
      </c>
      <c r="B73" t="s">
        <v>79</v>
      </c>
      <c r="C73" t="s">
        <v>53</v>
      </c>
      <c r="D73" t="s">
        <v>76</v>
      </c>
      <c r="E73">
        <v>570.64760909999995</v>
      </c>
    </row>
    <row r="74" spans="1:8" x14ac:dyDescent="0.25">
      <c r="A74">
        <v>2014</v>
      </c>
      <c r="B74" t="s">
        <v>79</v>
      </c>
      <c r="C74" t="s">
        <v>53</v>
      </c>
      <c r="D74" t="s">
        <v>76</v>
      </c>
      <c r="E74">
        <v>543.7342658</v>
      </c>
    </row>
    <row r="75" spans="1:8" x14ac:dyDescent="0.25">
      <c r="A75">
        <v>2014</v>
      </c>
      <c r="B75" t="s">
        <v>79</v>
      </c>
      <c r="C75" t="s">
        <v>53</v>
      </c>
      <c r="D75" t="s">
        <v>76</v>
      </c>
      <c r="E75">
        <v>571.06921220000004</v>
      </c>
    </row>
    <row r="76" spans="1:8" x14ac:dyDescent="0.25">
      <c r="A76">
        <v>2014</v>
      </c>
      <c r="B76" t="s">
        <v>79</v>
      </c>
      <c r="C76" t="s">
        <v>53</v>
      </c>
      <c r="D76" t="s">
        <v>108</v>
      </c>
      <c r="E76">
        <v>622.83703779999996</v>
      </c>
    </row>
    <row r="77" spans="1:8" x14ac:dyDescent="0.25">
      <c r="A77">
        <v>2014</v>
      </c>
      <c r="B77" t="s">
        <v>79</v>
      </c>
      <c r="C77" t="s">
        <v>53</v>
      </c>
      <c r="D77" t="s">
        <v>108</v>
      </c>
      <c r="E77">
        <v>408.52823510000002</v>
      </c>
    </row>
    <row r="78" spans="1:8" x14ac:dyDescent="0.25">
      <c r="A78">
        <v>2014</v>
      </c>
      <c r="B78" t="s">
        <v>79</v>
      </c>
      <c r="C78" t="s">
        <v>53</v>
      </c>
      <c r="D78" t="s">
        <v>108</v>
      </c>
      <c r="E78">
        <v>491.23267870000001</v>
      </c>
    </row>
    <row r="79" spans="1:8" x14ac:dyDescent="0.25">
      <c r="A79">
        <v>2015</v>
      </c>
      <c r="B79" t="s">
        <v>96</v>
      </c>
      <c r="C79" t="s">
        <v>0</v>
      </c>
      <c r="D79" t="s">
        <v>98</v>
      </c>
      <c r="E79">
        <v>906.13390827780086</v>
      </c>
      <c r="F79">
        <f>AVERAGE(E79:E82)</f>
        <v>839.39687434608095</v>
      </c>
      <c r="G79">
        <f>_xlfn.STDEV.S(E79:E82)</f>
        <v>75.814294121148748</v>
      </c>
      <c r="H79">
        <f>G79^2</f>
        <v>5747.8071930880496</v>
      </c>
    </row>
    <row r="80" spans="1:8" x14ac:dyDescent="0.25">
      <c r="A80">
        <v>2015</v>
      </c>
      <c r="B80" t="s">
        <v>96</v>
      </c>
      <c r="C80" t="s">
        <v>0</v>
      </c>
      <c r="D80" t="s">
        <v>98</v>
      </c>
      <c r="E80">
        <v>794.98210362077032</v>
      </c>
    </row>
    <row r="81" spans="1:8" x14ac:dyDescent="0.25">
      <c r="A81">
        <v>2015</v>
      </c>
      <c r="B81" t="s">
        <v>96</v>
      </c>
      <c r="C81" t="s">
        <v>0</v>
      </c>
      <c r="D81" t="s">
        <v>98</v>
      </c>
      <c r="E81">
        <v>900.92610078763551</v>
      </c>
    </row>
    <row r="82" spans="1:8" x14ac:dyDescent="0.25">
      <c r="A82">
        <v>2015</v>
      </c>
      <c r="B82" t="s">
        <v>96</v>
      </c>
      <c r="C82" t="s">
        <v>0</v>
      </c>
      <c r="D82" t="s">
        <v>98</v>
      </c>
      <c r="E82">
        <v>755.545384698117</v>
      </c>
    </row>
    <row r="83" spans="1:8" x14ac:dyDescent="0.25">
      <c r="A83">
        <v>2015</v>
      </c>
      <c r="B83" t="s">
        <v>96</v>
      </c>
      <c r="C83" t="s">
        <v>53</v>
      </c>
      <c r="D83" t="s">
        <v>98</v>
      </c>
      <c r="E83">
        <v>1043.7795559089702</v>
      </c>
      <c r="F83">
        <f>AVERAGE(E83:E90)</f>
        <v>987.60855084262278</v>
      </c>
      <c r="G83">
        <f>_xlfn.STDEV.S(E83:E90)</f>
        <v>133.41982955759721</v>
      </c>
      <c r="H83">
        <f>G83^2</f>
        <v>17800.85091917829</v>
      </c>
    </row>
    <row r="84" spans="1:8" x14ac:dyDescent="0.25">
      <c r="A84">
        <v>2015</v>
      </c>
      <c r="B84" t="s">
        <v>96</v>
      </c>
      <c r="C84" t="s">
        <v>53</v>
      </c>
      <c r="D84" t="s">
        <v>98</v>
      </c>
      <c r="E84">
        <v>1026.8102479252234</v>
      </c>
    </row>
    <row r="85" spans="1:8" x14ac:dyDescent="0.25">
      <c r="A85">
        <v>2015</v>
      </c>
      <c r="B85" t="s">
        <v>96</v>
      </c>
      <c r="C85" t="s">
        <v>53</v>
      </c>
      <c r="D85" t="s">
        <v>98</v>
      </c>
      <c r="E85">
        <v>1136.5529126037723</v>
      </c>
    </row>
    <row r="86" spans="1:8" x14ac:dyDescent="0.25">
      <c r="A86">
        <v>2015</v>
      </c>
      <c r="B86" t="s">
        <v>96</v>
      </c>
      <c r="C86" t="s">
        <v>53</v>
      </c>
      <c r="D86" t="s">
        <v>98</v>
      </c>
      <c r="E86">
        <v>783.52801694301604</v>
      </c>
    </row>
    <row r="87" spans="1:8" x14ac:dyDescent="0.25">
      <c r="A87">
        <v>2015</v>
      </c>
      <c r="B87" t="s">
        <v>96</v>
      </c>
      <c r="C87" t="s">
        <v>53</v>
      </c>
      <c r="D87" t="s">
        <v>98</v>
      </c>
      <c r="E87">
        <v>941.54313226999989</v>
      </c>
    </row>
    <row r="88" spans="1:8" x14ac:dyDescent="0.25">
      <c r="A88">
        <v>2015</v>
      </c>
      <c r="B88" t="s">
        <v>96</v>
      </c>
      <c r="C88" t="s">
        <v>53</v>
      </c>
      <c r="D88" t="s">
        <v>98</v>
      </c>
      <c r="E88">
        <v>867.0561991794998</v>
      </c>
    </row>
    <row r="89" spans="1:8" x14ac:dyDescent="0.25">
      <c r="A89">
        <v>2015</v>
      </c>
      <c r="B89" t="s">
        <v>96</v>
      </c>
      <c r="C89" t="s">
        <v>53</v>
      </c>
      <c r="D89" t="s">
        <v>98</v>
      </c>
      <c r="E89">
        <v>1176.1780231045002</v>
      </c>
    </row>
    <row r="90" spans="1:8" x14ac:dyDescent="0.25">
      <c r="A90">
        <v>2015</v>
      </c>
      <c r="B90" t="s">
        <v>96</v>
      </c>
      <c r="C90" t="s">
        <v>53</v>
      </c>
      <c r="D90" t="s">
        <v>98</v>
      </c>
      <c r="E90">
        <v>925.42031880599995</v>
      </c>
    </row>
    <row r="91" spans="1:8" x14ac:dyDescent="0.25">
      <c r="A91">
        <v>2015</v>
      </c>
      <c r="B91" t="s">
        <v>96</v>
      </c>
      <c r="C91" t="s">
        <v>72</v>
      </c>
      <c r="D91" t="s">
        <v>98</v>
      </c>
      <c r="E91">
        <v>1260.9656351970445</v>
      </c>
      <c r="F91">
        <f>AVERAGE(E91:E94)</f>
        <v>990.61772370203767</v>
      </c>
      <c r="G91">
        <f>_xlfn.STDEV.S(E91:E94)</f>
        <v>469.93480600154089</v>
      </c>
      <c r="H91">
        <f>G91^2</f>
        <v>220838.72189170588</v>
      </c>
    </row>
    <row r="92" spans="1:8" x14ac:dyDescent="0.25">
      <c r="A92">
        <v>2015</v>
      </c>
      <c r="B92" t="s">
        <v>96</v>
      </c>
      <c r="C92" t="s">
        <v>72</v>
      </c>
      <c r="D92" t="s">
        <v>98</v>
      </c>
      <c r="E92">
        <v>450.58638487174619</v>
      </c>
    </row>
    <row r="93" spans="1:8" x14ac:dyDescent="0.25">
      <c r="A93">
        <v>2015</v>
      </c>
      <c r="B93" t="s">
        <v>96</v>
      </c>
      <c r="C93" t="s">
        <v>72</v>
      </c>
      <c r="D93" t="s">
        <v>98</v>
      </c>
      <c r="E93">
        <v>763.91431569265171</v>
      </c>
    </row>
    <row r="94" spans="1:8" x14ac:dyDescent="0.25">
      <c r="A94">
        <v>2015</v>
      </c>
      <c r="B94" t="s">
        <v>96</v>
      </c>
      <c r="C94" t="s">
        <v>72</v>
      </c>
      <c r="D94" t="s">
        <v>98</v>
      </c>
      <c r="E94">
        <v>1487.0045590467084</v>
      </c>
    </row>
    <row r="95" spans="1:8" x14ac:dyDescent="0.25">
      <c r="A95">
        <v>2015</v>
      </c>
      <c r="B95" t="s">
        <v>96</v>
      </c>
      <c r="C95" t="s">
        <v>75</v>
      </c>
      <c r="D95" t="s">
        <v>98</v>
      </c>
      <c r="E95">
        <v>1021.4555065376395</v>
      </c>
      <c r="F95">
        <f>AVERAGE(E95:E98)</f>
        <v>887.54468632186047</v>
      </c>
      <c r="G95">
        <f>_xlfn.STDEV.S(E95:E98)</f>
        <v>124.21985680487289</v>
      </c>
      <c r="H95">
        <f>G95^2</f>
        <v>15430.572824623127</v>
      </c>
    </row>
    <row r="96" spans="1:8" x14ac:dyDescent="0.25">
      <c r="A96">
        <v>2015</v>
      </c>
      <c r="B96" t="s">
        <v>96</v>
      </c>
      <c r="C96" t="s">
        <v>75</v>
      </c>
      <c r="D96" t="s">
        <v>98</v>
      </c>
      <c r="E96">
        <v>833.71538391752836</v>
      </c>
    </row>
    <row r="97" spans="1:8" x14ac:dyDescent="0.25">
      <c r="A97">
        <v>2015</v>
      </c>
      <c r="B97" t="s">
        <v>96</v>
      </c>
      <c r="C97" t="s">
        <v>75</v>
      </c>
      <c r="D97" t="s">
        <v>98</v>
      </c>
      <c r="E97">
        <v>952.99205982489968</v>
      </c>
    </row>
    <row r="98" spans="1:8" x14ac:dyDescent="0.25">
      <c r="A98">
        <v>2015</v>
      </c>
      <c r="B98" t="s">
        <v>96</v>
      </c>
      <c r="C98" t="s">
        <v>75</v>
      </c>
      <c r="D98" t="s">
        <v>98</v>
      </c>
      <c r="E98">
        <v>742.01579500737432</v>
      </c>
    </row>
    <row r="99" spans="1:8" x14ac:dyDescent="0.25">
      <c r="A99">
        <v>2015</v>
      </c>
      <c r="B99" t="s">
        <v>96</v>
      </c>
      <c r="C99" t="s">
        <v>74</v>
      </c>
      <c r="D99" t="s">
        <v>98</v>
      </c>
      <c r="E99">
        <v>534.6108289302008</v>
      </c>
      <c r="F99">
        <f>AVERAGE(E99:E103)</f>
        <v>734.56578074489482</v>
      </c>
      <c r="G99">
        <f>_xlfn.STDEV.S(E99:E103)</f>
        <v>219.4854062936183</v>
      </c>
      <c r="H99">
        <f>G99^2</f>
        <v>48173.8435758747</v>
      </c>
    </row>
    <row r="100" spans="1:8" x14ac:dyDescent="0.25">
      <c r="A100">
        <v>2015</v>
      </c>
      <c r="B100" t="s">
        <v>96</v>
      </c>
      <c r="C100" t="s">
        <v>74</v>
      </c>
      <c r="D100" t="s">
        <v>98</v>
      </c>
      <c r="E100">
        <v>1069.6256426839877</v>
      </c>
    </row>
    <row r="101" spans="1:8" x14ac:dyDescent="0.25">
      <c r="A101">
        <v>2015</v>
      </c>
      <c r="B101" t="s">
        <v>96</v>
      </c>
      <c r="C101" t="s">
        <v>74</v>
      </c>
      <c r="D101" t="s">
        <v>98</v>
      </c>
      <c r="E101">
        <v>808.85981269082902</v>
      </c>
    </row>
    <row r="102" spans="1:8" x14ac:dyDescent="0.25">
      <c r="A102">
        <v>2015</v>
      </c>
      <c r="B102" t="s">
        <v>96</v>
      </c>
      <c r="C102" t="s">
        <v>74</v>
      </c>
      <c r="D102" t="s">
        <v>98</v>
      </c>
      <c r="E102">
        <v>549.22910113711259</v>
      </c>
    </row>
    <row r="103" spans="1:8" x14ac:dyDescent="0.25">
      <c r="A103">
        <v>2015</v>
      </c>
      <c r="B103" t="s">
        <v>96</v>
      </c>
      <c r="C103" t="s">
        <v>74</v>
      </c>
      <c r="D103" t="s">
        <v>98</v>
      </c>
      <c r="E103">
        <v>710.50351828234398</v>
      </c>
    </row>
    <row r="104" spans="1:8" x14ac:dyDescent="0.25">
      <c r="A104">
        <v>2017</v>
      </c>
      <c r="B104" t="s">
        <v>58</v>
      </c>
      <c r="C104" t="s">
        <v>0</v>
      </c>
      <c r="D104" t="s">
        <v>76</v>
      </c>
      <c r="E104">
        <v>1732.8712350000001</v>
      </c>
      <c r="F104">
        <f>AVERAGE(E104:E107)</f>
        <v>1086.7592852499999</v>
      </c>
      <c r="G104">
        <f>_xlfn.STDEV.S(E104:E107)</f>
        <v>481.80329543607564</v>
      </c>
      <c r="H104">
        <f>G104^2</f>
        <v>232134.41549306238</v>
      </c>
    </row>
    <row r="105" spans="1:8" x14ac:dyDescent="0.25">
      <c r="A105">
        <v>2017</v>
      </c>
      <c r="B105" t="s">
        <v>58</v>
      </c>
      <c r="C105" t="s">
        <v>0</v>
      </c>
      <c r="D105" t="s">
        <v>76</v>
      </c>
      <c r="E105">
        <v>856.4707555</v>
      </c>
    </row>
    <row r="106" spans="1:8" x14ac:dyDescent="0.25">
      <c r="A106">
        <v>2017</v>
      </c>
      <c r="B106" t="s">
        <v>58</v>
      </c>
      <c r="C106" t="s">
        <v>0</v>
      </c>
      <c r="D106" t="s">
        <v>76</v>
      </c>
      <c r="E106">
        <v>1142.9074450000001</v>
      </c>
    </row>
    <row r="107" spans="1:8" x14ac:dyDescent="0.25">
      <c r="A107">
        <v>2017</v>
      </c>
      <c r="B107" t="s">
        <v>58</v>
      </c>
      <c r="C107" t="s">
        <v>0</v>
      </c>
      <c r="D107" t="s">
        <v>76</v>
      </c>
      <c r="E107">
        <v>614.78770550000002</v>
      </c>
    </row>
    <row r="108" spans="1:8" x14ac:dyDescent="0.25">
      <c r="A108">
        <v>2017</v>
      </c>
      <c r="B108" t="s">
        <v>58</v>
      </c>
      <c r="C108" t="s">
        <v>53</v>
      </c>
      <c r="D108" t="s">
        <v>76</v>
      </c>
      <c r="E108">
        <v>1642.3237320000001</v>
      </c>
      <c r="F108">
        <f>AVERAGE(E108:E112)</f>
        <v>1121.5134479799999</v>
      </c>
      <c r="G108">
        <f>_xlfn.STDEV.S(E108:E112)</f>
        <v>352.4407546270433</v>
      </c>
      <c r="H108">
        <f>G108^2</f>
        <v>124214.48552207975</v>
      </c>
    </row>
    <row r="109" spans="1:8" x14ac:dyDescent="0.25">
      <c r="A109">
        <v>2017</v>
      </c>
      <c r="B109" t="s">
        <v>58</v>
      </c>
      <c r="C109" t="s">
        <v>53</v>
      </c>
      <c r="D109" t="s">
        <v>76</v>
      </c>
      <c r="E109">
        <v>1272.418463</v>
      </c>
    </row>
    <row r="110" spans="1:8" x14ac:dyDescent="0.25">
      <c r="A110">
        <v>2017</v>
      </c>
      <c r="B110" t="s">
        <v>58</v>
      </c>
      <c r="C110" t="s">
        <v>53</v>
      </c>
      <c r="D110" t="s">
        <v>76</v>
      </c>
      <c r="E110">
        <v>806.11476630000004</v>
      </c>
    </row>
    <row r="111" spans="1:8" x14ac:dyDescent="0.25">
      <c r="A111">
        <v>2017</v>
      </c>
      <c r="B111" t="s">
        <v>58</v>
      </c>
      <c r="C111" t="s">
        <v>53</v>
      </c>
      <c r="D111" t="s">
        <v>76</v>
      </c>
      <c r="E111">
        <v>802.13691759999995</v>
      </c>
    </row>
    <row r="112" spans="1:8" x14ac:dyDescent="0.25">
      <c r="A112">
        <v>2017</v>
      </c>
      <c r="B112" t="s">
        <v>58</v>
      </c>
      <c r="C112" t="s">
        <v>53</v>
      </c>
      <c r="D112" t="s">
        <v>76</v>
      </c>
      <c r="E112">
        <v>1084.573361</v>
      </c>
    </row>
    <row r="113" spans="1:8" x14ac:dyDescent="0.25">
      <c r="A113">
        <v>2017</v>
      </c>
      <c r="B113" t="s">
        <v>58</v>
      </c>
      <c r="C113" t="s">
        <v>72</v>
      </c>
      <c r="D113" t="s">
        <v>76</v>
      </c>
      <c r="E113">
        <v>1384.7362310000001</v>
      </c>
      <c r="F113">
        <f>AVERAGE(E113:E118)</f>
        <v>1252.8387442000001</v>
      </c>
      <c r="G113">
        <f>_xlfn.STDEV.S(E113:E118)</f>
        <v>363.73480610644333</v>
      </c>
      <c r="H113">
        <f>G113^2</f>
        <v>132303.00917329191</v>
      </c>
    </row>
    <row r="114" spans="1:8" x14ac:dyDescent="0.25">
      <c r="A114">
        <v>2017</v>
      </c>
      <c r="B114" t="s">
        <v>58</v>
      </c>
      <c r="C114" t="s">
        <v>72</v>
      </c>
      <c r="D114" t="s">
        <v>76</v>
      </c>
      <c r="E114">
        <v>1225.6668480000001</v>
      </c>
    </row>
    <row r="115" spans="1:8" x14ac:dyDescent="0.25">
      <c r="A115">
        <v>2017</v>
      </c>
      <c r="B115" t="s">
        <v>58</v>
      </c>
      <c r="C115" t="s">
        <v>72</v>
      </c>
      <c r="D115" t="s">
        <v>76</v>
      </c>
      <c r="E115">
        <v>623.20987419999994</v>
      </c>
    </row>
    <row r="116" spans="1:8" x14ac:dyDescent="0.25">
      <c r="A116">
        <v>2017</v>
      </c>
      <c r="B116" t="s">
        <v>58</v>
      </c>
      <c r="C116" t="s">
        <v>72</v>
      </c>
      <c r="D116" t="s">
        <v>76</v>
      </c>
      <c r="E116">
        <v>1435.5319469999999</v>
      </c>
    </row>
    <row r="117" spans="1:8" x14ac:dyDescent="0.25">
      <c r="A117">
        <v>2017</v>
      </c>
      <c r="B117" t="s">
        <v>58</v>
      </c>
      <c r="C117" t="s">
        <v>72</v>
      </c>
      <c r="D117" t="s">
        <v>76</v>
      </c>
      <c r="E117">
        <v>1145.540659</v>
      </c>
    </row>
    <row r="118" spans="1:8" x14ac:dyDescent="0.25">
      <c r="A118">
        <v>2017</v>
      </c>
      <c r="B118" t="s">
        <v>58</v>
      </c>
      <c r="C118" t="s">
        <v>72</v>
      </c>
      <c r="D118" t="s">
        <v>76</v>
      </c>
      <c r="E118">
        <v>1702.346906</v>
      </c>
    </row>
    <row r="119" spans="1:8" x14ac:dyDescent="0.25">
      <c r="A119">
        <v>2017</v>
      </c>
      <c r="B119" t="s">
        <v>58</v>
      </c>
      <c r="C119" t="s">
        <v>75</v>
      </c>
      <c r="D119" t="s">
        <v>76</v>
      </c>
      <c r="E119">
        <v>2435.1722410000002</v>
      </c>
      <c r="F119">
        <f>AVERAGE(E119:E123)</f>
        <v>1233.7703891600001</v>
      </c>
      <c r="G119">
        <f>_xlfn.STDEV.S(E119:E123)</f>
        <v>830.92606401453406</v>
      </c>
      <c r="H119">
        <f>G119^2</f>
        <v>690438.12385868561</v>
      </c>
    </row>
    <row r="120" spans="1:8" x14ac:dyDescent="0.25">
      <c r="A120">
        <v>2017</v>
      </c>
      <c r="B120" t="s">
        <v>58</v>
      </c>
      <c r="C120" t="s">
        <v>75</v>
      </c>
      <c r="D120" t="s">
        <v>76</v>
      </c>
      <c r="E120">
        <v>1670.5561070000001</v>
      </c>
    </row>
    <row r="121" spans="1:8" x14ac:dyDescent="0.25">
      <c r="A121">
        <v>2017</v>
      </c>
      <c r="B121" t="s">
        <v>58</v>
      </c>
      <c r="C121" t="s">
        <v>75</v>
      </c>
      <c r="D121" t="s">
        <v>76</v>
      </c>
      <c r="E121">
        <v>859.05565249999995</v>
      </c>
    </row>
    <row r="122" spans="1:8" x14ac:dyDescent="0.25">
      <c r="A122">
        <v>2017</v>
      </c>
      <c r="B122" t="s">
        <v>58</v>
      </c>
      <c r="C122" t="s">
        <v>75</v>
      </c>
      <c r="D122" t="s">
        <v>76</v>
      </c>
      <c r="E122">
        <v>294.6161879</v>
      </c>
    </row>
    <row r="123" spans="1:8" x14ac:dyDescent="0.25">
      <c r="A123">
        <v>2017</v>
      </c>
      <c r="B123" t="s">
        <v>58</v>
      </c>
      <c r="C123" t="s">
        <v>75</v>
      </c>
      <c r="D123" t="s">
        <v>76</v>
      </c>
      <c r="E123">
        <v>909.45175740000002</v>
      </c>
    </row>
    <row r="124" spans="1:8" x14ac:dyDescent="0.25">
      <c r="A124">
        <v>2017</v>
      </c>
      <c r="B124" t="s">
        <v>58</v>
      </c>
      <c r="C124" t="s">
        <v>74</v>
      </c>
      <c r="D124" t="s">
        <v>76</v>
      </c>
      <c r="E124">
        <v>828.62204169999995</v>
      </c>
      <c r="F124">
        <f>AVERAGE(E124:E129)</f>
        <v>1040.4524193333334</v>
      </c>
      <c r="G124">
        <f>_xlfn.STDEV.S(E124:E129)</f>
        <v>219.48208832613898</v>
      </c>
      <c r="H124">
        <f>G124^2</f>
        <v>48172.387096003069</v>
      </c>
    </row>
    <row r="125" spans="1:8" x14ac:dyDescent="0.25">
      <c r="A125">
        <v>2017</v>
      </c>
      <c r="B125" t="s">
        <v>58</v>
      </c>
      <c r="C125" t="s">
        <v>74</v>
      </c>
      <c r="D125" t="s">
        <v>76</v>
      </c>
      <c r="E125">
        <v>872.87493270000004</v>
      </c>
    </row>
    <row r="126" spans="1:8" x14ac:dyDescent="0.25">
      <c r="A126">
        <v>2017</v>
      </c>
      <c r="B126" t="s">
        <v>58</v>
      </c>
      <c r="C126" t="s">
        <v>74</v>
      </c>
      <c r="D126" t="s">
        <v>76</v>
      </c>
      <c r="E126">
        <v>1404.725899</v>
      </c>
    </row>
    <row r="127" spans="1:8" x14ac:dyDescent="0.25">
      <c r="A127">
        <v>2017</v>
      </c>
      <c r="B127" t="s">
        <v>58</v>
      </c>
      <c r="C127" t="s">
        <v>74</v>
      </c>
      <c r="D127" t="s">
        <v>76</v>
      </c>
      <c r="E127">
        <v>1046.1803</v>
      </c>
    </row>
    <row r="128" spans="1:8" x14ac:dyDescent="0.25">
      <c r="A128">
        <v>2017</v>
      </c>
      <c r="B128" t="s">
        <v>58</v>
      </c>
      <c r="C128" t="s">
        <v>74</v>
      </c>
      <c r="D128" t="s">
        <v>76</v>
      </c>
      <c r="E128">
        <v>912.61248060000003</v>
      </c>
    </row>
    <row r="129" spans="1:8" x14ac:dyDescent="0.25">
      <c r="A129">
        <v>2017</v>
      </c>
      <c r="B129" t="s">
        <v>58</v>
      </c>
      <c r="C129" t="s">
        <v>74</v>
      </c>
      <c r="D129" t="s">
        <v>76</v>
      </c>
      <c r="E129">
        <v>1177.698862</v>
      </c>
    </row>
    <row r="130" spans="1:8" x14ac:dyDescent="0.25">
      <c r="A130">
        <v>2018</v>
      </c>
      <c r="B130" s="6" t="s">
        <v>69</v>
      </c>
      <c r="C130" t="s">
        <v>0</v>
      </c>
      <c r="D130" s="6" t="s">
        <v>71</v>
      </c>
      <c r="E130" s="7">
        <v>2111.9126741543332</v>
      </c>
      <c r="F130" s="2">
        <f>AVERAGE(E130:E138)</f>
        <v>1976.2764385239998</v>
      </c>
      <c r="G130" s="2">
        <f>_xlfn.STDEV.S(E130:E138)</f>
        <v>620.42729948834426</v>
      </c>
      <c r="H130">
        <f>G130^2</f>
        <v>384930.03395039961</v>
      </c>
    </row>
    <row r="131" spans="1:8" x14ac:dyDescent="0.25">
      <c r="A131">
        <v>2018</v>
      </c>
      <c r="B131" t="s">
        <v>69</v>
      </c>
      <c r="C131" t="s">
        <v>0</v>
      </c>
      <c r="D131" t="s">
        <v>71</v>
      </c>
      <c r="E131" s="2">
        <v>2980.0470846809999</v>
      </c>
      <c r="F131" s="2"/>
      <c r="G131" s="2"/>
    </row>
    <row r="132" spans="1:8" x14ac:dyDescent="0.25">
      <c r="A132">
        <v>2018</v>
      </c>
      <c r="B132" t="s">
        <v>69</v>
      </c>
      <c r="C132" t="s">
        <v>0</v>
      </c>
      <c r="D132" t="s">
        <v>71</v>
      </c>
      <c r="E132" s="2">
        <v>1691.2081165496663</v>
      </c>
      <c r="F132" s="2"/>
      <c r="G132" s="2"/>
    </row>
    <row r="133" spans="1:8" x14ac:dyDescent="0.25">
      <c r="A133">
        <v>2018</v>
      </c>
      <c r="B133" t="s">
        <v>69</v>
      </c>
      <c r="C133" t="s">
        <v>0</v>
      </c>
      <c r="D133" t="s">
        <v>76</v>
      </c>
      <c r="E133" s="2">
        <v>1537.4891954189995</v>
      </c>
      <c r="F133" s="2"/>
      <c r="G133" s="2"/>
    </row>
    <row r="134" spans="1:8" x14ac:dyDescent="0.25">
      <c r="A134">
        <v>2018</v>
      </c>
      <c r="B134" t="s">
        <v>69</v>
      </c>
      <c r="C134" t="s">
        <v>0</v>
      </c>
      <c r="D134" t="s">
        <v>76</v>
      </c>
      <c r="E134" s="2">
        <v>2330.9224035173334</v>
      </c>
      <c r="F134" s="2"/>
      <c r="G134" s="2"/>
    </row>
    <row r="135" spans="1:8" x14ac:dyDescent="0.25">
      <c r="A135">
        <v>2018</v>
      </c>
      <c r="B135" t="s">
        <v>69</v>
      </c>
      <c r="C135" t="s">
        <v>0</v>
      </c>
      <c r="D135" t="s">
        <v>76</v>
      </c>
      <c r="E135" s="2">
        <v>2098.3282570869997</v>
      </c>
      <c r="F135" s="2"/>
      <c r="G135" s="2"/>
    </row>
    <row r="136" spans="1:8" x14ac:dyDescent="0.25">
      <c r="A136">
        <v>2018</v>
      </c>
      <c r="B136" t="s">
        <v>69</v>
      </c>
      <c r="C136" t="s">
        <v>0</v>
      </c>
      <c r="D136" t="s">
        <v>98</v>
      </c>
      <c r="E136" s="2">
        <v>724.1797182666669</v>
      </c>
      <c r="F136" s="2"/>
      <c r="G136" s="2"/>
    </row>
    <row r="137" spans="1:8" x14ac:dyDescent="0.25">
      <c r="A137">
        <v>2018</v>
      </c>
      <c r="B137" t="s">
        <v>69</v>
      </c>
      <c r="C137" t="s">
        <v>0</v>
      </c>
      <c r="D137" t="s">
        <v>98</v>
      </c>
      <c r="E137" s="2">
        <v>2213.3300201319998</v>
      </c>
      <c r="F137" s="2"/>
      <c r="G137" s="2"/>
    </row>
    <row r="138" spans="1:8" x14ac:dyDescent="0.25">
      <c r="A138">
        <v>2018</v>
      </c>
      <c r="B138" t="s">
        <v>69</v>
      </c>
      <c r="C138" t="s">
        <v>0</v>
      </c>
      <c r="D138" t="s">
        <v>98</v>
      </c>
      <c r="E138" s="2">
        <v>2099.0704769090003</v>
      </c>
      <c r="F138" s="2"/>
      <c r="G138" s="2"/>
    </row>
    <row r="139" spans="1:8" x14ac:dyDescent="0.25">
      <c r="A139">
        <v>2018</v>
      </c>
      <c r="B139" s="6" t="s">
        <v>69</v>
      </c>
      <c r="C139" s="6" t="s">
        <v>53</v>
      </c>
      <c r="D139" s="6" t="s">
        <v>71</v>
      </c>
      <c r="E139" s="7">
        <v>856.20773819366684</v>
      </c>
      <c r="F139" s="2">
        <f>AVERAGE(E139:E147)</f>
        <v>1453.8524586745557</v>
      </c>
      <c r="G139" s="2">
        <f>_xlfn.STDEV.S(E139:E147)</f>
        <v>442.13096284352258</v>
      </c>
      <c r="H139">
        <f>G139^2</f>
        <v>195479.78830494033</v>
      </c>
    </row>
    <row r="140" spans="1:8" x14ac:dyDescent="0.25">
      <c r="A140">
        <v>2018</v>
      </c>
      <c r="B140" t="s">
        <v>69</v>
      </c>
      <c r="C140" t="s">
        <v>53</v>
      </c>
      <c r="D140" t="s">
        <v>71</v>
      </c>
      <c r="E140" s="2">
        <v>1435.7234158806668</v>
      </c>
      <c r="F140" s="2"/>
      <c r="G140" s="2"/>
    </row>
    <row r="141" spans="1:8" x14ac:dyDescent="0.25">
      <c r="A141">
        <v>2018</v>
      </c>
      <c r="B141" t="s">
        <v>69</v>
      </c>
      <c r="C141" t="s">
        <v>53</v>
      </c>
      <c r="D141" t="s">
        <v>71</v>
      </c>
      <c r="E141" s="2">
        <v>1197.0747999556663</v>
      </c>
      <c r="F141" s="2"/>
      <c r="G141" s="2"/>
    </row>
    <row r="142" spans="1:8" x14ac:dyDescent="0.25">
      <c r="A142">
        <v>2018</v>
      </c>
      <c r="B142" t="s">
        <v>69</v>
      </c>
      <c r="C142" t="s">
        <v>53</v>
      </c>
      <c r="D142" t="s">
        <v>76</v>
      </c>
      <c r="E142" s="2">
        <v>1538.3213064983336</v>
      </c>
      <c r="F142" s="2"/>
      <c r="G142" s="2"/>
    </row>
    <row r="143" spans="1:8" x14ac:dyDescent="0.25">
      <c r="A143">
        <v>2018</v>
      </c>
      <c r="B143" t="s">
        <v>69</v>
      </c>
      <c r="C143" t="s">
        <v>53</v>
      </c>
      <c r="D143" t="s">
        <v>76</v>
      </c>
      <c r="E143" s="2">
        <v>2258.02748733</v>
      </c>
      <c r="F143" s="2"/>
      <c r="G143" s="2"/>
    </row>
    <row r="144" spans="1:8" x14ac:dyDescent="0.25">
      <c r="A144">
        <v>2018</v>
      </c>
      <c r="B144" t="s">
        <v>69</v>
      </c>
      <c r="C144" t="s">
        <v>53</v>
      </c>
      <c r="D144" t="s">
        <v>76</v>
      </c>
      <c r="E144" s="2">
        <v>1520.8556509973334</v>
      </c>
      <c r="F144" s="2"/>
      <c r="G144" s="2"/>
    </row>
    <row r="145" spans="1:8" x14ac:dyDescent="0.25">
      <c r="A145">
        <v>2018</v>
      </c>
      <c r="B145" t="s">
        <v>69</v>
      </c>
      <c r="C145" t="s">
        <v>53</v>
      </c>
      <c r="D145" t="s">
        <v>98</v>
      </c>
      <c r="E145" s="2">
        <v>1048.4766955566668</v>
      </c>
      <c r="F145" s="2"/>
      <c r="G145" s="2"/>
    </row>
    <row r="146" spans="1:8" x14ac:dyDescent="0.25">
      <c r="A146">
        <v>2018</v>
      </c>
      <c r="B146" t="s">
        <v>69</v>
      </c>
      <c r="C146" t="s">
        <v>53</v>
      </c>
      <c r="D146" t="s">
        <v>98</v>
      </c>
      <c r="E146" s="2">
        <v>1979.5552888976672</v>
      </c>
      <c r="F146" s="2"/>
      <c r="G146" s="2"/>
    </row>
    <row r="147" spans="1:8" x14ac:dyDescent="0.25">
      <c r="A147">
        <v>2018</v>
      </c>
      <c r="B147" t="s">
        <v>69</v>
      </c>
      <c r="C147" t="s">
        <v>53</v>
      </c>
      <c r="D147" t="s">
        <v>98</v>
      </c>
      <c r="E147" s="2">
        <v>1250.4297447609999</v>
      </c>
      <c r="F147" s="2"/>
      <c r="G147" s="2"/>
    </row>
    <row r="148" spans="1:8" x14ac:dyDescent="0.25">
      <c r="A148">
        <v>2018</v>
      </c>
      <c r="B148" s="6" t="s">
        <v>69</v>
      </c>
      <c r="C148" t="s">
        <v>72</v>
      </c>
      <c r="D148" s="6" t="s">
        <v>71</v>
      </c>
      <c r="E148" s="7">
        <v>2150.6556722430005</v>
      </c>
      <c r="F148" s="2">
        <f>AVERAGE(E148:E156)</f>
        <v>1821.4282404779265</v>
      </c>
      <c r="G148" s="2">
        <f>_xlfn.STDEV.S(E148:E156)</f>
        <v>654.56984786013413</v>
      </c>
      <c r="H148">
        <f>G148^2</f>
        <v>428461.68572763912</v>
      </c>
    </row>
    <row r="149" spans="1:8" x14ac:dyDescent="0.25">
      <c r="A149">
        <v>2018</v>
      </c>
      <c r="B149" t="s">
        <v>69</v>
      </c>
      <c r="C149" t="s">
        <v>72</v>
      </c>
      <c r="D149" t="s">
        <v>71</v>
      </c>
      <c r="E149" s="2">
        <v>2358.7274758770004</v>
      </c>
      <c r="F149" s="2"/>
      <c r="G149" s="2"/>
    </row>
    <row r="150" spans="1:8" x14ac:dyDescent="0.25">
      <c r="A150">
        <v>2018</v>
      </c>
      <c r="B150" t="s">
        <v>69</v>
      </c>
      <c r="C150" t="s">
        <v>72</v>
      </c>
      <c r="D150" t="s">
        <v>71</v>
      </c>
      <c r="E150" s="2">
        <v>1810.6409829823333</v>
      </c>
      <c r="F150" s="2"/>
      <c r="G150" s="2"/>
    </row>
    <row r="151" spans="1:8" x14ac:dyDescent="0.25">
      <c r="A151">
        <v>2018</v>
      </c>
      <c r="B151" t="s">
        <v>69</v>
      </c>
      <c r="C151" t="s">
        <v>72</v>
      </c>
      <c r="D151" t="s">
        <v>76</v>
      </c>
      <c r="E151" s="2">
        <v>2029.4799277300001</v>
      </c>
      <c r="F151" s="2"/>
      <c r="G151" s="2"/>
    </row>
    <row r="152" spans="1:8" x14ac:dyDescent="0.25">
      <c r="A152">
        <v>2018</v>
      </c>
      <c r="B152" t="s">
        <v>69</v>
      </c>
      <c r="C152" t="s">
        <v>72</v>
      </c>
      <c r="D152" t="s">
        <v>76</v>
      </c>
      <c r="E152" s="2">
        <v>1206.1478950216665</v>
      </c>
      <c r="F152" s="2"/>
      <c r="G152" s="2"/>
    </row>
    <row r="153" spans="1:8" x14ac:dyDescent="0.25">
      <c r="A153">
        <v>2018</v>
      </c>
      <c r="B153" t="s">
        <v>69</v>
      </c>
      <c r="C153" t="s">
        <v>72</v>
      </c>
      <c r="D153" t="s">
        <v>76</v>
      </c>
      <c r="E153" s="2">
        <v>728.26389649099985</v>
      </c>
      <c r="F153" s="2"/>
      <c r="G153" s="2"/>
    </row>
    <row r="154" spans="1:8" x14ac:dyDescent="0.25">
      <c r="A154">
        <v>2018</v>
      </c>
      <c r="B154" t="s">
        <v>69</v>
      </c>
      <c r="C154" t="s">
        <v>72</v>
      </c>
      <c r="D154" t="s">
        <v>98</v>
      </c>
      <c r="E154" s="2">
        <v>1729.7890150776668</v>
      </c>
      <c r="F154" s="2"/>
      <c r="G154" s="2"/>
    </row>
    <row r="155" spans="1:8" x14ac:dyDescent="0.25">
      <c r="A155">
        <v>2018</v>
      </c>
      <c r="B155" t="s">
        <v>69</v>
      </c>
      <c r="C155" t="s">
        <v>72</v>
      </c>
      <c r="D155" t="s">
        <v>98</v>
      </c>
      <c r="E155" s="2">
        <v>1436.5238692200001</v>
      </c>
      <c r="F155" s="2"/>
      <c r="G155" s="2"/>
    </row>
    <row r="156" spans="1:8" x14ac:dyDescent="0.25">
      <c r="A156">
        <v>2018</v>
      </c>
      <c r="B156" t="s">
        <v>69</v>
      </c>
      <c r="C156" t="s">
        <v>72</v>
      </c>
      <c r="D156" t="s">
        <v>98</v>
      </c>
      <c r="E156" s="2">
        <v>2942.6254296586667</v>
      </c>
      <c r="F156" s="2"/>
      <c r="G156" s="2"/>
    </row>
    <row r="157" spans="1:8" x14ac:dyDescent="0.25">
      <c r="A157">
        <v>2018</v>
      </c>
      <c r="B157" s="6" t="s">
        <v>69</v>
      </c>
      <c r="C157" t="s">
        <v>75</v>
      </c>
      <c r="D157" s="6" t="s">
        <v>71</v>
      </c>
      <c r="E157" s="7">
        <v>585.89105756466677</v>
      </c>
      <c r="F157" s="2">
        <f>AVERAGE(E157:E165)</f>
        <v>1485.9022324145924</v>
      </c>
      <c r="G157" s="2">
        <f>_xlfn.STDEV.S(E157:E165)</f>
        <v>547.12600067241908</v>
      </c>
      <c r="H157">
        <f>G157^2</f>
        <v>299346.86061179591</v>
      </c>
    </row>
    <row r="158" spans="1:8" x14ac:dyDescent="0.25">
      <c r="A158">
        <v>2018</v>
      </c>
      <c r="B158" t="s">
        <v>69</v>
      </c>
      <c r="C158" t="s">
        <v>75</v>
      </c>
      <c r="D158" t="s">
        <v>71</v>
      </c>
      <c r="E158" s="2">
        <v>1603.8105768506659</v>
      </c>
      <c r="F158" s="2"/>
      <c r="G158" s="2"/>
    </row>
    <row r="159" spans="1:8" x14ac:dyDescent="0.25">
      <c r="A159">
        <v>2018</v>
      </c>
      <c r="B159" t="s">
        <v>69</v>
      </c>
      <c r="C159" t="s">
        <v>75</v>
      </c>
      <c r="D159" t="s">
        <v>71</v>
      </c>
      <c r="E159" s="2">
        <v>1472.302746012333</v>
      </c>
      <c r="F159" s="2"/>
      <c r="G159" s="2"/>
    </row>
    <row r="160" spans="1:8" x14ac:dyDescent="0.25">
      <c r="A160">
        <v>2018</v>
      </c>
      <c r="B160" t="s">
        <v>69</v>
      </c>
      <c r="C160" t="s">
        <v>75</v>
      </c>
      <c r="D160" t="s">
        <v>76</v>
      </c>
      <c r="E160" s="2">
        <v>1340.3183910809996</v>
      </c>
      <c r="F160" s="2"/>
      <c r="G160" s="2"/>
    </row>
    <row r="161" spans="1:8" x14ac:dyDescent="0.25">
      <c r="A161">
        <v>2018</v>
      </c>
      <c r="B161" t="s">
        <v>69</v>
      </c>
      <c r="C161" t="s">
        <v>75</v>
      </c>
      <c r="D161" t="s">
        <v>76</v>
      </c>
      <c r="E161" s="2">
        <v>1823.7241866279999</v>
      </c>
      <c r="F161" s="2"/>
      <c r="G161" s="2"/>
    </row>
    <row r="162" spans="1:8" x14ac:dyDescent="0.25">
      <c r="A162">
        <v>2018</v>
      </c>
      <c r="B162" t="s">
        <v>69</v>
      </c>
      <c r="C162" t="s">
        <v>75</v>
      </c>
      <c r="D162" t="s">
        <v>76</v>
      </c>
      <c r="E162" s="2">
        <v>1849.1670304186664</v>
      </c>
      <c r="F162" s="2"/>
      <c r="G162" s="2"/>
    </row>
    <row r="163" spans="1:8" x14ac:dyDescent="0.25">
      <c r="A163">
        <v>2018</v>
      </c>
      <c r="B163" t="s">
        <v>69</v>
      </c>
      <c r="C163" t="s">
        <v>75</v>
      </c>
      <c r="D163" t="s">
        <v>98</v>
      </c>
      <c r="E163" s="2">
        <v>2375.3774753806665</v>
      </c>
      <c r="F163" s="2"/>
      <c r="G163" s="2"/>
    </row>
    <row r="164" spans="1:8" x14ac:dyDescent="0.25">
      <c r="A164">
        <v>2018</v>
      </c>
      <c r="B164" t="s">
        <v>69</v>
      </c>
      <c r="C164" t="s">
        <v>75</v>
      </c>
      <c r="D164" t="s">
        <v>98</v>
      </c>
      <c r="E164" s="2">
        <v>1549.4923661549999</v>
      </c>
      <c r="F164" s="2"/>
      <c r="G164" s="2"/>
    </row>
    <row r="165" spans="1:8" x14ac:dyDescent="0.25">
      <c r="A165">
        <v>2018</v>
      </c>
      <c r="B165" t="s">
        <v>69</v>
      </c>
      <c r="C165" t="s">
        <v>75</v>
      </c>
      <c r="D165" t="s">
        <v>98</v>
      </c>
      <c r="E165" s="2">
        <v>773.03626164033301</v>
      </c>
      <c r="F165" s="2"/>
      <c r="G165" s="2"/>
    </row>
    <row r="166" spans="1:8" x14ac:dyDescent="0.25">
      <c r="A166">
        <v>2018</v>
      </c>
      <c r="B166" s="6" t="s">
        <v>69</v>
      </c>
      <c r="C166" t="s">
        <v>74</v>
      </c>
      <c r="D166" s="6" t="s">
        <v>71</v>
      </c>
      <c r="E166" s="7">
        <v>1066.7911845616666</v>
      </c>
      <c r="F166" s="2">
        <f>AVERAGE(E166:E174)</f>
        <v>2001.113957556704</v>
      </c>
      <c r="G166" s="2">
        <f>_xlfn.STDEV.S(E166:E174)</f>
        <v>945.27724804194918</v>
      </c>
      <c r="H166">
        <f>G166^2</f>
        <v>893549.07566576067</v>
      </c>
    </row>
    <row r="167" spans="1:8" x14ac:dyDescent="0.25">
      <c r="A167">
        <v>2018</v>
      </c>
      <c r="B167" t="s">
        <v>69</v>
      </c>
      <c r="C167" t="s">
        <v>74</v>
      </c>
      <c r="D167" t="s">
        <v>71</v>
      </c>
      <c r="E167" s="2">
        <v>2764.7553841893332</v>
      </c>
      <c r="F167" s="2"/>
      <c r="G167" s="2"/>
    </row>
    <row r="168" spans="1:8" x14ac:dyDescent="0.25">
      <c r="A168">
        <v>2018</v>
      </c>
      <c r="B168" t="s">
        <v>69</v>
      </c>
      <c r="C168" t="s">
        <v>74</v>
      </c>
      <c r="D168" t="s">
        <v>71</v>
      </c>
      <c r="E168" s="2">
        <v>1295.601140741667</v>
      </c>
      <c r="F168" s="2"/>
      <c r="G168" s="2"/>
    </row>
    <row r="169" spans="1:8" x14ac:dyDescent="0.25">
      <c r="A169">
        <v>2018</v>
      </c>
      <c r="B169" t="s">
        <v>69</v>
      </c>
      <c r="C169" t="s">
        <v>74</v>
      </c>
      <c r="D169" t="s">
        <v>76</v>
      </c>
      <c r="E169" s="2">
        <v>1980.6765548963333</v>
      </c>
      <c r="F169" s="2"/>
      <c r="G169" s="2"/>
    </row>
    <row r="170" spans="1:8" x14ac:dyDescent="0.25">
      <c r="A170">
        <v>2018</v>
      </c>
      <c r="B170" t="s">
        <v>69</v>
      </c>
      <c r="C170" t="s">
        <v>74</v>
      </c>
      <c r="D170" t="s">
        <v>76</v>
      </c>
      <c r="E170" s="2">
        <v>1751.5861323153338</v>
      </c>
      <c r="F170" s="2"/>
      <c r="G170" s="2"/>
    </row>
    <row r="171" spans="1:8" x14ac:dyDescent="0.25">
      <c r="A171">
        <v>2018</v>
      </c>
      <c r="B171" t="s">
        <v>69</v>
      </c>
      <c r="C171" t="s">
        <v>74</v>
      </c>
      <c r="D171" t="s">
        <v>76</v>
      </c>
      <c r="E171" s="2">
        <v>1800.9453207986664</v>
      </c>
      <c r="F171" s="2"/>
      <c r="G171" s="2"/>
    </row>
    <row r="172" spans="1:8" x14ac:dyDescent="0.25">
      <c r="A172">
        <v>2018</v>
      </c>
      <c r="B172" t="s">
        <v>69</v>
      </c>
      <c r="C172" t="s">
        <v>74</v>
      </c>
      <c r="D172" t="s">
        <v>98</v>
      </c>
      <c r="E172" s="2">
        <v>2315.8189928206671</v>
      </c>
      <c r="F172" s="2"/>
      <c r="G172" s="2"/>
    </row>
    <row r="173" spans="1:8" x14ac:dyDescent="0.25">
      <c r="A173">
        <v>2018</v>
      </c>
      <c r="B173" t="s">
        <v>69</v>
      </c>
      <c r="C173" t="s">
        <v>74</v>
      </c>
      <c r="D173" t="s">
        <v>98</v>
      </c>
      <c r="E173" s="2">
        <v>1023.5022999336666</v>
      </c>
      <c r="F173" s="2"/>
      <c r="G173" s="2"/>
    </row>
    <row r="174" spans="1:8" x14ac:dyDescent="0.25">
      <c r="A174">
        <v>2018</v>
      </c>
      <c r="B174" t="s">
        <v>69</v>
      </c>
      <c r="C174" t="s">
        <v>74</v>
      </c>
      <c r="D174" t="s">
        <v>98</v>
      </c>
      <c r="E174" s="2">
        <v>4010.3486077530001</v>
      </c>
      <c r="F174" s="2"/>
      <c r="G174" s="2"/>
    </row>
    <row r="175" spans="1:8" x14ac:dyDescent="0.25">
      <c r="H175">
        <f>AVERAGE(H2:H174)</f>
        <v>222920.32043889718</v>
      </c>
    </row>
  </sheetData>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23"/>
  <sheetViews>
    <sheetView workbookViewId="0">
      <selection activeCell="I19" sqref="I19"/>
    </sheetView>
  </sheetViews>
  <sheetFormatPr defaultRowHeight="15" x14ac:dyDescent="0.25"/>
  <cols>
    <col min="9" max="9" width="16" customWidth="1"/>
  </cols>
  <sheetData>
    <row r="1" spans="1:19" x14ac:dyDescent="0.25">
      <c r="A1" t="s">
        <v>38</v>
      </c>
      <c r="B1" t="s">
        <v>39</v>
      </c>
      <c r="C1" t="s">
        <v>40</v>
      </c>
      <c r="D1" t="s">
        <v>41</v>
      </c>
      <c r="E1" t="s">
        <v>42</v>
      </c>
      <c r="F1" t="s">
        <v>43</v>
      </c>
      <c r="G1" t="s">
        <v>44</v>
      </c>
      <c r="H1" t="s">
        <v>45</v>
      </c>
      <c r="I1" t="s">
        <v>46</v>
      </c>
      <c r="J1" t="s">
        <v>47</v>
      </c>
      <c r="K1" t="s">
        <v>48</v>
      </c>
      <c r="L1" t="s">
        <v>49</v>
      </c>
      <c r="M1" t="s">
        <v>50</v>
      </c>
      <c r="O1" t="s">
        <v>234</v>
      </c>
      <c r="P1" t="s">
        <v>235</v>
      </c>
      <c r="Q1" t="s">
        <v>236</v>
      </c>
      <c r="S1" t="s">
        <v>237</v>
      </c>
    </row>
    <row r="2" spans="1:19" x14ac:dyDescent="0.25">
      <c r="A2">
        <v>2013</v>
      </c>
      <c r="B2">
        <v>217</v>
      </c>
      <c r="C2" t="s">
        <v>58</v>
      </c>
      <c r="D2">
        <v>1</v>
      </c>
      <c r="E2" t="s">
        <v>59</v>
      </c>
      <c r="F2" t="s">
        <v>53</v>
      </c>
      <c r="G2" t="s">
        <v>54</v>
      </c>
      <c r="H2" t="s">
        <v>54</v>
      </c>
      <c r="I2" t="s">
        <v>55</v>
      </c>
      <c r="K2" t="s">
        <v>60</v>
      </c>
      <c r="L2" t="s">
        <v>61</v>
      </c>
      <c r="M2">
        <v>246.00423241031271</v>
      </c>
    </row>
    <row r="3" spans="1:19" x14ac:dyDescent="0.25">
      <c r="A3">
        <v>2013</v>
      </c>
      <c r="B3">
        <v>217</v>
      </c>
      <c r="C3" t="s">
        <v>58</v>
      </c>
      <c r="D3">
        <v>1</v>
      </c>
      <c r="E3" t="s">
        <v>59</v>
      </c>
      <c r="F3" t="s">
        <v>53</v>
      </c>
      <c r="G3" t="s">
        <v>54</v>
      </c>
      <c r="H3" t="s">
        <v>54</v>
      </c>
      <c r="I3" t="s">
        <v>55</v>
      </c>
      <c r="K3" t="s">
        <v>62</v>
      </c>
      <c r="L3" t="s">
        <v>57</v>
      </c>
      <c r="M3">
        <v>842.32620429271219</v>
      </c>
    </row>
    <row r="4" spans="1:19" x14ac:dyDescent="0.25">
      <c r="A4">
        <v>2013</v>
      </c>
      <c r="B4">
        <v>217</v>
      </c>
      <c r="C4" t="s">
        <v>58</v>
      </c>
      <c r="D4">
        <v>1</v>
      </c>
      <c r="E4" t="s">
        <v>59</v>
      </c>
      <c r="F4" t="s">
        <v>53</v>
      </c>
      <c r="G4" t="s">
        <v>54</v>
      </c>
      <c r="H4" t="s">
        <v>54</v>
      </c>
      <c r="I4" t="s">
        <v>76</v>
      </c>
      <c r="K4" t="s">
        <v>83</v>
      </c>
      <c r="L4" t="s">
        <v>77</v>
      </c>
      <c r="M4">
        <v>264.23326184328783</v>
      </c>
    </row>
    <row r="5" spans="1:19" x14ac:dyDescent="0.25">
      <c r="A5">
        <v>2013</v>
      </c>
      <c r="B5">
        <v>217</v>
      </c>
      <c r="C5" t="s">
        <v>58</v>
      </c>
      <c r="D5">
        <v>1</v>
      </c>
      <c r="E5" t="s">
        <v>59</v>
      </c>
      <c r="F5" t="s">
        <v>53</v>
      </c>
      <c r="G5" t="s">
        <v>54</v>
      </c>
      <c r="H5" t="s">
        <v>54</v>
      </c>
      <c r="I5" t="s">
        <v>76</v>
      </c>
      <c r="K5" t="s">
        <v>84</v>
      </c>
      <c r="L5" t="s">
        <v>78</v>
      </c>
      <c r="M5">
        <v>174.71131339854966</v>
      </c>
    </row>
    <row r="6" spans="1:19" x14ac:dyDescent="0.25">
      <c r="A6">
        <v>2013</v>
      </c>
      <c r="B6">
        <v>217</v>
      </c>
      <c r="C6" t="s">
        <v>58</v>
      </c>
      <c r="D6">
        <v>1</v>
      </c>
      <c r="E6" t="s">
        <v>59</v>
      </c>
      <c r="F6" t="s">
        <v>53</v>
      </c>
      <c r="G6" t="s">
        <v>54</v>
      </c>
      <c r="H6" t="s">
        <v>54</v>
      </c>
      <c r="I6" t="s">
        <v>76</v>
      </c>
      <c r="K6" t="s">
        <v>85</v>
      </c>
      <c r="L6" t="s">
        <v>81</v>
      </c>
      <c r="M6">
        <v>3164.7506733456903</v>
      </c>
    </row>
    <row r="7" spans="1:19" x14ac:dyDescent="0.25">
      <c r="A7">
        <v>2013</v>
      </c>
      <c r="B7">
        <v>217</v>
      </c>
      <c r="C7" t="s">
        <v>51</v>
      </c>
      <c r="D7">
        <v>1</v>
      </c>
      <c r="E7" t="s">
        <v>52</v>
      </c>
      <c r="F7" t="s">
        <v>53</v>
      </c>
      <c r="G7" t="s">
        <v>54</v>
      </c>
      <c r="H7" t="s">
        <v>54</v>
      </c>
      <c r="I7" t="s">
        <v>55</v>
      </c>
      <c r="L7" t="s">
        <v>56</v>
      </c>
      <c r="M7">
        <v>1022.9433210583273</v>
      </c>
    </row>
    <row r="8" spans="1:19" x14ac:dyDescent="0.25">
      <c r="A8">
        <v>2013</v>
      </c>
      <c r="B8">
        <v>217</v>
      </c>
      <c r="C8" t="s">
        <v>51</v>
      </c>
      <c r="D8">
        <v>1</v>
      </c>
      <c r="E8" t="s">
        <v>52</v>
      </c>
      <c r="F8" t="s">
        <v>53</v>
      </c>
      <c r="G8" t="s">
        <v>54</v>
      </c>
      <c r="H8" t="s">
        <v>54</v>
      </c>
      <c r="I8" t="s">
        <v>55</v>
      </c>
      <c r="L8" t="s">
        <v>57</v>
      </c>
      <c r="M8">
        <v>1286.5140689804784</v>
      </c>
    </row>
    <row r="9" spans="1:19" x14ac:dyDescent="0.25">
      <c r="A9">
        <v>2013</v>
      </c>
      <c r="B9">
        <v>217</v>
      </c>
      <c r="C9" t="s">
        <v>51</v>
      </c>
      <c r="D9">
        <v>1</v>
      </c>
      <c r="E9" t="s">
        <v>52</v>
      </c>
      <c r="F9" t="s">
        <v>53</v>
      </c>
      <c r="G9" t="s">
        <v>54</v>
      </c>
      <c r="H9" t="s">
        <v>54</v>
      </c>
      <c r="I9" t="s">
        <v>76</v>
      </c>
      <c r="L9" t="s">
        <v>77</v>
      </c>
      <c r="M9">
        <v>571.62135938299002</v>
      </c>
    </row>
    <row r="10" spans="1:19" x14ac:dyDescent="0.25">
      <c r="A10">
        <v>2013</v>
      </c>
      <c r="B10">
        <v>217</v>
      </c>
      <c r="C10" t="s">
        <v>51</v>
      </c>
      <c r="D10">
        <v>1</v>
      </c>
      <c r="E10" t="s">
        <v>52</v>
      </c>
      <c r="F10" t="s">
        <v>53</v>
      </c>
      <c r="G10" t="s">
        <v>54</v>
      </c>
      <c r="H10" t="s">
        <v>54</v>
      </c>
      <c r="I10" t="s">
        <v>76</v>
      </c>
      <c r="L10" t="s">
        <v>78</v>
      </c>
      <c r="M10">
        <v>640.9198762121091</v>
      </c>
    </row>
    <row r="11" spans="1:19" x14ac:dyDescent="0.25">
      <c r="A11">
        <v>2013</v>
      </c>
      <c r="B11">
        <v>217</v>
      </c>
      <c r="C11" t="s">
        <v>51</v>
      </c>
      <c r="D11">
        <v>1</v>
      </c>
      <c r="E11" t="s">
        <v>52</v>
      </c>
      <c r="F11" t="s">
        <v>53</v>
      </c>
      <c r="G11" s="22" t="s">
        <v>54</v>
      </c>
      <c r="H11" s="22" t="s">
        <v>54</v>
      </c>
      <c r="I11" t="s">
        <v>108</v>
      </c>
      <c r="L11" t="s">
        <v>109</v>
      </c>
      <c r="M11">
        <v>821.01052566235035</v>
      </c>
    </row>
    <row r="12" spans="1:19" ht="15.75" x14ac:dyDescent="0.25">
      <c r="A12">
        <v>2013</v>
      </c>
      <c r="B12">
        <v>217</v>
      </c>
      <c r="C12" t="s">
        <v>51</v>
      </c>
      <c r="D12">
        <v>1</v>
      </c>
      <c r="E12" t="s">
        <v>52</v>
      </c>
      <c r="F12" t="s">
        <v>53</v>
      </c>
      <c r="G12" s="22" t="s">
        <v>54</v>
      </c>
      <c r="H12" s="22" t="s">
        <v>54</v>
      </c>
      <c r="I12" t="s">
        <v>108</v>
      </c>
      <c r="L12" t="s">
        <v>110</v>
      </c>
      <c r="M12">
        <v>458.93686511119034</v>
      </c>
    </row>
    <row r="13" spans="1:19" ht="15.75" x14ac:dyDescent="0.25">
      <c r="A13">
        <v>2013</v>
      </c>
      <c r="B13">
        <v>217</v>
      </c>
      <c r="C13" t="s">
        <v>51</v>
      </c>
      <c r="D13">
        <v>1</v>
      </c>
      <c r="E13" t="s">
        <v>52</v>
      </c>
      <c r="F13" t="s">
        <v>53</v>
      </c>
      <c r="G13" s="22" t="s">
        <v>54</v>
      </c>
      <c r="H13" s="22" t="s">
        <v>54</v>
      </c>
      <c r="I13" t="s">
        <v>111</v>
      </c>
      <c r="L13" t="s">
        <v>110</v>
      </c>
      <c r="M13">
        <v>744.9191694780875</v>
      </c>
    </row>
    <row r="14" spans="1:19" ht="15.75" x14ac:dyDescent="0.25">
      <c r="A14">
        <v>2013</v>
      </c>
      <c r="B14" s="3">
        <v>200</v>
      </c>
      <c r="C14" t="s">
        <v>79</v>
      </c>
      <c r="D14">
        <v>1</v>
      </c>
      <c r="E14" t="s">
        <v>80</v>
      </c>
      <c r="F14" t="s">
        <v>53</v>
      </c>
      <c r="G14" t="s">
        <v>54</v>
      </c>
      <c r="H14" t="s">
        <v>54</v>
      </c>
      <c r="I14" t="s">
        <v>76</v>
      </c>
      <c r="L14" t="s">
        <v>77</v>
      </c>
      <c r="M14">
        <v>467.45515311944189</v>
      </c>
    </row>
    <row r="15" spans="1:19" ht="15.75" x14ac:dyDescent="0.25">
      <c r="A15">
        <v>2013</v>
      </c>
      <c r="B15" s="3">
        <v>200</v>
      </c>
      <c r="C15" t="s">
        <v>79</v>
      </c>
      <c r="D15">
        <v>1</v>
      </c>
      <c r="E15" t="s">
        <v>80</v>
      </c>
      <c r="F15" t="s">
        <v>53</v>
      </c>
      <c r="G15" t="s">
        <v>54</v>
      </c>
      <c r="H15" t="s">
        <v>54</v>
      </c>
      <c r="I15" t="s">
        <v>76</v>
      </c>
      <c r="L15" t="s">
        <v>78</v>
      </c>
      <c r="M15">
        <v>338.84433236505589</v>
      </c>
    </row>
    <row r="16" spans="1:19" ht="15.75" x14ac:dyDescent="0.25">
      <c r="A16">
        <v>2013</v>
      </c>
      <c r="B16" s="3">
        <v>200</v>
      </c>
      <c r="C16" t="s">
        <v>79</v>
      </c>
      <c r="D16">
        <v>1</v>
      </c>
      <c r="E16" t="s">
        <v>80</v>
      </c>
      <c r="F16" t="s">
        <v>53</v>
      </c>
      <c r="G16" t="s">
        <v>54</v>
      </c>
      <c r="H16" t="s">
        <v>54</v>
      </c>
      <c r="I16" t="s">
        <v>76</v>
      </c>
      <c r="L16" t="s">
        <v>81</v>
      </c>
      <c r="M16">
        <v>611.65028162363012</v>
      </c>
    </row>
    <row r="17" spans="1:19" ht="15.75" x14ac:dyDescent="0.25">
      <c r="A17">
        <v>2013</v>
      </c>
      <c r="B17" s="3">
        <v>200</v>
      </c>
      <c r="C17" t="s">
        <v>79</v>
      </c>
      <c r="D17">
        <v>1</v>
      </c>
      <c r="E17" t="s">
        <v>80</v>
      </c>
      <c r="F17" t="s">
        <v>53</v>
      </c>
      <c r="G17" t="s">
        <v>54</v>
      </c>
      <c r="H17" t="s">
        <v>54</v>
      </c>
      <c r="I17" t="s">
        <v>76</v>
      </c>
      <c r="L17" t="s">
        <v>82</v>
      </c>
      <c r="M17">
        <v>486.1983257114224</v>
      </c>
      <c r="S17">
        <f>AVERAGE(S43:S216)</f>
        <v>12.238338417880954</v>
      </c>
    </row>
    <row r="18" spans="1:19" ht="15.75" x14ac:dyDescent="0.25">
      <c r="A18">
        <v>2013</v>
      </c>
      <c r="B18" s="3">
        <v>200</v>
      </c>
      <c r="C18" t="s">
        <v>79</v>
      </c>
      <c r="D18">
        <v>1</v>
      </c>
      <c r="E18" t="s">
        <v>80</v>
      </c>
      <c r="F18" t="s">
        <v>53</v>
      </c>
      <c r="G18" s="22" t="s">
        <v>54</v>
      </c>
      <c r="H18" s="22" t="s">
        <v>54</v>
      </c>
      <c r="I18" t="s">
        <v>108</v>
      </c>
      <c r="L18" t="s">
        <v>109</v>
      </c>
      <c r="M18">
        <v>326.21865076210815</v>
      </c>
    </row>
    <row r="19" spans="1:19" ht="15.75" x14ac:dyDescent="0.25">
      <c r="A19">
        <v>2013</v>
      </c>
      <c r="B19" s="3">
        <v>200</v>
      </c>
      <c r="C19" t="s">
        <v>79</v>
      </c>
      <c r="D19">
        <v>1</v>
      </c>
      <c r="E19" t="s">
        <v>80</v>
      </c>
      <c r="F19" t="s">
        <v>53</v>
      </c>
      <c r="G19" s="22" t="s">
        <v>54</v>
      </c>
      <c r="H19" s="22" t="s">
        <v>54</v>
      </c>
      <c r="I19" t="s">
        <v>108</v>
      </c>
      <c r="L19" t="s">
        <v>112</v>
      </c>
      <c r="M19">
        <v>640.33930828650011</v>
      </c>
    </row>
    <row r="20" spans="1:19" ht="15.75" x14ac:dyDescent="0.25">
      <c r="A20">
        <v>2013</v>
      </c>
      <c r="B20" s="3">
        <v>200</v>
      </c>
      <c r="C20" t="s">
        <v>79</v>
      </c>
      <c r="D20">
        <v>1</v>
      </c>
      <c r="E20" t="s">
        <v>80</v>
      </c>
      <c r="F20" t="s">
        <v>53</v>
      </c>
      <c r="G20" s="22" t="s">
        <v>54</v>
      </c>
      <c r="H20" s="22" t="s">
        <v>54</v>
      </c>
      <c r="I20" t="s">
        <v>108</v>
      </c>
      <c r="L20" t="s">
        <v>110</v>
      </c>
      <c r="M20">
        <v>825.12631982302355</v>
      </c>
    </row>
    <row r="21" spans="1:19" ht="15.75" x14ac:dyDescent="0.25">
      <c r="A21">
        <v>2014</v>
      </c>
      <c r="B21">
        <v>174</v>
      </c>
      <c r="C21" t="s">
        <v>58</v>
      </c>
      <c r="D21">
        <v>2</v>
      </c>
      <c r="E21" t="s">
        <v>63</v>
      </c>
      <c r="F21" t="s">
        <v>53</v>
      </c>
      <c r="G21" t="s">
        <v>54</v>
      </c>
      <c r="H21" t="s">
        <v>54</v>
      </c>
      <c r="I21" t="s">
        <v>55</v>
      </c>
      <c r="L21" t="s">
        <v>64</v>
      </c>
      <c r="M21">
        <v>731.62241119999999</v>
      </c>
    </row>
    <row r="22" spans="1:19" ht="15.75" x14ac:dyDescent="0.25">
      <c r="A22">
        <v>2014</v>
      </c>
      <c r="B22">
        <v>174</v>
      </c>
      <c r="C22" t="s">
        <v>58</v>
      </c>
      <c r="D22">
        <v>2</v>
      </c>
      <c r="E22" t="s">
        <v>63</v>
      </c>
      <c r="F22" t="s">
        <v>53</v>
      </c>
      <c r="G22" t="s">
        <v>54</v>
      </c>
      <c r="H22" t="s">
        <v>54</v>
      </c>
      <c r="I22" t="s">
        <v>55</v>
      </c>
      <c r="L22" t="s">
        <v>65</v>
      </c>
      <c r="M22">
        <v>524.87306450000005</v>
      </c>
    </row>
    <row r="23" spans="1:19" ht="15.75" x14ac:dyDescent="0.25">
      <c r="A23">
        <v>2014</v>
      </c>
      <c r="B23">
        <v>174</v>
      </c>
      <c r="C23" t="s">
        <v>58</v>
      </c>
      <c r="D23">
        <v>2</v>
      </c>
      <c r="E23" t="s">
        <v>63</v>
      </c>
      <c r="F23" t="s">
        <v>53</v>
      </c>
      <c r="G23" t="s">
        <v>54</v>
      </c>
      <c r="H23" t="s">
        <v>54</v>
      </c>
      <c r="I23" t="s">
        <v>55</v>
      </c>
      <c r="L23" t="s">
        <v>66</v>
      </c>
      <c r="M23">
        <v>673.80444450000005</v>
      </c>
    </row>
    <row r="24" spans="1:19" x14ac:dyDescent="0.25">
      <c r="A24">
        <v>2014</v>
      </c>
      <c r="B24">
        <v>174</v>
      </c>
      <c r="C24" t="s">
        <v>58</v>
      </c>
      <c r="D24">
        <v>2</v>
      </c>
      <c r="E24" t="s">
        <v>63</v>
      </c>
      <c r="F24" t="s">
        <v>53</v>
      </c>
      <c r="G24" t="s">
        <v>54</v>
      </c>
      <c r="H24" t="s">
        <v>54</v>
      </c>
      <c r="I24" t="s">
        <v>76</v>
      </c>
      <c r="L24" t="s">
        <v>82</v>
      </c>
      <c r="M24">
        <v>676.95748379999998</v>
      </c>
    </row>
    <row r="25" spans="1:19" x14ac:dyDescent="0.25">
      <c r="A25">
        <v>2014</v>
      </c>
      <c r="B25">
        <v>174</v>
      </c>
      <c r="C25" t="s">
        <v>58</v>
      </c>
      <c r="D25">
        <v>2</v>
      </c>
      <c r="E25" t="s">
        <v>63</v>
      </c>
      <c r="F25" t="s">
        <v>53</v>
      </c>
      <c r="G25" t="s">
        <v>54</v>
      </c>
      <c r="H25" t="s">
        <v>54</v>
      </c>
      <c r="I25" t="s">
        <v>76</v>
      </c>
      <c r="L25" t="s">
        <v>86</v>
      </c>
      <c r="M25">
        <v>298.58722740000002</v>
      </c>
    </row>
    <row r="26" spans="1:19" x14ac:dyDescent="0.25">
      <c r="A26">
        <v>2014</v>
      </c>
      <c r="B26">
        <v>174</v>
      </c>
      <c r="C26" t="s">
        <v>58</v>
      </c>
      <c r="D26">
        <v>2</v>
      </c>
      <c r="E26" t="s">
        <v>63</v>
      </c>
      <c r="F26" t="s">
        <v>53</v>
      </c>
      <c r="G26" t="s">
        <v>54</v>
      </c>
      <c r="H26" t="s">
        <v>54</v>
      </c>
      <c r="I26" t="s">
        <v>76</v>
      </c>
      <c r="L26" t="s">
        <v>87</v>
      </c>
      <c r="M26">
        <v>306.32123919999998</v>
      </c>
    </row>
    <row r="27" spans="1:19" x14ac:dyDescent="0.25">
      <c r="A27">
        <v>2014</v>
      </c>
      <c r="B27">
        <v>182</v>
      </c>
      <c r="C27" t="s">
        <v>51</v>
      </c>
      <c r="D27">
        <v>2</v>
      </c>
      <c r="E27" t="s">
        <v>67</v>
      </c>
      <c r="F27" t="s">
        <v>53</v>
      </c>
      <c r="G27" t="s">
        <v>54</v>
      </c>
      <c r="H27" t="s">
        <v>54</v>
      </c>
      <c r="I27" t="s">
        <v>55</v>
      </c>
      <c r="L27" t="s">
        <v>68</v>
      </c>
      <c r="M27">
        <v>622.52087900000004</v>
      </c>
    </row>
    <row r="28" spans="1:19" x14ac:dyDescent="0.25">
      <c r="A28">
        <v>2014</v>
      </c>
      <c r="B28">
        <v>182</v>
      </c>
      <c r="C28" t="s">
        <v>51</v>
      </c>
      <c r="D28">
        <v>2</v>
      </c>
      <c r="E28" t="s">
        <v>67</v>
      </c>
      <c r="F28" t="s">
        <v>53</v>
      </c>
      <c r="G28" t="s">
        <v>54</v>
      </c>
      <c r="H28" t="s">
        <v>54</v>
      </c>
      <c r="I28" t="s">
        <v>55</v>
      </c>
      <c r="L28" t="s">
        <v>61</v>
      </c>
      <c r="M28">
        <v>685.05452849999995</v>
      </c>
    </row>
    <row r="29" spans="1:19" x14ac:dyDescent="0.25">
      <c r="A29">
        <v>2014</v>
      </c>
      <c r="B29">
        <v>182</v>
      </c>
      <c r="C29" t="s">
        <v>51</v>
      </c>
      <c r="D29">
        <v>2</v>
      </c>
      <c r="E29" t="s">
        <v>67</v>
      </c>
      <c r="F29" t="s">
        <v>53</v>
      </c>
      <c r="G29" t="s">
        <v>54</v>
      </c>
      <c r="H29" t="s">
        <v>54</v>
      </c>
      <c r="I29" t="s">
        <v>55</v>
      </c>
      <c r="L29" t="s">
        <v>57</v>
      </c>
      <c r="M29">
        <v>1046.177805</v>
      </c>
    </row>
    <row r="30" spans="1:19" x14ac:dyDescent="0.25">
      <c r="A30">
        <v>2014</v>
      </c>
      <c r="B30">
        <v>182</v>
      </c>
      <c r="C30" t="s">
        <v>51</v>
      </c>
      <c r="D30">
        <v>2</v>
      </c>
      <c r="E30" t="s">
        <v>67</v>
      </c>
      <c r="F30" t="s">
        <v>53</v>
      </c>
      <c r="G30" t="s">
        <v>54</v>
      </c>
      <c r="H30" t="s">
        <v>54</v>
      </c>
      <c r="I30" t="s">
        <v>76</v>
      </c>
      <c r="L30" t="s">
        <v>77</v>
      </c>
      <c r="M30">
        <v>666.48841960000004</v>
      </c>
    </row>
    <row r="31" spans="1:19" x14ac:dyDescent="0.25">
      <c r="A31">
        <v>2014</v>
      </c>
      <c r="B31">
        <v>182</v>
      </c>
      <c r="C31" t="s">
        <v>51</v>
      </c>
      <c r="D31">
        <v>2</v>
      </c>
      <c r="E31" t="s">
        <v>67</v>
      </c>
      <c r="F31" t="s">
        <v>53</v>
      </c>
      <c r="G31" t="s">
        <v>54</v>
      </c>
      <c r="H31" t="s">
        <v>54</v>
      </c>
      <c r="I31" t="s">
        <v>76</v>
      </c>
      <c r="L31" t="s">
        <v>78</v>
      </c>
      <c r="M31">
        <v>391.64196659999999</v>
      </c>
    </row>
    <row r="32" spans="1:19" x14ac:dyDescent="0.25">
      <c r="A32">
        <v>2014</v>
      </c>
      <c r="B32">
        <v>182</v>
      </c>
      <c r="C32" t="s">
        <v>51</v>
      </c>
      <c r="D32">
        <v>2</v>
      </c>
      <c r="E32" t="s">
        <v>67</v>
      </c>
      <c r="F32" t="s">
        <v>53</v>
      </c>
      <c r="G32" t="s">
        <v>54</v>
      </c>
      <c r="H32" t="s">
        <v>54</v>
      </c>
      <c r="I32" t="s">
        <v>76</v>
      </c>
      <c r="L32" t="s">
        <v>81</v>
      </c>
      <c r="M32">
        <v>478.93522389999998</v>
      </c>
    </row>
    <row r="33" spans="1:19" x14ac:dyDescent="0.25">
      <c r="A33">
        <v>2014</v>
      </c>
      <c r="B33">
        <v>182</v>
      </c>
      <c r="C33" t="s">
        <v>51</v>
      </c>
      <c r="D33">
        <v>2</v>
      </c>
      <c r="E33" t="s">
        <v>67</v>
      </c>
      <c r="F33" t="s">
        <v>53</v>
      </c>
      <c r="G33" s="22" t="s">
        <v>54</v>
      </c>
      <c r="H33" s="22" t="s">
        <v>54</v>
      </c>
      <c r="I33" t="s">
        <v>108</v>
      </c>
      <c r="L33" t="s">
        <v>109</v>
      </c>
      <c r="M33">
        <v>320.58626930000003</v>
      </c>
    </row>
    <row r="34" spans="1:19" x14ac:dyDescent="0.25">
      <c r="A34">
        <v>2014</v>
      </c>
      <c r="B34">
        <v>182</v>
      </c>
      <c r="C34" t="s">
        <v>51</v>
      </c>
      <c r="D34">
        <v>2</v>
      </c>
      <c r="E34" t="s">
        <v>67</v>
      </c>
      <c r="F34" t="s">
        <v>53</v>
      </c>
      <c r="G34" s="22" t="s">
        <v>54</v>
      </c>
      <c r="H34" s="22" t="s">
        <v>54</v>
      </c>
      <c r="I34" t="s">
        <v>108</v>
      </c>
      <c r="L34" t="s">
        <v>112</v>
      </c>
      <c r="M34">
        <v>1083.8498199999999</v>
      </c>
    </row>
    <row r="35" spans="1:19" x14ac:dyDescent="0.25">
      <c r="A35">
        <v>2014</v>
      </c>
      <c r="B35">
        <v>182</v>
      </c>
      <c r="C35" t="s">
        <v>51</v>
      </c>
      <c r="D35">
        <v>2</v>
      </c>
      <c r="E35" t="s">
        <v>67</v>
      </c>
      <c r="F35" t="s">
        <v>53</v>
      </c>
      <c r="G35" s="22" t="s">
        <v>54</v>
      </c>
      <c r="H35" s="22" t="s">
        <v>54</v>
      </c>
      <c r="I35" t="s">
        <v>108</v>
      </c>
      <c r="L35" t="s">
        <v>110</v>
      </c>
      <c r="M35">
        <v>608.9647622</v>
      </c>
    </row>
    <row r="36" spans="1:19" x14ac:dyDescent="0.25">
      <c r="A36">
        <v>2014</v>
      </c>
      <c r="B36">
        <v>213</v>
      </c>
      <c r="C36" t="s">
        <v>79</v>
      </c>
      <c r="D36">
        <v>2</v>
      </c>
      <c r="E36" t="s">
        <v>88</v>
      </c>
      <c r="F36" t="s">
        <v>53</v>
      </c>
      <c r="G36" t="s">
        <v>54</v>
      </c>
      <c r="H36" t="s">
        <v>54</v>
      </c>
      <c r="I36" t="s">
        <v>76</v>
      </c>
      <c r="L36" t="s">
        <v>89</v>
      </c>
      <c r="M36">
        <v>673.40656690000003</v>
      </c>
    </row>
    <row r="37" spans="1:19" x14ac:dyDescent="0.25">
      <c r="A37">
        <v>2014</v>
      </c>
      <c r="B37">
        <v>213</v>
      </c>
      <c r="C37" t="s">
        <v>79</v>
      </c>
      <c r="D37">
        <v>2</v>
      </c>
      <c r="E37" t="s">
        <v>88</v>
      </c>
      <c r="F37" t="s">
        <v>53</v>
      </c>
      <c r="G37" t="s">
        <v>54</v>
      </c>
      <c r="H37" t="s">
        <v>54</v>
      </c>
      <c r="I37" t="s">
        <v>76</v>
      </c>
      <c r="L37" t="s">
        <v>90</v>
      </c>
      <c r="M37">
        <v>570.64760909999995</v>
      </c>
    </row>
    <row r="38" spans="1:19" x14ac:dyDescent="0.25">
      <c r="A38">
        <v>2014</v>
      </c>
      <c r="B38">
        <v>213</v>
      </c>
      <c r="C38" t="s">
        <v>79</v>
      </c>
      <c r="D38">
        <v>2</v>
      </c>
      <c r="E38" t="s">
        <v>88</v>
      </c>
      <c r="F38" t="s">
        <v>53</v>
      </c>
      <c r="G38" t="s">
        <v>54</v>
      </c>
      <c r="H38" t="s">
        <v>54</v>
      </c>
      <c r="I38" t="s">
        <v>76</v>
      </c>
      <c r="L38" t="s">
        <v>91</v>
      </c>
      <c r="M38">
        <v>543.7342658</v>
      </c>
    </row>
    <row r="39" spans="1:19" x14ac:dyDescent="0.25">
      <c r="A39">
        <v>2014</v>
      </c>
      <c r="B39">
        <v>213</v>
      </c>
      <c r="C39" t="s">
        <v>79</v>
      </c>
      <c r="D39">
        <v>2</v>
      </c>
      <c r="E39" t="s">
        <v>88</v>
      </c>
      <c r="F39" t="s">
        <v>53</v>
      </c>
      <c r="G39" t="s">
        <v>54</v>
      </c>
      <c r="H39" t="s">
        <v>54</v>
      </c>
      <c r="I39" t="s">
        <v>76</v>
      </c>
      <c r="L39" t="s">
        <v>92</v>
      </c>
      <c r="M39">
        <v>571.06921220000004</v>
      </c>
    </row>
    <row r="40" spans="1:19" x14ac:dyDescent="0.25">
      <c r="A40">
        <v>2014</v>
      </c>
      <c r="B40">
        <v>213</v>
      </c>
      <c r="C40" t="s">
        <v>79</v>
      </c>
      <c r="D40">
        <v>2</v>
      </c>
      <c r="E40" t="s">
        <v>88</v>
      </c>
      <c r="F40" t="s">
        <v>53</v>
      </c>
      <c r="G40" s="22" t="s">
        <v>54</v>
      </c>
      <c r="H40" s="22" t="s">
        <v>54</v>
      </c>
      <c r="I40" t="s">
        <v>108</v>
      </c>
      <c r="L40" t="s">
        <v>113</v>
      </c>
      <c r="M40">
        <v>622.83703779999996</v>
      </c>
    </row>
    <row r="41" spans="1:19" x14ac:dyDescent="0.25">
      <c r="A41">
        <v>2014</v>
      </c>
      <c r="B41">
        <v>213</v>
      </c>
      <c r="C41" t="s">
        <v>79</v>
      </c>
      <c r="D41">
        <v>2</v>
      </c>
      <c r="E41" t="s">
        <v>88</v>
      </c>
      <c r="F41" t="s">
        <v>53</v>
      </c>
      <c r="G41" s="22" t="s">
        <v>54</v>
      </c>
      <c r="H41" s="22" t="s">
        <v>54</v>
      </c>
      <c r="I41" t="s">
        <v>108</v>
      </c>
      <c r="L41" t="s">
        <v>114</v>
      </c>
      <c r="M41">
        <v>408.52823510000002</v>
      </c>
    </row>
    <row r="42" spans="1:19" x14ac:dyDescent="0.25">
      <c r="A42">
        <v>2014</v>
      </c>
      <c r="B42">
        <v>213</v>
      </c>
      <c r="C42" t="s">
        <v>79</v>
      </c>
      <c r="D42">
        <v>2</v>
      </c>
      <c r="E42" t="s">
        <v>88</v>
      </c>
      <c r="F42" t="s">
        <v>53</v>
      </c>
      <c r="G42" s="22" t="s">
        <v>54</v>
      </c>
      <c r="H42" s="22" t="s">
        <v>54</v>
      </c>
      <c r="I42" t="s">
        <v>108</v>
      </c>
      <c r="L42" t="s">
        <v>115</v>
      </c>
      <c r="M42">
        <v>491.23267870000001</v>
      </c>
    </row>
    <row r="43" spans="1:19" x14ac:dyDescent="0.25">
      <c r="A43">
        <v>2015</v>
      </c>
      <c r="B43">
        <v>213</v>
      </c>
      <c r="C43" t="s">
        <v>96</v>
      </c>
      <c r="D43">
        <v>3</v>
      </c>
      <c r="E43" t="s">
        <v>97</v>
      </c>
      <c r="F43" t="s">
        <v>53</v>
      </c>
      <c r="G43" t="s">
        <v>54</v>
      </c>
      <c r="H43" t="s">
        <v>54</v>
      </c>
      <c r="I43" t="s">
        <v>98</v>
      </c>
      <c r="J43">
        <v>14.6</v>
      </c>
      <c r="K43">
        <v>678</v>
      </c>
      <c r="L43" t="s">
        <v>99</v>
      </c>
      <c r="M43">
        <v>1043.7795559089702</v>
      </c>
      <c r="O43">
        <f>AVERAGE(M43:M50)</f>
        <v>987.60855084262278</v>
      </c>
      <c r="P43">
        <f>_xlfn.STDEV.S(M43:M50)</f>
        <v>133.41982955759721</v>
      </c>
      <c r="Q43">
        <f>P43/O43*100</f>
        <v>13.509383798243146</v>
      </c>
      <c r="S43">
        <f>_xlfn.STDEV.S(O43,O51,O55,O59)/AVERAGE(O43,O51,O55,O59)*100</f>
        <v>13.364515604813542</v>
      </c>
    </row>
    <row r="44" spans="1:19" x14ac:dyDescent="0.25">
      <c r="A44">
        <v>2015</v>
      </c>
      <c r="B44">
        <v>213</v>
      </c>
      <c r="C44" t="s">
        <v>96</v>
      </c>
      <c r="D44">
        <v>3</v>
      </c>
      <c r="E44" t="s">
        <v>97</v>
      </c>
      <c r="F44" t="s">
        <v>53</v>
      </c>
      <c r="G44" t="s">
        <v>54</v>
      </c>
      <c r="H44" t="s">
        <v>54</v>
      </c>
      <c r="I44" t="s">
        <v>98</v>
      </c>
      <c r="J44">
        <v>31</v>
      </c>
      <c r="K44">
        <v>8849</v>
      </c>
      <c r="L44" t="s">
        <v>100</v>
      </c>
      <c r="M44">
        <v>1026.8102479252234</v>
      </c>
    </row>
    <row r="45" spans="1:19" x14ac:dyDescent="0.25">
      <c r="A45">
        <v>2015</v>
      </c>
      <c r="B45">
        <v>213</v>
      </c>
      <c r="C45" t="s">
        <v>96</v>
      </c>
      <c r="D45">
        <v>3</v>
      </c>
      <c r="E45" t="s">
        <v>97</v>
      </c>
      <c r="F45" t="s">
        <v>53</v>
      </c>
      <c r="G45" t="s">
        <v>54</v>
      </c>
      <c r="H45" t="s">
        <v>54</v>
      </c>
      <c r="I45" t="s">
        <v>98</v>
      </c>
      <c r="J45">
        <v>26.5</v>
      </c>
      <c r="K45">
        <v>1445</v>
      </c>
      <c r="L45" t="s">
        <v>101</v>
      </c>
      <c r="M45">
        <v>1136.5529126037723</v>
      </c>
    </row>
    <row r="46" spans="1:19" x14ac:dyDescent="0.25">
      <c r="A46">
        <v>2015</v>
      </c>
      <c r="B46">
        <v>213</v>
      </c>
      <c r="C46" t="s">
        <v>96</v>
      </c>
      <c r="D46">
        <v>3</v>
      </c>
      <c r="E46" t="s">
        <v>97</v>
      </c>
      <c r="F46" t="s">
        <v>53</v>
      </c>
      <c r="G46" t="s">
        <v>54</v>
      </c>
      <c r="H46" t="s">
        <v>54</v>
      </c>
      <c r="I46" t="s">
        <v>98</v>
      </c>
      <c r="J46">
        <v>27.4</v>
      </c>
      <c r="K46">
        <v>1424</v>
      </c>
      <c r="L46" t="s">
        <v>102</v>
      </c>
      <c r="M46">
        <v>783.52801694301604</v>
      </c>
    </row>
    <row r="47" spans="1:19" x14ac:dyDescent="0.25">
      <c r="A47">
        <v>2015</v>
      </c>
      <c r="B47">
        <v>203</v>
      </c>
      <c r="C47" t="s">
        <v>96</v>
      </c>
      <c r="D47">
        <v>3</v>
      </c>
      <c r="E47" t="s">
        <v>97</v>
      </c>
      <c r="F47" t="s">
        <v>53</v>
      </c>
      <c r="G47" t="s">
        <v>54</v>
      </c>
      <c r="H47" t="s">
        <v>54</v>
      </c>
      <c r="I47" t="s">
        <v>98</v>
      </c>
      <c r="J47">
        <v>14.6</v>
      </c>
      <c r="K47">
        <v>678</v>
      </c>
      <c r="L47" t="s">
        <v>99</v>
      </c>
      <c r="M47">
        <v>941.54313226999989</v>
      </c>
    </row>
    <row r="48" spans="1:19" x14ac:dyDescent="0.25">
      <c r="A48">
        <v>2015</v>
      </c>
      <c r="B48">
        <v>203</v>
      </c>
      <c r="C48" t="s">
        <v>96</v>
      </c>
      <c r="D48">
        <v>3</v>
      </c>
      <c r="E48" t="s">
        <v>97</v>
      </c>
      <c r="F48" t="s">
        <v>53</v>
      </c>
      <c r="G48" t="s">
        <v>54</v>
      </c>
      <c r="H48" t="s">
        <v>54</v>
      </c>
      <c r="I48" t="s">
        <v>98</v>
      </c>
      <c r="J48">
        <v>31</v>
      </c>
      <c r="K48">
        <v>8849</v>
      </c>
      <c r="L48" t="s">
        <v>100</v>
      </c>
      <c r="M48">
        <v>867.0561991794998</v>
      </c>
    </row>
    <row r="49" spans="1:19" x14ac:dyDescent="0.25">
      <c r="A49">
        <v>2015</v>
      </c>
      <c r="B49">
        <v>203</v>
      </c>
      <c r="C49" t="s">
        <v>96</v>
      </c>
      <c r="D49">
        <v>3</v>
      </c>
      <c r="E49" t="s">
        <v>97</v>
      </c>
      <c r="F49" t="s">
        <v>53</v>
      </c>
      <c r="G49" t="s">
        <v>54</v>
      </c>
      <c r="H49" t="s">
        <v>54</v>
      </c>
      <c r="I49" t="s">
        <v>98</v>
      </c>
      <c r="J49">
        <v>26.5</v>
      </c>
      <c r="K49">
        <v>1445</v>
      </c>
      <c r="L49" t="s">
        <v>101</v>
      </c>
      <c r="M49">
        <v>1176.1780231045002</v>
      </c>
    </row>
    <row r="50" spans="1:19" x14ac:dyDescent="0.25">
      <c r="A50">
        <v>2015</v>
      </c>
      <c r="B50">
        <v>203</v>
      </c>
      <c r="C50" t="s">
        <v>96</v>
      </c>
      <c r="D50">
        <v>3</v>
      </c>
      <c r="E50" t="s">
        <v>97</v>
      </c>
      <c r="F50" t="s">
        <v>53</v>
      </c>
      <c r="G50" t="s">
        <v>54</v>
      </c>
      <c r="H50" t="s">
        <v>54</v>
      </c>
      <c r="I50" t="s">
        <v>98</v>
      </c>
      <c r="J50">
        <v>27.4</v>
      </c>
      <c r="K50">
        <v>1424</v>
      </c>
      <c r="L50" t="s">
        <v>102</v>
      </c>
      <c r="M50">
        <v>925.42031880599995</v>
      </c>
    </row>
    <row r="51" spans="1:19" x14ac:dyDescent="0.25">
      <c r="A51">
        <v>2015</v>
      </c>
      <c r="B51">
        <v>213</v>
      </c>
      <c r="C51" t="s">
        <v>96</v>
      </c>
      <c r="D51">
        <v>3</v>
      </c>
      <c r="E51" t="s">
        <v>97</v>
      </c>
      <c r="F51" t="s">
        <v>72</v>
      </c>
      <c r="G51" t="s">
        <v>73</v>
      </c>
      <c r="H51" t="s">
        <v>54</v>
      </c>
      <c r="I51" t="s">
        <v>98</v>
      </c>
      <c r="J51">
        <v>24.5</v>
      </c>
      <c r="K51">
        <v>1436</v>
      </c>
      <c r="L51" t="s">
        <v>99</v>
      </c>
      <c r="M51">
        <v>1260.9656351970445</v>
      </c>
      <c r="O51">
        <f>AVERAGE(M51:M54)</f>
        <v>990.61772370203767</v>
      </c>
      <c r="P51">
        <f>_xlfn.STDEV.S(M51:M54)</f>
        <v>469.93480600154089</v>
      </c>
      <c r="Q51">
        <f>P51/O51*100</f>
        <v>47.438562298819711</v>
      </c>
    </row>
    <row r="52" spans="1:19" x14ac:dyDescent="0.25">
      <c r="A52">
        <v>2015</v>
      </c>
      <c r="B52">
        <v>213</v>
      </c>
      <c r="C52" t="s">
        <v>96</v>
      </c>
      <c r="D52">
        <v>3</v>
      </c>
      <c r="E52" t="s">
        <v>97</v>
      </c>
      <c r="F52" t="s">
        <v>72</v>
      </c>
      <c r="G52" t="s">
        <v>73</v>
      </c>
      <c r="H52" t="s">
        <v>54</v>
      </c>
      <c r="I52" t="s">
        <v>98</v>
      </c>
      <c r="J52">
        <v>17.899999999999999</v>
      </c>
      <c r="K52">
        <v>1273</v>
      </c>
      <c r="L52" t="s">
        <v>101</v>
      </c>
      <c r="M52">
        <v>450.58638487174619</v>
      </c>
    </row>
    <row r="53" spans="1:19" x14ac:dyDescent="0.25">
      <c r="A53">
        <v>2015</v>
      </c>
      <c r="B53">
        <v>213</v>
      </c>
      <c r="C53" t="s">
        <v>96</v>
      </c>
      <c r="D53">
        <v>3</v>
      </c>
      <c r="E53" t="s">
        <v>97</v>
      </c>
      <c r="F53" t="s">
        <v>72</v>
      </c>
      <c r="G53" t="s">
        <v>73</v>
      </c>
      <c r="H53" t="s">
        <v>54</v>
      </c>
      <c r="I53" t="s">
        <v>98</v>
      </c>
      <c r="J53">
        <v>24.3</v>
      </c>
      <c r="K53">
        <v>1070</v>
      </c>
      <c r="L53" t="s">
        <v>103</v>
      </c>
      <c r="M53">
        <v>763.91431569265171</v>
      </c>
    </row>
    <row r="54" spans="1:19" x14ac:dyDescent="0.25">
      <c r="A54">
        <v>2015</v>
      </c>
      <c r="B54">
        <v>213</v>
      </c>
      <c r="C54" t="s">
        <v>96</v>
      </c>
      <c r="D54">
        <v>3</v>
      </c>
      <c r="E54" t="s">
        <v>97</v>
      </c>
      <c r="F54" t="s">
        <v>72</v>
      </c>
      <c r="G54" t="s">
        <v>73</v>
      </c>
      <c r="H54" t="s">
        <v>54</v>
      </c>
      <c r="I54" t="s">
        <v>98</v>
      </c>
      <c r="J54">
        <v>20</v>
      </c>
      <c r="K54">
        <v>1434</v>
      </c>
      <c r="L54" t="s">
        <v>104</v>
      </c>
      <c r="M54">
        <v>1487.0045590467084</v>
      </c>
    </row>
    <row r="55" spans="1:19" x14ac:dyDescent="0.25">
      <c r="A55">
        <v>2015</v>
      </c>
      <c r="B55">
        <v>213</v>
      </c>
      <c r="C55" t="s">
        <v>96</v>
      </c>
      <c r="D55">
        <v>3</v>
      </c>
      <c r="E55" t="s">
        <v>97</v>
      </c>
      <c r="F55" t="s">
        <v>75</v>
      </c>
      <c r="G55" t="s">
        <v>73</v>
      </c>
      <c r="H55" t="s">
        <v>73</v>
      </c>
      <c r="I55" t="s">
        <v>98</v>
      </c>
      <c r="J55" s="4">
        <v>19.899999999999999</v>
      </c>
      <c r="K55">
        <v>358</v>
      </c>
      <c r="L55" t="s">
        <v>100</v>
      </c>
      <c r="M55">
        <v>1021.4555065376395</v>
      </c>
      <c r="O55">
        <f>AVERAGE(M55:M58)</f>
        <v>887.54468632186047</v>
      </c>
      <c r="P55">
        <f>_xlfn.STDEV.S(M55:M58)</f>
        <v>124.21985680487289</v>
      </c>
      <c r="Q55">
        <f>P55/O55*100</f>
        <v>13.995898879149577</v>
      </c>
    </row>
    <row r="56" spans="1:19" x14ac:dyDescent="0.25">
      <c r="A56">
        <v>2015</v>
      </c>
      <c r="B56">
        <v>213</v>
      </c>
      <c r="C56" t="s">
        <v>96</v>
      </c>
      <c r="D56">
        <v>3</v>
      </c>
      <c r="E56" t="s">
        <v>97</v>
      </c>
      <c r="F56" t="s">
        <v>75</v>
      </c>
      <c r="G56" t="s">
        <v>73</v>
      </c>
      <c r="H56" t="s">
        <v>73</v>
      </c>
      <c r="I56" t="s">
        <v>98</v>
      </c>
      <c r="J56" s="4">
        <v>17.8</v>
      </c>
      <c r="K56">
        <v>351</v>
      </c>
      <c r="L56" t="s">
        <v>101</v>
      </c>
      <c r="M56">
        <v>833.71538391752836</v>
      </c>
    </row>
    <row r="57" spans="1:19" x14ac:dyDescent="0.25">
      <c r="A57">
        <v>2015</v>
      </c>
      <c r="B57">
        <v>213</v>
      </c>
      <c r="C57" t="s">
        <v>96</v>
      </c>
      <c r="D57">
        <v>3</v>
      </c>
      <c r="E57" t="s">
        <v>97</v>
      </c>
      <c r="F57" t="s">
        <v>75</v>
      </c>
      <c r="G57" t="s">
        <v>73</v>
      </c>
      <c r="H57" t="s">
        <v>73</v>
      </c>
      <c r="I57" t="s">
        <v>98</v>
      </c>
      <c r="J57" s="4">
        <v>14.9</v>
      </c>
      <c r="K57">
        <v>352</v>
      </c>
      <c r="L57" t="s">
        <v>105</v>
      </c>
      <c r="M57">
        <v>952.99205982489968</v>
      </c>
    </row>
    <row r="58" spans="1:19" x14ac:dyDescent="0.25">
      <c r="A58">
        <v>2015</v>
      </c>
      <c r="B58">
        <v>213</v>
      </c>
      <c r="C58" t="s">
        <v>96</v>
      </c>
      <c r="D58">
        <v>3</v>
      </c>
      <c r="E58" t="s">
        <v>97</v>
      </c>
      <c r="F58" t="s">
        <v>75</v>
      </c>
      <c r="G58" t="s">
        <v>73</v>
      </c>
      <c r="H58" t="s">
        <v>73</v>
      </c>
      <c r="I58" t="s">
        <v>98</v>
      </c>
      <c r="J58" s="4">
        <v>19.399999999999999</v>
      </c>
      <c r="K58">
        <v>356</v>
      </c>
      <c r="L58" t="s">
        <v>102</v>
      </c>
      <c r="M58">
        <v>742.01579500737432</v>
      </c>
    </row>
    <row r="59" spans="1:19" x14ac:dyDescent="0.25">
      <c r="A59">
        <v>2015</v>
      </c>
      <c r="B59">
        <v>213</v>
      </c>
      <c r="C59" t="s">
        <v>96</v>
      </c>
      <c r="D59">
        <v>3</v>
      </c>
      <c r="E59" t="s">
        <v>97</v>
      </c>
      <c r="F59" t="s">
        <v>74</v>
      </c>
      <c r="G59" t="s">
        <v>54</v>
      </c>
      <c r="H59" t="s">
        <v>73</v>
      </c>
      <c r="I59" t="s">
        <v>98</v>
      </c>
      <c r="J59" s="5">
        <v>19</v>
      </c>
      <c r="K59">
        <v>1083</v>
      </c>
      <c r="L59" t="s">
        <v>99</v>
      </c>
      <c r="M59">
        <v>534.6108289302008</v>
      </c>
      <c r="O59">
        <f>AVERAGE(M59:M63)</f>
        <v>734.56578074489482</v>
      </c>
      <c r="P59">
        <f>_xlfn.STDEV.S(M59:M63)</f>
        <v>219.4854062936183</v>
      </c>
      <c r="Q59">
        <f>P59/O59*100</f>
        <v>29.879612152780467</v>
      </c>
    </row>
    <row r="60" spans="1:19" x14ac:dyDescent="0.25">
      <c r="A60">
        <v>2015</v>
      </c>
      <c r="B60">
        <v>213</v>
      </c>
      <c r="C60" t="s">
        <v>96</v>
      </c>
      <c r="D60">
        <v>3</v>
      </c>
      <c r="E60" t="s">
        <v>97</v>
      </c>
      <c r="F60" t="s">
        <v>74</v>
      </c>
      <c r="G60" t="s">
        <v>54</v>
      </c>
      <c r="H60" t="s">
        <v>73</v>
      </c>
      <c r="I60" t="s">
        <v>98</v>
      </c>
      <c r="J60" s="5">
        <v>23.1</v>
      </c>
      <c r="K60">
        <v>1085</v>
      </c>
      <c r="L60" t="s">
        <v>100</v>
      </c>
      <c r="M60">
        <v>1069.6256426839877</v>
      </c>
    </row>
    <row r="61" spans="1:19" x14ac:dyDescent="0.25">
      <c r="A61">
        <v>2015</v>
      </c>
      <c r="B61">
        <v>213</v>
      </c>
      <c r="C61" t="s">
        <v>96</v>
      </c>
      <c r="D61">
        <v>3</v>
      </c>
      <c r="E61" t="s">
        <v>97</v>
      </c>
      <c r="F61" t="s">
        <v>74</v>
      </c>
      <c r="G61" t="s">
        <v>54</v>
      </c>
      <c r="H61" t="s">
        <v>73</v>
      </c>
      <c r="I61" t="s">
        <v>98</v>
      </c>
      <c r="J61">
        <v>24.5</v>
      </c>
      <c r="K61">
        <v>1221</v>
      </c>
      <c r="L61" t="s">
        <v>101</v>
      </c>
      <c r="M61">
        <v>808.85981269082902</v>
      </c>
    </row>
    <row r="62" spans="1:19" x14ac:dyDescent="0.25">
      <c r="A62">
        <v>2015</v>
      </c>
      <c r="B62">
        <v>213</v>
      </c>
      <c r="C62" t="s">
        <v>96</v>
      </c>
      <c r="D62">
        <v>3</v>
      </c>
      <c r="E62" t="s">
        <v>97</v>
      </c>
      <c r="F62" t="s">
        <v>74</v>
      </c>
      <c r="G62" t="s">
        <v>54</v>
      </c>
      <c r="H62" t="s">
        <v>73</v>
      </c>
      <c r="I62" t="s">
        <v>98</v>
      </c>
      <c r="J62">
        <v>21.5</v>
      </c>
      <c r="K62">
        <v>483</v>
      </c>
      <c r="L62" t="s">
        <v>106</v>
      </c>
      <c r="M62">
        <v>549.22910113711259</v>
      </c>
    </row>
    <row r="63" spans="1:19" x14ac:dyDescent="0.25">
      <c r="A63">
        <v>2015</v>
      </c>
      <c r="B63">
        <v>213</v>
      </c>
      <c r="C63" t="s">
        <v>96</v>
      </c>
      <c r="D63">
        <v>3</v>
      </c>
      <c r="E63" t="s">
        <v>97</v>
      </c>
      <c r="F63" t="s">
        <v>74</v>
      </c>
      <c r="G63" t="s">
        <v>54</v>
      </c>
      <c r="H63" t="s">
        <v>73</v>
      </c>
      <c r="I63" t="s">
        <v>98</v>
      </c>
      <c r="K63" t="s">
        <v>107</v>
      </c>
      <c r="L63" t="s">
        <v>104</v>
      </c>
      <c r="M63">
        <v>710.50351828234398</v>
      </c>
    </row>
    <row r="64" spans="1:19" x14ac:dyDescent="0.25">
      <c r="A64">
        <v>2017</v>
      </c>
      <c r="B64">
        <v>212</v>
      </c>
      <c r="C64" t="s">
        <v>58</v>
      </c>
      <c r="D64">
        <v>5</v>
      </c>
      <c r="E64" t="s">
        <v>93</v>
      </c>
      <c r="F64" t="s">
        <v>53</v>
      </c>
      <c r="G64" t="s">
        <v>54</v>
      </c>
      <c r="H64" t="s">
        <v>54</v>
      </c>
      <c r="I64" t="s">
        <v>76</v>
      </c>
      <c r="J64">
        <v>43.2</v>
      </c>
      <c r="K64">
        <v>264</v>
      </c>
      <c r="M64">
        <v>1642.3237320000001</v>
      </c>
      <c r="O64">
        <f>AVERAGE(M64:M68)</f>
        <v>1121.5134479799999</v>
      </c>
      <c r="P64">
        <f>_xlfn.STDEV.S(M64:M68)</f>
        <v>352.4407546270433</v>
      </c>
      <c r="Q64">
        <f>P64/O64*100</f>
        <v>31.425459521848587</v>
      </c>
      <c r="S64">
        <f>_xlfn.STDEV.S(O64,O69,O75,O80,O86)/AVERAGE(O64,O69,O75,O80,O86)*100</f>
        <v>7.6452282127771038</v>
      </c>
    </row>
    <row r="65" spans="1:17" x14ac:dyDescent="0.25">
      <c r="A65">
        <v>2017</v>
      </c>
      <c r="B65">
        <v>212</v>
      </c>
      <c r="C65" t="s">
        <v>58</v>
      </c>
      <c r="D65">
        <v>5</v>
      </c>
      <c r="E65" t="s">
        <v>93</v>
      </c>
      <c r="F65" t="s">
        <v>53</v>
      </c>
      <c r="G65" t="s">
        <v>54</v>
      </c>
      <c r="H65" t="s">
        <v>54</v>
      </c>
      <c r="I65" t="s">
        <v>76</v>
      </c>
      <c r="J65">
        <v>21.1</v>
      </c>
      <c r="K65">
        <v>273</v>
      </c>
      <c r="M65">
        <v>1272.418463</v>
      </c>
    </row>
    <row r="66" spans="1:17" x14ac:dyDescent="0.25">
      <c r="A66">
        <v>2017</v>
      </c>
      <c r="B66">
        <v>212</v>
      </c>
      <c r="C66" t="s">
        <v>58</v>
      </c>
      <c r="D66">
        <v>5</v>
      </c>
      <c r="E66" t="s">
        <v>93</v>
      </c>
      <c r="F66" t="s">
        <v>53</v>
      </c>
      <c r="G66" t="s">
        <v>54</v>
      </c>
      <c r="H66" t="s">
        <v>54</v>
      </c>
      <c r="I66" t="s">
        <v>76</v>
      </c>
      <c r="J66">
        <v>54.2</v>
      </c>
      <c r="K66">
        <v>272</v>
      </c>
      <c r="M66">
        <v>806.11476630000004</v>
      </c>
    </row>
    <row r="67" spans="1:17" x14ac:dyDescent="0.25">
      <c r="A67">
        <v>2017</v>
      </c>
      <c r="B67">
        <v>212</v>
      </c>
      <c r="C67" t="s">
        <v>58</v>
      </c>
      <c r="D67">
        <v>5</v>
      </c>
      <c r="E67" t="s">
        <v>93</v>
      </c>
      <c r="F67" t="s">
        <v>53</v>
      </c>
      <c r="G67" t="s">
        <v>54</v>
      </c>
      <c r="H67" t="s">
        <v>54</v>
      </c>
      <c r="I67" t="s">
        <v>76</v>
      </c>
      <c r="J67">
        <v>36.6</v>
      </c>
      <c r="K67">
        <v>270</v>
      </c>
      <c r="M67">
        <v>802.13691759999995</v>
      </c>
    </row>
    <row r="68" spans="1:17" x14ac:dyDescent="0.25">
      <c r="A68">
        <v>2017</v>
      </c>
      <c r="B68">
        <v>212</v>
      </c>
      <c r="C68" t="s">
        <v>58</v>
      </c>
      <c r="D68">
        <v>5</v>
      </c>
      <c r="E68" t="s">
        <v>93</v>
      </c>
      <c r="F68" t="s">
        <v>53</v>
      </c>
      <c r="G68" t="s">
        <v>54</v>
      </c>
      <c r="H68" t="s">
        <v>54</v>
      </c>
      <c r="I68" t="s">
        <v>76</v>
      </c>
      <c r="J68">
        <v>32.200000000000003</v>
      </c>
      <c r="K68">
        <v>265</v>
      </c>
      <c r="M68">
        <v>1084.573361</v>
      </c>
    </row>
    <row r="69" spans="1:17" x14ac:dyDescent="0.25">
      <c r="A69">
        <v>2017</v>
      </c>
      <c r="B69">
        <v>212</v>
      </c>
      <c r="C69" t="s">
        <v>58</v>
      </c>
      <c r="D69">
        <v>5</v>
      </c>
      <c r="E69" t="s">
        <v>93</v>
      </c>
      <c r="F69" t="s">
        <v>72</v>
      </c>
      <c r="G69" t="s">
        <v>73</v>
      </c>
      <c r="H69" t="s">
        <v>54</v>
      </c>
      <c r="I69" t="s">
        <v>76</v>
      </c>
      <c r="J69">
        <v>38.5</v>
      </c>
      <c r="K69">
        <v>37</v>
      </c>
      <c r="M69">
        <v>1384.7362310000001</v>
      </c>
      <c r="O69">
        <f>AVERAGE(M69:M74)</f>
        <v>1252.8387442000001</v>
      </c>
      <c r="P69">
        <f>_xlfn.STDEV.S(M69:M74)</f>
        <v>363.73480610644333</v>
      </c>
      <c r="Q69">
        <f>P69/O69*100</f>
        <v>29.032851018564731</v>
      </c>
    </row>
    <row r="70" spans="1:17" x14ac:dyDescent="0.25">
      <c r="A70">
        <v>2017</v>
      </c>
      <c r="B70">
        <v>212</v>
      </c>
      <c r="C70" t="s">
        <v>58</v>
      </c>
      <c r="D70">
        <v>5</v>
      </c>
      <c r="E70" t="s">
        <v>93</v>
      </c>
      <c r="F70" t="s">
        <v>72</v>
      </c>
      <c r="G70" t="s">
        <v>73</v>
      </c>
      <c r="H70" t="s">
        <v>54</v>
      </c>
      <c r="I70" t="s">
        <v>76</v>
      </c>
      <c r="J70">
        <v>42.9</v>
      </c>
      <c r="K70">
        <v>33</v>
      </c>
      <c r="M70">
        <v>1225.6668480000001</v>
      </c>
    </row>
    <row r="71" spans="1:17" x14ac:dyDescent="0.25">
      <c r="A71">
        <v>2017</v>
      </c>
      <c r="B71">
        <v>212</v>
      </c>
      <c r="C71" t="s">
        <v>58</v>
      </c>
      <c r="D71">
        <v>5</v>
      </c>
      <c r="E71" t="s">
        <v>93</v>
      </c>
      <c r="F71" t="s">
        <v>72</v>
      </c>
      <c r="G71" t="s">
        <v>73</v>
      </c>
      <c r="H71" t="s">
        <v>54</v>
      </c>
      <c r="I71" t="s">
        <v>76</v>
      </c>
      <c r="J71">
        <v>28.5</v>
      </c>
      <c r="K71">
        <v>1449</v>
      </c>
      <c r="M71">
        <v>623.20987419999994</v>
      </c>
    </row>
    <row r="72" spans="1:17" x14ac:dyDescent="0.25">
      <c r="A72">
        <v>2017</v>
      </c>
      <c r="B72">
        <v>212</v>
      </c>
      <c r="C72" t="s">
        <v>58</v>
      </c>
      <c r="D72">
        <v>5</v>
      </c>
      <c r="E72" t="s">
        <v>93</v>
      </c>
      <c r="F72" t="s">
        <v>72</v>
      </c>
      <c r="G72" t="s">
        <v>73</v>
      </c>
      <c r="H72" t="s">
        <v>54</v>
      </c>
      <c r="I72" t="s">
        <v>76</v>
      </c>
      <c r="J72">
        <v>38</v>
      </c>
      <c r="K72">
        <v>1451</v>
      </c>
      <c r="M72">
        <v>1435.5319469999999</v>
      </c>
    </row>
    <row r="73" spans="1:17" x14ac:dyDescent="0.25">
      <c r="A73">
        <v>2017</v>
      </c>
      <c r="B73">
        <v>212</v>
      </c>
      <c r="C73" t="s">
        <v>58</v>
      </c>
      <c r="D73">
        <v>5</v>
      </c>
      <c r="E73" t="s">
        <v>93</v>
      </c>
      <c r="F73" t="s">
        <v>72</v>
      </c>
      <c r="G73" t="s">
        <v>73</v>
      </c>
      <c r="H73" t="s">
        <v>54</v>
      </c>
      <c r="I73" t="s">
        <v>76</v>
      </c>
      <c r="J73">
        <v>35.9</v>
      </c>
      <c r="K73">
        <v>1466</v>
      </c>
      <c r="M73">
        <v>1145.540659</v>
      </c>
    </row>
    <row r="74" spans="1:17" x14ac:dyDescent="0.25">
      <c r="A74">
        <v>2017</v>
      </c>
      <c r="B74">
        <v>212</v>
      </c>
      <c r="C74" t="s">
        <v>58</v>
      </c>
      <c r="D74">
        <v>5</v>
      </c>
      <c r="E74" t="s">
        <v>93</v>
      </c>
      <c r="F74" t="s">
        <v>72</v>
      </c>
      <c r="G74" t="s">
        <v>73</v>
      </c>
      <c r="H74" t="s">
        <v>54</v>
      </c>
      <c r="I74" t="s">
        <v>76</v>
      </c>
      <c r="J74">
        <v>40.299999999999997</v>
      </c>
      <c r="K74">
        <v>35</v>
      </c>
      <c r="M74">
        <v>1702.346906</v>
      </c>
    </row>
    <row r="75" spans="1:17" x14ac:dyDescent="0.25">
      <c r="A75">
        <v>2017</v>
      </c>
      <c r="B75">
        <v>212</v>
      </c>
      <c r="C75" t="s">
        <v>58</v>
      </c>
      <c r="D75">
        <v>5</v>
      </c>
      <c r="E75" t="s">
        <v>93</v>
      </c>
      <c r="F75" t="s">
        <v>75</v>
      </c>
      <c r="G75" t="s">
        <v>73</v>
      </c>
      <c r="H75" t="s">
        <v>73</v>
      </c>
      <c r="I75" t="s">
        <v>76</v>
      </c>
      <c r="J75">
        <v>27.1</v>
      </c>
      <c r="K75">
        <v>199</v>
      </c>
      <c r="M75">
        <v>2435.1722410000002</v>
      </c>
      <c r="O75">
        <f>AVERAGE(M75:M79)</f>
        <v>1233.7703891600001</v>
      </c>
      <c r="P75">
        <f>_xlfn.STDEV.S(M75:M79)</f>
        <v>830.92606401453406</v>
      </c>
      <c r="Q75">
        <f>P75/O75*100</f>
        <v>67.348517302337058</v>
      </c>
    </row>
    <row r="76" spans="1:17" x14ac:dyDescent="0.25">
      <c r="A76">
        <v>2017</v>
      </c>
      <c r="B76">
        <v>212</v>
      </c>
      <c r="C76" t="s">
        <v>58</v>
      </c>
      <c r="D76">
        <v>5</v>
      </c>
      <c r="E76" t="s">
        <v>93</v>
      </c>
      <c r="F76" t="s">
        <v>75</v>
      </c>
      <c r="G76" t="s">
        <v>73</v>
      </c>
      <c r="H76" t="s">
        <v>73</v>
      </c>
      <c r="I76" t="s">
        <v>76</v>
      </c>
      <c r="J76">
        <v>20</v>
      </c>
      <c r="K76">
        <v>927</v>
      </c>
      <c r="M76">
        <v>1670.5561070000001</v>
      </c>
    </row>
    <row r="77" spans="1:17" x14ac:dyDescent="0.25">
      <c r="A77">
        <v>2017</v>
      </c>
      <c r="B77">
        <v>212</v>
      </c>
      <c r="C77" t="s">
        <v>58</v>
      </c>
      <c r="D77">
        <v>5</v>
      </c>
      <c r="E77" t="s">
        <v>93</v>
      </c>
      <c r="F77" t="s">
        <v>75</v>
      </c>
      <c r="G77" t="s">
        <v>73</v>
      </c>
      <c r="H77" t="s">
        <v>73</v>
      </c>
      <c r="I77" t="s">
        <v>76</v>
      </c>
      <c r="J77">
        <v>53.5</v>
      </c>
      <c r="K77">
        <v>928</v>
      </c>
      <c r="M77">
        <v>859.05565249999995</v>
      </c>
    </row>
    <row r="78" spans="1:17" x14ac:dyDescent="0.25">
      <c r="A78">
        <v>2017</v>
      </c>
      <c r="B78">
        <v>212</v>
      </c>
      <c r="C78" t="s">
        <v>58</v>
      </c>
      <c r="D78">
        <v>5</v>
      </c>
      <c r="E78" t="s">
        <v>93</v>
      </c>
      <c r="F78" t="s">
        <v>75</v>
      </c>
      <c r="G78" t="s">
        <v>73</v>
      </c>
      <c r="H78" t="s">
        <v>73</v>
      </c>
      <c r="I78" t="s">
        <v>76</v>
      </c>
      <c r="J78">
        <v>54</v>
      </c>
      <c r="K78" t="s">
        <v>94</v>
      </c>
      <c r="M78">
        <v>294.6161879</v>
      </c>
    </row>
    <row r="79" spans="1:17" x14ac:dyDescent="0.25">
      <c r="A79">
        <v>2017</v>
      </c>
      <c r="B79">
        <v>212</v>
      </c>
      <c r="C79" t="s">
        <v>58</v>
      </c>
      <c r="D79">
        <v>5</v>
      </c>
      <c r="E79" t="s">
        <v>93</v>
      </c>
      <c r="F79" t="s">
        <v>75</v>
      </c>
      <c r="G79" t="s">
        <v>73</v>
      </c>
      <c r="H79" t="s">
        <v>73</v>
      </c>
      <c r="I79" t="s">
        <v>76</v>
      </c>
      <c r="J79">
        <v>37.299999999999997</v>
      </c>
      <c r="K79" t="s">
        <v>95</v>
      </c>
      <c r="M79">
        <v>909.45175740000002</v>
      </c>
    </row>
    <row r="80" spans="1:17" x14ac:dyDescent="0.25">
      <c r="A80">
        <v>2017</v>
      </c>
      <c r="B80">
        <v>212</v>
      </c>
      <c r="C80" t="s">
        <v>58</v>
      </c>
      <c r="D80">
        <v>5</v>
      </c>
      <c r="E80" t="s">
        <v>93</v>
      </c>
      <c r="F80" t="s">
        <v>74</v>
      </c>
      <c r="G80" t="s">
        <v>54</v>
      </c>
      <c r="H80" t="s">
        <v>73</v>
      </c>
      <c r="I80" t="s">
        <v>76</v>
      </c>
      <c r="J80">
        <v>46.5</v>
      </c>
      <c r="K80">
        <v>205</v>
      </c>
      <c r="M80">
        <v>828.62204169999995</v>
      </c>
      <c r="O80">
        <f>AVERAGE(M80:M85)</f>
        <v>1040.4524193333334</v>
      </c>
      <c r="P80">
        <f>_xlfn.STDEV.S(M80:M85)</f>
        <v>219.48208832613898</v>
      </c>
      <c r="Q80">
        <f>P80/O80*100</f>
        <v>21.094870293710443</v>
      </c>
    </row>
    <row r="81" spans="1:19" x14ac:dyDescent="0.25">
      <c r="A81">
        <v>2017</v>
      </c>
      <c r="B81">
        <v>212</v>
      </c>
      <c r="C81" t="s">
        <v>58</v>
      </c>
      <c r="D81">
        <v>5</v>
      </c>
      <c r="E81" t="s">
        <v>93</v>
      </c>
      <c r="F81" t="s">
        <v>74</v>
      </c>
      <c r="G81" t="s">
        <v>54</v>
      </c>
      <c r="H81" t="s">
        <v>73</v>
      </c>
      <c r="I81" t="s">
        <v>76</v>
      </c>
      <c r="J81">
        <v>48</v>
      </c>
      <c r="K81">
        <v>211</v>
      </c>
      <c r="M81">
        <v>872.87493270000004</v>
      </c>
    </row>
    <row r="82" spans="1:19" x14ac:dyDescent="0.25">
      <c r="A82">
        <v>2017</v>
      </c>
      <c r="B82">
        <v>212</v>
      </c>
      <c r="C82" t="s">
        <v>58</v>
      </c>
      <c r="D82">
        <v>5</v>
      </c>
      <c r="E82" t="s">
        <v>93</v>
      </c>
      <c r="F82" t="s">
        <v>74</v>
      </c>
      <c r="G82" t="s">
        <v>54</v>
      </c>
      <c r="H82" t="s">
        <v>73</v>
      </c>
      <c r="I82" t="s">
        <v>76</v>
      </c>
      <c r="J82">
        <v>44.5</v>
      </c>
      <c r="K82">
        <v>239</v>
      </c>
      <c r="M82">
        <v>1404.725899</v>
      </c>
    </row>
    <row r="83" spans="1:19" x14ac:dyDescent="0.25">
      <c r="A83">
        <v>2017</v>
      </c>
      <c r="B83">
        <v>212</v>
      </c>
      <c r="C83" t="s">
        <v>58</v>
      </c>
      <c r="D83">
        <v>5</v>
      </c>
      <c r="E83" t="s">
        <v>93</v>
      </c>
      <c r="F83" t="s">
        <v>74</v>
      </c>
      <c r="G83" t="s">
        <v>54</v>
      </c>
      <c r="H83" t="s">
        <v>73</v>
      </c>
      <c r="I83" t="s">
        <v>76</v>
      </c>
      <c r="J83">
        <v>24</v>
      </c>
      <c r="K83">
        <v>240</v>
      </c>
      <c r="M83">
        <v>1046.1803</v>
      </c>
    </row>
    <row r="84" spans="1:19" x14ac:dyDescent="0.25">
      <c r="A84">
        <v>2017</v>
      </c>
      <c r="B84">
        <v>212</v>
      </c>
      <c r="C84" t="s">
        <v>58</v>
      </c>
      <c r="D84">
        <v>5</v>
      </c>
      <c r="E84" t="s">
        <v>93</v>
      </c>
      <c r="F84" t="s">
        <v>74</v>
      </c>
      <c r="G84" t="s">
        <v>54</v>
      </c>
      <c r="H84" t="s">
        <v>73</v>
      </c>
      <c r="I84" t="s">
        <v>76</v>
      </c>
      <c r="J84">
        <v>32.200000000000003</v>
      </c>
      <c r="K84">
        <v>242</v>
      </c>
      <c r="M84">
        <v>912.61248060000003</v>
      </c>
    </row>
    <row r="85" spans="1:19" x14ac:dyDescent="0.25">
      <c r="A85">
        <v>2017</v>
      </c>
      <c r="B85">
        <v>212</v>
      </c>
      <c r="C85" t="s">
        <v>58</v>
      </c>
      <c r="D85">
        <v>5</v>
      </c>
      <c r="E85" t="s">
        <v>93</v>
      </c>
      <c r="F85" t="s">
        <v>74</v>
      </c>
      <c r="G85" t="s">
        <v>54</v>
      </c>
      <c r="H85" t="s">
        <v>73</v>
      </c>
      <c r="I85" t="s">
        <v>76</v>
      </c>
      <c r="J85">
        <v>37.1</v>
      </c>
      <c r="K85">
        <v>243</v>
      </c>
      <c r="M85">
        <v>1177.698862</v>
      </c>
    </row>
    <row r="86" spans="1:19" x14ac:dyDescent="0.25">
      <c r="A86">
        <v>2017</v>
      </c>
      <c r="C86" t="s">
        <v>58</v>
      </c>
      <c r="E86" t="s">
        <v>238</v>
      </c>
      <c r="F86" t="s">
        <v>0</v>
      </c>
      <c r="O86">
        <v>1121.5134479799999</v>
      </c>
      <c r="P86">
        <v>352.4407546270433</v>
      </c>
      <c r="Q86">
        <v>31.425459521848587</v>
      </c>
    </row>
    <row r="87" spans="1:19" ht="15.75" x14ac:dyDescent="0.25">
      <c r="A87">
        <v>2018</v>
      </c>
      <c r="C87" t="s">
        <v>69</v>
      </c>
      <c r="D87">
        <v>6</v>
      </c>
      <c r="E87" t="s">
        <v>70</v>
      </c>
      <c r="F87" t="s">
        <v>53</v>
      </c>
      <c r="G87" t="s">
        <v>54</v>
      </c>
      <c r="H87" t="s">
        <v>54</v>
      </c>
      <c r="I87" t="s">
        <v>71</v>
      </c>
      <c r="J87" s="1">
        <v>21.8</v>
      </c>
      <c r="K87">
        <v>8511</v>
      </c>
      <c r="M87" s="2">
        <v>856.20773819366684</v>
      </c>
      <c r="O87" s="2">
        <f>AVERAGE(M87:M95)</f>
        <v>1453.8524586745557</v>
      </c>
      <c r="P87">
        <f>_xlfn.STDEV.S(M87:M95)</f>
        <v>442.13096284352258</v>
      </c>
      <c r="Q87">
        <f>P87/O87*100</f>
        <v>30.410992546424094</v>
      </c>
      <c r="S87">
        <f>_xlfn.STDEV.S(O87,O96,O105,O114)/AVERAGE(O87,O96,O105,O114)*100</f>
        <v>15.705271436052213</v>
      </c>
    </row>
    <row r="88" spans="1:19" ht="15.75" x14ac:dyDescent="0.25">
      <c r="A88">
        <v>2018</v>
      </c>
      <c r="C88" t="s">
        <v>69</v>
      </c>
      <c r="D88">
        <v>6</v>
      </c>
      <c r="E88" t="s">
        <v>70</v>
      </c>
      <c r="F88" t="s">
        <v>53</v>
      </c>
      <c r="G88" t="s">
        <v>54</v>
      </c>
      <c r="H88" t="s">
        <v>54</v>
      </c>
      <c r="I88" t="s">
        <v>71</v>
      </c>
      <c r="J88" s="1">
        <v>21</v>
      </c>
      <c r="K88">
        <v>8512</v>
      </c>
      <c r="M88" s="2">
        <v>1435.7234158806668</v>
      </c>
    </row>
    <row r="89" spans="1:19" ht="15.75" x14ac:dyDescent="0.25">
      <c r="A89">
        <v>2018</v>
      </c>
      <c r="C89" t="s">
        <v>69</v>
      </c>
      <c r="D89">
        <v>6</v>
      </c>
      <c r="E89" t="s">
        <v>70</v>
      </c>
      <c r="F89" t="s">
        <v>53</v>
      </c>
      <c r="G89" t="s">
        <v>54</v>
      </c>
      <c r="H89" t="s">
        <v>54</v>
      </c>
      <c r="I89" t="s">
        <v>71</v>
      </c>
      <c r="J89" s="1">
        <v>21.3</v>
      </c>
      <c r="K89">
        <v>8519</v>
      </c>
      <c r="M89" s="2">
        <v>1197.0747999556663</v>
      </c>
    </row>
    <row r="90" spans="1:19" ht="15.75" x14ac:dyDescent="0.25">
      <c r="A90">
        <v>2018</v>
      </c>
      <c r="C90" t="s">
        <v>69</v>
      </c>
      <c r="D90">
        <v>6</v>
      </c>
      <c r="E90" t="s">
        <v>70</v>
      </c>
      <c r="F90" t="s">
        <v>53</v>
      </c>
      <c r="G90" t="s">
        <v>54</v>
      </c>
      <c r="H90" t="s">
        <v>54</v>
      </c>
      <c r="I90" t="s">
        <v>76</v>
      </c>
      <c r="J90" s="1">
        <v>15.9</v>
      </c>
      <c r="K90">
        <v>8516</v>
      </c>
      <c r="M90" s="2">
        <v>1538.3213064983336</v>
      </c>
    </row>
    <row r="91" spans="1:19" ht="15.75" x14ac:dyDescent="0.25">
      <c r="A91">
        <v>2018</v>
      </c>
      <c r="C91" t="s">
        <v>69</v>
      </c>
      <c r="D91">
        <v>6</v>
      </c>
      <c r="E91" t="s">
        <v>70</v>
      </c>
      <c r="F91" t="s">
        <v>53</v>
      </c>
      <c r="G91" t="s">
        <v>54</v>
      </c>
      <c r="H91" t="s">
        <v>54</v>
      </c>
      <c r="I91" t="s">
        <v>76</v>
      </c>
      <c r="J91" s="1">
        <v>20.3</v>
      </c>
      <c r="K91">
        <v>8525</v>
      </c>
      <c r="M91" s="2">
        <v>2258.02748733</v>
      </c>
    </row>
    <row r="92" spans="1:19" ht="15.75" x14ac:dyDescent="0.25">
      <c r="A92">
        <v>2018</v>
      </c>
      <c r="C92" t="s">
        <v>69</v>
      </c>
      <c r="D92">
        <v>6</v>
      </c>
      <c r="E92" t="s">
        <v>70</v>
      </c>
      <c r="F92" t="s">
        <v>53</v>
      </c>
      <c r="G92" t="s">
        <v>54</v>
      </c>
      <c r="H92" t="s">
        <v>54</v>
      </c>
      <c r="I92" t="s">
        <v>76</v>
      </c>
      <c r="J92" s="1">
        <v>15.7</v>
      </c>
      <c r="K92">
        <v>8515</v>
      </c>
      <c r="M92" s="2">
        <v>1520.8556509973334</v>
      </c>
    </row>
    <row r="93" spans="1:19" ht="15.75" x14ac:dyDescent="0.25">
      <c r="A93">
        <v>2018</v>
      </c>
      <c r="C93" t="s">
        <v>69</v>
      </c>
      <c r="D93">
        <v>6</v>
      </c>
      <c r="E93" t="s">
        <v>70</v>
      </c>
      <c r="F93" t="s">
        <v>53</v>
      </c>
      <c r="G93" t="s">
        <v>54</v>
      </c>
      <c r="H93" t="s">
        <v>54</v>
      </c>
      <c r="I93" t="s">
        <v>98</v>
      </c>
      <c r="J93" s="1">
        <v>27.8</v>
      </c>
      <c r="K93">
        <v>8501</v>
      </c>
      <c r="M93" s="2">
        <v>1048.4766955566668</v>
      </c>
    </row>
    <row r="94" spans="1:19" ht="15.75" x14ac:dyDescent="0.25">
      <c r="A94">
        <v>2018</v>
      </c>
      <c r="C94" t="s">
        <v>69</v>
      </c>
      <c r="D94">
        <v>6</v>
      </c>
      <c r="E94" t="s">
        <v>70</v>
      </c>
      <c r="F94" t="s">
        <v>53</v>
      </c>
      <c r="G94" t="s">
        <v>54</v>
      </c>
      <c r="H94" t="s">
        <v>54</v>
      </c>
      <c r="I94" t="s">
        <v>98</v>
      </c>
      <c r="J94" s="1">
        <v>24.5</v>
      </c>
      <c r="K94">
        <v>8513</v>
      </c>
      <c r="M94" s="2">
        <v>1979.5552888976672</v>
      </c>
    </row>
    <row r="95" spans="1:19" ht="15.75" x14ac:dyDescent="0.25">
      <c r="A95">
        <v>2018</v>
      </c>
      <c r="C95" t="s">
        <v>69</v>
      </c>
      <c r="D95">
        <v>6</v>
      </c>
      <c r="E95" t="s">
        <v>70</v>
      </c>
      <c r="F95" t="s">
        <v>53</v>
      </c>
      <c r="G95" t="s">
        <v>54</v>
      </c>
      <c r="H95" t="s">
        <v>54</v>
      </c>
      <c r="I95" t="s">
        <v>98</v>
      </c>
      <c r="J95" s="1">
        <v>26</v>
      </c>
      <c r="K95">
        <v>8500</v>
      </c>
      <c r="M95" s="2">
        <v>1250.4297447609999</v>
      </c>
    </row>
    <row r="96" spans="1:19" ht="15.75" x14ac:dyDescent="0.25">
      <c r="A96">
        <v>2018</v>
      </c>
      <c r="C96" t="s">
        <v>69</v>
      </c>
      <c r="D96">
        <v>6</v>
      </c>
      <c r="E96" t="s">
        <v>70</v>
      </c>
      <c r="F96" t="s">
        <v>72</v>
      </c>
      <c r="G96" t="s">
        <v>73</v>
      </c>
      <c r="H96" t="s">
        <v>54</v>
      </c>
      <c r="I96" t="s">
        <v>71</v>
      </c>
      <c r="J96" s="1">
        <v>21.8</v>
      </c>
      <c r="K96">
        <v>8581</v>
      </c>
      <c r="M96" s="2">
        <v>2150.6556722430005</v>
      </c>
      <c r="O96" s="2">
        <f>AVERAGE(M96:M104)</f>
        <v>1821.4282404779265</v>
      </c>
      <c r="P96">
        <f>_xlfn.STDEV.S(M96:M104)</f>
        <v>654.56984786013413</v>
      </c>
      <c r="Q96">
        <f>P96/O96*100</f>
        <v>35.937174647538178</v>
      </c>
    </row>
    <row r="97" spans="1:17" ht="15.75" x14ac:dyDescent="0.25">
      <c r="A97">
        <v>2018</v>
      </c>
      <c r="C97" t="s">
        <v>69</v>
      </c>
      <c r="D97">
        <v>6</v>
      </c>
      <c r="E97" t="s">
        <v>70</v>
      </c>
      <c r="F97" t="s">
        <v>72</v>
      </c>
      <c r="G97" t="s">
        <v>73</v>
      </c>
      <c r="H97" t="s">
        <v>54</v>
      </c>
      <c r="I97" t="s">
        <v>71</v>
      </c>
      <c r="J97" s="1">
        <v>28.2</v>
      </c>
      <c r="K97">
        <v>8559</v>
      </c>
      <c r="M97" s="2">
        <v>2358.7274758770004</v>
      </c>
    </row>
    <row r="98" spans="1:17" ht="15.75" x14ac:dyDescent="0.25">
      <c r="A98">
        <v>2018</v>
      </c>
      <c r="C98" t="s">
        <v>69</v>
      </c>
      <c r="D98">
        <v>6</v>
      </c>
      <c r="E98" t="s">
        <v>70</v>
      </c>
      <c r="F98" t="s">
        <v>72</v>
      </c>
      <c r="G98" t="s">
        <v>73</v>
      </c>
      <c r="H98" t="s">
        <v>54</v>
      </c>
      <c r="I98" t="s">
        <v>71</v>
      </c>
      <c r="J98" s="1">
        <v>27.2</v>
      </c>
      <c r="K98">
        <v>8565</v>
      </c>
      <c r="M98" s="2">
        <v>1810.6409829823333</v>
      </c>
    </row>
    <row r="99" spans="1:17" ht="15.75" x14ac:dyDescent="0.25">
      <c r="A99">
        <v>2018</v>
      </c>
      <c r="C99" t="s">
        <v>69</v>
      </c>
      <c r="D99">
        <v>6</v>
      </c>
      <c r="E99" t="s">
        <v>70</v>
      </c>
      <c r="F99" t="s">
        <v>72</v>
      </c>
      <c r="G99" t="s">
        <v>73</v>
      </c>
      <c r="H99" t="s">
        <v>54</v>
      </c>
      <c r="I99" t="s">
        <v>76</v>
      </c>
      <c r="J99" s="1">
        <v>16.5</v>
      </c>
      <c r="K99">
        <v>8540</v>
      </c>
      <c r="M99" s="2">
        <v>2029.4799277300001</v>
      </c>
    </row>
    <row r="100" spans="1:17" ht="15.75" x14ac:dyDescent="0.25">
      <c r="A100">
        <v>2018</v>
      </c>
      <c r="C100" t="s">
        <v>69</v>
      </c>
      <c r="D100">
        <v>6</v>
      </c>
      <c r="E100" t="s">
        <v>70</v>
      </c>
      <c r="F100" t="s">
        <v>72</v>
      </c>
      <c r="G100" t="s">
        <v>73</v>
      </c>
      <c r="H100" t="s">
        <v>54</v>
      </c>
      <c r="I100" t="s">
        <v>76</v>
      </c>
      <c r="J100" s="1">
        <v>17.3</v>
      </c>
      <c r="K100">
        <v>8537</v>
      </c>
      <c r="M100" s="2">
        <v>1206.1478950216665</v>
      </c>
    </row>
    <row r="101" spans="1:17" ht="15.75" x14ac:dyDescent="0.25">
      <c r="A101">
        <v>2018</v>
      </c>
      <c r="C101" t="s">
        <v>69</v>
      </c>
      <c r="D101">
        <v>6</v>
      </c>
      <c r="E101" t="s">
        <v>70</v>
      </c>
      <c r="F101" s="22" t="s">
        <v>72</v>
      </c>
      <c r="G101" s="22" t="s">
        <v>73</v>
      </c>
      <c r="H101" s="22" t="s">
        <v>54</v>
      </c>
      <c r="I101" s="22" t="s">
        <v>76</v>
      </c>
      <c r="J101" s="24">
        <v>18.600000000000001</v>
      </c>
      <c r="K101" s="22">
        <v>8573</v>
      </c>
      <c r="L101" s="22"/>
      <c r="M101" s="23">
        <v>728.26389649099985</v>
      </c>
    </row>
    <row r="102" spans="1:17" ht="15.75" x14ac:dyDescent="0.25">
      <c r="A102">
        <v>2018</v>
      </c>
      <c r="C102" s="6" t="s">
        <v>69</v>
      </c>
      <c r="D102" s="6">
        <v>6</v>
      </c>
      <c r="E102" t="s">
        <v>70</v>
      </c>
      <c r="F102" s="22" t="s">
        <v>72</v>
      </c>
      <c r="G102" s="22" t="s">
        <v>73</v>
      </c>
      <c r="H102" s="22" t="s">
        <v>54</v>
      </c>
      <c r="I102" s="22" t="s">
        <v>98</v>
      </c>
      <c r="J102" s="24">
        <v>34.200000000000003</v>
      </c>
      <c r="K102" s="22">
        <v>8546</v>
      </c>
      <c r="M102" s="23">
        <v>1729.7890150776668</v>
      </c>
    </row>
    <row r="103" spans="1:17" ht="15.75" x14ac:dyDescent="0.25">
      <c r="A103">
        <v>2018</v>
      </c>
      <c r="C103" t="s">
        <v>69</v>
      </c>
      <c r="D103">
        <v>6</v>
      </c>
      <c r="E103" t="s">
        <v>70</v>
      </c>
      <c r="F103" t="s">
        <v>72</v>
      </c>
      <c r="G103" s="6" t="s">
        <v>73</v>
      </c>
      <c r="H103" s="6" t="s">
        <v>54</v>
      </c>
      <c r="I103" t="s">
        <v>98</v>
      </c>
      <c r="J103" s="1">
        <v>23.4</v>
      </c>
      <c r="K103">
        <v>1080</v>
      </c>
      <c r="M103" s="2">
        <v>1436.5238692200001</v>
      </c>
    </row>
    <row r="104" spans="1:17" ht="15.75" x14ac:dyDescent="0.25">
      <c r="A104">
        <v>2018</v>
      </c>
      <c r="C104" t="s">
        <v>69</v>
      </c>
      <c r="D104">
        <v>6</v>
      </c>
      <c r="E104" t="s">
        <v>70</v>
      </c>
      <c r="F104" t="s">
        <v>72</v>
      </c>
      <c r="G104" s="6" t="s">
        <v>73</v>
      </c>
      <c r="H104" s="6" t="s">
        <v>54</v>
      </c>
      <c r="I104" t="s">
        <v>98</v>
      </c>
      <c r="J104" s="1">
        <v>27</v>
      </c>
      <c r="K104">
        <v>1069</v>
      </c>
      <c r="M104" s="2">
        <v>2942.6254296586667</v>
      </c>
    </row>
    <row r="105" spans="1:17" ht="15.75" x14ac:dyDescent="0.25">
      <c r="A105">
        <v>2018</v>
      </c>
      <c r="C105" t="s">
        <v>69</v>
      </c>
      <c r="D105">
        <v>6</v>
      </c>
      <c r="E105" t="s">
        <v>70</v>
      </c>
      <c r="F105" t="s">
        <v>75</v>
      </c>
      <c r="G105" s="6" t="s">
        <v>73</v>
      </c>
      <c r="H105" s="6" t="s">
        <v>73</v>
      </c>
      <c r="I105" t="s">
        <v>71</v>
      </c>
      <c r="J105" s="1">
        <v>19.600000000000001</v>
      </c>
      <c r="K105">
        <v>1081</v>
      </c>
      <c r="M105" s="2">
        <v>585.89105756466677</v>
      </c>
      <c r="O105" s="2">
        <f>AVERAGE(M105:M113)</f>
        <v>1485.9022324145924</v>
      </c>
      <c r="P105">
        <f>_xlfn.STDEV.S(M105:M113)</f>
        <v>547.12600067241908</v>
      </c>
      <c r="Q105">
        <f>P105/O105*100</f>
        <v>36.821130538537446</v>
      </c>
    </row>
    <row r="106" spans="1:17" ht="15.75" x14ac:dyDescent="0.25">
      <c r="A106">
        <v>2018</v>
      </c>
      <c r="C106" t="s">
        <v>69</v>
      </c>
      <c r="D106">
        <v>6</v>
      </c>
      <c r="E106" t="s">
        <v>70</v>
      </c>
      <c r="F106" t="s">
        <v>75</v>
      </c>
      <c r="G106" s="6" t="s">
        <v>73</v>
      </c>
      <c r="H106" s="6" t="s">
        <v>73</v>
      </c>
      <c r="I106" t="s">
        <v>71</v>
      </c>
      <c r="J106" s="1">
        <v>27.5</v>
      </c>
      <c r="K106">
        <v>8596</v>
      </c>
      <c r="M106" s="2">
        <v>1603.8105768506659</v>
      </c>
    </row>
    <row r="107" spans="1:17" ht="15.75" x14ac:dyDescent="0.25">
      <c r="A107">
        <v>2018</v>
      </c>
      <c r="C107" t="s">
        <v>69</v>
      </c>
      <c r="D107">
        <v>6</v>
      </c>
      <c r="E107" t="s">
        <v>70</v>
      </c>
      <c r="F107" t="s">
        <v>75</v>
      </c>
      <c r="G107" s="6" t="s">
        <v>73</v>
      </c>
      <c r="H107" s="6" t="s">
        <v>73</v>
      </c>
      <c r="I107" t="s">
        <v>71</v>
      </c>
      <c r="J107" s="1">
        <v>21.7</v>
      </c>
      <c r="K107">
        <v>1446</v>
      </c>
      <c r="M107" s="2">
        <v>1472.302746012333</v>
      </c>
    </row>
    <row r="108" spans="1:17" ht="15.75" x14ac:dyDescent="0.25">
      <c r="A108">
        <v>2018</v>
      </c>
      <c r="C108" t="s">
        <v>69</v>
      </c>
      <c r="D108">
        <v>6</v>
      </c>
      <c r="E108" t="s">
        <v>70</v>
      </c>
      <c r="F108" t="s">
        <v>75</v>
      </c>
      <c r="G108" s="6" t="s">
        <v>73</v>
      </c>
      <c r="H108" s="6" t="s">
        <v>73</v>
      </c>
      <c r="I108" t="s">
        <v>76</v>
      </c>
      <c r="J108" s="1">
        <v>17.8</v>
      </c>
      <c r="K108">
        <v>2189</v>
      </c>
      <c r="M108" s="2">
        <v>1340.3183910809996</v>
      </c>
    </row>
    <row r="109" spans="1:17" ht="15.75" x14ac:dyDescent="0.25">
      <c r="A109">
        <v>2018</v>
      </c>
      <c r="C109" t="s">
        <v>69</v>
      </c>
      <c r="D109">
        <v>6</v>
      </c>
      <c r="E109" t="s">
        <v>70</v>
      </c>
      <c r="F109" t="s">
        <v>75</v>
      </c>
      <c r="G109" s="6" t="s">
        <v>73</v>
      </c>
      <c r="H109" s="6" t="s">
        <v>73</v>
      </c>
      <c r="I109" t="s">
        <v>76</v>
      </c>
      <c r="J109" s="1">
        <v>20.7</v>
      </c>
      <c r="K109">
        <v>8609</v>
      </c>
      <c r="M109" s="2">
        <v>1823.7241866279999</v>
      </c>
    </row>
    <row r="110" spans="1:17" ht="15.75" x14ac:dyDescent="0.25">
      <c r="A110">
        <v>2018</v>
      </c>
      <c r="C110" t="s">
        <v>69</v>
      </c>
      <c r="D110">
        <v>6</v>
      </c>
      <c r="E110" t="s">
        <v>70</v>
      </c>
      <c r="F110" t="s">
        <v>75</v>
      </c>
      <c r="G110" s="6" t="s">
        <v>73</v>
      </c>
      <c r="H110" s="6" t="s">
        <v>73</v>
      </c>
      <c r="I110" t="s">
        <v>76</v>
      </c>
      <c r="J110" s="1">
        <v>21.2</v>
      </c>
      <c r="K110">
        <v>1402</v>
      </c>
      <c r="M110" s="2">
        <v>1849.1670304186664</v>
      </c>
    </row>
    <row r="111" spans="1:17" ht="15.75" x14ac:dyDescent="0.25">
      <c r="A111">
        <v>2018</v>
      </c>
      <c r="C111" t="s">
        <v>69</v>
      </c>
      <c r="D111">
        <v>6</v>
      </c>
      <c r="E111" t="s">
        <v>70</v>
      </c>
      <c r="F111" t="s">
        <v>75</v>
      </c>
      <c r="G111" s="6" t="s">
        <v>73</v>
      </c>
      <c r="H111" s="6" t="s">
        <v>73</v>
      </c>
      <c r="I111" t="s">
        <v>98</v>
      </c>
      <c r="J111" s="1">
        <v>21.8</v>
      </c>
      <c r="K111">
        <v>8585</v>
      </c>
      <c r="M111" s="2">
        <v>2375.3774753806665</v>
      </c>
    </row>
    <row r="112" spans="1:17" ht="15.75" x14ac:dyDescent="0.25">
      <c r="A112">
        <v>2018</v>
      </c>
      <c r="C112" t="s">
        <v>69</v>
      </c>
      <c r="D112">
        <v>6</v>
      </c>
      <c r="E112" t="s">
        <v>70</v>
      </c>
      <c r="F112" t="s">
        <v>75</v>
      </c>
      <c r="G112" s="6" t="s">
        <v>73</v>
      </c>
      <c r="H112" s="6" t="s">
        <v>73</v>
      </c>
      <c r="I112" t="s">
        <v>98</v>
      </c>
      <c r="J112" s="1">
        <v>30.8</v>
      </c>
      <c r="K112">
        <v>8597</v>
      </c>
      <c r="M112" s="2">
        <v>1549.4923661549999</v>
      </c>
    </row>
    <row r="113" spans="1:17" ht="15.75" x14ac:dyDescent="0.25">
      <c r="A113">
        <v>2018</v>
      </c>
      <c r="C113" t="s">
        <v>69</v>
      </c>
      <c r="D113">
        <v>6</v>
      </c>
      <c r="E113" t="s">
        <v>70</v>
      </c>
      <c r="F113" t="s">
        <v>75</v>
      </c>
      <c r="G113" s="6" t="s">
        <v>73</v>
      </c>
      <c r="H113" s="6" t="s">
        <v>73</v>
      </c>
      <c r="I113" t="s">
        <v>98</v>
      </c>
      <c r="J113" s="1">
        <v>35.799999999999997</v>
      </c>
      <c r="K113">
        <v>8584</v>
      </c>
      <c r="M113" s="2">
        <v>773.03626164033301</v>
      </c>
    </row>
    <row r="114" spans="1:17" ht="15.75" x14ac:dyDescent="0.25">
      <c r="A114">
        <v>2018</v>
      </c>
      <c r="C114" t="s">
        <v>69</v>
      </c>
      <c r="D114">
        <v>6</v>
      </c>
      <c r="E114" t="s">
        <v>70</v>
      </c>
      <c r="F114" t="s">
        <v>74</v>
      </c>
      <c r="G114" s="6" t="s">
        <v>54</v>
      </c>
      <c r="H114" s="6" t="s">
        <v>73</v>
      </c>
      <c r="I114" t="s">
        <v>71</v>
      </c>
      <c r="J114" s="1">
        <v>22.9</v>
      </c>
      <c r="K114">
        <v>38</v>
      </c>
      <c r="M114" s="2">
        <v>1066.7911845616666</v>
      </c>
      <c r="O114" s="2">
        <f>AVERAGE(M114:M122)</f>
        <v>2001.113957556704</v>
      </c>
      <c r="P114">
        <f>_xlfn.STDEV.S(M114:M122)</f>
        <v>945.27724804194918</v>
      </c>
      <c r="Q114">
        <f>P114/O114*100</f>
        <v>47.237552088043124</v>
      </c>
    </row>
    <row r="115" spans="1:17" ht="15.75" x14ac:dyDescent="0.25">
      <c r="A115">
        <v>2018</v>
      </c>
      <c r="C115" t="s">
        <v>69</v>
      </c>
      <c r="D115">
        <v>6</v>
      </c>
      <c r="E115" t="s">
        <v>70</v>
      </c>
      <c r="F115" t="s">
        <v>74</v>
      </c>
      <c r="G115" s="6" t="s">
        <v>54</v>
      </c>
      <c r="H115" s="6" t="s">
        <v>73</v>
      </c>
      <c r="I115" t="s">
        <v>71</v>
      </c>
      <c r="J115" s="1">
        <v>32.4</v>
      </c>
      <c r="K115">
        <v>29</v>
      </c>
      <c r="M115" s="2">
        <v>2764.7553841893332</v>
      </c>
    </row>
    <row r="116" spans="1:17" ht="15.75" x14ac:dyDescent="0.25">
      <c r="A116">
        <v>2018</v>
      </c>
      <c r="C116" t="s">
        <v>69</v>
      </c>
      <c r="D116">
        <v>6</v>
      </c>
      <c r="E116" t="s">
        <v>70</v>
      </c>
      <c r="F116" t="s">
        <v>74</v>
      </c>
      <c r="G116" s="6" t="s">
        <v>54</v>
      </c>
      <c r="H116" s="6" t="s">
        <v>73</v>
      </c>
      <c r="I116" t="s">
        <v>71</v>
      </c>
      <c r="J116" s="1">
        <v>37.5</v>
      </c>
      <c r="K116">
        <v>1444</v>
      </c>
      <c r="M116" s="2">
        <v>1295.601140741667</v>
      </c>
    </row>
    <row r="117" spans="1:17" ht="15.75" x14ac:dyDescent="0.25">
      <c r="A117">
        <v>2018</v>
      </c>
      <c r="C117" t="s">
        <v>69</v>
      </c>
      <c r="D117">
        <v>6</v>
      </c>
      <c r="E117" t="s">
        <v>70</v>
      </c>
      <c r="F117" t="s">
        <v>74</v>
      </c>
      <c r="G117" s="6" t="s">
        <v>54</v>
      </c>
      <c r="H117" s="6" t="s">
        <v>73</v>
      </c>
      <c r="I117" t="s">
        <v>76</v>
      </c>
      <c r="J117" s="1">
        <v>20.5</v>
      </c>
      <c r="K117">
        <v>23</v>
      </c>
      <c r="M117" s="2">
        <v>1980.6765548963333</v>
      </c>
    </row>
    <row r="118" spans="1:17" ht="15.75" x14ac:dyDescent="0.25">
      <c r="A118">
        <v>2018</v>
      </c>
      <c r="C118" t="s">
        <v>69</v>
      </c>
      <c r="D118">
        <v>6</v>
      </c>
      <c r="E118" t="s">
        <v>70</v>
      </c>
      <c r="F118" t="s">
        <v>74</v>
      </c>
      <c r="G118" s="6" t="s">
        <v>54</v>
      </c>
      <c r="H118" s="6" t="s">
        <v>73</v>
      </c>
      <c r="I118" t="s">
        <v>76</v>
      </c>
      <c r="J118" s="1">
        <v>16.5</v>
      </c>
      <c r="K118">
        <v>65</v>
      </c>
      <c r="M118" s="2">
        <v>1751.5861323153338</v>
      </c>
    </row>
    <row r="119" spans="1:17" ht="15.75" x14ac:dyDescent="0.25">
      <c r="A119">
        <v>2018</v>
      </c>
      <c r="C119" t="s">
        <v>69</v>
      </c>
      <c r="D119">
        <v>6</v>
      </c>
      <c r="E119" t="s">
        <v>70</v>
      </c>
      <c r="F119" t="s">
        <v>74</v>
      </c>
      <c r="G119" s="6" t="s">
        <v>54</v>
      </c>
      <c r="H119" s="6" t="s">
        <v>73</v>
      </c>
      <c r="I119" t="s">
        <v>76</v>
      </c>
      <c r="J119" s="1">
        <v>23.2</v>
      </c>
      <c r="K119">
        <v>31</v>
      </c>
      <c r="M119" s="2">
        <v>1800.9453207986664</v>
      </c>
    </row>
    <row r="120" spans="1:17" ht="15.75" x14ac:dyDescent="0.25">
      <c r="A120">
        <v>2018</v>
      </c>
      <c r="C120" t="s">
        <v>69</v>
      </c>
      <c r="D120">
        <v>6</v>
      </c>
      <c r="E120" t="s">
        <v>70</v>
      </c>
      <c r="F120" t="s">
        <v>74</v>
      </c>
      <c r="G120" s="6" t="s">
        <v>54</v>
      </c>
      <c r="H120" s="6" t="s">
        <v>73</v>
      </c>
      <c r="I120" t="s">
        <v>98</v>
      </c>
      <c r="J120" s="1">
        <v>23.6</v>
      </c>
      <c r="K120">
        <v>924</v>
      </c>
      <c r="M120" s="2">
        <v>2315.8189928206671</v>
      </c>
    </row>
    <row r="121" spans="1:17" ht="15.75" x14ac:dyDescent="0.25">
      <c r="A121">
        <v>2018</v>
      </c>
      <c r="C121" t="s">
        <v>69</v>
      </c>
      <c r="D121">
        <v>6</v>
      </c>
      <c r="E121" t="s">
        <v>70</v>
      </c>
      <c r="F121" t="s">
        <v>74</v>
      </c>
      <c r="G121" s="6" t="s">
        <v>54</v>
      </c>
      <c r="H121" s="6" t="s">
        <v>73</v>
      </c>
      <c r="I121" t="s">
        <v>98</v>
      </c>
      <c r="J121" s="1">
        <v>32.5</v>
      </c>
      <c r="K121">
        <v>57</v>
      </c>
      <c r="M121" s="2">
        <v>1023.5022999336666</v>
      </c>
    </row>
    <row r="122" spans="1:17" ht="15.75" x14ac:dyDescent="0.25">
      <c r="A122">
        <v>2018</v>
      </c>
      <c r="C122" t="s">
        <v>69</v>
      </c>
      <c r="D122">
        <v>6</v>
      </c>
      <c r="E122" t="s">
        <v>70</v>
      </c>
      <c r="F122" t="s">
        <v>74</v>
      </c>
      <c r="G122" s="6" t="s">
        <v>54</v>
      </c>
      <c r="H122" s="6" t="s">
        <v>73</v>
      </c>
      <c r="I122" t="s">
        <v>98</v>
      </c>
      <c r="J122" s="1">
        <v>39.700000000000003</v>
      </c>
      <c r="K122">
        <v>17</v>
      </c>
      <c r="M122" s="2">
        <v>4010.3486077530001</v>
      </c>
    </row>
    <row r="123" spans="1:17" x14ac:dyDescent="0.25">
      <c r="A123">
        <v>2018</v>
      </c>
      <c r="E123" t="s">
        <v>239</v>
      </c>
      <c r="F123" t="s">
        <v>0</v>
      </c>
      <c r="O123">
        <v>1453.8524586745557</v>
      </c>
      <c r="P123">
        <v>442.13096284352258</v>
      </c>
      <c r="Q123">
        <v>30.410992546424094</v>
      </c>
    </row>
  </sheetData>
  <sortState ref="A2:M121">
    <sortCondition ref="A2:A121"/>
    <sortCondition ref="C2:C121"/>
    <sortCondition ref="F2:F121"/>
  </sortState>
  <phoneticPr fontId="9"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6"/>
  <sheetViews>
    <sheetView topLeftCell="A36" zoomScale="88" zoomScaleNormal="115" workbookViewId="0">
      <selection activeCell="S31" sqref="S31"/>
    </sheetView>
  </sheetViews>
  <sheetFormatPr defaultRowHeight="15" x14ac:dyDescent="0.25"/>
  <cols>
    <col min="12" max="12" width="12.140625" customWidth="1"/>
  </cols>
  <sheetData>
    <row r="1" spans="1:16" x14ac:dyDescent="0.25">
      <c r="A1" t="s">
        <v>38</v>
      </c>
      <c r="B1" t="s">
        <v>39</v>
      </c>
      <c r="C1" t="s">
        <v>116</v>
      </c>
      <c r="D1" t="s">
        <v>41</v>
      </c>
      <c r="E1" t="s">
        <v>43</v>
      </c>
      <c r="F1" t="s">
        <v>117</v>
      </c>
      <c r="G1" t="s">
        <v>44</v>
      </c>
      <c r="H1" t="s">
        <v>45</v>
      </c>
      <c r="I1" t="s">
        <v>46</v>
      </c>
      <c r="J1" t="s">
        <v>50</v>
      </c>
      <c r="L1" t="s">
        <v>234</v>
      </c>
      <c r="M1" t="s">
        <v>235</v>
      </c>
      <c r="N1" t="s">
        <v>236</v>
      </c>
      <c r="P1" t="s">
        <v>237</v>
      </c>
    </row>
    <row r="2" spans="1:16" x14ac:dyDescent="0.25">
      <c r="A2">
        <v>2013</v>
      </c>
      <c r="B2">
        <v>217</v>
      </c>
      <c r="C2" t="s">
        <v>58</v>
      </c>
      <c r="D2">
        <v>2</v>
      </c>
      <c r="E2" t="s">
        <v>0</v>
      </c>
      <c r="F2">
        <v>1</v>
      </c>
      <c r="G2" t="s">
        <v>54</v>
      </c>
      <c r="H2" t="s">
        <v>54</v>
      </c>
      <c r="I2" t="s">
        <v>121</v>
      </c>
      <c r="J2">
        <v>834.66370615964058</v>
      </c>
      <c r="L2">
        <f>AVERAGE(J2:J10)</f>
        <v>642.81479894424433</v>
      </c>
      <c r="M2">
        <f>_xlfn.STDEV.S(J2:J10)</f>
        <v>374.6050500020944</v>
      </c>
      <c r="N2">
        <f>M2/L2*100</f>
        <v>58.275735191122514</v>
      </c>
      <c r="P2">
        <f>_xlfn.STDEV.S(L2,L11)/AVERAGE(L11,L2)*100</f>
        <v>26.437047468800401</v>
      </c>
    </row>
    <row r="3" spans="1:16" x14ac:dyDescent="0.25">
      <c r="A3">
        <v>2013</v>
      </c>
      <c r="B3">
        <v>217</v>
      </c>
      <c r="C3" t="s">
        <v>58</v>
      </c>
      <c r="D3">
        <v>2</v>
      </c>
      <c r="E3" t="s">
        <v>0</v>
      </c>
      <c r="F3">
        <v>1</v>
      </c>
      <c r="G3" t="s">
        <v>54</v>
      </c>
      <c r="H3" t="s">
        <v>54</v>
      </c>
      <c r="I3" t="s">
        <v>121</v>
      </c>
      <c r="J3">
        <v>583.19916775535228</v>
      </c>
    </row>
    <row r="4" spans="1:16" x14ac:dyDescent="0.25">
      <c r="A4">
        <v>2013</v>
      </c>
      <c r="B4">
        <v>217</v>
      </c>
      <c r="C4" t="s">
        <v>58</v>
      </c>
      <c r="D4">
        <v>2</v>
      </c>
      <c r="E4" t="s">
        <v>0</v>
      </c>
      <c r="F4">
        <v>1</v>
      </c>
      <c r="G4" t="s">
        <v>54</v>
      </c>
      <c r="H4" t="s">
        <v>54</v>
      </c>
      <c r="I4" t="s">
        <v>121</v>
      </c>
      <c r="J4">
        <v>427.11760371104714</v>
      </c>
    </row>
    <row r="5" spans="1:16" x14ac:dyDescent="0.25">
      <c r="A5">
        <v>2013</v>
      </c>
      <c r="B5">
        <v>217</v>
      </c>
      <c r="C5" t="s">
        <v>58</v>
      </c>
      <c r="D5">
        <v>2</v>
      </c>
      <c r="E5" t="s">
        <v>0</v>
      </c>
      <c r="F5">
        <v>1</v>
      </c>
      <c r="G5" t="s">
        <v>54</v>
      </c>
      <c r="H5" t="s">
        <v>54</v>
      </c>
      <c r="I5" t="s">
        <v>119</v>
      </c>
      <c r="J5">
        <v>154.16661749357419</v>
      </c>
    </row>
    <row r="6" spans="1:16" x14ac:dyDescent="0.25">
      <c r="A6">
        <v>2013</v>
      </c>
      <c r="B6">
        <v>217</v>
      </c>
      <c r="C6" t="s">
        <v>58</v>
      </c>
      <c r="D6">
        <v>2</v>
      </c>
      <c r="E6" t="s">
        <v>0</v>
      </c>
      <c r="F6">
        <v>1</v>
      </c>
      <c r="G6" t="s">
        <v>54</v>
      </c>
      <c r="H6" t="s">
        <v>54</v>
      </c>
      <c r="I6" t="s">
        <v>119</v>
      </c>
      <c r="J6">
        <v>402.16255257638085</v>
      </c>
    </row>
    <row r="7" spans="1:16" x14ac:dyDescent="0.25">
      <c r="A7">
        <v>2013</v>
      </c>
      <c r="B7">
        <v>217</v>
      </c>
      <c r="C7" t="s">
        <v>58</v>
      </c>
      <c r="D7">
        <v>2</v>
      </c>
      <c r="E7" t="s">
        <v>0</v>
      </c>
      <c r="F7">
        <v>1</v>
      </c>
      <c r="G7" t="s">
        <v>54</v>
      </c>
      <c r="H7" t="s">
        <v>54</v>
      </c>
      <c r="I7" t="s">
        <v>119</v>
      </c>
      <c r="J7">
        <v>509.2114791773472</v>
      </c>
    </row>
    <row r="8" spans="1:16" x14ac:dyDescent="0.25">
      <c r="A8">
        <v>2013</v>
      </c>
      <c r="B8">
        <v>217</v>
      </c>
      <c r="C8" s="22" t="s">
        <v>58</v>
      </c>
      <c r="D8">
        <v>2</v>
      </c>
      <c r="E8" t="s">
        <v>0</v>
      </c>
      <c r="F8">
        <v>1</v>
      </c>
      <c r="G8" s="22" t="s">
        <v>54</v>
      </c>
      <c r="H8" s="22" t="s">
        <v>54</v>
      </c>
      <c r="I8" s="22" t="s">
        <v>120</v>
      </c>
      <c r="J8" s="22">
        <v>1484.3582631419858</v>
      </c>
    </row>
    <row r="9" spans="1:16" x14ac:dyDescent="0.25">
      <c r="A9">
        <v>2013</v>
      </c>
      <c r="B9">
        <v>217</v>
      </c>
      <c r="C9" t="s">
        <v>58</v>
      </c>
      <c r="D9">
        <v>2</v>
      </c>
      <c r="E9" t="s">
        <v>0</v>
      </c>
      <c r="F9">
        <v>1</v>
      </c>
      <c r="G9" s="22" t="s">
        <v>54</v>
      </c>
      <c r="H9" s="22" t="s">
        <v>54</v>
      </c>
      <c r="I9" t="s">
        <v>120</v>
      </c>
      <c r="J9">
        <v>756.53100432477402</v>
      </c>
    </row>
    <row r="10" spans="1:16" x14ac:dyDescent="0.25">
      <c r="A10">
        <v>2013</v>
      </c>
      <c r="B10">
        <v>217</v>
      </c>
      <c r="C10" t="s">
        <v>58</v>
      </c>
      <c r="D10">
        <v>2</v>
      </c>
      <c r="E10" t="s">
        <v>0</v>
      </c>
      <c r="F10">
        <v>1</v>
      </c>
      <c r="G10" s="22" t="s">
        <v>54</v>
      </c>
      <c r="H10" s="22" t="s">
        <v>54</v>
      </c>
      <c r="I10" t="s">
        <v>120</v>
      </c>
      <c r="J10">
        <v>633.92279615809719</v>
      </c>
    </row>
    <row r="11" spans="1:16" x14ac:dyDescent="0.25">
      <c r="A11">
        <v>2013</v>
      </c>
      <c r="B11">
        <v>217</v>
      </c>
      <c r="C11" t="s">
        <v>58</v>
      </c>
      <c r="D11">
        <v>2</v>
      </c>
      <c r="E11" t="s">
        <v>53</v>
      </c>
      <c r="F11">
        <v>1</v>
      </c>
      <c r="G11" t="s">
        <v>54</v>
      </c>
      <c r="H11" t="s">
        <v>54</v>
      </c>
      <c r="I11" t="s">
        <v>121</v>
      </c>
      <c r="J11">
        <v>246.00423241031271</v>
      </c>
      <c r="L11">
        <f>AVERAGE(J11:J15)</f>
        <v>938.40513705811065</v>
      </c>
      <c r="M11">
        <f>_xlfn.STDEV.S(J11:J15)</f>
        <v>1273.0868582556031</v>
      </c>
      <c r="N11">
        <f>M11/L11*100</f>
        <v>135.66494981546199</v>
      </c>
    </row>
    <row r="12" spans="1:16" x14ac:dyDescent="0.25">
      <c r="A12">
        <v>2013</v>
      </c>
      <c r="B12">
        <v>217</v>
      </c>
      <c r="C12" t="s">
        <v>58</v>
      </c>
      <c r="D12">
        <v>2</v>
      </c>
      <c r="E12" t="s">
        <v>53</v>
      </c>
      <c r="F12">
        <v>1</v>
      </c>
      <c r="G12" t="s">
        <v>54</v>
      </c>
      <c r="H12" t="s">
        <v>54</v>
      </c>
      <c r="I12" t="s">
        <v>121</v>
      </c>
      <c r="J12">
        <v>842.32620429271219</v>
      </c>
    </row>
    <row r="13" spans="1:16" x14ac:dyDescent="0.25">
      <c r="A13">
        <v>2013</v>
      </c>
      <c r="B13">
        <v>217</v>
      </c>
      <c r="C13" t="s">
        <v>58</v>
      </c>
      <c r="D13">
        <v>2</v>
      </c>
      <c r="E13" t="s">
        <v>53</v>
      </c>
      <c r="F13">
        <v>1</v>
      </c>
      <c r="G13" t="s">
        <v>54</v>
      </c>
      <c r="H13" t="s">
        <v>54</v>
      </c>
      <c r="I13" t="s">
        <v>119</v>
      </c>
      <c r="J13">
        <v>264.23326184328783</v>
      </c>
    </row>
    <row r="14" spans="1:16" x14ac:dyDescent="0.25">
      <c r="A14">
        <v>2013</v>
      </c>
      <c r="B14">
        <v>217</v>
      </c>
      <c r="C14" t="s">
        <v>58</v>
      </c>
      <c r="D14">
        <v>2</v>
      </c>
      <c r="E14" t="s">
        <v>53</v>
      </c>
      <c r="F14">
        <v>1</v>
      </c>
      <c r="G14" t="s">
        <v>54</v>
      </c>
      <c r="H14" t="s">
        <v>54</v>
      </c>
      <c r="I14" t="s">
        <v>119</v>
      </c>
      <c r="J14">
        <v>174.71131339854966</v>
      </c>
    </row>
    <row r="15" spans="1:16" x14ac:dyDescent="0.25">
      <c r="A15">
        <v>2013</v>
      </c>
      <c r="B15">
        <v>217</v>
      </c>
      <c r="C15" t="s">
        <v>58</v>
      </c>
      <c r="D15">
        <v>2</v>
      </c>
      <c r="E15" t="s">
        <v>53</v>
      </c>
      <c r="F15">
        <v>1</v>
      </c>
      <c r="G15" t="s">
        <v>54</v>
      </c>
      <c r="H15" t="s">
        <v>54</v>
      </c>
      <c r="I15" t="s">
        <v>119</v>
      </c>
      <c r="J15">
        <v>3164.7506733456903</v>
      </c>
    </row>
    <row r="16" spans="1:16" x14ac:dyDescent="0.25">
      <c r="A16">
        <v>2013</v>
      </c>
      <c r="B16">
        <v>217</v>
      </c>
      <c r="C16" t="s">
        <v>51</v>
      </c>
      <c r="D16">
        <v>2</v>
      </c>
      <c r="E16" t="s">
        <v>0</v>
      </c>
      <c r="F16">
        <v>1</v>
      </c>
      <c r="G16" t="s">
        <v>54</v>
      </c>
      <c r="H16" t="s">
        <v>54</v>
      </c>
      <c r="I16" t="s">
        <v>121</v>
      </c>
      <c r="J16">
        <v>473.27582493547948</v>
      </c>
      <c r="L16">
        <f>AVERAGE(J16:J20)</f>
        <v>621.42230324396644</v>
      </c>
      <c r="M16">
        <f>_xlfn.STDEV.S(J16:J20)</f>
        <v>200.00465591986415</v>
      </c>
      <c r="N16">
        <f>M16/L16*100</f>
        <v>32.184981915807356</v>
      </c>
      <c r="P16">
        <f>_xlfn.STDEV.S(L16,L21)/AVERAGE(L16,L21)*100</f>
        <v>17.103320119597676</v>
      </c>
    </row>
    <row r="17" spans="1:16" x14ac:dyDescent="0.25">
      <c r="A17">
        <v>2013</v>
      </c>
      <c r="B17">
        <v>217</v>
      </c>
      <c r="C17" t="s">
        <v>51</v>
      </c>
      <c r="D17">
        <v>2</v>
      </c>
      <c r="E17" t="s">
        <v>0</v>
      </c>
      <c r="F17">
        <v>1</v>
      </c>
      <c r="G17" t="s">
        <v>54</v>
      </c>
      <c r="H17" t="s">
        <v>54</v>
      </c>
      <c r="I17" t="s">
        <v>121</v>
      </c>
      <c r="J17">
        <v>913.40861096813433</v>
      </c>
    </row>
    <row r="18" spans="1:16" x14ac:dyDescent="0.25">
      <c r="A18">
        <v>2013</v>
      </c>
      <c r="B18">
        <v>217</v>
      </c>
      <c r="C18" t="s">
        <v>51</v>
      </c>
      <c r="D18">
        <v>2</v>
      </c>
      <c r="E18" t="s">
        <v>0</v>
      </c>
      <c r="F18">
        <v>1</v>
      </c>
      <c r="G18" t="s">
        <v>54</v>
      </c>
      <c r="H18" t="s">
        <v>54</v>
      </c>
      <c r="I18" t="s">
        <v>119</v>
      </c>
      <c r="J18">
        <v>398.8568909525676</v>
      </c>
    </row>
    <row r="19" spans="1:16" x14ac:dyDescent="0.25">
      <c r="A19">
        <v>2013</v>
      </c>
      <c r="B19">
        <v>217</v>
      </c>
      <c r="C19" t="s">
        <v>51</v>
      </c>
      <c r="D19">
        <v>2</v>
      </c>
      <c r="E19" t="s">
        <v>0</v>
      </c>
      <c r="F19">
        <v>1</v>
      </c>
      <c r="G19" t="s">
        <v>54</v>
      </c>
      <c r="H19" t="s">
        <v>54</v>
      </c>
      <c r="I19" t="s">
        <v>119</v>
      </c>
      <c r="J19">
        <v>670.00043995187207</v>
      </c>
    </row>
    <row r="20" spans="1:16" x14ac:dyDescent="0.25">
      <c r="A20">
        <v>2013</v>
      </c>
      <c r="B20">
        <v>217</v>
      </c>
      <c r="C20" t="s">
        <v>51</v>
      </c>
      <c r="D20">
        <v>2</v>
      </c>
      <c r="E20" t="s">
        <v>0</v>
      </c>
      <c r="F20">
        <v>1</v>
      </c>
      <c r="G20" s="22" t="s">
        <v>54</v>
      </c>
      <c r="H20" s="22" t="s">
        <v>54</v>
      </c>
      <c r="I20" t="s">
        <v>120</v>
      </c>
      <c r="J20">
        <v>651.56974941177862</v>
      </c>
    </row>
    <row r="21" spans="1:16" x14ac:dyDescent="0.25">
      <c r="A21">
        <v>2013</v>
      </c>
      <c r="B21">
        <v>217</v>
      </c>
      <c r="C21" t="s">
        <v>51</v>
      </c>
      <c r="D21">
        <v>2</v>
      </c>
      <c r="E21" t="s">
        <v>53</v>
      </c>
      <c r="F21">
        <v>1</v>
      </c>
      <c r="G21" t="s">
        <v>54</v>
      </c>
      <c r="H21" t="s">
        <v>54</v>
      </c>
      <c r="I21" t="s">
        <v>121</v>
      </c>
      <c r="J21">
        <v>1022.9433210583273</v>
      </c>
      <c r="L21">
        <f>AVERAGE(J21:J27)</f>
        <v>792.40931226936186</v>
      </c>
      <c r="M21">
        <f>_xlfn.STDEV.S(J21:J27)</f>
        <v>283.80128766242615</v>
      </c>
      <c r="N21">
        <f>M21/L21*100</f>
        <v>35.814986430390945</v>
      </c>
    </row>
    <row r="22" spans="1:16" x14ac:dyDescent="0.25">
      <c r="A22">
        <v>2013</v>
      </c>
      <c r="B22">
        <v>217</v>
      </c>
      <c r="C22" t="s">
        <v>51</v>
      </c>
      <c r="D22">
        <v>2</v>
      </c>
      <c r="E22" t="s">
        <v>53</v>
      </c>
      <c r="F22">
        <v>1</v>
      </c>
      <c r="G22" t="s">
        <v>54</v>
      </c>
      <c r="H22" t="s">
        <v>54</v>
      </c>
      <c r="I22" t="s">
        <v>121</v>
      </c>
      <c r="J22">
        <v>1286.5140689804784</v>
      </c>
    </row>
    <row r="23" spans="1:16" x14ac:dyDescent="0.25">
      <c r="A23">
        <v>2013</v>
      </c>
      <c r="B23">
        <v>217</v>
      </c>
      <c r="C23" t="s">
        <v>51</v>
      </c>
      <c r="D23">
        <v>2</v>
      </c>
      <c r="E23" t="s">
        <v>53</v>
      </c>
      <c r="F23">
        <v>1</v>
      </c>
      <c r="G23" t="s">
        <v>54</v>
      </c>
      <c r="H23" t="s">
        <v>54</v>
      </c>
      <c r="I23" t="s">
        <v>119</v>
      </c>
      <c r="J23">
        <v>571.62135938299002</v>
      </c>
    </row>
    <row r="24" spans="1:16" x14ac:dyDescent="0.25">
      <c r="A24">
        <v>2013</v>
      </c>
      <c r="B24">
        <v>217</v>
      </c>
      <c r="C24" t="s">
        <v>51</v>
      </c>
      <c r="D24">
        <v>2</v>
      </c>
      <c r="E24" t="s">
        <v>53</v>
      </c>
      <c r="F24">
        <v>1</v>
      </c>
      <c r="G24" t="s">
        <v>54</v>
      </c>
      <c r="H24" t="s">
        <v>54</v>
      </c>
      <c r="I24" t="s">
        <v>119</v>
      </c>
      <c r="J24">
        <v>640.9198762121091</v>
      </c>
    </row>
    <row r="25" spans="1:16" x14ac:dyDescent="0.25">
      <c r="A25">
        <v>2013</v>
      </c>
      <c r="B25">
        <v>217</v>
      </c>
      <c r="C25" t="s">
        <v>51</v>
      </c>
      <c r="D25">
        <v>2</v>
      </c>
      <c r="E25" t="s">
        <v>53</v>
      </c>
      <c r="F25">
        <v>1</v>
      </c>
      <c r="G25" s="22" t="s">
        <v>54</v>
      </c>
      <c r="H25" s="22" t="s">
        <v>54</v>
      </c>
      <c r="I25" t="s">
        <v>120</v>
      </c>
      <c r="J25">
        <v>821.01052566235035</v>
      </c>
    </row>
    <row r="26" spans="1:16" x14ac:dyDescent="0.25">
      <c r="A26">
        <v>2013</v>
      </c>
      <c r="B26">
        <v>217</v>
      </c>
      <c r="C26" t="s">
        <v>51</v>
      </c>
      <c r="D26">
        <v>2</v>
      </c>
      <c r="E26" t="s">
        <v>53</v>
      </c>
      <c r="F26">
        <v>1</v>
      </c>
      <c r="G26" s="22" t="s">
        <v>54</v>
      </c>
      <c r="H26" s="22" t="s">
        <v>54</v>
      </c>
      <c r="I26" t="s">
        <v>120</v>
      </c>
      <c r="J26">
        <v>458.93686511119034</v>
      </c>
    </row>
    <row r="27" spans="1:16" x14ac:dyDescent="0.25">
      <c r="A27">
        <v>2013</v>
      </c>
      <c r="B27">
        <v>217</v>
      </c>
      <c r="C27" t="s">
        <v>51</v>
      </c>
      <c r="D27">
        <v>2</v>
      </c>
      <c r="E27" t="s">
        <v>53</v>
      </c>
      <c r="F27">
        <v>1</v>
      </c>
      <c r="G27" s="22" t="s">
        <v>54</v>
      </c>
      <c r="H27" s="22" t="s">
        <v>54</v>
      </c>
      <c r="I27" t="s">
        <v>124</v>
      </c>
      <c r="J27">
        <v>744.9191694780875</v>
      </c>
    </row>
    <row r="28" spans="1:16" x14ac:dyDescent="0.25">
      <c r="A28">
        <v>2013</v>
      </c>
      <c r="B28" s="3">
        <v>187</v>
      </c>
      <c r="C28" t="s">
        <v>79</v>
      </c>
      <c r="D28">
        <v>2</v>
      </c>
      <c r="E28" t="s">
        <v>0</v>
      </c>
      <c r="F28">
        <v>1</v>
      </c>
      <c r="G28" t="s">
        <v>54</v>
      </c>
      <c r="H28" t="s">
        <v>54</v>
      </c>
      <c r="I28" t="s">
        <v>119</v>
      </c>
      <c r="J28">
        <v>1304.430203219669</v>
      </c>
      <c r="L28">
        <f>AVERAGE(J28:J30)</f>
        <v>1094.8708399221211</v>
      </c>
      <c r="M28">
        <f>_xlfn.STDEV.S(J28:J30)</f>
        <v>352.60841231659009</v>
      </c>
      <c r="N28">
        <f>M28/L28*100</f>
        <v>32.205480268491883</v>
      </c>
      <c r="P28">
        <f>_xlfn.STDEV.S(L28,L31)/AVERAGE(L28,L31)*100</f>
        <v>49.401474619203249</v>
      </c>
    </row>
    <row r="29" spans="1:16" x14ac:dyDescent="0.25">
      <c r="A29">
        <v>2013</v>
      </c>
      <c r="B29" s="3">
        <v>187</v>
      </c>
      <c r="C29" t="s">
        <v>79</v>
      </c>
      <c r="D29">
        <v>2</v>
      </c>
      <c r="E29" t="s">
        <v>0</v>
      </c>
      <c r="F29">
        <v>1</v>
      </c>
      <c r="G29" t="s">
        <v>54</v>
      </c>
      <c r="H29" t="s">
        <v>54</v>
      </c>
      <c r="I29" t="s">
        <v>119</v>
      </c>
      <c r="J29">
        <v>687.77287007832069</v>
      </c>
    </row>
    <row r="30" spans="1:16" x14ac:dyDescent="0.25">
      <c r="A30">
        <v>2013</v>
      </c>
      <c r="B30" s="3">
        <v>187</v>
      </c>
      <c r="C30" t="s">
        <v>79</v>
      </c>
      <c r="D30">
        <v>2</v>
      </c>
      <c r="E30" t="s">
        <v>0</v>
      </c>
      <c r="F30">
        <v>1</v>
      </c>
      <c r="G30" t="s">
        <v>54</v>
      </c>
      <c r="H30" t="s">
        <v>54</v>
      </c>
      <c r="I30" t="s">
        <v>120</v>
      </c>
      <c r="J30">
        <v>1292.409446468374</v>
      </c>
    </row>
    <row r="31" spans="1:16" x14ac:dyDescent="0.25">
      <c r="A31">
        <v>2013</v>
      </c>
      <c r="B31" s="3">
        <v>201</v>
      </c>
      <c r="C31" t="s">
        <v>79</v>
      </c>
      <c r="D31">
        <v>2</v>
      </c>
      <c r="E31" t="s">
        <v>53</v>
      </c>
      <c r="F31">
        <v>1</v>
      </c>
      <c r="G31" t="s">
        <v>54</v>
      </c>
      <c r="H31" t="s">
        <v>54</v>
      </c>
      <c r="I31" t="s">
        <v>119</v>
      </c>
      <c r="J31">
        <v>467.45515311944189</v>
      </c>
      <c r="L31">
        <f>AVERAGE(J31:J37)</f>
        <v>527.97605309874029</v>
      </c>
      <c r="M31">
        <f>_xlfn.STDEV.S(J31:J37)</f>
        <v>177.8623876649215</v>
      </c>
      <c r="N31">
        <f>M31/L31*100</f>
        <v>33.687586135967848</v>
      </c>
    </row>
    <row r="32" spans="1:16" x14ac:dyDescent="0.25">
      <c r="A32">
        <v>2013</v>
      </c>
      <c r="B32" s="3">
        <v>201</v>
      </c>
      <c r="C32" t="s">
        <v>79</v>
      </c>
      <c r="D32">
        <v>2</v>
      </c>
      <c r="E32" t="s">
        <v>53</v>
      </c>
      <c r="F32">
        <v>1</v>
      </c>
      <c r="G32" t="s">
        <v>54</v>
      </c>
      <c r="H32" t="s">
        <v>54</v>
      </c>
      <c r="I32" t="s">
        <v>119</v>
      </c>
      <c r="J32">
        <v>338.84433236505589</v>
      </c>
    </row>
    <row r="33" spans="1:16" x14ac:dyDescent="0.25">
      <c r="A33">
        <v>2013</v>
      </c>
      <c r="B33" s="3">
        <v>201</v>
      </c>
      <c r="C33" t="s">
        <v>79</v>
      </c>
      <c r="D33">
        <v>2</v>
      </c>
      <c r="E33" t="s">
        <v>53</v>
      </c>
      <c r="F33">
        <v>1</v>
      </c>
      <c r="G33" t="s">
        <v>54</v>
      </c>
      <c r="H33" t="s">
        <v>54</v>
      </c>
      <c r="I33" t="s">
        <v>119</v>
      </c>
      <c r="J33">
        <v>611.65028162363012</v>
      </c>
    </row>
    <row r="34" spans="1:16" x14ac:dyDescent="0.25">
      <c r="A34">
        <v>2013</v>
      </c>
      <c r="B34" s="3">
        <v>201</v>
      </c>
      <c r="C34" t="s">
        <v>79</v>
      </c>
      <c r="D34">
        <v>2</v>
      </c>
      <c r="E34" t="s">
        <v>53</v>
      </c>
      <c r="F34">
        <v>1</v>
      </c>
      <c r="G34" t="s">
        <v>54</v>
      </c>
      <c r="H34" t="s">
        <v>54</v>
      </c>
      <c r="I34" t="s">
        <v>119</v>
      </c>
      <c r="J34">
        <v>486.1983257114224</v>
      </c>
    </row>
    <row r="35" spans="1:16" x14ac:dyDescent="0.25">
      <c r="A35">
        <v>2013</v>
      </c>
      <c r="B35" s="3">
        <v>201</v>
      </c>
      <c r="C35" t="s">
        <v>79</v>
      </c>
      <c r="D35">
        <v>2</v>
      </c>
      <c r="E35" t="s">
        <v>53</v>
      </c>
      <c r="F35">
        <v>1</v>
      </c>
      <c r="G35" s="22" t="s">
        <v>54</v>
      </c>
      <c r="H35" s="22" t="s">
        <v>54</v>
      </c>
      <c r="I35" t="s">
        <v>120</v>
      </c>
      <c r="J35">
        <v>326.21865076210815</v>
      </c>
    </row>
    <row r="36" spans="1:16" x14ac:dyDescent="0.25">
      <c r="A36">
        <v>2013</v>
      </c>
      <c r="B36" s="3">
        <v>201</v>
      </c>
      <c r="C36" t="s">
        <v>79</v>
      </c>
      <c r="D36">
        <v>2</v>
      </c>
      <c r="E36" t="s">
        <v>53</v>
      </c>
      <c r="F36">
        <v>1</v>
      </c>
      <c r="G36" s="22" t="s">
        <v>54</v>
      </c>
      <c r="H36" s="22" t="s">
        <v>54</v>
      </c>
      <c r="I36" t="s">
        <v>120</v>
      </c>
      <c r="J36">
        <v>640.33930828650011</v>
      </c>
    </row>
    <row r="37" spans="1:16" x14ac:dyDescent="0.25">
      <c r="A37">
        <v>2013</v>
      </c>
      <c r="B37" s="3">
        <v>201</v>
      </c>
      <c r="C37" t="s">
        <v>79</v>
      </c>
      <c r="D37">
        <v>2</v>
      </c>
      <c r="E37" t="s">
        <v>53</v>
      </c>
      <c r="F37">
        <v>1</v>
      </c>
      <c r="G37" s="22" t="s">
        <v>54</v>
      </c>
      <c r="H37" s="22" t="s">
        <v>54</v>
      </c>
      <c r="I37" t="s">
        <v>120</v>
      </c>
      <c r="J37">
        <v>825.12631982302355</v>
      </c>
    </row>
    <row r="38" spans="1:16" x14ac:dyDescent="0.25">
      <c r="A38">
        <v>2014</v>
      </c>
      <c r="B38">
        <v>174</v>
      </c>
      <c r="C38" t="s">
        <v>58</v>
      </c>
      <c r="D38">
        <v>3</v>
      </c>
      <c r="E38" t="s">
        <v>0</v>
      </c>
      <c r="F38">
        <v>1</v>
      </c>
      <c r="G38" t="s">
        <v>54</v>
      </c>
      <c r="H38" t="s">
        <v>54</v>
      </c>
      <c r="I38" t="s">
        <v>119</v>
      </c>
      <c r="J38">
        <v>331.971362</v>
      </c>
      <c r="L38">
        <f>AVERAGE(J38:J41)</f>
        <v>608.63564452500009</v>
      </c>
      <c r="M38">
        <f>_xlfn.STDEV.S(J38:J41)</f>
        <v>207.6056337858144</v>
      </c>
      <c r="N38">
        <f>M38/L38*100</f>
        <v>34.110002536548265</v>
      </c>
      <c r="P38">
        <f>_xlfn.STDEV.S(L38,L42)/AVERAGE(L38,L42)*100</f>
        <v>9.0582458449240821</v>
      </c>
    </row>
    <row r="39" spans="1:16" x14ac:dyDescent="0.25">
      <c r="A39">
        <v>2014</v>
      </c>
      <c r="B39">
        <v>174</v>
      </c>
      <c r="C39" t="s">
        <v>58</v>
      </c>
      <c r="D39">
        <v>3</v>
      </c>
      <c r="E39" t="s">
        <v>0</v>
      </c>
      <c r="F39">
        <v>1</v>
      </c>
      <c r="G39" t="s">
        <v>54</v>
      </c>
      <c r="H39" t="s">
        <v>54</v>
      </c>
      <c r="I39" t="s">
        <v>119</v>
      </c>
      <c r="J39">
        <v>721.39735480000002</v>
      </c>
    </row>
    <row r="40" spans="1:16" x14ac:dyDescent="0.25">
      <c r="A40">
        <v>2014</v>
      </c>
      <c r="B40">
        <v>174</v>
      </c>
      <c r="C40" t="s">
        <v>58</v>
      </c>
      <c r="D40">
        <v>3</v>
      </c>
      <c r="E40" t="s">
        <v>0</v>
      </c>
      <c r="F40">
        <v>1</v>
      </c>
      <c r="G40" s="22" t="s">
        <v>54</v>
      </c>
      <c r="H40" s="22" t="s">
        <v>54</v>
      </c>
      <c r="I40" t="s">
        <v>120</v>
      </c>
      <c r="J40">
        <v>575.23975380000002</v>
      </c>
    </row>
    <row r="41" spans="1:16" x14ac:dyDescent="0.25">
      <c r="A41">
        <v>2014</v>
      </c>
      <c r="B41">
        <v>174</v>
      </c>
      <c r="C41" t="s">
        <v>58</v>
      </c>
      <c r="D41">
        <v>3</v>
      </c>
      <c r="E41" t="s">
        <v>0</v>
      </c>
      <c r="F41">
        <v>1</v>
      </c>
      <c r="G41" s="22" t="s">
        <v>54</v>
      </c>
      <c r="H41" s="22" t="s">
        <v>54</v>
      </c>
      <c r="I41" t="s">
        <v>120</v>
      </c>
      <c r="J41">
        <v>805.93410749999998</v>
      </c>
    </row>
    <row r="42" spans="1:16" x14ac:dyDescent="0.25">
      <c r="A42">
        <v>2014</v>
      </c>
      <c r="B42">
        <v>174</v>
      </c>
      <c r="C42" t="s">
        <v>58</v>
      </c>
      <c r="D42">
        <v>3</v>
      </c>
      <c r="E42" t="s">
        <v>53</v>
      </c>
      <c r="F42">
        <v>1</v>
      </c>
      <c r="G42" t="s">
        <v>54</v>
      </c>
      <c r="H42" t="s">
        <v>54</v>
      </c>
      <c r="I42" t="s">
        <v>121</v>
      </c>
      <c r="J42">
        <v>731.62241119999999</v>
      </c>
      <c r="L42">
        <f>AVERAGE(J42:J47)</f>
        <v>535.36097843333334</v>
      </c>
      <c r="M42">
        <f>_xlfn.STDEV.S(J42:J47)</f>
        <v>193.0625397560963</v>
      </c>
      <c r="N42">
        <f>M42/L42*100</f>
        <v>36.062123974942956</v>
      </c>
    </row>
    <row r="43" spans="1:16" x14ac:dyDescent="0.25">
      <c r="A43">
        <v>2014</v>
      </c>
      <c r="B43">
        <v>174</v>
      </c>
      <c r="C43" t="s">
        <v>58</v>
      </c>
      <c r="D43">
        <v>3</v>
      </c>
      <c r="E43" t="s">
        <v>53</v>
      </c>
      <c r="F43">
        <v>1</v>
      </c>
      <c r="G43" t="s">
        <v>54</v>
      </c>
      <c r="H43" t="s">
        <v>54</v>
      </c>
      <c r="I43" t="s">
        <v>121</v>
      </c>
      <c r="J43">
        <v>524.87306450000005</v>
      </c>
    </row>
    <row r="44" spans="1:16" x14ac:dyDescent="0.25">
      <c r="A44">
        <v>2014</v>
      </c>
      <c r="B44">
        <v>174</v>
      </c>
      <c r="C44" t="s">
        <v>58</v>
      </c>
      <c r="D44">
        <v>3</v>
      </c>
      <c r="E44" t="s">
        <v>53</v>
      </c>
      <c r="F44">
        <v>1</v>
      </c>
      <c r="G44" t="s">
        <v>54</v>
      </c>
      <c r="H44" t="s">
        <v>54</v>
      </c>
      <c r="I44" t="s">
        <v>121</v>
      </c>
      <c r="J44">
        <v>673.80444450000005</v>
      </c>
    </row>
    <row r="45" spans="1:16" x14ac:dyDescent="0.25">
      <c r="A45">
        <v>2014</v>
      </c>
      <c r="B45">
        <v>174</v>
      </c>
      <c r="C45" t="s">
        <v>58</v>
      </c>
      <c r="D45">
        <v>3</v>
      </c>
      <c r="E45" t="s">
        <v>53</v>
      </c>
      <c r="F45">
        <v>1</v>
      </c>
      <c r="G45" t="s">
        <v>54</v>
      </c>
      <c r="H45" t="s">
        <v>54</v>
      </c>
      <c r="I45" t="s">
        <v>119</v>
      </c>
      <c r="J45">
        <v>676.95748379999998</v>
      </c>
    </row>
    <row r="46" spans="1:16" x14ac:dyDescent="0.25">
      <c r="A46">
        <v>2014</v>
      </c>
      <c r="B46">
        <v>174</v>
      </c>
      <c r="C46" t="s">
        <v>58</v>
      </c>
      <c r="D46">
        <v>3</v>
      </c>
      <c r="E46" t="s">
        <v>53</v>
      </c>
      <c r="F46">
        <v>1</v>
      </c>
      <c r="G46" t="s">
        <v>54</v>
      </c>
      <c r="H46" t="s">
        <v>54</v>
      </c>
      <c r="I46" t="s">
        <v>119</v>
      </c>
      <c r="J46">
        <v>298.58722740000002</v>
      </c>
    </row>
    <row r="47" spans="1:16" x14ac:dyDescent="0.25">
      <c r="A47">
        <v>2014</v>
      </c>
      <c r="B47">
        <v>174</v>
      </c>
      <c r="C47" t="s">
        <v>58</v>
      </c>
      <c r="D47">
        <v>3</v>
      </c>
      <c r="E47" t="s">
        <v>53</v>
      </c>
      <c r="F47">
        <v>1</v>
      </c>
      <c r="G47" t="s">
        <v>54</v>
      </c>
      <c r="H47" t="s">
        <v>54</v>
      </c>
      <c r="I47" t="s">
        <v>119</v>
      </c>
      <c r="J47">
        <v>306.32123919999998</v>
      </c>
    </row>
    <row r="48" spans="1:16" x14ac:dyDescent="0.25">
      <c r="A48">
        <v>2014</v>
      </c>
      <c r="B48">
        <v>182</v>
      </c>
      <c r="C48" t="s">
        <v>51</v>
      </c>
      <c r="D48">
        <v>3</v>
      </c>
      <c r="E48" t="s">
        <v>0</v>
      </c>
      <c r="F48">
        <v>1</v>
      </c>
      <c r="G48" t="s">
        <v>54</v>
      </c>
      <c r="H48" t="s">
        <v>54</v>
      </c>
      <c r="I48" t="s">
        <v>121</v>
      </c>
      <c r="J48">
        <v>713.59519599999999</v>
      </c>
      <c r="L48">
        <f>AVERAGE(J48:J52)</f>
        <v>742.23140925999996</v>
      </c>
      <c r="M48">
        <f>_xlfn.STDEV.S(J48:J52)</f>
        <v>330.77305048676561</v>
      </c>
      <c r="N48">
        <f>M48/L48*100</f>
        <v>44.564679742742804</v>
      </c>
      <c r="P48">
        <f>_xlfn.STDEV.S(L48,L53)/AVERAGE(L48,L53)*100</f>
        <v>8.7190847696226026</v>
      </c>
    </row>
    <row r="49" spans="1:16" x14ac:dyDescent="0.25">
      <c r="A49">
        <v>2014</v>
      </c>
      <c r="B49">
        <v>182</v>
      </c>
      <c r="C49" t="s">
        <v>51</v>
      </c>
      <c r="D49">
        <v>3</v>
      </c>
      <c r="E49" t="s">
        <v>0</v>
      </c>
      <c r="F49">
        <v>1</v>
      </c>
      <c r="G49" t="s">
        <v>54</v>
      </c>
      <c r="H49" t="s">
        <v>54</v>
      </c>
      <c r="I49" t="s">
        <v>121</v>
      </c>
      <c r="J49">
        <v>961.11581100000001</v>
      </c>
    </row>
    <row r="50" spans="1:16" x14ac:dyDescent="0.25">
      <c r="A50">
        <v>2014</v>
      </c>
      <c r="B50">
        <v>182</v>
      </c>
      <c r="C50" t="s">
        <v>51</v>
      </c>
      <c r="D50">
        <v>3</v>
      </c>
      <c r="E50" t="s">
        <v>0</v>
      </c>
      <c r="F50">
        <v>1</v>
      </c>
      <c r="G50" t="s">
        <v>54</v>
      </c>
      <c r="H50" t="s">
        <v>54</v>
      </c>
      <c r="I50" t="s">
        <v>119</v>
      </c>
      <c r="J50">
        <v>1179.9966420000001</v>
      </c>
    </row>
    <row r="51" spans="1:16" x14ac:dyDescent="0.25">
      <c r="A51">
        <v>2014</v>
      </c>
      <c r="B51">
        <v>182</v>
      </c>
      <c r="C51" t="s">
        <v>51</v>
      </c>
      <c r="D51">
        <v>3</v>
      </c>
      <c r="E51" t="s">
        <v>0</v>
      </c>
      <c r="F51">
        <v>1</v>
      </c>
      <c r="G51" t="s">
        <v>54</v>
      </c>
      <c r="H51" t="s">
        <v>54</v>
      </c>
      <c r="I51" t="s">
        <v>119</v>
      </c>
      <c r="J51">
        <v>422.14185120000002</v>
      </c>
    </row>
    <row r="52" spans="1:16" x14ac:dyDescent="0.25">
      <c r="A52">
        <v>2014</v>
      </c>
      <c r="B52">
        <v>182</v>
      </c>
      <c r="C52" t="s">
        <v>51</v>
      </c>
      <c r="D52">
        <v>3</v>
      </c>
      <c r="E52" t="s">
        <v>0</v>
      </c>
      <c r="F52">
        <v>1</v>
      </c>
      <c r="G52" s="22" t="s">
        <v>54</v>
      </c>
      <c r="H52" s="22" t="s">
        <v>54</v>
      </c>
      <c r="I52" t="s">
        <v>120</v>
      </c>
      <c r="J52">
        <v>434.30754610000002</v>
      </c>
    </row>
    <row r="53" spans="1:16" x14ac:dyDescent="0.25">
      <c r="A53">
        <v>2014</v>
      </c>
      <c r="B53">
        <v>182</v>
      </c>
      <c r="C53" t="s">
        <v>51</v>
      </c>
      <c r="D53">
        <v>3</v>
      </c>
      <c r="E53" t="s">
        <v>53</v>
      </c>
      <c r="F53">
        <v>1</v>
      </c>
      <c r="G53" t="s">
        <v>54</v>
      </c>
      <c r="H53" t="s">
        <v>54</v>
      </c>
      <c r="I53" t="s">
        <v>121</v>
      </c>
      <c r="J53">
        <v>622.52087900000004</v>
      </c>
      <c r="L53">
        <f>AVERAGE(J53:J61)</f>
        <v>656.02440823333336</v>
      </c>
      <c r="M53">
        <f>_xlfn.STDEV.S(J53:J61)</f>
        <v>262.99263198739112</v>
      </c>
      <c r="N53">
        <f>M53/L53*100</f>
        <v>40.088848629219058</v>
      </c>
    </row>
    <row r="54" spans="1:16" x14ac:dyDescent="0.25">
      <c r="A54">
        <v>2014</v>
      </c>
      <c r="B54">
        <v>182</v>
      </c>
      <c r="C54" t="s">
        <v>51</v>
      </c>
      <c r="D54">
        <v>3</v>
      </c>
      <c r="E54" t="s">
        <v>53</v>
      </c>
      <c r="F54">
        <v>1</v>
      </c>
      <c r="G54" t="s">
        <v>54</v>
      </c>
      <c r="H54" t="s">
        <v>54</v>
      </c>
      <c r="I54" t="s">
        <v>121</v>
      </c>
      <c r="J54">
        <v>685.05452849999995</v>
      </c>
    </row>
    <row r="55" spans="1:16" x14ac:dyDescent="0.25">
      <c r="A55">
        <v>2014</v>
      </c>
      <c r="B55">
        <v>182</v>
      </c>
      <c r="C55" t="s">
        <v>51</v>
      </c>
      <c r="D55">
        <v>3</v>
      </c>
      <c r="E55" t="s">
        <v>53</v>
      </c>
      <c r="F55">
        <v>1</v>
      </c>
      <c r="G55" t="s">
        <v>54</v>
      </c>
      <c r="H55" t="s">
        <v>54</v>
      </c>
      <c r="I55" t="s">
        <v>121</v>
      </c>
      <c r="J55">
        <v>1046.177805</v>
      </c>
    </row>
    <row r="56" spans="1:16" x14ac:dyDescent="0.25">
      <c r="A56">
        <v>2014</v>
      </c>
      <c r="B56">
        <v>182</v>
      </c>
      <c r="C56" t="s">
        <v>51</v>
      </c>
      <c r="D56">
        <v>3</v>
      </c>
      <c r="E56" t="s">
        <v>53</v>
      </c>
      <c r="F56">
        <v>1</v>
      </c>
      <c r="G56" t="s">
        <v>54</v>
      </c>
      <c r="H56" t="s">
        <v>54</v>
      </c>
      <c r="I56" t="s">
        <v>119</v>
      </c>
      <c r="J56">
        <v>666.48841960000004</v>
      </c>
    </row>
    <row r="57" spans="1:16" x14ac:dyDescent="0.25">
      <c r="A57">
        <v>2014</v>
      </c>
      <c r="B57">
        <v>182</v>
      </c>
      <c r="C57" t="s">
        <v>51</v>
      </c>
      <c r="D57">
        <v>3</v>
      </c>
      <c r="E57" t="s">
        <v>53</v>
      </c>
      <c r="F57">
        <v>1</v>
      </c>
      <c r="G57" t="s">
        <v>54</v>
      </c>
      <c r="H57" t="s">
        <v>54</v>
      </c>
      <c r="I57" t="s">
        <v>119</v>
      </c>
      <c r="J57">
        <v>391.64196659999999</v>
      </c>
    </row>
    <row r="58" spans="1:16" x14ac:dyDescent="0.25">
      <c r="A58">
        <v>2014</v>
      </c>
      <c r="B58">
        <v>182</v>
      </c>
      <c r="C58" t="s">
        <v>51</v>
      </c>
      <c r="D58">
        <v>3</v>
      </c>
      <c r="E58" t="s">
        <v>53</v>
      </c>
      <c r="F58">
        <v>1</v>
      </c>
      <c r="G58" t="s">
        <v>54</v>
      </c>
      <c r="H58" t="s">
        <v>54</v>
      </c>
      <c r="I58" t="s">
        <v>119</v>
      </c>
      <c r="J58">
        <v>478.93522389999998</v>
      </c>
    </row>
    <row r="59" spans="1:16" x14ac:dyDescent="0.25">
      <c r="A59">
        <v>2014</v>
      </c>
      <c r="B59">
        <v>182</v>
      </c>
      <c r="C59" t="s">
        <v>51</v>
      </c>
      <c r="D59">
        <v>3</v>
      </c>
      <c r="E59" t="s">
        <v>53</v>
      </c>
      <c r="F59">
        <v>1</v>
      </c>
      <c r="G59" s="22" t="s">
        <v>54</v>
      </c>
      <c r="H59" s="22" t="s">
        <v>54</v>
      </c>
      <c r="I59" t="s">
        <v>120</v>
      </c>
      <c r="J59">
        <v>320.58626930000003</v>
      </c>
    </row>
    <row r="60" spans="1:16" x14ac:dyDescent="0.25">
      <c r="A60">
        <v>2014</v>
      </c>
      <c r="B60">
        <v>182</v>
      </c>
      <c r="C60" t="s">
        <v>51</v>
      </c>
      <c r="D60">
        <v>3</v>
      </c>
      <c r="E60" t="s">
        <v>53</v>
      </c>
      <c r="F60">
        <v>1</v>
      </c>
      <c r="G60" s="22" t="s">
        <v>54</v>
      </c>
      <c r="H60" s="22" t="s">
        <v>54</v>
      </c>
      <c r="I60" t="s">
        <v>120</v>
      </c>
      <c r="J60">
        <v>1083.8498199999999</v>
      </c>
    </row>
    <row r="61" spans="1:16" x14ac:dyDescent="0.25">
      <c r="A61">
        <v>2014</v>
      </c>
      <c r="B61">
        <v>182</v>
      </c>
      <c r="C61" t="s">
        <v>51</v>
      </c>
      <c r="D61">
        <v>3</v>
      </c>
      <c r="E61" t="s">
        <v>53</v>
      </c>
      <c r="F61">
        <v>1</v>
      </c>
      <c r="G61" s="22" t="s">
        <v>54</v>
      </c>
      <c r="H61" s="22" t="s">
        <v>54</v>
      </c>
      <c r="I61" t="s">
        <v>120</v>
      </c>
      <c r="J61">
        <v>608.9647622</v>
      </c>
    </row>
    <row r="62" spans="1:16" x14ac:dyDescent="0.25">
      <c r="A62">
        <v>2014</v>
      </c>
      <c r="B62">
        <v>213</v>
      </c>
      <c r="C62" t="s">
        <v>79</v>
      </c>
      <c r="D62">
        <v>3</v>
      </c>
      <c r="E62" t="s">
        <v>0</v>
      </c>
      <c r="F62">
        <v>1</v>
      </c>
      <c r="G62" t="s">
        <v>54</v>
      </c>
      <c r="H62" t="s">
        <v>54</v>
      </c>
      <c r="I62" t="s">
        <v>119</v>
      </c>
      <c r="J62">
        <v>1152.8258229999999</v>
      </c>
      <c r="L62">
        <f>AVERAGE(J62:J70)</f>
        <v>694.96085326666662</v>
      </c>
      <c r="M62">
        <f>_xlfn.STDEV.S(J62:J70)</f>
        <v>244.51390073796415</v>
      </c>
      <c r="N62">
        <f>M62/L62*100</f>
        <v>35.183837994417303</v>
      </c>
      <c r="P62">
        <f>_xlfn.STDEV.S(L62,L71)/AVERAGE(L62,L71)*100</f>
        <v>15.898987191069436</v>
      </c>
    </row>
    <row r="63" spans="1:16" x14ac:dyDescent="0.25">
      <c r="A63">
        <v>2014</v>
      </c>
      <c r="B63">
        <v>213</v>
      </c>
      <c r="C63" t="s">
        <v>79</v>
      </c>
      <c r="D63">
        <v>3</v>
      </c>
      <c r="E63" t="s">
        <v>0</v>
      </c>
      <c r="F63">
        <v>1</v>
      </c>
      <c r="G63" t="s">
        <v>54</v>
      </c>
      <c r="H63" t="s">
        <v>54</v>
      </c>
      <c r="I63" t="s">
        <v>119</v>
      </c>
      <c r="J63">
        <v>466.61095180000001</v>
      </c>
    </row>
    <row r="64" spans="1:16" x14ac:dyDescent="0.25">
      <c r="A64">
        <v>2014</v>
      </c>
      <c r="B64">
        <v>213</v>
      </c>
      <c r="C64" t="s">
        <v>79</v>
      </c>
      <c r="D64">
        <v>3</v>
      </c>
      <c r="E64" t="s">
        <v>0</v>
      </c>
      <c r="F64">
        <v>1</v>
      </c>
      <c r="G64" t="s">
        <v>54</v>
      </c>
      <c r="H64" t="s">
        <v>54</v>
      </c>
      <c r="I64" t="s">
        <v>119</v>
      </c>
      <c r="J64">
        <v>959.60929869999995</v>
      </c>
    </row>
    <row r="65" spans="1:16" x14ac:dyDescent="0.25">
      <c r="A65">
        <v>2014</v>
      </c>
      <c r="B65">
        <v>213</v>
      </c>
      <c r="C65" t="s">
        <v>79</v>
      </c>
      <c r="D65">
        <v>3</v>
      </c>
      <c r="E65" t="s">
        <v>0</v>
      </c>
      <c r="F65">
        <v>1</v>
      </c>
      <c r="G65" t="s">
        <v>54</v>
      </c>
      <c r="H65" t="s">
        <v>54</v>
      </c>
      <c r="I65" t="s">
        <v>119</v>
      </c>
      <c r="J65">
        <v>672.77690150000001</v>
      </c>
    </row>
    <row r="66" spans="1:16" x14ac:dyDescent="0.25">
      <c r="A66">
        <v>2014</v>
      </c>
      <c r="B66">
        <v>213</v>
      </c>
      <c r="C66" s="22" t="s">
        <v>79</v>
      </c>
      <c r="D66">
        <v>3</v>
      </c>
      <c r="E66" t="s">
        <v>0</v>
      </c>
      <c r="F66">
        <v>1</v>
      </c>
      <c r="G66" s="22" t="s">
        <v>54</v>
      </c>
      <c r="H66" s="22" t="s">
        <v>54</v>
      </c>
      <c r="I66" s="22" t="s">
        <v>120</v>
      </c>
      <c r="J66" s="22">
        <v>517.59165440000004</v>
      </c>
    </row>
    <row r="67" spans="1:16" x14ac:dyDescent="0.25">
      <c r="A67">
        <v>2014</v>
      </c>
      <c r="B67">
        <v>213</v>
      </c>
      <c r="C67" t="s">
        <v>79</v>
      </c>
      <c r="D67">
        <v>3</v>
      </c>
      <c r="E67" t="s">
        <v>0</v>
      </c>
      <c r="F67">
        <v>1</v>
      </c>
      <c r="G67" s="22" t="s">
        <v>54</v>
      </c>
      <c r="H67" s="22" t="s">
        <v>54</v>
      </c>
      <c r="I67" t="s">
        <v>120</v>
      </c>
      <c r="J67">
        <v>728.60357869999996</v>
      </c>
    </row>
    <row r="68" spans="1:16" x14ac:dyDescent="0.25">
      <c r="A68">
        <v>2014</v>
      </c>
      <c r="B68">
        <v>213</v>
      </c>
      <c r="C68" t="s">
        <v>79</v>
      </c>
      <c r="D68">
        <v>3</v>
      </c>
      <c r="E68" t="s">
        <v>0</v>
      </c>
      <c r="F68">
        <v>1</v>
      </c>
      <c r="G68" s="22" t="s">
        <v>54</v>
      </c>
      <c r="H68" s="22" t="s">
        <v>54</v>
      </c>
      <c r="I68" t="s">
        <v>120</v>
      </c>
      <c r="J68">
        <v>691.590056</v>
      </c>
    </row>
    <row r="69" spans="1:16" x14ac:dyDescent="0.25">
      <c r="A69">
        <v>2014</v>
      </c>
      <c r="B69">
        <v>213</v>
      </c>
      <c r="C69" t="s">
        <v>79</v>
      </c>
      <c r="D69">
        <v>3</v>
      </c>
      <c r="E69" t="s">
        <v>0</v>
      </c>
      <c r="F69">
        <v>1</v>
      </c>
      <c r="G69" s="22" t="s">
        <v>54</v>
      </c>
      <c r="H69" s="22" t="s">
        <v>54</v>
      </c>
      <c r="I69" t="s">
        <v>120</v>
      </c>
      <c r="J69">
        <v>358.44477219999999</v>
      </c>
    </row>
    <row r="70" spans="1:16" x14ac:dyDescent="0.25">
      <c r="A70">
        <v>2014</v>
      </c>
      <c r="B70">
        <v>213</v>
      </c>
      <c r="C70" t="s">
        <v>79</v>
      </c>
      <c r="D70">
        <v>3</v>
      </c>
      <c r="E70" t="s">
        <v>0</v>
      </c>
      <c r="F70">
        <v>1</v>
      </c>
      <c r="G70" s="22" t="s">
        <v>54</v>
      </c>
      <c r="H70" s="22" t="s">
        <v>54</v>
      </c>
      <c r="I70" t="s">
        <v>120</v>
      </c>
      <c r="J70">
        <v>706.59464309999998</v>
      </c>
    </row>
    <row r="71" spans="1:16" x14ac:dyDescent="0.25">
      <c r="A71">
        <v>2014</v>
      </c>
      <c r="B71">
        <v>213</v>
      </c>
      <c r="C71" t="s">
        <v>79</v>
      </c>
      <c r="D71">
        <v>3</v>
      </c>
      <c r="E71" t="s">
        <v>53</v>
      </c>
      <c r="F71">
        <v>1</v>
      </c>
      <c r="G71" t="s">
        <v>54</v>
      </c>
      <c r="H71" t="s">
        <v>54</v>
      </c>
      <c r="I71" t="s">
        <v>119</v>
      </c>
      <c r="J71">
        <v>673.40656690000003</v>
      </c>
      <c r="L71">
        <f>AVERAGE(J71:J77)</f>
        <v>554.49365794285723</v>
      </c>
      <c r="M71">
        <f>_xlfn.STDEV.S(J71:J77)</f>
        <v>86.381341835307239</v>
      </c>
      <c r="N71">
        <f>M71/L71*100</f>
        <v>15.578418363841626</v>
      </c>
    </row>
    <row r="72" spans="1:16" x14ac:dyDescent="0.25">
      <c r="A72">
        <v>2014</v>
      </c>
      <c r="B72">
        <v>213</v>
      </c>
      <c r="C72" t="s">
        <v>79</v>
      </c>
      <c r="D72">
        <v>3</v>
      </c>
      <c r="E72" t="s">
        <v>53</v>
      </c>
      <c r="F72">
        <v>1</v>
      </c>
      <c r="G72" t="s">
        <v>54</v>
      </c>
      <c r="H72" t="s">
        <v>54</v>
      </c>
      <c r="I72" t="s">
        <v>119</v>
      </c>
      <c r="J72">
        <v>570.64760909999995</v>
      </c>
    </row>
    <row r="73" spans="1:16" x14ac:dyDescent="0.25">
      <c r="A73">
        <v>2014</v>
      </c>
      <c r="B73">
        <v>213</v>
      </c>
      <c r="C73" t="s">
        <v>79</v>
      </c>
      <c r="D73">
        <v>3</v>
      </c>
      <c r="E73" t="s">
        <v>53</v>
      </c>
      <c r="F73">
        <v>1</v>
      </c>
      <c r="G73" t="s">
        <v>54</v>
      </c>
      <c r="H73" t="s">
        <v>54</v>
      </c>
      <c r="I73" t="s">
        <v>119</v>
      </c>
      <c r="J73">
        <v>543.7342658</v>
      </c>
    </row>
    <row r="74" spans="1:16" x14ac:dyDescent="0.25">
      <c r="A74">
        <v>2014</v>
      </c>
      <c r="B74">
        <v>213</v>
      </c>
      <c r="C74" t="s">
        <v>79</v>
      </c>
      <c r="D74">
        <v>3</v>
      </c>
      <c r="E74" t="s">
        <v>53</v>
      </c>
      <c r="F74">
        <v>1</v>
      </c>
      <c r="G74" t="s">
        <v>54</v>
      </c>
      <c r="H74" t="s">
        <v>54</v>
      </c>
      <c r="I74" t="s">
        <v>119</v>
      </c>
      <c r="J74">
        <v>571.06921220000004</v>
      </c>
    </row>
    <row r="75" spans="1:16" x14ac:dyDescent="0.25">
      <c r="A75">
        <v>2014</v>
      </c>
      <c r="B75">
        <v>213</v>
      </c>
      <c r="C75" t="s">
        <v>79</v>
      </c>
      <c r="D75">
        <v>3</v>
      </c>
      <c r="E75" t="s">
        <v>53</v>
      </c>
      <c r="F75">
        <v>1</v>
      </c>
      <c r="G75" s="22" t="s">
        <v>54</v>
      </c>
      <c r="H75" s="22" t="s">
        <v>54</v>
      </c>
      <c r="I75" t="s">
        <v>120</v>
      </c>
      <c r="J75">
        <v>622.83703779999996</v>
      </c>
    </row>
    <row r="76" spans="1:16" x14ac:dyDescent="0.25">
      <c r="A76">
        <v>2014</v>
      </c>
      <c r="B76">
        <v>213</v>
      </c>
      <c r="C76" t="s">
        <v>79</v>
      </c>
      <c r="D76">
        <v>3</v>
      </c>
      <c r="E76" t="s">
        <v>53</v>
      </c>
      <c r="F76">
        <v>1</v>
      </c>
      <c r="G76" s="22" t="s">
        <v>54</v>
      </c>
      <c r="H76" s="22" t="s">
        <v>54</v>
      </c>
      <c r="I76" t="s">
        <v>120</v>
      </c>
      <c r="J76">
        <v>408.52823510000002</v>
      </c>
    </row>
    <row r="77" spans="1:16" x14ac:dyDescent="0.25">
      <c r="A77">
        <v>2014</v>
      </c>
      <c r="B77">
        <v>213</v>
      </c>
      <c r="C77" t="s">
        <v>79</v>
      </c>
      <c r="D77">
        <v>3</v>
      </c>
      <c r="E77" t="s">
        <v>53</v>
      </c>
      <c r="F77">
        <v>1</v>
      </c>
      <c r="G77" s="22" t="s">
        <v>54</v>
      </c>
      <c r="H77" s="22" t="s">
        <v>54</v>
      </c>
      <c r="I77" t="s">
        <v>120</v>
      </c>
      <c r="J77">
        <v>491.23267870000001</v>
      </c>
    </row>
    <row r="78" spans="1:16" x14ac:dyDescent="0.25">
      <c r="A78">
        <v>2015</v>
      </c>
      <c r="B78">
        <v>203</v>
      </c>
      <c r="C78" t="s">
        <v>96</v>
      </c>
      <c r="D78">
        <v>4</v>
      </c>
      <c r="E78" t="s">
        <v>0</v>
      </c>
      <c r="F78">
        <v>2</v>
      </c>
      <c r="G78" t="s">
        <v>54</v>
      </c>
      <c r="H78" t="s">
        <v>54</v>
      </c>
      <c r="I78" t="s">
        <v>123</v>
      </c>
      <c r="J78">
        <v>906.13390827780086</v>
      </c>
      <c r="L78">
        <f>AVERAGE(J78:J81)</f>
        <v>839.39687434608095</v>
      </c>
      <c r="M78">
        <f>_xlfn.STDEV.S(J78:J81)</f>
        <v>75.814294121148748</v>
      </c>
      <c r="N78">
        <f>M78/L78*100</f>
        <v>9.0319962389913222</v>
      </c>
      <c r="P78">
        <f>_xlfn.STDEV.S(L78,L82)/AVERAGE(L78,L82)*100</f>
        <v>11.47248717019076</v>
      </c>
    </row>
    <row r="79" spans="1:16" x14ac:dyDescent="0.25">
      <c r="A79">
        <v>2015</v>
      </c>
      <c r="B79">
        <v>203</v>
      </c>
      <c r="C79" t="s">
        <v>96</v>
      </c>
      <c r="D79">
        <v>4</v>
      </c>
      <c r="E79" t="s">
        <v>0</v>
      </c>
      <c r="F79">
        <v>2</v>
      </c>
      <c r="G79" t="s">
        <v>54</v>
      </c>
      <c r="H79" t="s">
        <v>54</v>
      </c>
      <c r="I79" t="s">
        <v>123</v>
      </c>
      <c r="J79">
        <v>794.98210362077032</v>
      </c>
    </row>
    <row r="80" spans="1:16" x14ac:dyDescent="0.25">
      <c r="A80">
        <v>2015</v>
      </c>
      <c r="B80">
        <v>203</v>
      </c>
      <c r="C80" s="22" t="s">
        <v>96</v>
      </c>
      <c r="D80">
        <v>4</v>
      </c>
      <c r="E80" t="s">
        <v>0</v>
      </c>
      <c r="F80">
        <v>2</v>
      </c>
      <c r="G80" t="s">
        <v>54</v>
      </c>
      <c r="H80" t="s">
        <v>54</v>
      </c>
      <c r="I80" s="22" t="s">
        <v>123</v>
      </c>
      <c r="J80" s="22">
        <v>900.92610078763551</v>
      </c>
    </row>
    <row r="81" spans="1:14" x14ac:dyDescent="0.25">
      <c r="A81">
        <v>2015</v>
      </c>
      <c r="B81">
        <v>203</v>
      </c>
      <c r="C81" s="6" t="s">
        <v>96</v>
      </c>
      <c r="D81">
        <v>4</v>
      </c>
      <c r="E81" t="s">
        <v>0</v>
      </c>
      <c r="F81">
        <v>2</v>
      </c>
      <c r="G81" t="s">
        <v>54</v>
      </c>
      <c r="H81" t="s">
        <v>54</v>
      </c>
      <c r="I81" s="6" t="s">
        <v>123</v>
      </c>
      <c r="J81" s="6">
        <v>755.545384698117</v>
      </c>
    </row>
    <row r="82" spans="1:14" x14ac:dyDescent="0.25">
      <c r="A82">
        <v>2015</v>
      </c>
      <c r="B82">
        <v>213</v>
      </c>
      <c r="C82" t="s">
        <v>96</v>
      </c>
      <c r="D82">
        <v>4</v>
      </c>
      <c r="E82" t="s">
        <v>53</v>
      </c>
      <c r="F82">
        <v>2</v>
      </c>
      <c r="G82" t="s">
        <v>54</v>
      </c>
      <c r="H82" t="s">
        <v>54</v>
      </c>
      <c r="I82" t="s">
        <v>123</v>
      </c>
      <c r="J82">
        <v>1043.7795559089702</v>
      </c>
      <c r="L82">
        <f>AVERAGE(J82:J89)</f>
        <v>987.60855084262278</v>
      </c>
      <c r="M82">
        <f>_xlfn.STDEV.S(J82:J89)</f>
        <v>133.41982955759721</v>
      </c>
      <c r="N82">
        <f>M82/L82*100</f>
        <v>13.509383798243146</v>
      </c>
    </row>
    <row r="83" spans="1:14" x14ac:dyDescent="0.25">
      <c r="A83">
        <v>2015</v>
      </c>
      <c r="B83">
        <v>213</v>
      </c>
      <c r="C83" t="s">
        <v>96</v>
      </c>
      <c r="D83">
        <v>4</v>
      </c>
      <c r="E83" t="s">
        <v>53</v>
      </c>
      <c r="F83">
        <v>2</v>
      </c>
      <c r="G83" t="s">
        <v>54</v>
      </c>
      <c r="H83" t="s">
        <v>54</v>
      </c>
      <c r="I83" t="s">
        <v>123</v>
      </c>
      <c r="J83">
        <v>1026.8102479252234</v>
      </c>
    </row>
    <row r="84" spans="1:14" x14ac:dyDescent="0.25">
      <c r="A84">
        <v>2015</v>
      </c>
      <c r="B84">
        <v>213</v>
      </c>
      <c r="C84" t="s">
        <v>96</v>
      </c>
      <c r="D84">
        <v>4</v>
      </c>
      <c r="E84" t="s">
        <v>53</v>
      </c>
      <c r="F84">
        <v>2</v>
      </c>
      <c r="G84" t="s">
        <v>54</v>
      </c>
      <c r="H84" t="s">
        <v>54</v>
      </c>
      <c r="I84" t="s">
        <v>123</v>
      </c>
      <c r="J84">
        <v>1136.5529126037723</v>
      </c>
    </row>
    <row r="85" spans="1:14" x14ac:dyDescent="0.25">
      <c r="A85">
        <v>2015</v>
      </c>
      <c r="B85">
        <v>213</v>
      </c>
      <c r="C85" t="s">
        <v>96</v>
      </c>
      <c r="D85">
        <v>4</v>
      </c>
      <c r="E85" t="s">
        <v>53</v>
      </c>
      <c r="F85">
        <v>2</v>
      </c>
      <c r="G85" t="s">
        <v>54</v>
      </c>
      <c r="H85" t="s">
        <v>54</v>
      </c>
      <c r="I85" t="s">
        <v>123</v>
      </c>
      <c r="J85">
        <v>783.52801694301604</v>
      </c>
    </row>
    <row r="86" spans="1:14" x14ac:dyDescent="0.25">
      <c r="A86">
        <v>2015</v>
      </c>
      <c r="B86">
        <v>203</v>
      </c>
      <c r="C86" t="s">
        <v>96</v>
      </c>
      <c r="D86">
        <v>4</v>
      </c>
      <c r="E86" t="s">
        <v>53</v>
      </c>
      <c r="F86">
        <v>2</v>
      </c>
      <c r="G86" t="s">
        <v>54</v>
      </c>
      <c r="H86" t="s">
        <v>54</v>
      </c>
      <c r="I86" t="s">
        <v>123</v>
      </c>
      <c r="J86">
        <v>941.54313226999989</v>
      </c>
    </row>
    <row r="87" spans="1:14" x14ac:dyDescent="0.25">
      <c r="A87">
        <v>2015</v>
      </c>
      <c r="B87">
        <v>203</v>
      </c>
      <c r="C87" t="s">
        <v>96</v>
      </c>
      <c r="D87">
        <v>4</v>
      </c>
      <c r="E87" t="s">
        <v>53</v>
      </c>
      <c r="F87">
        <v>2</v>
      </c>
      <c r="G87" t="s">
        <v>54</v>
      </c>
      <c r="H87" t="s">
        <v>54</v>
      </c>
      <c r="I87" t="s">
        <v>123</v>
      </c>
      <c r="J87">
        <v>867.0561991794998</v>
      </c>
    </row>
    <row r="88" spans="1:14" x14ac:dyDescent="0.25">
      <c r="A88">
        <v>2015</v>
      </c>
      <c r="B88">
        <v>203</v>
      </c>
      <c r="C88" t="s">
        <v>96</v>
      </c>
      <c r="D88">
        <v>4</v>
      </c>
      <c r="E88" t="s">
        <v>53</v>
      </c>
      <c r="F88">
        <v>2</v>
      </c>
      <c r="G88" t="s">
        <v>54</v>
      </c>
      <c r="H88" t="s">
        <v>54</v>
      </c>
      <c r="I88" t="s">
        <v>123</v>
      </c>
      <c r="J88">
        <v>1176.1780231045002</v>
      </c>
    </row>
    <row r="89" spans="1:14" x14ac:dyDescent="0.25">
      <c r="A89">
        <v>2015</v>
      </c>
      <c r="B89">
        <v>203</v>
      </c>
      <c r="C89" t="s">
        <v>96</v>
      </c>
      <c r="D89">
        <v>4</v>
      </c>
      <c r="E89" t="s">
        <v>53</v>
      </c>
      <c r="F89">
        <v>2</v>
      </c>
      <c r="G89" t="s">
        <v>54</v>
      </c>
      <c r="H89" t="s">
        <v>54</v>
      </c>
      <c r="I89" t="s">
        <v>123</v>
      </c>
      <c r="J89">
        <v>925.42031880599995</v>
      </c>
    </row>
    <row r="90" spans="1:14" x14ac:dyDescent="0.25">
      <c r="A90">
        <v>2017</v>
      </c>
      <c r="B90">
        <v>212</v>
      </c>
      <c r="C90" s="6" t="s">
        <v>58</v>
      </c>
      <c r="D90">
        <v>6</v>
      </c>
      <c r="E90" t="s">
        <v>0</v>
      </c>
      <c r="F90">
        <v>2</v>
      </c>
      <c r="G90" s="6" t="s">
        <v>54</v>
      </c>
      <c r="H90" s="6" t="s">
        <v>54</v>
      </c>
      <c r="I90" s="6" t="s">
        <v>119</v>
      </c>
      <c r="J90" s="6">
        <v>1732.8712350000001</v>
      </c>
      <c r="L90">
        <f>AVERAGE(J90:J93)</f>
        <v>1086.7592852499999</v>
      </c>
      <c r="M90">
        <f>_xlfn.STDEV.S(J90:J93)</f>
        <v>481.80329543607564</v>
      </c>
      <c r="N90">
        <f>M90/L90*100</f>
        <v>44.333947910575318</v>
      </c>
    </row>
    <row r="91" spans="1:14" x14ac:dyDescent="0.25">
      <c r="A91">
        <v>2017</v>
      </c>
      <c r="B91">
        <v>212</v>
      </c>
      <c r="C91" t="s">
        <v>58</v>
      </c>
      <c r="D91">
        <v>6</v>
      </c>
      <c r="E91" t="s">
        <v>0</v>
      </c>
      <c r="F91">
        <v>2</v>
      </c>
      <c r="G91" s="6" t="s">
        <v>54</v>
      </c>
      <c r="H91" s="6" t="s">
        <v>54</v>
      </c>
      <c r="I91" t="s">
        <v>119</v>
      </c>
      <c r="J91">
        <v>856.4707555</v>
      </c>
    </row>
    <row r="92" spans="1:14" x14ac:dyDescent="0.25">
      <c r="A92">
        <v>2017</v>
      </c>
      <c r="B92">
        <v>212</v>
      </c>
      <c r="C92" t="s">
        <v>58</v>
      </c>
      <c r="D92">
        <v>6</v>
      </c>
      <c r="E92" t="s">
        <v>0</v>
      </c>
      <c r="F92">
        <v>2</v>
      </c>
      <c r="G92" s="6" t="s">
        <v>54</v>
      </c>
      <c r="H92" s="6" t="s">
        <v>54</v>
      </c>
      <c r="I92" t="s">
        <v>119</v>
      </c>
      <c r="J92">
        <v>1142.9074450000001</v>
      </c>
    </row>
    <row r="93" spans="1:14" x14ac:dyDescent="0.25">
      <c r="A93">
        <v>2017</v>
      </c>
      <c r="B93">
        <v>212</v>
      </c>
      <c r="C93" t="s">
        <v>58</v>
      </c>
      <c r="D93">
        <v>6</v>
      </c>
      <c r="E93" t="s">
        <v>0</v>
      </c>
      <c r="F93">
        <v>2</v>
      </c>
      <c r="G93" s="6" t="s">
        <v>54</v>
      </c>
      <c r="H93" s="6" t="s">
        <v>54</v>
      </c>
      <c r="I93" t="s">
        <v>119</v>
      </c>
      <c r="J93">
        <v>614.78770550000002</v>
      </c>
    </row>
    <row r="94" spans="1:14" x14ac:dyDescent="0.25">
      <c r="A94">
        <v>2017</v>
      </c>
      <c r="B94">
        <v>212</v>
      </c>
      <c r="C94" t="s">
        <v>58</v>
      </c>
      <c r="D94">
        <v>6</v>
      </c>
      <c r="E94" t="s">
        <v>53</v>
      </c>
      <c r="F94">
        <v>2</v>
      </c>
      <c r="G94" s="6" t="s">
        <v>54</v>
      </c>
      <c r="H94" s="6" t="s">
        <v>54</v>
      </c>
      <c r="I94" t="s">
        <v>119</v>
      </c>
      <c r="J94">
        <v>1642.3237320000001</v>
      </c>
      <c r="L94">
        <f>AVERAGE(J94:J98)</f>
        <v>1121.5134479799999</v>
      </c>
      <c r="M94">
        <f>_xlfn.STDEV.S(J94:J98)</f>
        <v>352.4407546270433</v>
      </c>
      <c r="N94">
        <f>M94/L94*100</f>
        <v>31.425459521848587</v>
      </c>
    </row>
    <row r="95" spans="1:14" x14ac:dyDescent="0.25">
      <c r="A95">
        <v>2017</v>
      </c>
      <c r="B95">
        <v>212</v>
      </c>
      <c r="C95" t="s">
        <v>58</v>
      </c>
      <c r="D95">
        <v>6</v>
      </c>
      <c r="E95" t="s">
        <v>53</v>
      </c>
      <c r="F95">
        <v>2</v>
      </c>
      <c r="G95" s="6" t="s">
        <v>54</v>
      </c>
      <c r="H95" s="6" t="s">
        <v>54</v>
      </c>
      <c r="I95" t="s">
        <v>119</v>
      </c>
      <c r="J95">
        <v>1272.418463</v>
      </c>
    </row>
    <row r="96" spans="1:14" x14ac:dyDescent="0.25">
      <c r="A96">
        <v>2017</v>
      </c>
      <c r="B96">
        <v>212</v>
      </c>
      <c r="C96" t="s">
        <v>58</v>
      </c>
      <c r="D96">
        <v>6</v>
      </c>
      <c r="E96" t="s">
        <v>53</v>
      </c>
      <c r="F96">
        <v>2</v>
      </c>
      <c r="G96" s="6" t="s">
        <v>54</v>
      </c>
      <c r="H96" s="6" t="s">
        <v>54</v>
      </c>
      <c r="I96" t="s">
        <v>119</v>
      </c>
      <c r="J96">
        <v>806.11476630000004</v>
      </c>
    </row>
    <row r="97" spans="1:14" x14ac:dyDescent="0.25">
      <c r="A97">
        <v>2017</v>
      </c>
      <c r="B97">
        <v>212</v>
      </c>
      <c r="C97" t="s">
        <v>58</v>
      </c>
      <c r="D97">
        <v>6</v>
      </c>
      <c r="E97" t="s">
        <v>53</v>
      </c>
      <c r="F97">
        <v>2</v>
      </c>
      <c r="G97" s="6" t="s">
        <v>54</v>
      </c>
      <c r="H97" s="6" t="s">
        <v>54</v>
      </c>
      <c r="I97" t="s">
        <v>119</v>
      </c>
      <c r="J97">
        <v>802.13691759999995</v>
      </c>
    </row>
    <row r="98" spans="1:14" x14ac:dyDescent="0.25">
      <c r="A98">
        <v>2017</v>
      </c>
      <c r="B98">
        <v>212</v>
      </c>
      <c r="C98" t="s">
        <v>58</v>
      </c>
      <c r="D98">
        <v>6</v>
      </c>
      <c r="E98" t="s">
        <v>53</v>
      </c>
      <c r="F98">
        <v>2</v>
      </c>
      <c r="G98" s="6" t="s">
        <v>54</v>
      </c>
      <c r="H98" s="6" t="s">
        <v>54</v>
      </c>
      <c r="I98" t="s">
        <v>119</v>
      </c>
      <c r="J98">
        <v>1084.573361</v>
      </c>
    </row>
    <row r="99" spans="1:14" x14ac:dyDescent="0.25">
      <c r="A99">
        <v>2018</v>
      </c>
      <c r="C99" s="6" t="s">
        <v>69</v>
      </c>
      <c r="D99">
        <v>7</v>
      </c>
      <c r="E99" t="s">
        <v>0</v>
      </c>
      <c r="F99">
        <v>2</v>
      </c>
      <c r="G99" s="6" t="s">
        <v>54</v>
      </c>
      <c r="H99" s="6" t="s">
        <v>54</v>
      </c>
      <c r="I99" s="6" t="s">
        <v>122</v>
      </c>
      <c r="J99" s="7">
        <v>2111.9126741543332</v>
      </c>
      <c r="L99" s="2">
        <f>AVERAGE(J99:J107)</f>
        <v>1976.2764385239998</v>
      </c>
      <c r="M99">
        <f>_xlfn.STDEV.S(J99:J107)</f>
        <v>620.42729948834426</v>
      </c>
      <c r="N99">
        <f>M99/L99*100</f>
        <v>31.39375076250548</v>
      </c>
    </row>
    <row r="100" spans="1:14" x14ac:dyDescent="0.25">
      <c r="A100">
        <v>2018</v>
      </c>
      <c r="C100" t="s">
        <v>69</v>
      </c>
      <c r="D100">
        <v>7</v>
      </c>
      <c r="E100" t="s">
        <v>0</v>
      </c>
      <c r="F100">
        <v>2</v>
      </c>
      <c r="G100" s="6" t="s">
        <v>54</v>
      </c>
      <c r="H100" s="6" t="s">
        <v>54</v>
      </c>
      <c r="I100" t="s">
        <v>122</v>
      </c>
      <c r="J100" s="2">
        <v>2980.0470846809999</v>
      </c>
    </row>
    <row r="101" spans="1:14" x14ac:dyDescent="0.25">
      <c r="A101">
        <v>2018</v>
      </c>
      <c r="C101" t="s">
        <v>69</v>
      </c>
      <c r="D101">
        <v>7</v>
      </c>
      <c r="E101" t="s">
        <v>0</v>
      </c>
      <c r="F101">
        <v>2</v>
      </c>
      <c r="G101" s="6" t="s">
        <v>54</v>
      </c>
      <c r="H101" s="6" t="s">
        <v>54</v>
      </c>
      <c r="I101" t="s">
        <v>122</v>
      </c>
      <c r="J101" s="2">
        <v>1691.2081165496663</v>
      </c>
    </row>
    <row r="102" spans="1:14" x14ac:dyDescent="0.25">
      <c r="A102">
        <v>2018</v>
      </c>
      <c r="C102" t="s">
        <v>69</v>
      </c>
      <c r="D102">
        <v>7</v>
      </c>
      <c r="E102" t="s">
        <v>0</v>
      </c>
      <c r="F102">
        <v>2</v>
      </c>
      <c r="G102" s="6" t="s">
        <v>54</v>
      </c>
      <c r="H102" s="6" t="s">
        <v>54</v>
      </c>
      <c r="I102" t="s">
        <v>119</v>
      </c>
      <c r="J102" s="2">
        <v>1537.4891954189995</v>
      </c>
    </row>
    <row r="103" spans="1:14" x14ac:dyDescent="0.25">
      <c r="A103">
        <v>2018</v>
      </c>
      <c r="C103" t="s">
        <v>69</v>
      </c>
      <c r="D103">
        <v>7</v>
      </c>
      <c r="E103" t="s">
        <v>0</v>
      </c>
      <c r="F103">
        <v>2</v>
      </c>
      <c r="G103" s="6" t="s">
        <v>54</v>
      </c>
      <c r="H103" s="6" t="s">
        <v>54</v>
      </c>
      <c r="I103" t="s">
        <v>119</v>
      </c>
      <c r="J103" s="2">
        <v>2330.9224035173334</v>
      </c>
    </row>
    <row r="104" spans="1:14" x14ac:dyDescent="0.25">
      <c r="A104">
        <v>2018</v>
      </c>
      <c r="C104" t="s">
        <v>69</v>
      </c>
      <c r="D104">
        <v>7</v>
      </c>
      <c r="E104" t="s">
        <v>0</v>
      </c>
      <c r="F104">
        <v>2</v>
      </c>
      <c r="G104" s="6" t="s">
        <v>54</v>
      </c>
      <c r="H104" s="6" t="s">
        <v>54</v>
      </c>
      <c r="I104" t="s">
        <v>119</v>
      </c>
      <c r="J104" s="2">
        <v>2098.3282570869997</v>
      </c>
    </row>
    <row r="105" spans="1:14" x14ac:dyDescent="0.25">
      <c r="A105">
        <v>2018</v>
      </c>
      <c r="C105" s="22" t="s">
        <v>69</v>
      </c>
      <c r="D105">
        <v>3</v>
      </c>
      <c r="E105" t="s">
        <v>0</v>
      </c>
      <c r="F105">
        <v>2</v>
      </c>
      <c r="G105" s="6" t="s">
        <v>54</v>
      </c>
      <c r="H105" s="6" t="s">
        <v>54</v>
      </c>
      <c r="I105" s="22" t="s">
        <v>123</v>
      </c>
      <c r="J105" s="23">
        <v>724.1797182666669</v>
      </c>
    </row>
    <row r="106" spans="1:14" x14ac:dyDescent="0.25">
      <c r="A106">
        <v>2018</v>
      </c>
      <c r="C106" t="s">
        <v>69</v>
      </c>
      <c r="D106">
        <v>3</v>
      </c>
      <c r="E106" t="s">
        <v>0</v>
      </c>
      <c r="F106">
        <v>2</v>
      </c>
      <c r="G106" s="6" t="s">
        <v>54</v>
      </c>
      <c r="H106" s="6" t="s">
        <v>54</v>
      </c>
      <c r="I106" t="s">
        <v>123</v>
      </c>
      <c r="J106" s="2">
        <v>2213.3300201319998</v>
      </c>
    </row>
    <row r="107" spans="1:14" x14ac:dyDescent="0.25">
      <c r="A107">
        <v>2018</v>
      </c>
      <c r="C107" t="s">
        <v>69</v>
      </c>
      <c r="D107">
        <v>3</v>
      </c>
      <c r="E107" t="s">
        <v>0</v>
      </c>
      <c r="F107">
        <v>2</v>
      </c>
      <c r="G107" s="6" t="s">
        <v>54</v>
      </c>
      <c r="H107" s="6" t="s">
        <v>54</v>
      </c>
      <c r="I107" t="s">
        <v>123</v>
      </c>
      <c r="J107" s="2">
        <v>2099.0704769090003</v>
      </c>
    </row>
    <row r="108" spans="1:14" x14ac:dyDescent="0.25">
      <c r="A108">
        <v>2018</v>
      </c>
      <c r="C108" s="6" t="s">
        <v>69</v>
      </c>
      <c r="D108">
        <v>7</v>
      </c>
      <c r="E108" t="s">
        <v>53</v>
      </c>
      <c r="F108">
        <v>2</v>
      </c>
      <c r="G108" s="6" t="s">
        <v>54</v>
      </c>
      <c r="H108" s="6" t="s">
        <v>54</v>
      </c>
      <c r="I108" s="6" t="s">
        <v>122</v>
      </c>
      <c r="J108" s="7">
        <v>856.20773819366684</v>
      </c>
      <c r="L108" s="2">
        <f>AVERAGE(J108:J116)</f>
        <v>1453.8524586745557</v>
      </c>
      <c r="M108">
        <f>_xlfn.STDEV.S(J108:J116)</f>
        <v>442.13096284352258</v>
      </c>
      <c r="N108">
        <f>M108/L108*100</f>
        <v>30.410992546424094</v>
      </c>
    </row>
    <row r="109" spans="1:14" x14ac:dyDescent="0.25">
      <c r="A109">
        <v>2018</v>
      </c>
      <c r="C109" t="s">
        <v>69</v>
      </c>
      <c r="D109">
        <v>7</v>
      </c>
      <c r="E109" t="s">
        <v>53</v>
      </c>
      <c r="F109">
        <v>2</v>
      </c>
      <c r="G109" s="6" t="s">
        <v>54</v>
      </c>
      <c r="H109" s="6" t="s">
        <v>54</v>
      </c>
      <c r="I109" t="s">
        <v>122</v>
      </c>
      <c r="J109" s="2">
        <v>1435.7234158806668</v>
      </c>
    </row>
    <row r="110" spans="1:14" x14ac:dyDescent="0.25">
      <c r="A110">
        <v>2018</v>
      </c>
      <c r="C110" t="s">
        <v>69</v>
      </c>
      <c r="D110">
        <v>7</v>
      </c>
      <c r="E110" t="s">
        <v>53</v>
      </c>
      <c r="F110">
        <v>2</v>
      </c>
      <c r="G110" s="6" t="s">
        <v>54</v>
      </c>
      <c r="H110" s="6" t="s">
        <v>54</v>
      </c>
      <c r="I110" t="s">
        <v>122</v>
      </c>
      <c r="J110" s="2">
        <v>1197.0747999556663</v>
      </c>
    </row>
    <row r="111" spans="1:14" x14ac:dyDescent="0.25">
      <c r="A111">
        <v>2018</v>
      </c>
      <c r="C111" t="s">
        <v>69</v>
      </c>
      <c r="D111">
        <v>7</v>
      </c>
      <c r="E111" t="s">
        <v>53</v>
      </c>
      <c r="F111">
        <v>2</v>
      </c>
      <c r="G111" s="6" t="s">
        <v>54</v>
      </c>
      <c r="H111" s="6" t="s">
        <v>54</v>
      </c>
      <c r="I111" t="s">
        <v>119</v>
      </c>
      <c r="J111" s="2">
        <v>1538.3213064983336</v>
      </c>
    </row>
    <row r="112" spans="1:14" x14ac:dyDescent="0.25">
      <c r="A112">
        <v>2018</v>
      </c>
      <c r="C112" t="s">
        <v>69</v>
      </c>
      <c r="D112">
        <v>7</v>
      </c>
      <c r="E112" t="s">
        <v>53</v>
      </c>
      <c r="F112">
        <v>2</v>
      </c>
      <c r="G112" s="6" t="s">
        <v>54</v>
      </c>
      <c r="H112" s="6" t="s">
        <v>54</v>
      </c>
      <c r="I112" t="s">
        <v>119</v>
      </c>
      <c r="J112" s="2">
        <v>2258.02748733</v>
      </c>
    </row>
    <row r="113" spans="1:10" x14ac:dyDescent="0.25">
      <c r="A113">
        <v>2018</v>
      </c>
      <c r="C113" t="s">
        <v>69</v>
      </c>
      <c r="D113">
        <v>7</v>
      </c>
      <c r="E113" t="s">
        <v>53</v>
      </c>
      <c r="F113">
        <v>2</v>
      </c>
      <c r="G113" s="6" t="s">
        <v>54</v>
      </c>
      <c r="H113" s="6" t="s">
        <v>54</v>
      </c>
      <c r="I113" t="s">
        <v>119</v>
      </c>
      <c r="J113" s="2">
        <v>1520.8556509973334</v>
      </c>
    </row>
    <row r="114" spans="1:10" x14ac:dyDescent="0.25">
      <c r="A114">
        <v>2018</v>
      </c>
      <c r="C114" t="s">
        <v>69</v>
      </c>
      <c r="D114">
        <v>3</v>
      </c>
      <c r="E114" t="s">
        <v>53</v>
      </c>
      <c r="F114">
        <v>2</v>
      </c>
      <c r="G114" s="6" t="s">
        <v>54</v>
      </c>
      <c r="H114" s="6" t="s">
        <v>54</v>
      </c>
      <c r="I114" t="s">
        <v>123</v>
      </c>
      <c r="J114" s="2">
        <v>1048.4766955566668</v>
      </c>
    </row>
    <row r="115" spans="1:10" x14ac:dyDescent="0.25">
      <c r="A115">
        <v>2018</v>
      </c>
      <c r="C115" t="s">
        <v>69</v>
      </c>
      <c r="D115">
        <v>3</v>
      </c>
      <c r="E115" t="s">
        <v>53</v>
      </c>
      <c r="F115">
        <v>2</v>
      </c>
      <c r="G115" s="6" t="s">
        <v>54</v>
      </c>
      <c r="H115" s="6" t="s">
        <v>54</v>
      </c>
      <c r="I115" t="s">
        <v>123</v>
      </c>
      <c r="J115" s="2">
        <v>1979.5552888976672</v>
      </c>
    </row>
    <row r="116" spans="1:10" x14ac:dyDescent="0.25">
      <c r="A116">
        <v>2018</v>
      </c>
      <c r="C116" t="s">
        <v>69</v>
      </c>
      <c r="D116">
        <v>3</v>
      </c>
      <c r="E116" t="s">
        <v>53</v>
      </c>
      <c r="F116">
        <v>2</v>
      </c>
      <c r="G116" s="6" t="s">
        <v>54</v>
      </c>
      <c r="H116" s="6" t="s">
        <v>54</v>
      </c>
      <c r="I116" t="s">
        <v>123</v>
      </c>
      <c r="J116" s="2">
        <v>1250.4297447609999</v>
      </c>
    </row>
  </sheetData>
  <sortState ref="A2:J117">
    <sortCondition ref="A2:A117"/>
    <sortCondition ref="C2:C117"/>
    <sortCondition ref="E2:E117"/>
  </sortState>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31" sqref="A31"/>
    </sheetView>
  </sheetViews>
  <sheetFormatPr defaultRowHeight="15" x14ac:dyDescent="0.25"/>
  <cols>
    <col min="1" max="1" width="62.85546875" customWidth="1"/>
  </cols>
  <sheetData>
    <row r="1" spans="1:1" x14ac:dyDescent="0.25">
      <c r="A1" t="s">
        <v>21</v>
      </c>
    </row>
    <row r="2" spans="1:1" x14ac:dyDescent="0.25">
      <c r="A2" t="s">
        <v>22</v>
      </c>
    </row>
    <row r="4" spans="1:1" x14ac:dyDescent="0.25">
      <c r="A4" t="s">
        <v>23</v>
      </c>
    </row>
    <row r="8" spans="1:1" x14ac:dyDescent="0.25">
      <c r="A8" t="s">
        <v>24</v>
      </c>
    </row>
    <row r="9" spans="1:1" x14ac:dyDescent="0.25">
      <c r="A9" t="s">
        <v>25</v>
      </c>
    </row>
    <row r="10" spans="1:1" x14ac:dyDescent="0.25">
      <c r="A10" t="s">
        <v>26</v>
      </c>
    </row>
    <row r="12" spans="1:1" x14ac:dyDescent="0.25">
      <c r="A12" t="s">
        <v>27</v>
      </c>
    </row>
    <row r="13" spans="1:1" x14ac:dyDescent="0.25">
      <c r="A13" t="s">
        <v>28</v>
      </c>
    </row>
    <row r="15" spans="1:1" x14ac:dyDescent="0.25">
      <c r="A15" t="s">
        <v>29</v>
      </c>
    </row>
    <row r="16" spans="1:1" x14ac:dyDescent="0.25">
      <c r="A16" t="s">
        <v>30</v>
      </c>
    </row>
    <row r="17" spans="1:1" x14ac:dyDescent="0.25">
      <c r="A17" t="s">
        <v>31</v>
      </c>
    </row>
    <row r="18" spans="1:1" x14ac:dyDescent="0.25">
      <c r="A18" t="s">
        <v>32</v>
      </c>
    </row>
    <row r="19" spans="1:1" x14ac:dyDescent="0.25">
      <c r="A19" t="s">
        <v>33</v>
      </c>
    </row>
    <row r="20" spans="1:1" x14ac:dyDescent="0.25">
      <c r="A20" t="s">
        <v>34</v>
      </c>
    </row>
    <row r="21" spans="1:1" x14ac:dyDescent="0.25">
      <c r="A21" t="s">
        <v>35</v>
      </c>
    </row>
    <row r="22" spans="1:1" x14ac:dyDescent="0.25">
      <c r="A22" t="s">
        <v>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3" workbookViewId="0">
      <selection activeCell="E41" sqref="E41"/>
    </sheetView>
  </sheetViews>
  <sheetFormatPr defaultRowHeight="15" x14ac:dyDescent="0.25"/>
  <cols>
    <col min="1" max="1" width="79.140625" customWidth="1"/>
  </cols>
  <sheetData>
    <row r="1" spans="1:1" x14ac:dyDescent="0.25">
      <c r="A1" t="s">
        <v>1</v>
      </c>
    </row>
    <row r="2" spans="1:1" x14ac:dyDescent="0.25">
      <c r="A2" t="s">
        <v>2</v>
      </c>
    </row>
    <row r="3" spans="1:1" x14ac:dyDescent="0.25">
      <c r="A3" t="s">
        <v>3</v>
      </c>
    </row>
    <row r="4" spans="1:1" x14ac:dyDescent="0.25">
      <c r="A4" t="s">
        <v>4</v>
      </c>
    </row>
    <row r="5" spans="1:1" x14ac:dyDescent="0.25">
      <c r="A5" t="s">
        <v>5</v>
      </c>
    </row>
    <row r="6" spans="1:1" x14ac:dyDescent="0.25">
      <c r="A6"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row r="14" spans="1:1" x14ac:dyDescent="0.25">
      <c r="A14" t="s">
        <v>13</v>
      </c>
    </row>
    <row r="15" spans="1:1" x14ac:dyDescent="0.25">
      <c r="A15" t="s">
        <v>14</v>
      </c>
    </row>
    <row r="16" spans="1:1" x14ac:dyDescent="0.25">
      <c r="A16" t="s">
        <v>15</v>
      </c>
    </row>
    <row r="17" spans="1:1" x14ac:dyDescent="0.25">
      <c r="A17" t="s">
        <v>16</v>
      </c>
    </row>
    <row r="18" spans="1:1" x14ac:dyDescent="0.25">
      <c r="A18" t="s">
        <v>17</v>
      </c>
    </row>
    <row r="19" spans="1:1" x14ac:dyDescent="0.25">
      <c r="A19" t="s">
        <v>18</v>
      </c>
    </row>
    <row r="21" spans="1:1" x14ac:dyDescent="0.25">
      <c r="A21" t="s">
        <v>19</v>
      </c>
    </row>
    <row r="22" spans="1:1" x14ac:dyDescent="0.25">
      <c r="A22" t="s">
        <v>20</v>
      </c>
    </row>
    <row r="24" spans="1:1" x14ac:dyDescent="0.25">
      <c r="A24" t="s">
        <v>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workbookViewId="0">
      <selection activeCell="E3" sqref="E3"/>
    </sheetView>
  </sheetViews>
  <sheetFormatPr defaultColWidth="8.7109375" defaultRowHeight="15" x14ac:dyDescent="0.25"/>
  <cols>
    <col min="14" max="14" width="11.28515625" customWidth="1"/>
  </cols>
  <sheetData>
    <row r="1" spans="1:18" x14ac:dyDescent="0.25">
      <c r="A1" t="s">
        <v>46</v>
      </c>
      <c r="B1" t="s">
        <v>144</v>
      </c>
      <c r="C1" t="s">
        <v>143</v>
      </c>
      <c r="D1" t="s">
        <v>140</v>
      </c>
      <c r="E1" t="s">
        <v>142</v>
      </c>
      <c r="H1" t="s">
        <v>141</v>
      </c>
      <c r="I1" t="s">
        <v>140</v>
      </c>
      <c r="J1" t="s">
        <v>139</v>
      </c>
      <c r="L1" s="16"/>
      <c r="M1" s="15" t="s">
        <v>130</v>
      </c>
      <c r="N1" s="14" t="s">
        <v>138</v>
      </c>
      <c r="P1" s="16"/>
      <c r="Q1" s="15" t="s">
        <v>130</v>
      </c>
      <c r="R1" s="14" t="s">
        <v>138</v>
      </c>
    </row>
    <row r="2" spans="1:18" x14ac:dyDescent="0.25">
      <c r="A2" t="s">
        <v>133</v>
      </c>
      <c r="B2">
        <v>21.9</v>
      </c>
      <c r="C2">
        <v>3.4</v>
      </c>
      <c r="D2">
        <f t="shared" ref="D2:D16" si="0">C2*(SQRT(5))</f>
        <v>7.6026311234992852</v>
      </c>
      <c r="E2">
        <f t="shared" ref="E2:E22" si="1">D2/B2</f>
        <v>0.34715210609585778</v>
      </c>
      <c r="G2" t="s">
        <v>133</v>
      </c>
      <c r="H2">
        <f>AVERAGE(B2:B6)</f>
        <v>17.659999999999997</v>
      </c>
      <c r="I2">
        <f>_xlfn.STDEV.S(B2:B6)</f>
        <v>8.0952455182038872</v>
      </c>
      <c r="J2">
        <f>I2^2</f>
        <v>65.533000000000115</v>
      </c>
      <c r="L2" s="12" t="s">
        <v>137</v>
      </c>
      <c r="M2">
        <v>5</v>
      </c>
      <c r="N2" s="11">
        <v>5</v>
      </c>
      <c r="P2" s="12" t="s">
        <v>137</v>
      </c>
      <c r="Q2">
        <v>5</v>
      </c>
      <c r="R2" s="11">
        <v>5</v>
      </c>
    </row>
    <row r="3" spans="1:18" x14ac:dyDescent="0.25">
      <c r="A3" t="s">
        <v>133</v>
      </c>
      <c r="B3">
        <v>15.9</v>
      </c>
      <c r="C3">
        <v>3.9</v>
      </c>
      <c r="D3">
        <f t="shared" si="0"/>
        <v>8.7206651122491792</v>
      </c>
      <c r="E3">
        <f t="shared" si="1"/>
        <v>0.54846950391504268</v>
      </c>
      <c r="G3" t="s">
        <v>128</v>
      </c>
      <c r="H3">
        <f>AVERAGE(B7:B11)</f>
        <v>25.060000000000002</v>
      </c>
      <c r="I3">
        <f>_xlfn.STDEV.S(C7:C11)</f>
        <v>2.6086394921491176</v>
      </c>
      <c r="J3">
        <f>I3^2</f>
        <v>6.8050000000000059</v>
      </c>
      <c r="L3" s="12" t="s">
        <v>136</v>
      </c>
      <c r="M3">
        <v>5</v>
      </c>
      <c r="N3" s="13">
        <v>39</v>
      </c>
      <c r="P3" s="12" t="s">
        <v>136</v>
      </c>
      <c r="Q3">
        <v>3</v>
      </c>
      <c r="R3" s="13">
        <v>39</v>
      </c>
    </row>
    <row r="4" spans="1:18" x14ac:dyDescent="0.25">
      <c r="A4" t="s">
        <v>133</v>
      </c>
      <c r="B4">
        <v>21.8</v>
      </c>
      <c r="C4">
        <v>3.9</v>
      </c>
      <c r="D4">
        <f t="shared" si="0"/>
        <v>8.7206651122491792</v>
      </c>
      <c r="E4">
        <f t="shared" si="1"/>
        <v>0.40003050973620086</v>
      </c>
      <c r="G4" t="s">
        <v>127</v>
      </c>
      <c r="H4">
        <f>AVERAGE(B12:B16)</f>
        <v>22.139999999999997</v>
      </c>
      <c r="I4">
        <f>_xlfn.STDEV.S(B12:B16)</f>
        <v>5.2390838893837248</v>
      </c>
      <c r="J4">
        <f>I4^2</f>
        <v>27.448000000000096</v>
      </c>
      <c r="L4" s="12" t="s">
        <v>135</v>
      </c>
      <c r="M4">
        <f>J7</f>
        <v>23.958533333333381</v>
      </c>
      <c r="N4" s="11">
        <f>J7</f>
        <v>23.958533333333381</v>
      </c>
      <c r="P4" s="12" t="s">
        <v>135</v>
      </c>
      <c r="Q4">
        <f>J7</f>
        <v>23.958533333333381</v>
      </c>
      <c r="R4" s="11">
        <f>N7</f>
        <v>1.87</v>
      </c>
    </row>
    <row r="5" spans="1:18" x14ac:dyDescent="0.25">
      <c r="A5" t="s">
        <v>133</v>
      </c>
      <c r="B5">
        <v>4.3</v>
      </c>
      <c r="C5">
        <v>2.2999999999999998</v>
      </c>
      <c r="D5">
        <f t="shared" si="0"/>
        <v>5.1429563482495162</v>
      </c>
      <c r="E5">
        <f t="shared" si="1"/>
        <v>1.196036360058027</v>
      </c>
      <c r="G5" t="s">
        <v>126</v>
      </c>
      <c r="H5">
        <f>AVERAGE(B17:B19)</f>
        <v>27.700000000000003</v>
      </c>
      <c r="I5">
        <f>_xlfn.STDEV.S(C17:C19)</f>
        <v>0.97125348562222824</v>
      </c>
      <c r="J5">
        <f>I5^2</f>
        <v>0.94333333333332792</v>
      </c>
      <c r="L5" s="12" t="s">
        <v>134</v>
      </c>
      <c r="M5">
        <f>M2-1</f>
        <v>4</v>
      </c>
      <c r="N5" s="11">
        <f>N2-1</f>
        <v>4</v>
      </c>
      <c r="P5" s="12" t="s">
        <v>134</v>
      </c>
      <c r="Q5">
        <f>Q2-1</f>
        <v>4</v>
      </c>
      <c r="R5" s="11">
        <f>R2-1</f>
        <v>4</v>
      </c>
    </row>
    <row r="6" spans="1:18" x14ac:dyDescent="0.25">
      <c r="A6" t="s">
        <v>133</v>
      </c>
      <c r="B6">
        <v>24.4</v>
      </c>
      <c r="C6">
        <v>4</v>
      </c>
      <c r="D6">
        <f t="shared" si="0"/>
        <v>8.9442719099991592</v>
      </c>
      <c r="E6">
        <f t="shared" si="1"/>
        <v>0.36656852090160491</v>
      </c>
      <c r="G6" t="s">
        <v>125</v>
      </c>
      <c r="H6">
        <f>AVERAGE(B20:B22)</f>
        <v>26.099999999999998</v>
      </c>
      <c r="I6">
        <f>_xlfn.STDEV.S(C20:C22)</f>
        <v>4.3661577311560062</v>
      </c>
      <c r="J6">
        <f>I6^2</f>
        <v>19.063333333333365</v>
      </c>
      <c r="L6" s="12" t="s">
        <v>132</v>
      </c>
      <c r="M6">
        <f>M2*(M3-1)</f>
        <v>20</v>
      </c>
      <c r="N6" s="11">
        <f>N2*(N3-1)</f>
        <v>190</v>
      </c>
      <c r="P6" s="12" t="s">
        <v>132</v>
      </c>
      <c r="Q6">
        <f>Q2*(Q3-1)</f>
        <v>10</v>
      </c>
      <c r="R6" s="11">
        <f>R2*(R3-1)</f>
        <v>190</v>
      </c>
    </row>
    <row r="7" spans="1:18" x14ac:dyDescent="0.25">
      <c r="A7" t="s">
        <v>128</v>
      </c>
      <c r="B7">
        <v>38.9</v>
      </c>
      <c r="C7">
        <v>9.3000000000000007</v>
      </c>
      <c r="D7">
        <f t="shared" si="0"/>
        <v>20.795432190748048</v>
      </c>
      <c r="E7">
        <f t="shared" si="1"/>
        <v>0.53458694577758481</v>
      </c>
      <c r="J7">
        <f>AVERAGE(J2:J6)</f>
        <v>23.958533333333381</v>
      </c>
      <c r="L7" s="12" t="s">
        <v>131</v>
      </c>
      <c r="M7">
        <v>1.72</v>
      </c>
      <c r="N7" s="11">
        <v>1.87</v>
      </c>
      <c r="P7" s="12" t="s">
        <v>131</v>
      </c>
      <c r="Q7">
        <v>1.95</v>
      </c>
      <c r="R7" s="11">
        <v>1.87</v>
      </c>
    </row>
    <row r="8" spans="1:18" x14ac:dyDescent="0.25">
      <c r="A8" t="s">
        <v>128</v>
      </c>
      <c r="B8">
        <v>7.7</v>
      </c>
      <c r="C8">
        <v>2.8</v>
      </c>
      <c r="D8">
        <f t="shared" si="0"/>
        <v>6.2609903369994111</v>
      </c>
      <c r="E8">
        <f t="shared" si="1"/>
        <v>0.81311562818174166</v>
      </c>
      <c r="L8" s="12" t="s">
        <v>130</v>
      </c>
      <c r="M8">
        <f>(SQRT((2*M2*M4*(M7^2))/M3))</f>
        <v>11.906210565359029</v>
      </c>
      <c r="N8" s="11">
        <f>(SQRT((2*N2*N4*(N7^2))/N3))</f>
        <v>4.634889847758493</v>
      </c>
      <c r="P8" s="12" t="s">
        <v>130</v>
      </c>
      <c r="Q8">
        <f>(SQRT((2*Q2*Q4*(Q7^2))/Q3))</f>
        <v>17.426256339214127</v>
      </c>
      <c r="R8" s="11">
        <f>(SQRT((2*R2*R4*(R7^2))/R3))</f>
        <v>1.2948817389818725</v>
      </c>
    </row>
    <row r="9" spans="1:18" x14ac:dyDescent="0.25">
      <c r="A9" t="s">
        <v>128</v>
      </c>
      <c r="B9">
        <v>38.700000000000003</v>
      </c>
      <c r="C9">
        <v>8.9</v>
      </c>
      <c r="D9">
        <f t="shared" si="0"/>
        <v>19.901004999748132</v>
      </c>
      <c r="E9">
        <f t="shared" si="1"/>
        <v>0.51423785529064936</v>
      </c>
      <c r="L9" s="12" t="s">
        <v>118</v>
      </c>
      <c r="M9">
        <f>AVERAGE(B2:B22)</f>
        <v>23.128571428571423</v>
      </c>
      <c r="N9" s="11">
        <f>AVERAGE(B2:B22)</f>
        <v>23.128571428571423</v>
      </c>
      <c r="P9" s="12" t="s">
        <v>118</v>
      </c>
      <c r="Q9">
        <f>AVERAGE(B2:B22)</f>
        <v>23.128571428571423</v>
      </c>
      <c r="R9" s="11" t="e">
        <f>AVERAGE(F2:F22)</f>
        <v>#DIV/0!</v>
      </c>
    </row>
    <row r="10" spans="1:18" ht="15.75" thickBot="1" x14ac:dyDescent="0.3">
      <c r="A10" t="s">
        <v>128</v>
      </c>
      <c r="B10">
        <v>21.4</v>
      </c>
      <c r="C10">
        <v>7.8</v>
      </c>
      <c r="D10">
        <f t="shared" si="0"/>
        <v>17.441330224498358</v>
      </c>
      <c r="E10">
        <f t="shared" si="1"/>
        <v>0.81501543105132523</v>
      </c>
      <c r="L10" s="10" t="s">
        <v>129</v>
      </c>
      <c r="M10" s="9">
        <f>M8/M9*100</f>
        <v>51.478365631570853</v>
      </c>
      <c r="N10" s="8">
        <f>N8/N9*100</f>
        <v>20.039671979190523</v>
      </c>
      <c r="P10" s="10" t="s">
        <v>129</v>
      </c>
      <c r="Q10" s="9">
        <f>Q8/Q9*100</f>
        <v>75.345147853303843</v>
      </c>
      <c r="R10" s="8" t="e">
        <f>R8/R9*100</f>
        <v>#DIV/0!</v>
      </c>
    </row>
    <row r="11" spans="1:18" x14ac:dyDescent="0.25">
      <c r="A11" t="s">
        <v>128</v>
      </c>
      <c r="B11">
        <v>18.600000000000001</v>
      </c>
      <c r="C11">
        <v>7.7</v>
      </c>
      <c r="D11">
        <f t="shared" si="0"/>
        <v>17.217723426748382</v>
      </c>
      <c r="E11">
        <f t="shared" si="1"/>
        <v>0.92568405520152586</v>
      </c>
    </row>
    <row r="12" spans="1:18" x14ac:dyDescent="0.25">
      <c r="A12" t="s">
        <v>127</v>
      </c>
      <c r="B12">
        <v>22.9</v>
      </c>
      <c r="C12">
        <v>5.4</v>
      </c>
      <c r="D12">
        <f t="shared" si="0"/>
        <v>12.074767078498866</v>
      </c>
      <c r="E12">
        <f t="shared" si="1"/>
        <v>0.52728240517462299</v>
      </c>
    </row>
    <row r="13" spans="1:18" x14ac:dyDescent="0.25">
      <c r="A13" t="s">
        <v>127</v>
      </c>
      <c r="B13">
        <v>14.3</v>
      </c>
      <c r="C13">
        <v>2.4</v>
      </c>
      <c r="D13">
        <f t="shared" si="0"/>
        <v>5.3665631459994954</v>
      </c>
      <c r="E13">
        <f t="shared" si="1"/>
        <v>0.37528413608388078</v>
      </c>
    </row>
    <row r="14" spans="1:18" x14ac:dyDescent="0.25">
      <c r="A14" t="s">
        <v>127</v>
      </c>
      <c r="B14">
        <v>23.3</v>
      </c>
      <c r="C14">
        <v>3.9</v>
      </c>
      <c r="D14">
        <f t="shared" si="0"/>
        <v>8.7206651122491792</v>
      </c>
      <c r="E14">
        <f t="shared" si="1"/>
        <v>0.37427747262872013</v>
      </c>
    </row>
    <row r="15" spans="1:18" x14ac:dyDescent="0.25">
      <c r="A15" t="s">
        <v>127</v>
      </c>
      <c r="B15">
        <v>21.3</v>
      </c>
      <c r="C15">
        <v>4.9000000000000004</v>
      </c>
      <c r="D15">
        <f t="shared" si="0"/>
        <v>10.956733089748971</v>
      </c>
      <c r="E15">
        <f t="shared" si="1"/>
        <v>0.5144006145422052</v>
      </c>
    </row>
    <row r="16" spans="1:18" x14ac:dyDescent="0.25">
      <c r="A16" t="s">
        <v>127</v>
      </c>
      <c r="B16">
        <v>28.9</v>
      </c>
      <c r="C16">
        <v>4.0999999999999996</v>
      </c>
      <c r="D16">
        <f t="shared" si="0"/>
        <v>9.1678787077491375</v>
      </c>
      <c r="E16">
        <f t="shared" si="1"/>
        <v>0.31722763694633693</v>
      </c>
    </row>
    <row r="17" spans="1:5" x14ac:dyDescent="0.25">
      <c r="A17" t="s">
        <v>126</v>
      </c>
      <c r="B17">
        <v>34</v>
      </c>
      <c r="C17">
        <v>7.6</v>
      </c>
      <c r="D17">
        <f t="shared" ref="D17:D22" si="2">C17*(SQRT(3))</f>
        <v>13.163586137523467</v>
      </c>
      <c r="E17">
        <f t="shared" si="1"/>
        <v>0.3871642981624549</v>
      </c>
    </row>
    <row r="18" spans="1:5" x14ac:dyDescent="0.25">
      <c r="A18" t="s">
        <v>126</v>
      </c>
      <c r="B18">
        <v>33.4</v>
      </c>
      <c r="C18">
        <v>7</v>
      </c>
      <c r="D18">
        <f t="shared" si="2"/>
        <v>12.124355652982141</v>
      </c>
      <c r="E18">
        <f t="shared" si="1"/>
        <v>0.36300466026892636</v>
      </c>
    </row>
    <row r="19" spans="1:5" x14ac:dyDescent="0.25">
      <c r="A19" t="s">
        <v>126</v>
      </c>
      <c r="B19">
        <v>15.7</v>
      </c>
      <c r="C19">
        <v>5.7</v>
      </c>
      <c r="D19">
        <f t="shared" si="2"/>
        <v>9.8726896031426001</v>
      </c>
      <c r="E19">
        <f t="shared" si="1"/>
        <v>0.62883373268424203</v>
      </c>
    </row>
    <row r="20" spans="1:5" x14ac:dyDescent="0.25">
      <c r="A20" t="s">
        <v>125</v>
      </c>
      <c r="B20">
        <v>15.7</v>
      </c>
      <c r="C20">
        <v>5.7</v>
      </c>
      <c r="D20">
        <f t="shared" si="2"/>
        <v>9.8726896031426001</v>
      </c>
      <c r="E20">
        <f t="shared" si="1"/>
        <v>0.62883373268424203</v>
      </c>
    </row>
    <row r="21" spans="1:5" x14ac:dyDescent="0.25">
      <c r="A21" t="s">
        <v>125</v>
      </c>
      <c r="B21">
        <v>30.7</v>
      </c>
      <c r="C21">
        <v>12.4</v>
      </c>
      <c r="D21">
        <f t="shared" si="2"/>
        <v>21.477430013854079</v>
      </c>
      <c r="E21">
        <f t="shared" si="1"/>
        <v>0.69959055419720129</v>
      </c>
    </row>
    <row r="22" spans="1:5" x14ac:dyDescent="0.25">
      <c r="A22" t="s">
        <v>125</v>
      </c>
      <c r="B22">
        <v>31.9</v>
      </c>
      <c r="C22">
        <v>13.9</v>
      </c>
      <c r="D22">
        <f t="shared" si="2"/>
        <v>24.075506225207395</v>
      </c>
      <c r="E22">
        <f t="shared" si="1"/>
        <v>0.75471806348612525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A13" sqref="A13"/>
    </sheetView>
  </sheetViews>
  <sheetFormatPr defaultColWidth="8.7109375" defaultRowHeight="15" x14ac:dyDescent="0.25"/>
  <cols>
    <col min="1" max="1" width="12.42578125" bestFit="1" customWidth="1"/>
    <col min="2" max="2" width="12.42578125" customWidth="1"/>
    <col min="3" max="3" width="18.42578125" bestFit="1" customWidth="1"/>
    <col min="10" max="10" width="12" bestFit="1" customWidth="1"/>
  </cols>
  <sheetData>
    <row r="1" spans="1:10" ht="13.9" customHeight="1" x14ac:dyDescent="0.25">
      <c r="A1" t="s">
        <v>46</v>
      </c>
      <c r="B1" t="s">
        <v>136</v>
      </c>
      <c r="C1" t="s">
        <v>155</v>
      </c>
      <c r="D1" t="s">
        <v>154</v>
      </c>
      <c r="E1" t="s">
        <v>140</v>
      </c>
      <c r="F1" t="s">
        <v>153</v>
      </c>
      <c r="H1" s="16"/>
      <c r="I1" s="15" t="s">
        <v>130</v>
      </c>
      <c r="J1" s="14" t="s">
        <v>138</v>
      </c>
    </row>
    <row r="2" spans="1:10" x14ac:dyDescent="0.25">
      <c r="A2" t="s">
        <v>152</v>
      </c>
      <c r="B2">
        <v>8</v>
      </c>
      <c r="C2">
        <v>34.799999999999997</v>
      </c>
      <c r="D2">
        <v>0.9</v>
      </c>
      <c r="E2">
        <f t="shared" ref="E2:E9" si="0">D2*(SQRT(B2))</f>
        <v>2.5455844122715714</v>
      </c>
      <c r="F2">
        <f t="shared" ref="F2:F9" si="1">E2^2</f>
        <v>6.4800000000000013</v>
      </c>
      <c r="H2" s="12" t="s">
        <v>137</v>
      </c>
      <c r="I2">
        <v>8</v>
      </c>
      <c r="J2" s="11">
        <v>8</v>
      </c>
    </row>
    <row r="3" spans="1:10" x14ac:dyDescent="0.25">
      <c r="A3" t="s">
        <v>76</v>
      </c>
      <c r="B3">
        <v>8</v>
      </c>
      <c r="C3">
        <v>17.5</v>
      </c>
      <c r="D3">
        <v>1.5</v>
      </c>
      <c r="E3">
        <f t="shared" si="0"/>
        <v>4.2426406871192857</v>
      </c>
      <c r="F3">
        <f t="shared" si="1"/>
        <v>18.000000000000004</v>
      </c>
      <c r="H3" s="12" t="s">
        <v>136</v>
      </c>
      <c r="I3">
        <v>8</v>
      </c>
      <c r="J3" s="13">
        <v>5</v>
      </c>
    </row>
    <row r="4" spans="1:10" x14ac:dyDescent="0.25">
      <c r="A4" t="s">
        <v>151</v>
      </c>
      <c r="B4">
        <v>8</v>
      </c>
      <c r="C4">
        <v>67.2</v>
      </c>
      <c r="D4">
        <v>1.1000000000000001</v>
      </c>
      <c r="E4">
        <f t="shared" si="0"/>
        <v>3.1112698372208096</v>
      </c>
      <c r="F4">
        <f t="shared" si="1"/>
        <v>9.6800000000000033</v>
      </c>
      <c r="H4" s="12" t="s">
        <v>135</v>
      </c>
      <c r="I4">
        <f>F10</f>
        <v>12.750000000000002</v>
      </c>
      <c r="J4" s="11">
        <f>F10</f>
        <v>12.750000000000002</v>
      </c>
    </row>
    <row r="5" spans="1:10" x14ac:dyDescent="0.25">
      <c r="A5" t="s">
        <v>150</v>
      </c>
      <c r="B5">
        <v>8</v>
      </c>
      <c r="C5">
        <v>51.2</v>
      </c>
      <c r="D5">
        <v>0.9</v>
      </c>
      <c r="E5">
        <f t="shared" si="0"/>
        <v>2.5455844122715714</v>
      </c>
      <c r="F5">
        <f t="shared" si="1"/>
        <v>6.4800000000000013</v>
      </c>
      <c r="H5" s="12" t="s">
        <v>134</v>
      </c>
      <c r="I5">
        <f>I2-1</f>
        <v>7</v>
      </c>
      <c r="J5" s="11">
        <f>J2-1</f>
        <v>7</v>
      </c>
    </row>
    <row r="6" spans="1:10" x14ac:dyDescent="0.25">
      <c r="A6" t="s">
        <v>149</v>
      </c>
      <c r="B6">
        <v>8</v>
      </c>
      <c r="C6">
        <v>38.1</v>
      </c>
      <c r="D6">
        <v>1</v>
      </c>
      <c r="E6">
        <f t="shared" si="0"/>
        <v>2.8284271247461903</v>
      </c>
      <c r="F6">
        <f t="shared" si="1"/>
        <v>8.0000000000000018</v>
      </c>
      <c r="H6" s="12" t="s">
        <v>132</v>
      </c>
      <c r="I6">
        <f>I2*(I3-1)</f>
        <v>56</v>
      </c>
      <c r="J6" s="11">
        <f>J2*(J3-1)</f>
        <v>32</v>
      </c>
    </row>
    <row r="7" spans="1:10" x14ac:dyDescent="0.25">
      <c r="A7" t="s">
        <v>148</v>
      </c>
      <c r="B7">
        <v>8</v>
      </c>
      <c r="C7">
        <v>57.7</v>
      </c>
      <c r="D7">
        <v>1.9</v>
      </c>
      <c r="E7">
        <f t="shared" si="0"/>
        <v>5.3740115370177612</v>
      </c>
      <c r="F7">
        <f t="shared" si="1"/>
        <v>28.88</v>
      </c>
      <c r="H7" s="12" t="s">
        <v>131</v>
      </c>
      <c r="I7">
        <v>1.43</v>
      </c>
      <c r="J7" s="11">
        <v>1.41</v>
      </c>
    </row>
    <row r="8" spans="1:10" x14ac:dyDescent="0.25">
      <c r="A8" t="s">
        <v>147</v>
      </c>
      <c r="B8">
        <v>8</v>
      </c>
      <c r="C8">
        <v>62.5</v>
      </c>
      <c r="D8">
        <v>1.5</v>
      </c>
      <c r="E8">
        <f t="shared" si="0"/>
        <v>4.2426406871192857</v>
      </c>
      <c r="F8">
        <f t="shared" si="1"/>
        <v>18.000000000000004</v>
      </c>
      <c r="H8" s="12" t="s">
        <v>130</v>
      </c>
      <c r="I8">
        <f>(SQRT((2*I2*I4*(I7^2))/I3))</f>
        <v>7.2211460309288862</v>
      </c>
      <c r="J8" s="11">
        <f>(SQRT((2*J2*J4*(J7^2))/J3))</f>
        <v>9.0063577543866202</v>
      </c>
    </row>
    <row r="9" spans="1:10" x14ac:dyDescent="0.25">
      <c r="A9" t="s">
        <v>146</v>
      </c>
      <c r="B9">
        <v>8</v>
      </c>
      <c r="C9">
        <v>34.700000000000003</v>
      </c>
      <c r="D9">
        <v>0.9</v>
      </c>
      <c r="E9">
        <f t="shared" si="0"/>
        <v>2.5455844122715714</v>
      </c>
      <c r="F9">
        <f t="shared" si="1"/>
        <v>6.4800000000000013</v>
      </c>
      <c r="H9" s="12" t="s">
        <v>118</v>
      </c>
      <c r="I9">
        <f>AVERAGE(C2:C9)</f>
        <v>45.462499999999999</v>
      </c>
      <c r="J9" s="11">
        <v>45.462499999999999</v>
      </c>
    </row>
    <row r="10" spans="1:10" ht="15.75" thickBot="1" x14ac:dyDescent="0.3">
      <c r="B10">
        <f>SUM(B2:B9)</f>
        <v>64</v>
      </c>
      <c r="F10">
        <f>AVERAGE(F2:F9)</f>
        <v>12.750000000000002</v>
      </c>
      <c r="H10" s="10" t="s">
        <v>129</v>
      </c>
      <c r="I10" s="9">
        <f>I8/I9*100</f>
        <v>15.883741613261229</v>
      </c>
      <c r="J10" s="8">
        <f>J8/J9*100</f>
        <v>19.810520218612307</v>
      </c>
    </row>
    <row r="13" spans="1:10" x14ac:dyDescent="0.25">
      <c r="A13" t="s">
        <v>145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zoomScale="85" zoomScaleNormal="85" workbookViewId="0">
      <selection activeCell="A13" sqref="A13"/>
    </sheetView>
  </sheetViews>
  <sheetFormatPr defaultColWidth="8.7109375" defaultRowHeight="15" x14ac:dyDescent="0.25"/>
  <cols>
    <col min="3" max="3" width="18.42578125" bestFit="1" customWidth="1"/>
    <col min="8" max="8" width="12" customWidth="1"/>
    <col min="9" max="9" width="12" bestFit="1" customWidth="1"/>
    <col min="12" max="12" width="12" customWidth="1"/>
  </cols>
  <sheetData>
    <row r="1" spans="1:12" x14ac:dyDescent="0.25">
      <c r="A1" t="s">
        <v>43</v>
      </c>
      <c r="B1" t="s">
        <v>136</v>
      </c>
      <c r="C1" t="s">
        <v>161</v>
      </c>
      <c r="D1" t="s">
        <v>160</v>
      </c>
      <c r="E1" t="s">
        <v>153</v>
      </c>
      <c r="G1" s="16"/>
      <c r="H1" s="15" t="s">
        <v>159</v>
      </c>
      <c r="I1" s="14" t="s">
        <v>138</v>
      </c>
      <c r="K1" s="16"/>
      <c r="L1" s="14" t="s">
        <v>158</v>
      </c>
    </row>
    <row r="2" spans="1:12" x14ac:dyDescent="0.25">
      <c r="A2" t="s">
        <v>157</v>
      </c>
      <c r="B2">
        <v>9</v>
      </c>
      <c r="C2">
        <v>3.47</v>
      </c>
      <c r="D2">
        <v>1.5</v>
      </c>
      <c r="E2">
        <f>D2^2</f>
        <v>2.25</v>
      </c>
      <c r="G2" s="12" t="s">
        <v>137</v>
      </c>
      <c r="H2">
        <v>2</v>
      </c>
      <c r="I2" s="11">
        <v>2</v>
      </c>
      <c r="K2" s="12" t="s">
        <v>137</v>
      </c>
      <c r="L2" s="11">
        <v>2</v>
      </c>
    </row>
    <row r="3" spans="1:12" x14ac:dyDescent="0.25">
      <c r="A3" t="s">
        <v>156</v>
      </c>
      <c r="B3">
        <v>9</v>
      </c>
      <c r="C3">
        <v>4.04</v>
      </c>
      <c r="D3">
        <v>1.1499999999999999</v>
      </c>
      <c r="E3">
        <f>D3^2</f>
        <v>1.3224999999999998</v>
      </c>
      <c r="G3" s="12" t="s">
        <v>136</v>
      </c>
      <c r="H3">
        <v>9</v>
      </c>
      <c r="I3" s="13">
        <v>90</v>
      </c>
      <c r="K3" s="12" t="s">
        <v>136</v>
      </c>
      <c r="L3" s="11">
        <v>9</v>
      </c>
    </row>
    <row r="4" spans="1:12" x14ac:dyDescent="0.25">
      <c r="E4">
        <f>AVERAGE(E2:E3)</f>
        <v>1.7862499999999999</v>
      </c>
      <c r="G4" s="12" t="s">
        <v>135</v>
      </c>
      <c r="H4">
        <f>E4</f>
        <v>1.7862499999999999</v>
      </c>
      <c r="I4" s="11">
        <f>E4</f>
        <v>1.7862499999999999</v>
      </c>
      <c r="K4" s="12" t="s">
        <v>135</v>
      </c>
      <c r="L4" s="11">
        <f>I4</f>
        <v>1.7862499999999999</v>
      </c>
    </row>
    <row r="5" spans="1:12" x14ac:dyDescent="0.25">
      <c r="G5" s="12" t="s">
        <v>134</v>
      </c>
      <c r="H5">
        <f>H2-1</f>
        <v>1</v>
      </c>
      <c r="I5" s="11">
        <f>I2-1</f>
        <v>1</v>
      </c>
      <c r="K5" s="12" t="s">
        <v>134</v>
      </c>
      <c r="L5" s="11">
        <f>L2-1</f>
        <v>1</v>
      </c>
    </row>
    <row r="6" spans="1:12" x14ac:dyDescent="0.25">
      <c r="G6" s="12" t="s">
        <v>132</v>
      </c>
      <c r="H6">
        <f>H2*(H3-1)</f>
        <v>16</v>
      </c>
      <c r="I6" s="11">
        <f>I2*(I3-1)</f>
        <v>178</v>
      </c>
      <c r="K6" s="12" t="s">
        <v>132</v>
      </c>
      <c r="L6" s="11">
        <f>L2*(L3-1)</f>
        <v>16</v>
      </c>
    </row>
    <row r="7" spans="1:12" x14ac:dyDescent="0.25">
      <c r="G7" s="12" t="s">
        <v>131</v>
      </c>
      <c r="H7">
        <v>2.2000000000000002</v>
      </c>
      <c r="I7" s="11">
        <v>2.65</v>
      </c>
      <c r="K7" s="12" t="s">
        <v>131</v>
      </c>
      <c r="L7" s="11">
        <v>2.7</v>
      </c>
    </row>
    <row r="8" spans="1:12" x14ac:dyDescent="0.25">
      <c r="G8" s="12" t="s">
        <v>130</v>
      </c>
      <c r="H8">
        <f>(SQRT((2*H2*H4*(H7^2))/H3))</f>
        <v>1.9602097393448035</v>
      </c>
      <c r="I8" s="11">
        <f>(SQRT((2*I2*I4*(I7^2))/I3))</f>
        <v>0.7466648995514803</v>
      </c>
      <c r="K8" s="12" t="s">
        <v>130</v>
      </c>
      <c r="L8" s="11">
        <f>(SQRT((2*L2*L4*(L7^2))/L3))</f>
        <v>2.405711952832259</v>
      </c>
    </row>
    <row r="9" spans="1:12" x14ac:dyDescent="0.25">
      <c r="G9" s="12" t="s">
        <v>118</v>
      </c>
      <c r="H9">
        <f>AVERAGE(C2:C3)</f>
        <v>3.7549999999999999</v>
      </c>
      <c r="I9" s="11">
        <f>AVERAGE(C1:C8)</f>
        <v>3.7549999999999999</v>
      </c>
      <c r="K9" s="12" t="s">
        <v>118</v>
      </c>
      <c r="L9" s="11">
        <f>H9</f>
        <v>3.7549999999999999</v>
      </c>
    </row>
    <row r="10" spans="1:12" ht="15.75" thickBot="1" x14ac:dyDescent="0.3">
      <c r="G10" s="10" t="s">
        <v>129</v>
      </c>
      <c r="H10" s="9">
        <f>H8/H9*100</f>
        <v>52.202656174295704</v>
      </c>
      <c r="I10" s="8">
        <f>I8/I9*100</f>
        <v>19.884551253035429</v>
      </c>
      <c r="K10" s="10" t="s">
        <v>129</v>
      </c>
      <c r="L10" s="8">
        <f>L8/L9*100</f>
        <v>64.066896213908365</v>
      </c>
    </row>
  </sheetData>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opLeftCell="F1" workbookViewId="0">
      <selection activeCell="A13" sqref="A13"/>
    </sheetView>
  </sheetViews>
  <sheetFormatPr defaultColWidth="8.7109375" defaultRowHeight="15" x14ac:dyDescent="0.25"/>
  <cols>
    <col min="3" max="3" width="17.7109375" bestFit="1" customWidth="1"/>
  </cols>
  <sheetData>
    <row r="1" spans="1:15" x14ac:dyDescent="0.25">
      <c r="A1" t="s">
        <v>46</v>
      </c>
      <c r="B1" t="s">
        <v>166</v>
      </c>
      <c r="C1" t="s">
        <v>165</v>
      </c>
      <c r="D1" t="s">
        <v>154</v>
      </c>
      <c r="E1" t="s">
        <v>140</v>
      </c>
      <c r="F1" t="s">
        <v>153</v>
      </c>
      <c r="I1" s="16"/>
      <c r="J1" s="15" t="s">
        <v>130</v>
      </c>
      <c r="K1" s="14" t="s">
        <v>138</v>
      </c>
      <c r="M1" s="16"/>
      <c r="N1" s="15" t="s">
        <v>130</v>
      </c>
      <c r="O1" s="14" t="s">
        <v>138</v>
      </c>
    </row>
    <row r="2" spans="1:15" x14ac:dyDescent="0.25">
      <c r="A2" t="s">
        <v>164</v>
      </c>
      <c r="B2">
        <v>41</v>
      </c>
      <c r="C2">
        <v>117</v>
      </c>
      <c r="D2">
        <v>8.8000000000000007</v>
      </c>
      <c r="E2">
        <f>D2*SQRT(B2)</f>
        <v>56.347493289409073</v>
      </c>
      <c r="F2">
        <f>E2^2</f>
        <v>3175.0400000000004</v>
      </c>
      <c r="I2" s="12" t="s">
        <v>137</v>
      </c>
      <c r="J2">
        <v>3</v>
      </c>
      <c r="K2" s="11">
        <v>3</v>
      </c>
      <c r="M2" s="12" t="s">
        <v>137</v>
      </c>
      <c r="N2">
        <v>3</v>
      </c>
      <c r="O2" s="11">
        <v>3</v>
      </c>
    </row>
    <row r="3" spans="1:15" x14ac:dyDescent="0.25">
      <c r="A3" t="s">
        <v>163</v>
      </c>
      <c r="B3">
        <v>79</v>
      </c>
      <c r="C3">
        <v>122.2</v>
      </c>
      <c r="D3">
        <v>5.7</v>
      </c>
      <c r="E3">
        <f>D3*SQRT(B3)</f>
        <v>50.662708178698857</v>
      </c>
      <c r="F3">
        <f>E3^2</f>
        <v>2566.71</v>
      </c>
      <c r="I3" s="12" t="s">
        <v>136</v>
      </c>
      <c r="J3">
        <v>9</v>
      </c>
      <c r="K3" s="13">
        <v>90</v>
      </c>
      <c r="M3" s="12" t="s">
        <v>136</v>
      </c>
      <c r="N3">
        <v>79</v>
      </c>
      <c r="O3" s="13">
        <v>90</v>
      </c>
    </row>
    <row r="4" spans="1:15" x14ac:dyDescent="0.25">
      <c r="A4" t="s">
        <v>162</v>
      </c>
      <c r="B4">
        <v>9</v>
      </c>
      <c r="C4">
        <v>101.7</v>
      </c>
      <c r="D4">
        <v>11</v>
      </c>
      <c r="E4">
        <f>D4*SQRT(B4)</f>
        <v>33</v>
      </c>
      <c r="F4">
        <f>E4^2</f>
        <v>1089</v>
      </c>
      <c r="I4" s="12" t="s">
        <v>135</v>
      </c>
      <c r="J4">
        <f>F5</f>
        <v>2276.9166666666665</v>
      </c>
      <c r="K4" s="11">
        <f>F5</f>
        <v>2276.9166666666665</v>
      </c>
      <c r="M4" s="12" t="s">
        <v>135</v>
      </c>
      <c r="N4">
        <f>F5</f>
        <v>2276.9166666666665</v>
      </c>
      <c r="O4" s="11">
        <f>J5</f>
        <v>2</v>
      </c>
    </row>
    <row r="5" spans="1:15" x14ac:dyDescent="0.25">
      <c r="B5">
        <f>SUM(B2:B4)</f>
        <v>129</v>
      </c>
      <c r="F5">
        <f>AVERAGE(F2:F4)</f>
        <v>2276.9166666666665</v>
      </c>
      <c r="I5" s="12" t="s">
        <v>134</v>
      </c>
      <c r="J5">
        <f>J2-1</f>
        <v>2</v>
      </c>
      <c r="K5" s="11">
        <f>K2-1</f>
        <v>2</v>
      </c>
      <c r="M5" s="12" t="s">
        <v>134</v>
      </c>
      <c r="N5">
        <f>N2-1</f>
        <v>2</v>
      </c>
      <c r="O5" s="11">
        <f>O2-1</f>
        <v>2</v>
      </c>
    </row>
    <row r="6" spans="1:15" x14ac:dyDescent="0.25">
      <c r="I6" s="12" t="s">
        <v>132</v>
      </c>
      <c r="J6">
        <f>J2*(J3-1)</f>
        <v>24</v>
      </c>
      <c r="K6" s="11">
        <f>K2*(K3-1)</f>
        <v>267</v>
      </c>
      <c r="M6" s="12" t="s">
        <v>132</v>
      </c>
      <c r="N6">
        <f>N2*(N3-1)</f>
        <v>234</v>
      </c>
      <c r="O6" s="11">
        <f>O2*(O3-1)</f>
        <v>267</v>
      </c>
    </row>
    <row r="7" spans="1:15" x14ac:dyDescent="0.25">
      <c r="I7" s="12" t="s">
        <v>131</v>
      </c>
      <c r="J7">
        <v>1.9</v>
      </c>
      <c r="K7" s="11">
        <v>1.85</v>
      </c>
      <c r="M7" s="12" t="s">
        <v>131</v>
      </c>
      <c r="N7">
        <v>1.79</v>
      </c>
      <c r="O7" s="11">
        <v>1.85</v>
      </c>
    </row>
    <row r="8" spans="1:15" x14ac:dyDescent="0.25">
      <c r="I8" s="12" t="s">
        <v>130</v>
      </c>
      <c r="J8">
        <f>(SQRT((2*J2*J4*(J7^2))/J3))</f>
        <v>74.025532382039941</v>
      </c>
      <c r="K8" s="11">
        <f>(SQRT((2*K2*K4*(K7^2))/K3))</f>
        <v>22.792904293027494</v>
      </c>
      <c r="M8" s="12" t="s">
        <v>130</v>
      </c>
      <c r="N8">
        <f>(SQRT((2*N2*N4*(N7^2))/N3))</f>
        <v>23.539036296051616</v>
      </c>
      <c r="O8" s="11">
        <f>(SQRT((2*O2*O4*(O7^2))/O3))</f>
        <v>0.67552448758970496</v>
      </c>
    </row>
    <row r="9" spans="1:15" x14ac:dyDescent="0.25">
      <c r="I9" s="12" t="s">
        <v>118</v>
      </c>
      <c r="J9">
        <f>AVERAGE(C2:C4)</f>
        <v>113.63333333333333</v>
      </c>
      <c r="K9" s="11">
        <f>AVERAGE(C2:C9)</f>
        <v>113.63333333333333</v>
      </c>
      <c r="M9" s="12" t="s">
        <v>118</v>
      </c>
      <c r="N9">
        <f>AVERAGE(C2:C4)</f>
        <v>113.63333333333333</v>
      </c>
      <c r="O9" s="11" t="e">
        <f>AVERAGE(G2:G9)</f>
        <v>#DIV/0!</v>
      </c>
    </row>
    <row r="10" spans="1:15" ht="15.75" thickBot="1" x14ac:dyDescent="0.3">
      <c r="I10" s="10" t="s">
        <v>129</v>
      </c>
      <c r="J10" s="9">
        <f>J8/J9*100</f>
        <v>65.144205675013154</v>
      </c>
      <c r="K10" s="8">
        <f>K8/K9*100</f>
        <v>20.058290665615282</v>
      </c>
      <c r="M10" s="10" t="s">
        <v>129</v>
      </c>
      <c r="N10" s="9">
        <f>N8/N9*100</f>
        <v>20.714904337974435</v>
      </c>
      <c r="O10" s="8" t="e">
        <f>O8/O9*100</f>
        <v>#DIV/0!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Metadata</vt:lpstr>
      <vt:lpstr>NxP</vt:lpstr>
      <vt:lpstr>Ca</vt:lpstr>
      <vt:lpstr>N X P R code</vt:lpstr>
      <vt:lpstr>Ca R Code</vt:lpstr>
      <vt:lpstr>Jung et al. 2011 (MDD)</vt:lpstr>
      <vt:lpstr>Ewers 2002 (MDD)</vt:lpstr>
      <vt:lpstr>da Silva et al 2008 (MDD)</vt:lpstr>
      <vt:lpstr>Loranty 2008 (MDD)</vt:lpstr>
      <vt:lpstr>Kunert et al 2010 (MDD)</vt:lpstr>
      <vt:lpstr>Samuelson et al 2008 (MDD)</vt:lpstr>
      <vt:lpstr>Hubbard et al. 2004 (MDD)</vt:lpstr>
      <vt:lpstr>Nagler et al. 2003 (MDD)</vt:lpstr>
      <vt:lpstr>MELNHE (MDD)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Mary Hagemann</cp:lastModifiedBy>
  <dcterms:created xsi:type="dcterms:W3CDTF">2020-04-21T17:12:48Z</dcterms:created>
  <dcterms:modified xsi:type="dcterms:W3CDTF">2021-03-22T15:00:46Z</dcterms:modified>
</cp:coreProperties>
</file>