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13_ncr:1_{A5484F84-685A-4761-95EB-CD70001D05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oil organic carbon" sheetId="6" r:id="rId1"/>
    <sheet name="physical property" sheetId="3" r:id="rId2"/>
    <sheet name="soil texture" sheetId="13" r:id="rId3"/>
    <sheet name="PSD" sheetId="11" r:id="rId4"/>
    <sheet name="K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1" l="1"/>
  <c r="G16" i="11"/>
  <c r="M16" i="11"/>
  <c r="K40" i="5"/>
  <c r="L40" i="5"/>
  <c r="M40" i="5"/>
  <c r="N40" i="5"/>
  <c r="P40" i="5"/>
  <c r="Q40" i="5"/>
  <c r="J40" i="5"/>
  <c r="K39" i="5"/>
  <c r="L39" i="5"/>
  <c r="M39" i="5"/>
  <c r="N39" i="5"/>
  <c r="P39" i="5"/>
  <c r="Q39" i="5"/>
  <c r="J39" i="5"/>
  <c r="Q28" i="5"/>
  <c r="P28" i="5"/>
  <c r="N28" i="5"/>
  <c r="M28" i="5"/>
  <c r="L28" i="5"/>
  <c r="K28" i="5"/>
  <c r="J28" i="5"/>
  <c r="K27" i="5"/>
  <c r="L27" i="5"/>
  <c r="M27" i="5"/>
  <c r="N27" i="5"/>
  <c r="P27" i="5"/>
  <c r="Q27" i="5"/>
  <c r="J27" i="5"/>
  <c r="H37" i="5"/>
  <c r="I37" i="5" s="1"/>
  <c r="H32" i="5"/>
  <c r="I32" i="5" s="1"/>
  <c r="H33" i="5"/>
  <c r="I33" i="5" s="1"/>
  <c r="H21" i="5"/>
  <c r="H22" i="5"/>
  <c r="H23" i="5"/>
  <c r="H24" i="5"/>
  <c r="H25" i="5"/>
  <c r="I25" i="5" s="1"/>
  <c r="H20" i="5"/>
  <c r="I20" i="5" s="1"/>
  <c r="H13" i="5"/>
  <c r="I13" i="5" s="1"/>
  <c r="J58" i="3"/>
  <c r="K58" i="3"/>
  <c r="P58" i="3" s="1"/>
  <c r="U58" i="3" s="1"/>
  <c r="L58" i="3"/>
  <c r="M58" i="3"/>
  <c r="N58" i="3"/>
  <c r="J55" i="3"/>
  <c r="K55" i="3"/>
  <c r="L55" i="3"/>
  <c r="M55" i="3"/>
  <c r="N55" i="3"/>
  <c r="J46" i="3"/>
  <c r="K46" i="3"/>
  <c r="L46" i="3"/>
  <c r="M46" i="3"/>
  <c r="N46" i="3"/>
  <c r="N43" i="3"/>
  <c r="Q43" i="3" s="1"/>
  <c r="R43" i="3" s="1"/>
  <c r="M43" i="3"/>
  <c r="L43" i="3"/>
  <c r="K43" i="3"/>
  <c r="J43" i="3"/>
  <c r="J40" i="3"/>
  <c r="K40" i="3"/>
  <c r="L40" i="3"/>
  <c r="M40" i="3"/>
  <c r="N40" i="3"/>
  <c r="N34" i="3"/>
  <c r="Q34" i="3" s="1"/>
  <c r="R34" i="3" s="1"/>
  <c r="M34" i="3"/>
  <c r="L34" i="3"/>
  <c r="K34" i="3"/>
  <c r="J34" i="3"/>
  <c r="E19" i="3"/>
  <c r="F19" i="3"/>
  <c r="G19" i="3"/>
  <c r="H19" i="3"/>
  <c r="I19" i="3"/>
  <c r="D19" i="3"/>
  <c r="E16" i="3"/>
  <c r="F16" i="3"/>
  <c r="G16" i="3"/>
  <c r="H16" i="3"/>
  <c r="I16" i="3"/>
  <c r="D16" i="3"/>
  <c r="M16" i="3" s="1"/>
  <c r="K7" i="3"/>
  <c r="N9" i="3"/>
  <c r="M9" i="3"/>
  <c r="L9" i="3"/>
  <c r="K9" i="3"/>
  <c r="J9" i="3"/>
  <c r="L7" i="3"/>
  <c r="N7" i="3"/>
  <c r="J7" i="3"/>
  <c r="Q7" i="6"/>
  <c r="U7" i="6" s="1"/>
  <c r="P7" i="6"/>
  <c r="T7" i="6" s="1"/>
  <c r="O7" i="6"/>
  <c r="S7" i="6" s="1"/>
  <c r="L7" i="6"/>
  <c r="K7" i="6"/>
  <c r="H7" i="6"/>
  <c r="J7" i="6" s="1"/>
  <c r="M8" i="3"/>
  <c r="F62" i="6"/>
  <c r="F50" i="6"/>
  <c r="R7" i="6" l="1"/>
  <c r="V7" i="6" s="1"/>
  <c r="S43" i="3"/>
  <c r="O40" i="3"/>
  <c r="T40" i="3" s="1"/>
  <c r="O34" i="3"/>
  <c r="P43" i="3"/>
  <c r="U43" i="3" s="1"/>
  <c r="O58" i="3"/>
  <c r="T58" i="3" s="1"/>
  <c r="P34" i="3"/>
  <c r="P46" i="3"/>
  <c r="U46" i="3" s="1"/>
  <c r="O55" i="3"/>
  <c r="T55" i="3" s="1"/>
  <c r="I16" i="11"/>
  <c r="J19" i="3"/>
  <c r="P40" i="3"/>
  <c r="U40" i="3" s="1"/>
  <c r="O43" i="3"/>
  <c r="T43" i="3" s="1"/>
  <c r="K16" i="3"/>
  <c r="O46" i="3"/>
  <c r="T46" i="3" s="1"/>
  <c r="P55" i="3"/>
  <c r="U55" i="3" s="1"/>
  <c r="Q58" i="3"/>
  <c r="Q55" i="3"/>
  <c r="Q46" i="3"/>
  <c r="Q40" i="3"/>
  <c r="J16" i="3"/>
  <c r="M19" i="3"/>
  <c r="N19" i="3"/>
  <c r="L19" i="3"/>
  <c r="N16" i="3"/>
  <c r="L16" i="3"/>
  <c r="K19" i="3"/>
  <c r="S9" i="3"/>
  <c r="P9" i="3"/>
  <c r="U9" i="3" s="1"/>
  <c r="Q9" i="3"/>
  <c r="R9" i="3" s="1"/>
  <c r="M7" i="3"/>
  <c r="O9" i="3"/>
  <c r="T9" i="3" s="1"/>
  <c r="S7" i="3"/>
  <c r="Q7" i="3"/>
  <c r="R7" i="3" s="1"/>
  <c r="P7" i="3"/>
  <c r="U7" i="3" s="1"/>
  <c r="O7" i="3"/>
  <c r="T7" i="3" s="1"/>
  <c r="I7" i="6"/>
  <c r="P16" i="3" l="1"/>
  <c r="U16" i="3" s="1"/>
  <c r="R46" i="3"/>
  <c r="S46" i="3"/>
  <c r="R55" i="3"/>
  <c r="S55" i="3"/>
  <c r="Q19" i="3"/>
  <c r="R19" i="3" s="1"/>
  <c r="R58" i="3"/>
  <c r="S58" i="3"/>
  <c r="R40" i="3"/>
  <c r="S40" i="3"/>
  <c r="O16" i="3"/>
  <c r="T16" i="3" s="1"/>
  <c r="P19" i="3"/>
  <c r="U19" i="3" s="1"/>
  <c r="Q16" i="3"/>
  <c r="O19" i="3"/>
  <c r="T19" i="3" s="1"/>
  <c r="S19" i="3" l="1"/>
  <c r="R16" i="3"/>
  <c r="S16" i="3"/>
  <c r="E15" i="6"/>
  <c r="AB12" i="6" l="1"/>
  <c r="AC12" i="6"/>
  <c r="AA12" i="6"/>
  <c r="Z12" i="6"/>
  <c r="Z13" i="6" s="1"/>
  <c r="Z14" i="6" s="1"/>
  <c r="Y12" i="6"/>
  <c r="AB13" i="6"/>
  <c r="AC13" i="6"/>
  <c r="AA13" i="6"/>
  <c r="Y13" i="6"/>
  <c r="AF12" i="6"/>
  <c r="AH12" i="6"/>
  <c r="AI12" i="6"/>
  <c r="AG12" i="6"/>
  <c r="AE12" i="6"/>
  <c r="AF13" i="6"/>
  <c r="AE13" i="6"/>
  <c r="AI13" i="6"/>
  <c r="AH13" i="6"/>
  <c r="AG13" i="6"/>
  <c r="N61" i="6"/>
  <c r="N58" i="6"/>
  <c r="N46" i="6"/>
  <c r="N43" i="6"/>
  <c r="N37" i="6"/>
  <c r="N22" i="6"/>
  <c r="N19" i="6"/>
  <c r="Q3" i="6"/>
  <c r="U3" i="6" s="1"/>
  <c r="Q4" i="6"/>
  <c r="U4" i="6" s="1"/>
  <c r="Q5" i="6"/>
  <c r="U5" i="6" s="1"/>
  <c r="Q6" i="6"/>
  <c r="U6" i="6" s="1"/>
  <c r="Q8" i="6"/>
  <c r="U8" i="6" s="1"/>
  <c r="Q9" i="6"/>
  <c r="U9" i="6" s="1"/>
  <c r="Q10" i="6"/>
  <c r="U10" i="6" s="1"/>
  <c r="Q11" i="6"/>
  <c r="U11" i="6" s="1"/>
  <c r="Q12" i="6"/>
  <c r="U12" i="6" s="1"/>
  <c r="Q13" i="6"/>
  <c r="U13" i="6" s="1"/>
  <c r="Q17" i="6"/>
  <c r="U17" i="6" s="1"/>
  <c r="Q18" i="6"/>
  <c r="U18" i="6" s="1"/>
  <c r="Q19" i="6"/>
  <c r="Q20" i="6"/>
  <c r="U20" i="6" s="1"/>
  <c r="Q21" i="6"/>
  <c r="U21" i="6" s="1"/>
  <c r="Q22" i="6"/>
  <c r="U22" i="6" s="1"/>
  <c r="Q23" i="6"/>
  <c r="U23" i="6" s="1"/>
  <c r="Q24" i="6"/>
  <c r="U24" i="6" s="1"/>
  <c r="Q25" i="6"/>
  <c r="U25" i="6" s="1"/>
  <c r="Q29" i="6"/>
  <c r="U29" i="6" s="1"/>
  <c r="Q30" i="6"/>
  <c r="U30" i="6" s="1"/>
  <c r="Q31" i="6"/>
  <c r="U31" i="6" s="1"/>
  <c r="Q32" i="6"/>
  <c r="U32" i="6" s="1"/>
  <c r="Q33" i="6"/>
  <c r="U33" i="6" s="1"/>
  <c r="Q34" i="6"/>
  <c r="U34" i="6" s="1"/>
  <c r="Q35" i="6"/>
  <c r="U35" i="6" s="1"/>
  <c r="Q36" i="6"/>
  <c r="U36" i="6" s="1"/>
  <c r="Q37" i="6"/>
  <c r="Q41" i="6"/>
  <c r="U41" i="6" s="1"/>
  <c r="Q42" i="6"/>
  <c r="U42" i="6" s="1"/>
  <c r="Q43" i="6"/>
  <c r="Q44" i="6"/>
  <c r="U44" i="6" s="1"/>
  <c r="Q45" i="6"/>
  <c r="U45" i="6" s="1"/>
  <c r="Q46" i="6"/>
  <c r="Q47" i="6"/>
  <c r="U47" i="6" s="1"/>
  <c r="Q48" i="6"/>
  <c r="U48" i="6" s="1"/>
  <c r="Q49" i="6"/>
  <c r="U49" i="6" s="1"/>
  <c r="Q53" i="6"/>
  <c r="U53" i="6" s="1"/>
  <c r="Q54" i="6"/>
  <c r="U54" i="6" s="1"/>
  <c r="Q55" i="6"/>
  <c r="U55" i="6" s="1"/>
  <c r="Q56" i="6"/>
  <c r="U56" i="6" s="1"/>
  <c r="Q57" i="6"/>
  <c r="U57" i="6" s="1"/>
  <c r="Q58" i="6"/>
  <c r="U58" i="6" s="1"/>
  <c r="Q59" i="6"/>
  <c r="U59" i="6" s="1"/>
  <c r="Q60" i="6"/>
  <c r="U60" i="6" s="1"/>
  <c r="Q61" i="6"/>
  <c r="U61" i="6" s="1"/>
  <c r="Q2" i="6"/>
  <c r="U2" i="6" s="1"/>
  <c r="P3" i="6"/>
  <c r="T3" i="6" s="1"/>
  <c r="P4" i="6"/>
  <c r="T4" i="6" s="1"/>
  <c r="P5" i="6"/>
  <c r="T5" i="6" s="1"/>
  <c r="P6" i="6"/>
  <c r="T6" i="6" s="1"/>
  <c r="P8" i="6"/>
  <c r="T8" i="6" s="1"/>
  <c r="P9" i="6"/>
  <c r="T9" i="6" s="1"/>
  <c r="P10" i="6"/>
  <c r="T10" i="6" s="1"/>
  <c r="P11" i="6"/>
  <c r="T11" i="6" s="1"/>
  <c r="P12" i="6"/>
  <c r="T12" i="6" s="1"/>
  <c r="P13" i="6"/>
  <c r="T13" i="6" s="1"/>
  <c r="P17" i="6"/>
  <c r="T17" i="6" s="1"/>
  <c r="P18" i="6"/>
  <c r="T18" i="6" s="1"/>
  <c r="P19" i="6"/>
  <c r="P20" i="6"/>
  <c r="T20" i="6" s="1"/>
  <c r="P21" i="6"/>
  <c r="T21" i="6" s="1"/>
  <c r="P22" i="6"/>
  <c r="T22" i="6" s="1"/>
  <c r="P23" i="6"/>
  <c r="T23" i="6" s="1"/>
  <c r="P24" i="6"/>
  <c r="T24" i="6" s="1"/>
  <c r="P25" i="6"/>
  <c r="T25" i="6" s="1"/>
  <c r="P29" i="6"/>
  <c r="T29" i="6" s="1"/>
  <c r="P30" i="6"/>
  <c r="T30" i="6" s="1"/>
  <c r="P31" i="6"/>
  <c r="T31" i="6" s="1"/>
  <c r="P32" i="6"/>
  <c r="T32" i="6" s="1"/>
  <c r="P33" i="6"/>
  <c r="T33" i="6" s="1"/>
  <c r="P34" i="6"/>
  <c r="T34" i="6" s="1"/>
  <c r="P35" i="6"/>
  <c r="T35" i="6" s="1"/>
  <c r="P36" i="6"/>
  <c r="T36" i="6" s="1"/>
  <c r="P37" i="6"/>
  <c r="P41" i="6"/>
  <c r="T41" i="6" s="1"/>
  <c r="P42" i="6"/>
  <c r="T42" i="6" s="1"/>
  <c r="P43" i="6"/>
  <c r="P44" i="6"/>
  <c r="T44" i="6" s="1"/>
  <c r="P45" i="6"/>
  <c r="T45" i="6" s="1"/>
  <c r="P46" i="6"/>
  <c r="P47" i="6"/>
  <c r="T47" i="6" s="1"/>
  <c r="P48" i="6"/>
  <c r="T48" i="6" s="1"/>
  <c r="P49" i="6"/>
  <c r="T49" i="6" s="1"/>
  <c r="P53" i="6"/>
  <c r="T53" i="6" s="1"/>
  <c r="P54" i="6"/>
  <c r="T54" i="6" s="1"/>
  <c r="P55" i="6"/>
  <c r="T55" i="6" s="1"/>
  <c r="P56" i="6"/>
  <c r="T56" i="6" s="1"/>
  <c r="P57" i="6"/>
  <c r="T57" i="6" s="1"/>
  <c r="P58" i="6"/>
  <c r="P59" i="6"/>
  <c r="T59" i="6" s="1"/>
  <c r="P60" i="6"/>
  <c r="T60" i="6" s="1"/>
  <c r="P61" i="6"/>
  <c r="T61" i="6" s="1"/>
  <c r="P2" i="6"/>
  <c r="T2" i="6" s="1"/>
  <c r="O3" i="6"/>
  <c r="S3" i="6" s="1"/>
  <c r="O4" i="6"/>
  <c r="S4" i="6" s="1"/>
  <c r="O5" i="6"/>
  <c r="S5" i="6" s="1"/>
  <c r="O6" i="6"/>
  <c r="S6" i="6" s="1"/>
  <c r="O8" i="6"/>
  <c r="S8" i="6" s="1"/>
  <c r="O9" i="6"/>
  <c r="S9" i="6" s="1"/>
  <c r="O10" i="6"/>
  <c r="S10" i="6" s="1"/>
  <c r="O11" i="6"/>
  <c r="S11" i="6" s="1"/>
  <c r="O12" i="6"/>
  <c r="S12" i="6" s="1"/>
  <c r="O13" i="6"/>
  <c r="S13" i="6" s="1"/>
  <c r="O17" i="6"/>
  <c r="S17" i="6" s="1"/>
  <c r="O18" i="6"/>
  <c r="S18" i="6" s="1"/>
  <c r="O19" i="6"/>
  <c r="O20" i="6"/>
  <c r="S20" i="6" s="1"/>
  <c r="O21" i="6"/>
  <c r="S21" i="6" s="1"/>
  <c r="O22" i="6"/>
  <c r="O23" i="6"/>
  <c r="S23" i="6" s="1"/>
  <c r="O24" i="6"/>
  <c r="S24" i="6" s="1"/>
  <c r="O25" i="6"/>
  <c r="S25" i="6" s="1"/>
  <c r="O29" i="6"/>
  <c r="S29" i="6" s="1"/>
  <c r="O30" i="6"/>
  <c r="S30" i="6" s="1"/>
  <c r="O31" i="6"/>
  <c r="S31" i="6" s="1"/>
  <c r="O32" i="6"/>
  <c r="S32" i="6" s="1"/>
  <c r="O33" i="6"/>
  <c r="S33" i="6" s="1"/>
  <c r="O34" i="6"/>
  <c r="S34" i="6" s="1"/>
  <c r="O35" i="6"/>
  <c r="S35" i="6" s="1"/>
  <c r="O36" i="6"/>
  <c r="S36" i="6" s="1"/>
  <c r="O37" i="6"/>
  <c r="O41" i="6"/>
  <c r="S41" i="6" s="1"/>
  <c r="O42" i="6"/>
  <c r="S42" i="6" s="1"/>
  <c r="O43" i="6"/>
  <c r="S43" i="6" s="1"/>
  <c r="O44" i="6"/>
  <c r="S44" i="6" s="1"/>
  <c r="O45" i="6"/>
  <c r="S45" i="6" s="1"/>
  <c r="O46" i="6"/>
  <c r="O47" i="6"/>
  <c r="S47" i="6" s="1"/>
  <c r="O48" i="6"/>
  <c r="S48" i="6" s="1"/>
  <c r="O49" i="6"/>
  <c r="S49" i="6" s="1"/>
  <c r="O53" i="6"/>
  <c r="S53" i="6" s="1"/>
  <c r="O54" i="6"/>
  <c r="S54" i="6" s="1"/>
  <c r="O55" i="6"/>
  <c r="S55" i="6" s="1"/>
  <c r="O56" i="6"/>
  <c r="S56" i="6" s="1"/>
  <c r="O57" i="6"/>
  <c r="S57" i="6" s="1"/>
  <c r="O58" i="6"/>
  <c r="O59" i="6"/>
  <c r="S59" i="6" s="1"/>
  <c r="O60" i="6"/>
  <c r="S60" i="6" s="1"/>
  <c r="O61" i="6"/>
  <c r="S61" i="6" s="1"/>
  <c r="O2" i="6"/>
  <c r="S2" i="6" s="1"/>
  <c r="U43" i="6" l="1"/>
  <c r="AI14" i="6"/>
  <c r="Y14" i="6"/>
  <c r="AE14" i="6"/>
  <c r="U19" i="6"/>
  <c r="U37" i="6"/>
  <c r="S19" i="6"/>
  <c r="T19" i="6"/>
  <c r="S37" i="6"/>
  <c r="S38" i="6" s="1"/>
  <c r="T58" i="6"/>
  <c r="U46" i="6"/>
  <c r="S58" i="6"/>
  <c r="S62" i="6" s="1"/>
  <c r="T46" i="6"/>
  <c r="AA14" i="6"/>
  <c r="S46" i="6"/>
  <c r="S50" i="6" s="1"/>
  <c r="S22" i="6"/>
  <c r="T43" i="6"/>
  <c r="T37" i="6"/>
  <c r="AF14" i="6"/>
  <c r="AC14" i="6"/>
  <c r="AB14" i="6"/>
  <c r="R2" i="6"/>
  <c r="V2" i="6" s="1"/>
  <c r="AH14" i="6"/>
  <c r="T15" i="6"/>
  <c r="T14" i="6"/>
  <c r="U14" i="6"/>
  <c r="U15" i="6"/>
  <c r="U16" i="6" s="1"/>
  <c r="S14" i="6"/>
  <c r="S15" i="6" s="1"/>
  <c r="S16" i="6" s="1"/>
  <c r="AG14" i="6"/>
  <c r="S51" i="6" l="1"/>
  <c r="S52" i="6" s="1"/>
  <c r="S39" i="6"/>
  <c r="T51" i="6" s="1"/>
  <c r="T16" i="6"/>
  <c r="O55" i="5"/>
  <c r="O56" i="5"/>
  <c r="O57" i="5"/>
  <c r="O58" i="5"/>
  <c r="O59" i="5"/>
  <c r="O60" i="5"/>
  <c r="O61" i="5"/>
  <c r="O62" i="5"/>
  <c r="O54" i="5"/>
  <c r="O43" i="5"/>
  <c r="O44" i="5"/>
  <c r="O45" i="5"/>
  <c r="O46" i="5"/>
  <c r="O47" i="5"/>
  <c r="O48" i="5"/>
  <c r="O49" i="5"/>
  <c r="O50" i="5"/>
  <c r="O42" i="5"/>
  <c r="O31" i="5"/>
  <c r="O33" i="5"/>
  <c r="O34" i="5"/>
  <c r="O35" i="5"/>
  <c r="O36" i="5"/>
  <c r="O38" i="5"/>
  <c r="O30" i="5"/>
  <c r="O19" i="5"/>
  <c r="O21" i="5"/>
  <c r="O23" i="5"/>
  <c r="O24" i="5"/>
  <c r="O26" i="5"/>
  <c r="O18" i="5"/>
  <c r="O4" i="5"/>
  <c r="O5" i="5"/>
  <c r="O6" i="5"/>
  <c r="O7" i="5"/>
  <c r="O8" i="5"/>
  <c r="O9" i="5"/>
  <c r="O10" i="5"/>
  <c r="O11" i="5"/>
  <c r="O12" i="5"/>
  <c r="O14" i="5"/>
  <c r="O3" i="5"/>
  <c r="O40" i="5" l="1"/>
  <c r="O39" i="5"/>
  <c r="O63" i="5"/>
  <c r="O16" i="5"/>
  <c r="O15" i="5"/>
  <c r="O51" i="5"/>
  <c r="O52" i="5" s="1"/>
  <c r="O53" i="5" s="1"/>
  <c r="O41" i="5"/>
  <c r="O64" i="5"/>
  <c r="O65" i="5" l="1"/>
  <c r="O17" i="5"/>
  <c r="G27" i="6"/>
  <c r="Q27" i="6" s="1"/>
  <c r="P50" i="6"/>
  <c r="F14" i="6"/>
  <c r="P14" i="6" s="1"/>
  <c r="H57" i="5" l="1"/>
  <c r="I57" i="5" s="1"/>
  <c r="H58" i="5"/>
  <c r="I58" i="5" s="1"/>
  <c r="H59" i="5"/>
  <c r="I59" i="5" s="1"/>
  <c r="H60" i="5"/>
  <c r="I60" i="5" s="1"/>
  <c r="H61" i="5"/>
  <c r="I61" i="5" s="1"/>
  <c r="H62" i="5"/>
  <c r="I62" i="5" s="1"/>
  <c r="H45" i="5"/>
  <c r="I45" i="5" s="1"/>
  <c r="H31" i="5"/>
  <c r="H30" i="5"/>
  <c r="I30" i="5" s="1"/>
  <c r="I24" i="5"/>
  <c r="H26" i="5"/>
  <c r="I26" i="5" s="1"/>
  <c r="H55" i="5"/>
  <c r="I55" i="5" s="1"/>
  <c r="H56" i="5"/>
  <c r="I56" i="5" s="1"/>
  <c r="H54" i="5"/>
  <c r="H47" i="5"/>
  <c r="I47" i="5" s="1"/>
  <c r="H48" i="5"/>
  <c r="I48" i="5" s="1"/>
  <c r="H49" i="5"/>
  <c r="I49" i="5" s="1"/>
  <c r="H50" i="5"/>
  <c r="I50" i="5" s="1"/>
  <c r="H46" i="5"/>
  <c r="I46" i="5" s="1"/>
  <c r="H43" i="5"/>
  <c r="I43" i="5" s="1"/>
  <c r="H44" i="5"/>
  <c r="I44" i="5" s="1"/>
  <c r="H42" i="5"/>
  <c r="H34" i="5"/>
  <c r="I34" i="5" s="1"/>
  <c r="H35" i="5"/>
  <c r="I35" i="5" s="1"/>
  <c r="H36" i="5"/>
  <c r="I36" i="5" s="1"/>
  <c r="H38" i="5"/>
  <c r="I38" i="5" s="1"/>
  <c r="H19" i="5"/>
  <c r="I19" i="5" s="1"/>
  <c r="I21" i="5"/>
  <c r="I22" i="5"/>
  <c r="I23" i="5"/>
  <c r="H18" i="5"/>
  <c r="H14" i="5"/>
  <c r="I14" i="5" s="1"/>
  <c r="H12" i="5"/>
  <c r="I12" i="5" s="1"/>
  <c r="H4" i="5"/>
  <c r="I4" i="5" s="1"/>
  <c r="H5" i="5"/>
  <c r="I5" i="5" s="1"/>
  <c r="H6" i="5"/>
  <c r="I6" i="5" s="1"/>
  <c r="H7" i="5"/>
  <c r="I7" i="5" s="1"/>
  <c r="H8" i="5"/>
  <c r="I8" i="5" s="1"/>
  <c r="H9" i="5"/>
  <c r="I9" i="5" s="1"/>
  <c r="H10" i="5"/>
  <c r="I10" i="5" s="1"/>
  <c r="H11" i="5"/>
  <c r="I11" i="5" s="1"/>
  <c r="H3" i="5"/>
  <c r="I3" i="5" s="1"/>
  <c r="H15" i="5" l="1"/>
  <c r="I15" i="5"/>
  <c r="H39" i="5"/>
  <c r="I31" i="5"/>
  <c r="I39" i="5" s="1"/>
  <c r="I18" i="5"/>
  <c r="I27" i="5" s="1"/>
  <c r="H27" i="5"/>
  <c r="I42" i="5"/>
  <c r="I51" i="5" s="1"/>
  <c r="H51" i="5"/>
  <c r="H63" i="5"/>
  <c r="I54" i="5"/>
  <c r="I63" i="5" s="1"/>
  <c r="G51" i="6"/>
  <c r="Q51" i="6" s="1"/>
  <c r="G50" i="6"/>
  <c r="Q50" i="6" s="1"/>
  <c r="G15" i="6"/>
  <c r="Q15" i="6" s="1"/>
  <c r="G14" i="6"/>
  <c r="Q14" i="6" s="1"/>
  <c r="F26" i="6" l="1"/>
  <c r="P26" i="6" s="1"/>
  <c r="F15" i="6"/>
  <c r="P15" i="6" s="1"/>
  <c r="E51" i="6"/>
  <c r="O51" i="6" s="1"/>
  <c r="E50" i="6"/>
  <c r="O50" i="6" s="1"/>
  <c r="E14" i="6"/>
  <c r="O14" i="6" s="1"/>
  <c r="H54" i="6"/>
  <c r="R54" i="6" s="1"/>
  <c r="V54" i="6" s="1"/>
  <c r="H55" i="6"/>
  <c r="R55" i="6" s="1"/>
  <c r="V55" i="6" s="1"/>
  <c r="H56" i="6"/>
  <c r="R56" i="6" s="1"/>
  <c r="V56" i="6" s="1"/>
  <c r="H57" i="6"/>
  <c r="R57" i="6" s="1"/>
  <c r="V57" i="6" s="1"/>
  <c r="H58" i="6"/>
  <c r="R58" i="6" s="1"/>
  <c r="V58" i="6" s="1"/>
  <c r="H59" i="6"/>
  <c r="R59" i="6" s="1"/>
  <c r="V59" i="6" s="1"/>
  <c r="H60" i="6"/>
  <c r="R60" i="6" s="1"/>
  <c r="V60" i="6" s="1"/>
  <c r="H61" i="6"/>
  <c r="R61" i="6" s="1"/>
  <c r="V61" i="6" s="1"/>
  <c r="H42" i="6"/>
  <c r="R42" i="6" s="1"/>
  <c r="V42" i="6" s="1"/>
  <c r="H43" i="6"/>
  <c r="R43" i="6" s="1"/>
  <c r="V43" i="6" s="1"/>
  <c r="H44" i="6"/>
  <c r="R44" i="6" s="1"/>
  <c r="V44" i="6" s="1"/>
  <c r="H45" i="6"/>
  <c r="R45" i="6" s="1"/>
  <c r="V45" i="6" s="1"/>
  <c r="H46" i="6"/>
  <c r="R46" i="6" s="1"/>
  <c r="V46" i="6" s="1"/>
  <c r="H47" i="6"/>
  <c r="R47" i="6" s="1"/>
  <c r="V47" i="6" s="1"/>
  <c r="H48" i="6"/>
  <c r="R48" i="6" s="1"/>
  <c r="V48" i="6" s="1"/>
  <c r="H49" i="6"/>
  <c r="R49" i="6" s="1"/>
  <c r="V49" i="6" s="1"/>
  <c r="H30" i="6"/>
  <c r="R30" i="6" s="1"/>
  <c r="V30" i="6" s="1"/>
  <c r="H31" i="6"/>
  <c r="R31" i="6" s="1"/>
  <c r="V31" i="6" s="1"/>
  <c r="H32" i="6"/>
  <c r="R32" i="6" s="1"/>
  <c r="V32" i="6" s="1"/>
  <c r="H33" i="6"/>
  <c r="R33" i="6" s="1"/>
  <c r="V33" i="6" s="1"/>
  <c r="H34" i="6"/>
  <c r="R34" i="6" s="1"/>
  <c r="V34" i="6" s="1"/>
  <c r="H35" i="6"/>
  <c r="R35" i="6" s="1"/>
  <c r="V35" i="6" s="1"/>
  <c r="H36" i="6"/>
  <c r="R36" i="6" s="1"/>
  <c r="V36" i="6" s="1"/>
  <c r="H37" i="6"/>
  <c r="R37" i="6" s="1"/>
  <c r="V37" i="6" s="1"/>
  <c r="H18" i="6"/>
  <c r="R18" i="6" s="1"/>
  <c r="V18" i="6" s="1"/>
  <c r="H19" i="6"/>
  <c r="R19" i="6" s="1"/>
  <c r="V19" i="6" s="1"/>
  <c r="H20" i="6"/>
  <c r="R20" i="6" s="1"/>
  <c r="V20" i="6" s="1"/>
  <c r="H21" i="6"/>
  <c r="R21" i="6" s="1"/>
  <c r="V21" i="6" s="1"/>
  <c r="H22" i="6"/>
  <c r="R22" i="6" s="1"/>
  <c r="V22" i="6" s="1"/>
  <c r="H23" i="6"/>
  <c r="R23" i="6" s="1"/>
  <c r="V23" i="6" s="1"/>
  <c r="H24" i="6"/>
  <c r="R24" i="6" s="1"/>
  <c r="V24" i="6" s="1"/>
  <c r="H25" i="6"/>
  <c r="R25" i="6" s="1"/>
  <c r="V25" i="6" s="1"/>
  <c r="H3" i="6"/>
  <c r="R3" i="6" s="1"/>
  <c r="V3" i="6" s="1"/>
  <c r="H4" i="6"/>
  <c r="R4" i="6" s="1"/>
  <c r="V4" i="6" s="1"/>
  <c r="H5" i="6"/>
  <c r="R5" i="6" s="1"/>
  <c r="V5" i="6" s="1"/>
  <c r="H6" i="6"/>
  <c r="R6" i="6" s="1"/>
  <c r="V6" i="6" s="1"/>
  <c r="H8" i="6"/>
  <c r="R8" i="6" s="1"/>
  <c r="V8" i="6" s="1"/>
  <c r="H9" i="6"/>
  <c r="R9" i="6" s="1"/>
  <c r="V9" i="6" s="1"/>
  <c r="H10" i="6"/>
  <c r="R10" i="6" s="1"/>
  <c r="V10" i="6" s="1"/>
  <c r="H11" i="6"/>
  <c r="R11" i="6" s="1"/>
  <c r="V11" i="6" s="1"/>
  <c r="H12" i="6"/>
  <c r="R12" i="6" s="1"/>
  <c r="V12" i="6" s="1"/>
  <c r="H13" i="6"/>
  <c r="R13" i="6" s="1"/>
  <c r="V13" i="6" s="1"/>
  <c r="V14" i="6" l="1"/>
  <c r="V15" i="6"/>
  <c r="V16" i="6" s="1"/>
  <c r="L54" i="6"/>
  <c r="L55" i="6"/>
  <c r="L56" i="6"/>
  <c r="L57" i="6"/>
  <c r="L58" i="6"/>
  <c r="L59" i="6"/>
  <c r="L60" i="6"/>
  <c r="L61" i="6"/>
  <c r="L53" i="6"/>
  <c r="L42" i="6"/>
  <c r="L43" i="6"/>
  <c r="L44" i="6"/>
  <c r="L45" i="6"/>
  <c r="L46" i="6"/>
  <c r="L47" i="6"/>
  <c r="L48" i="6"/>
  <c r="L49" i="6"/>
  <c r="L41" i="6"/>
  <c r="L30" i="6"/>
  <c r="L31" i="6"/>
  <c r="L32" i="6"/>
  <c r="L33" i="6"/>
  <c r="L34" i="6"/>
  <c r="L35" i="6"/>
  <c r="L36" i="6"/>
  <c r="L37" i="6"/>
  <c r="L29" i="6"/>
  <c r="L18" i="6"/>
  <c r="L19" i="6"/>
  <c r="L20" i="6"/>
  <c r="L21" i="6"/>
  <c r="L22" i="6"/>
  <c r="L23" i="6"/>
  <c r="L24" i="6"/>
  <c r="L25" i="6"/>
  <c r="L17" i="6"/>
  <c r="L3" i="6"/>
  <c r="L4" i="6"/>
  <c r="L5" i="6"/>
  <c r="L6" i="6"/>
  <c r="L8" i="6"/>
  <c r="L9" i="6"/>
  <c r="L10" i="6"/>
  <c r="L11" i="6"/>
  <c r="L12" i="6"/>
  <c r="L13" i="6"/>
  <c r="L2" i="6"/>
  <c r="K54" i="6"/>
  <c r="K55" i="6"/>
  <c r="K56" i="6"/>
  <c r="K57" i="6"/>
  <c r="K58" i="6"/>
  <c r="K59" i="6"/>
  <c r="K60" i="6"/>
  <c r="K61" i="6"/>
  <c r="K53" i="6"/>
  <c r="K42" i="6"/>
  <c r="K43" i="6"/>
  <c r="K44" i="6"/>
  <c r="K45" i="6"/>
  <c r="K46" i="6"/>
  <c r="K47" i="6"/>
  <c r="K48" i="6"/>
  <c r="K49" i="6"/>
  <c r="K41" i="6"/>
  <c r="K30" i="6"/>
  <c r="K31" i="6"/>
  <c r="K32" i="6"/>
  <c r="K33" i="6"/>
  <c r="K34" i="6"/>
  <c r="K35" i="6"/>
  <c r="K36" i="6"/>
  <c r="K37" i="6"/>
  <c r="K29" i="6"/>
  <c r="K18" i="6"/>
  <c r="K19" i="6"/>
  <c r="K20" i="6"/>
  <c r="K21" i="6"/>
  <c r="K22" i="6"/>
  <c r="K23" i="6"/>
  <c r="K24" i="6"/>
  <c r="K25" i="6"/>
  <c r="K17" i="6"/>
  <c r="K3" i="6"/>
  <c r="K4" i="6"/>
  <c r="K5" i="6"/>
  <c r="K6" i="6"/>
  <c r="K8" i="6"/>
  <c r="K9" i="6"/>
  <c r="K10" i="6"/>
  <c r="K11" i="6"/>
  <c r="K12" i="6"/>
  <c r="K13" i="6"/>
  <c r="K2" i="6"/>
  <c r="G63" i="5" l="1"/>
  <c r="M4" i="11" l="1"/>
  <c r="M5" i="11"/>
  <c r="M6" i="11"/>
  <c r="M7" i="11"/>
  <c r="M8" i="11"/>
  <c r="M9" i="11"/>
  <c r="M10" i="11"/>
  <c r="M11" i="11"/>
  <c r="M12" i="11"/>
  <c r="M13" i="11"/>
  <c r="M14" i="11"/>
  <c r="M15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Q64" i="5" l="1"/>
  <c r="P64" i="5"/>
  <c r="N64" i="5"/>
  <c r="M64" i="5"/>
  <c r="L64" i="5"/>
  <c r="K64" i="5"/>
  <c r="J64" i="5"/>
  <c r="G64" i="5"/>
  <c r="F64" i="5"/>
  <c r="E64" i="5"/>
  <c r="D64" i="5"/>
  <c r="Q63" i="5"/>
  <c r="P63" i="5"/>
  <c r="N63" i="5"/>
  <c r="M63" i="5"/>
  <c r="L63" i="5"/>
  <c r="K63" i="5"/>
  <c r="J63" i="5"/>
  <c r="F63" i="5"/>
  <c r="E63" i="5"/>
  <c r="D63" i="5"/>
  <c r="Q51" i="5"/>
  <c r="Q52" i="5" s="1"/>
  <c r="Q53" i="5" s="1"/>
  <c r="P51" i="5"/>
  <c r="P52" i="5" s="1"/>
  <c r="P53" i="5" s="1"/>
  <c r="N51" i="5"/>
  <c r="N52" i="5" s="1"/>
  <c r="N53" i="5" s="1"/>
  <c r="M51" i="5"/>
  <c r="M52" i="5" s="1"/>
  <c r="M53" i="5" s="1"/>
  <c r="L51" i="5"/>
  <c r="L52" i="5" s="1"/>
  <c r="L53" i="5" s="1"/>
  <c r="K51" i="5"/>
  <c r="K52" i="5" s="1"/>
  <c r="K53" i="5" s="1"/>
  <c r="J51" i="5"/>
  <c r="J52" i="5" s="1"/>
  <c r="J53" i="5" s="1"/>
  <c r="G51" i="5"/>
  <c r="G52" i="5" s="1"/>
  <c r="G53" i="5" s="1"/>
  <c r="F51" i="5"/>
  <c r="F52" i="5" s="1"/>
  <c r="F53" i="5" s="1"/>
  <c r="E51" i="5"/>
  <c r="E52" i="5" s="1"/>
  <c r="E53" i="5" s="1"/>
  <c r="D51" i="5"/>
  <c r="D52" i="5" s="1"/>
  <c r="D53" i="5" s="1"/>
  <c r="G40" i="5"/>
  <c r="F40" i="5"/>
  <c r="E40" i="5"/>
  <c r="D40" i="5"/>
  <c r="G39" i="5"/>
  <c r="F39" i="5"/>
  <c r="E39" i="5"/>
  <c r="D39" i="5"/>
  <c r="G28" i="5"/>
  <c r="F28" i="5"/>
  <c r="E28" i="5"/>
  <c r="D28" i="5"/>
  <c r="G27" i="5"/>
  <c r="F27" i="5"/>
  <c r="E27" i="5"/>
  <c r="D27" i="5"/>
  <c r="Q16" i="5"/>
  <c r="P16" i="5"/>
  <c r="N16" i="5"/>
  <c r="M16" i="5"/>
  <c r="L16" i="5"/>
  <c r="K16" i="5"/>
  <c r="J16" i="5"/>
  <c r="G16" i="5"/>
  <c r="F16" i="5"/>
  <c r="E16" i="5"/>
  <c r="D16" i="5"/>
  <c r="Q15" i="5"/>
  <c r="P15" i="5"/>
  <c r="N15" i="5"/>
  <c r="M15" i="5"/>
  <c r="L15" i="5"/>
  <c r="K15" i="5"/>
  <c r="J15" i="5"/>
  <c r="G15" i="5"/>
  <c r="F15" i="5"/>
  <c r="E15" i="5"/>
  <c r="D15" i="5"/>
  <c r="G50" i="11"/>
  <c r="D50" i="11"/>
  <c r="G49" i="11"/>
  <c r="D49" i="11"/>
  <c r="G48" i="11"/>
  <c r="D48" i="11"/>
  <c r="G47" i="11"/>
  <c r="D47" i="11"/>
  <c r="G46" i="11"/>
  <c r="D46" i="11"/>
  <c r="I46" i="11" s="1"/>
  <c r="G45" i="11"/>
  <c r="D45" i="11"/>
  <c r="G44" i="11"/>
  <c r="D44" i="11"/>
  <c r="G43" i="11"/>
  <c r="D43" i="11"/>
  <c r="I43" i="11" s="1"/>
  <c r="G42" i="11"/>
  <c r="D42" i="11"/>
  <c r="I42" i="11" s="1"/>
  <c r="G41" i="11"/>
  <c r="D41" i="11"/>
  <c r="G40" i="11"/>
  <c r="D40" i="11"/>
  <c r="I40" i="11" s="1"/>
  <c r="G39" i="11"/>
  <c r="D39" i="11"/>
  <c r="I39" i="11" s="1"/>
  <c r="G38" i="11"/>
  <c r="D38" i="11"/>
  <c r="G37" i="11"/>
  <c r="D37" i="11"/>
  <c r="G36" i="11"/>
  <c r="D36" i="11"/>
  <c r="I36" i="11" s="1"/>
  <c r="G35" i="11"/>
  <c r="D35" i="11"/>
  <c r="G34" i="11"/>
  <c r="D34" i="11"/>
  <c r="I34" i="11" s="1"/>
  <c r="G33" i="11"/>
  <c r="D33" i="11"/>
  <c r="G32" i="11"/>
  <c r="D32" i="11"/>
  <c r="G31" i="11"/>
  <c r="D31" i="11"/>
  <c r="I31" i="11" s="1"/>
  <c r="G30" i="11"/>
  <c r="D30" i="11"/>
  <c r="G29" i="11"/>
  <c r="D29" i="11"/>
  <c r="G28" i="11"/>
  <c r="D28" i="11"/>
  <c r="G27" i="11"/>
  <c r="D27" i="11"/>
  <c r="I27" i="11" s="1"/>
  <c r="G26" i="11"/>
  <c r="D26" i="11"/>
  <c r="G25" i="11"/>
  <c r="D25" i="11"/>
  <c r="I25" i="11" s="1"/>
  <c r="G24" i="11"/>
  <c r="D24" i="11"/>
  <c r="G23" i="11"/>
  <c r="D23" i="11"/>
  <c r="G22" i="11"/>
  <c r="D22" i="11"/>
  <c r="G21" i="11"/>
  <c r="D21" i="11"/>
  <c r="I21" i="11" s="1"/>
  <c r="G20" i="11"/>
  <c r="D20" i="11"/>
  <c r="G19" i="11"/>
  <c r="D19" i="11"/>
  <c r="I19" i="11" s="1"/>
  <c r="G18" i="11"/>
  <c r="D18" i="11"/>
  <c r="G17" i="11"/>
  <c r="D17" i="11"/>
  <c r="G15" i="11"/>
  <c r="D15" i="11"/>
  <c r="G14" i="11"/>
  <c r="D14" i="11"/>
  <c r="G13" i="11"/>
  <c r="D13" i="11"/>
  <c r="G12" i="11"/>
  <c r="D12" i="11"/>
  <c r="I12" i="11" s="1"/>
  <c r="G11" i="11"/>
  <c r="D11" i="11"/>
  <c r="G10" i="11"/>
  <c r="D10" i="11"/>
  <c r="G9" i="11"/>
  <c r="D9" i="11"/>
  <c r="I9" i="11" s="1"/>
  <c r="G8" i="11"/>
  <c r="D8" i="11"/>
  <c r="I8" i="11" s="1"/>
  <c r="G7" i="11"/>
  <c r="D7" i="11"/>
  <c r="G6" i="11"/>
  <c r="D6" i="11"/>
  <c r="G5" i="11"/>
  <c r="D5" i="11"/>
  <c r="I5" i="11" s="1"/>
  <c r="G4" i="11"/>
  <c r="D4" i="11"/>
  <c r="M3" i="11"/>
  <c r="G3" i="11"/>
  <c r="D3" i="11"/>
  <c r="F10" i="13"/>
  <c r="F9" i="13"/>
  <c r="F8" i="13"/>
  <c r="F7" i="13"/>
  <c r="F6" i="13"/>
  <c r="F5" i="13"/>
  <c r="F4" i="13"/>
  <c r="F3" i="13"/>
  <c r="F2" i="13"/>
  <c r="N57" i="3"/>
  <c r="M57" i="3"/>
  <c r="L57" i="3"/>
  <c r="K57" i="3"/>
  <c r="J57" i="3"/>
  <c r="N56" i="3"/>
  <c r="M56" i="3"/>
  <c r="L56" i="3"/>
  <c r="K56" i="3"/>
  <c r="J56" i="3"/>
  <c r="N54" i="3"/>
  <c r="M54" i="3"/>
  <c r="L54" i="3"/>
  <c r="K54" i="3"/>
  <c r="J54" i="3"/>
  <c r="N53" i="3"/>
  <c r="M53" i="3"/>
  <c r="L53" i="3"/>
  <c r="K53" i="3"/>
  <c r="J53" i="3"/>
  <c r="N52" i="3"/>
  <c r="M52" i="3"/>
  <c r="L52" i="3"/>
  <c r="K52" i="3"/>
  <c r="J52" i="3"/>
  <c r="N51" i="3"/>
  <c r="M51" i="3"/>
  <c r="L51" i="3"/>
  <c r="K51" i="3"/>
  <c r="J51" i="3"/>
  <c r="N50" i="3"/>
  <c r="M50" i="3"/>
  <c r="L50" i="3"/>
  <c r="K50" i="3"/>
  <c r="J50" i="3"/>
  <c r="N45" i="3"/>
  <c r="M45" i="3"/>
  <c r="L45" i="3"/>
  <c r="K45" i="3"/>
  <c r="J45" i="3"/>
  <c r="N44" i="3"/>
  <c r="M44" i="3"/>
  <c r="L44" i="3"/>
  <c r="K44" i="3"/>
  <c r="J44" i="3"/>
  <c r="N42" i="3"/>
  <c r="M42" i="3"/>
  <c r="L42" i="3"/>
  <c r="K42" i="3"/>
  <c r="J42" i="3"/>
  <c r="N41" i="3"/>
  <c r="M41" i="3"/>
  <c r="L41" i="3"/>
  <c r="K41" i="3"/>
  <c r="J41" i="3"/>
  <c r="N39" i="3"/>
  <c r="M39" i="3"/>
  <c r="L39" i="3"/>
  <c r="K39" i="3"/>
  <c r="J39" i="3"/>
  <c r="N38" i="3"/>
  <c r="M38" i="3"/>
  <c r="L38" i="3"/>
  <c r="K38" i="3"/>
  <c r="J38" i="3"/>
  <c r="N33" i="3"/>
  <c r="M33" i="3"/>
  <c r="L33" i="3"/>
  <c r="K33" i="3"/>
  <c r="J33" i="3"/>
  <c r="N32" i="3"/>
  <c r="M32" i="3"/>
  <c r="L32" i="3"/>
  <c r="K32" i="3"/>
  <c r="J32" i="3"/>
  <c r="N31" i="3"/>
  <c r="M31" i="3"/>
  <c r="L31" i="3"/>
  <c r="K31" i="3"/>
  <c r="J31" i="3"/>
  <c r="N30" i="3"/>
  <c r="M30" i="3"/>
  <c r="L30" i="3"/>
  <c r="K30" i="3"/>
  <c r="J30" i="3"/>
  <c r="N29" i="3"/>
  <c r="M29" i="3"/>
  <c r="L29" i="3"/>
  <c r="K29" i="3"/>
  <c r="J29" i="3"/>
  <c r="N28" i="3"/>
  <c r="M28" i="3"/>
  <c r="L28" i="3"/>
  <c r="K28" i="3"/>
  <c r="J28" i="3"/>
  <c r="N27" i="3"/>
  <c r="M27" i="3"/>
  <c r="L27" i="3"/>
  <c r="K27" i="3"/>
  <c r="J27" i="3"/>
  <c r="N26" i="3"/>
  <c r="M26" i="3"/>
  <c r="L26" i="3"/>
  <c r="K26" i="3"/>
  <c r="J26" i="3"/>
  <c r="N22" i="3"/>
  <c r="M22" i="3"/>
  <c r="L22" i="3"/>
  <c r="K22" i="3"/>
  <c r="J22" i="3"/>
  <c r="N21" i="3"/>
  <c r="M21" i="3"/>
  <c r="L21" i="3"/>
  <c r="K21" i="3"/>
  <c r="J21" i="3"/>
  <c r="N20" i="3"/>
  <c r="M20" i="3"/>
  <c r="L20" i="3"/>
  <c r="K20" i="3"/>
  <c r="J20" i="3"/>
  <c r="N18" i="3"/>
  <c r="M18" i="3"/>
  <c r="L18" i="3"/>
  <c r="K18" i="3"/>
  <c r="J18" i="3"/>
  <c r="N17" i="3"/>
  <c r="M17" i="3"/>
  <c r="L17" i="3"/>
  <c r="K17" i="3"/>
  <c r="J17" i="3"/>
  <c r="N15" i="3"/>
  <c r="M15" i="3"/>
  <c r="L15" i="3"/>
  <c r="K15" i="3"/>
  <c r="J15" i="3"/>
  <c r="N14" i="3"/>
  <c r="M14" i="3"/>
  <c r="L14" i="3"/>
  <c r="K14" i="3"/>
  <c r="J14" i="3"/>
  <c r="N10" i="3"/>
  <c r="M10" i="3"/>
  <c r="L10" i="3"/>
  <c r="K10" i="3"/>
  <c r="J10" i="3"/>
  <c r="N8" i="3"/>
  <c r="L8" i="3"/>
  <c r="K8" i="3"/>
  <c r="J8" i="3"/>
  <c r="N6" i="3"/>
  <c r="M6" i="3"/>
  <c r="L6" i="3"/>
  <c r="K6" i="3"/>
  <c r="J6" i="3"/>
  <c r="N5" i="3"/>
  <c r="M5" i="3"/>
  <c r="L5" i="3"/>
  <c r="K5" i="3"/>
  <c r="J5" i="3"/>
  <c r="N4" i="3"/>
  <c r="M4" i="3"/>
  <c r="L4" i="3"/>
  <c r="K4" i="3"/>
  <c r="J4" i="3"/>
  <c r="N3" i="3"/>
  <c r="M3" i="3"/>
  <c r="L3" i="3"/>
  <c r="K3" i="3"/>
  <c r="J3" i="3"/>
  <c r="N2" i="3"/>
  <c r="M2" i="3"/>
  <c r="L2" i="3"/>
  <c r="K2" i="3"/>
  <c r="J2" i="3"/>
  <c r="G63" i="6"/>
  <c r="Q63" i="6" s="1"/>
  <c r="F63" i="6"/>
  <c r="P63" i="6" s="1"/>
  <c r="E63" i="6"/>
  <c r="O63" i="6" s="1"/>
  <c r="G62" i="6"/>
  <c r="Q62" i="6" s="1"/>
  <c r="P62" i="6"/>
  <c r="E62" i="6"/>
  <c r="O62" i="6" s="1"/>
  <c r="I61" i="6"/>
  <c r="I60" i="6"/>
  <c r="I59" i="6"/>
  <c r="I57" i="6"/>
  <c r="I56" i="6"/>
  <c r="I55" i="6"/>
  <c r="H53" i="6"/>
  <c r="F51" i="6"/>
  <c r="P51" i="6" s="1"/>
  <c r="I48" i="6"/>
  <c r="I47" i="6"/>
  <c r="I44" i="6"/>
  <c r="I42" i="6"/>
  <c r="H41" i="6"/>
  <c r="G39" i="6"/>
  <c r="Q39" i="6" s="1"/>
  <c r="F39" i="6"/>
  <c r="P39" i="6" s="1"/>
  <c r="E39" i="6"/>
  <c r="O39" i="6" s="1"/>
  <c r="G38" i="6"/>
  <c r="Q38" i="6" s="1"/>
  <c r="F38" i="6"/>
  <c r="P38" i="6" s="1"/>
  <c r="E38" i="6"/>
  <c r="O38" i="6" s="1"/>
  <c r="I35" i="6"/>
  <c r="I33" i="6"/>
  <c r="I31" i="6"/>
  <c r="H29" i="6"/>
  <c r="R29" i="6" s="1"/>
  <c r="V29" i="6" s="1"/>
  <c r="F27" i="6"/>
  <c r="P27" i="6" s="1"/>
  <c r="E27" i="6"/>
  <c r="O27" i="6" s="1"/>
  <c r="G26" i="6"/>
  <c r="Q26" i="6" s="1"/>
  <c r="E26" i="6"/>
  <c r="O26" i="6" s="1"/>
  <c r="I24" i="6"/>
  <c r="I22" i="6"/>
  <c r="I18" i="6"/>
  <c r="H17" i="6"/>
  <c r="R17" i="6" s="1"/>
  <c r="V17" i="6" s="1"/>
  <c r="O15" i="6"/>
  <c r="I13" i="6"/>
  <c r="I11" i="6"/>
  <c r="I9" i="6"/>
  <c r="I4" i="6"/>
  <c r="H2" i="6"/>
  <c r="I18" i="11" l="1"/>
  <c r="I4" i="11"/>
  <c r="I7" i="11"/>
  <c r="I13" i="11"/>
  <c r="I23" i="11"/>
  <c r="I26" i="11"/>
  <c r="I29" i="11"/>
  <c r="I32" i="11"/>
  <c r="I35" i="11"/>
  <c r="I38" i="11"/>
  <c r="I49" i="11"/>
  <c r="I24" i="11"/>
  <c r="I47" i="11"/>
  <c r="I48" i="11"/>
  <c r="I17" i="11"/>
  <c r="I14" i="11"/>
  <c r="I11" i="11"/>
  <c r="I3" i="11"/>
  <c r="J48" i="3"/>
  <c r="J47" i="3"/>
  <c r="K48" i="3"/>
  <c r="K47" i="3"/>
  <c r="J60" i="3"/>
  <c r="J59" i="3"/>
  <c r="N36" i="3"/>
  <c r="N35" i="3"/>
  <c r="L48" i="3"/>
  <c r="L47" i="3"/>
  <c r="K60" i="3"/>
  <c r="K59" i="3"/>
  <c r="J36" i="3"/>
  <c r="J35" i="3"/>
  <c r="M47" i="3"/>
  <c r="M48" i="3"/>
  <c r="L60" i="3"/>
  <c r="L59" i="3"/>
  <c r="K36" i="3"/>
  <c r="K35" i="3"/>
  <c r="N47" i="3"/>
  <c r="N48" i="3"/>
  <c r="M60" i="3"/>
  <c r="M59" i="3"/>
  <c r="L35" i="3"/>
  <c r="L36" i="3"/>
  <c r="N60" i="3"/>
  <c r="N59" i="3"/>
  <c r="M35" i="3"/>
  <c r="M36" i="3"/>
  <c r="O53" i="3"/>
  <c r="N11" i="3"/>
  <c r="I6" i="11"/>
  <c r="I10" i="11"/>
  <c r="I15" i="11"/>
  <c r="I20" i="11"/>
  <c r="I22" i="11"/>
  <c r="I28" i="11"/>
  <c r="I30" i="11"/>
  <c r="I33" i="11"/>
  <c r="I37" i="11"/>
  <c r="I41" i="11"/>
  <c r="I44" i="11"/>
  <c r="I45" i="11"/>
  <c r="I50" i="11"/>
  <c r="I41" i="6"/>
  <c r="R41" i="6"/>
  <c r="V41" i="6" s="1"/>
  <c r="I53" i="6"/>
  <c r="R53" i="6"/>
  <c r="V53" i="6" s="1"/>
  <c r="F41" i="5"/>
  <c r="M29" i="5"/>
  <c r="D17" i="5"/>
  <c r="J17" i="5"/>
  <c r="F29" i="5"/>
  <c r="Q29" i="5"/>
  <c r="K17" i="5"/>
  <c r="K41" i="5"/>
  <c r="Q41" i="5"/>
  <c r="E17" i="5"/>
  <c r="N23" i="3"/>
  <c r="J11" i="3"/>
  <c r="J12" i="3"/>
  <c r="J23" i="3"/>
  <c r="Q38" i="3"/>
  <c r="R38" i="3" s="1"/>
  <c r="N24" i="3"/>
  <c r="M12" i="3"/>
  <c r="J24" i="3"/>
  <c r="M24" i="3"/>
  <c r="K23" i="3"/>
  <c r="N12" i="3"/>
  <c r="K24" i="3"/>
  <c r="L23" i="3"/>
  <c r="P4" i="3"/>
  <c r="U4" i="3" s="1"/>
  <c r="Q27" i="3"/>
  <c r="R27" i="3" s="1"/>
  <c r="P6" i="3"/>
  <c r="U6" i="3" s="1"/>
  <c r="L24" i="3"/>
  <c r="M23" i="3"/>
  <c r="N65" i="5"/>
  <c r="D65" i="5"/>
  <c r="M17" i="5"/>
  <c r="G17" i="5"/>
  <c r="E41" i="5"/>
  <c r="P41" i="5"/>
  <c r="J24" i="6"/>
  <c r="J4" i="6"/>
  <c r="G52" i="6"/>
  <c r="Q52" i="6" s="1"/>
  <c r="J46" i="6"/>
  <c r="I46" i="6"/>
  <c r="J11" i="6"/>
  <c r="J23" i="6"/>
  <c r="I23" i="6"/>
  <c r="J12" i="6"/>
  <c r="I12" i="6"/>
  <c r="J29" i="6"/>
  <c r="I29" i="6"/>
  <c r="J36" i="6"/>
  <c r="I36" i="6"/>
  <c r="J49" i="6"/>
  <c r="I49" i="6"/>
  <c r="J3" i="6"/>
  <c r="I3" i="6"/>
  <c r="J34" i="6"/>
  <c r="I34" i="6"/>
  <c r="J54" i="6"/>
  <c r="I54" i="6"/>
  <c r="J17" i="6"/>
  <c r="I17" i="6"/>
  <c r="J25" i="6"/>
  <c r="I25" i="6"/>
  <c r="J37" i="6"/>
  <c r="I37" i="6"/>
  <c r="J19" i="6"/>
  <c r="I19" i="6"/>
  <c r="J42" i="6"/>
  <c r="J58" i="6"/>
  <c r="I58" i="6"/>
  <c r="J5" i="6"/>
  <c r="I5" i="6"/>
  <c r="J30" i="6"/>
  <c r="I30" i="6"/>
  <c r="J6" i="6"/>
  <c r="I6" i="6"/>
  <c r="J8" i="6"/>
  <c r="I8" i="6"/>
  <c r="J20" i="6"/>
  <c r="I20" i="6"/>
  <c r="J32" i="6"/>
  <c r="I32" i="6"/>
  <c r="J43" i="6"/>
  <c r="I43" i="6"/>
  <c r="J21" i="6"/>
  <c r="I21" i="6"/>
  <c r="J2" i="6"/>
  <c r="I2" i="6"/>
  <c r="J10" i="6"/>
  <c r="I10" i="6"/>
  <c r="J33" i="6"/>
  <c r="J45" i="6"/>
  <c r="I45" i="6"/>
  <c r="Q42" i="3"/>
  <c r="S42" i="3" s="1"/>
  <c r="Q33" i="3"/>
  <c r="S33" i="3" s="1"/>
  <c r="Q51" i="3"/>
  <c r="S51" i="3" s="1"/>
  <c r="Q30" i="3"/>
  <c r="R30" i="3" s="1"/>
  <c r="Q21" i="3"/>
  <c r="S21" i="3" s="1"/>
  <c r="Q18" i="3"/>
  <c r="S18" i="3" s="1"/>
  <c r="P15" i="3"/>
  <c r="U15" i="3" s="1"/>
  <c r="P28" i="3"/>
  <c r="U28" i="3" s="1"/>
  <c r="N17" i="5"/>
  <c r="G28" i="6"/>
  <c r="Q28" i="6" s="1"/>
  <c r="G29" i="5"/>
  <c r="J41" i="5"/>
  <c r="K65" i="5"/>
  <c r="G40" i="6"/>
  <c r="Q40" i="6" s="1"/>
  <c r="J47" i="6"/>
  <c r="P42" i="3"/>
  <c r="U42" i="3" s="1"/>
  <c r="P51" i="3"/>
  <c r="L41" i="5"/>
  <c r="F65" i="5"/>
  <c r="Q65" i="5"/>
  <c r="M65" i="5"/>
  <c r="J60" i="6"/>
  <c r="L29" i="5"/>
  <c r="F40" i="6"/>
  <c r="P40" i="6" s="1"/>
  <c r="H50" i="6"/>
  <c r="R50" i="6" s="1"/>
  <c r="J56" i="6"/>
  <c r="Q8" i="3"/>
  <c r="R8" i="3" s="1"/>
  <c r="P45" i="3"/>
  <c r="U45" i="3" s="1"/>
  <c r="L65" i="5"/>
  <c r="G65" i="5"/>
  <c r="P27" i="3"/>
  <c r="U27" i="3" s="1"/>
  <c r="Q29" i="3"/>
  <c r="R29" i="3" s="1"/>
  <c r="P39" i="3"/>
  <c r="P57" i="3"/>
  <c r="U57" i="3" s="1"/>
  <c r="O17" i="3"/>
  <c r="T17" i="3" s="1"/>
  <c r="P32" i="3"/>
  <c r="U32" i="3" s="1"/>
  <c r="Q56" i="3"/>
  <c r="Q5" i="3"/>
  <c r="R5" i="3" s="1"/>
  <c r="Q20" i="3"/>
  <c r="S20" i="3" s="1"/>
  <c r="O33" i="3"/>
  <c r="T33" i="3" s="1"/>
  <c r="P44" i="3"/>
  <c r="U44" i="3" s="1"/>
  <c r="P3" i="3"/>
  <c r="U3" i="3" s="1"/>
  <c r="S6" i="3"/>
  <c r="P17" i="3"/>
  <c r="U17" i="3" s="1"/>
  <c r="P22" i="3"/>
  <c r="U22" i="3" s="1"/>
  <c r="O28" i="3"/>
  <c r="T28" i="3" s="1"/>
  <c r="P33" i="3"/>
  <c r="U33" i="3" s="1"/>
  <c r="P52" i="3"/>
  <c r="U52" i="3" s="1"/>
  <c r="Q54" i="3"/>
  <c r="S54" i="3" s="1"/>
  <c r="P10" i="3"/>
  <c r="U10" i="3" s="1"/>
  <c r="Q53" i="3"/>
  <c r="J55" i="6"/>
  <c r="J59" i="6"/>
  <c r="E16" i="6"/>
  <c r="O16" i="6" s="1"/>
  <c r="E28" i="6"/>
  <c r="O28" i="6" s="1"/>
  <c r="E52" i="6"/>
  <c r="O52" i="6" s="1"/>
  <c r="G64" i="6"/>
  <c r="Q64" i="6" s="1"/>
  <c r="O5" i="3"/>
  <c r="T5" i="3" s="1"/>
  <c r="O21" i="3"/>
  <c r="T21" i="3" s="1"/>
  <c r="P30" i="3"/>
  <c r="U30" i="3" s="1"/>
  <c r="Q44" i="3"/>
  <c r="P54" i="3"/>
  <c r="D29" i="5"/>
  <c r="N29" i="5"/>
  <c r="K29" i="5"/>
  <c r="G16" i="6"/>
  <c r="Q16" i="6" s="1"/>
  <c r="Q6" i="3"/>
  <c r="R6" i="3" s="1"/>
  <c r="S10" i="3"/>
  <c r="P21" i="3"/>
  <c r="U21" i="3" s="1"/>
  <c r="O29" i="3"/>
  <c r="T29" i="3" s="1"/>
  <c r="O32" i="3"/>
  <c r="T32" i="3" s="1"/>
  <c r="Q41" i="3"/>
  <c r="S41" i="3" s="1"/>
  <c r="M41" i="5"/>
  <c r="H27" i="6"/>
  <c r="R27" i="6" s="1"/>
  <c r="O42" i="3"/>
  <c r="T42" i="3" s="1"/>
  <c r="F28" i="6"/>
  <c r="P28" i="6" s="1"/>
  <c r="L12" i="3"/>
  <c r="Q3" i="3"/>
  <c r="R3" i="3" s="1"/>
  <c r="S5" i="3"/>
  <c r="S8" i="3"/>
  <c r="Q15" i="3"/>
  <c r="S15" i="3" s="1"/>
  <c r="P20" i="3"/>
  <c r="U20" i="3" s="1"/>
  <c r="Q31" i="3"/>
  <c r="R31" i="3" s="1"/>
  <c r="P53" i="3"/>
  <c r="E29" i="5"/>
  <c r="P29" i="5"/>
  <c r="P17" i="5"/>
  <c r="F16" i="6"/>
  <c r="P16" i="6" s="1"/>
  <c r="H39" i="6"/>
  <c r="R39" i="6" s="1"/>
  <c r="E40" i="6"/>
  <c r="O40" i="6" s="1"/>
  <c r="F52" i="6"/>
  <c r="P52" i="6" s="1"/>
  <c r="E64" i="6"/>
  <c r="O64" i="6" s="1"/>
  <c r="S4" i="3"/>
  <c r="P8" i="3"/>
  <c r="U8" i="3" s="1"/>
  <c r="O18" i="3"/>
  <c r="O22" i="3"/>
  <c r="T22" i="3" s="1"/>
  <c r="P31" i="3"/>
  <c r="U31" i="3" s="1"/>
  <c r="O39" i="3"/>
  <c r="Q45" i="3"/>
  <c r="S45" i="3" s="1"/>
  <c r="G41" i="5"/>
  <c r="D41" i="5"/>
  <c r="N41" i="5"/>
  <c r="O15" i="3"/>
  <c r="T15" i="3" s="1"/>
  <c r="O41" i="3"/>
  <c r="T41" i="3" s="1"/>
  <c r="O51" i="3"/>
  <c r="O52" i="3"/>
  <c r="J65" i="5"/>
  <c r="E65" i="5"/>
  <c r="P65" i="5"/>
  <c r="J9" i="6"/>
  <c r="J13" i="6"/>
  <c r="H14" i="6"/>
  <c r="R14" i="6" s="1"/>
  <c r="J18" i="6"/>
  <c r="J22" i="6"/>
  <c r="J31" i="6"/>
  <c r="J35" i="6"/>
  <c r="J44" i="6"/>
  <c r="J48" i="6"/>
  <c r="J53" i="6"/>
  <c r="J57" i="6"/>
  <c r="J61" i="6"/>
  <c r="H62" i="6"/>
  <c r="R62" i="6" s="1"/>
  <c r="F64" i="6"/>
  <c r="P64" i="6" s="1"/>
  <c r="Q2" i="3"/>
  <c r="S3" i="3"/>
  <c r="O3" i="3"/>
  <c r="T3" i="3" s="1"/>
  <c r="H26" i="6"/>
  <c r="R26" i="6" s="1"/>
  <c r="H51" i="6"/>
  <c r="R51" i="6" s="1"/>
  <c r="K11" i="3"/>
  <c r="K12" i="3"/>
  <c r="P2" i="3"/>
  <c r="O2" i="3"/>
  <c r="H15" i="6"/>
  <c r="R15" i="6" s="1"/>
  <c r="H38" i="6"/>
  <c r="R38" i="6" s="1"/>
  <c r="H63" i="6"/>
  <c r="R63" i="6" s="1"/>
  <c r="J41" i="6"/>
  <c r="S2" i="3"/>
  <c r="Q4" i="3"/>
  <c r="R4" i="3" s="1"/>
  <c r="P5" i="3"/>
  <c r="U5" i="3" s="1"/>
  <c r="O6" i="3"/>
  <c r="T6" i="3" s="1"/>
  <c r="Q10" i="3"/>
  <c r="R10" i="3" s="1"/>
  <c r="L11" i="3"/>
  <c r="O14" i="3"/>
  <c r="Q17" i="3"/>
  <c r="P18" i="3"/>
  <c r="O20" i="3"/>
  <c r="T20" i="3" s="1"/>
  <c r="Q22" i="3"/>
  <c r="O26" i="3"/>
  <c r="Q28" i="3"/>
  <c r="P29" i="3"/>
  <c r="U29" i="3" s="1"/>
  <c r="O30" i="3"/>
  <c r="T30" i="3" s="1"/>
  <c r="Q32" i="3"/>
  <c r="Q39" i="3"/>
  <c r="P41" i="3"/>
  <c r="U41" i="3" s="1"/>
  <c r="O44" i="3"/>
  <c r="T44" i="3" s="1"/>
  <c r="Q50" i="3"/>
  <c r="Q52" i="3"/>
  <c r="P56" i="3"/>
  <c r="U56" i="3" s="1"/>
  <c r="O8" i="3"/>
  <c r="T8" i="3" s="1"/>
  <c r="M11" i="3"/>
  <c r="P14" i="3"/>
  <c r="P26" i="3"/>
  <c r="O27" i="3"/>
  <c r="T27" i="3" s="1"/>
  <c r="O31" i="3"/>
  <c r="T31" i="3" s="1"/>
  <c r="O38" i="3"/>
  <c r="P50" i="3"/>
  <c r="O50" i="3"/>
  <c r="O4" i="3"/>
  <c r="T4" i="3" s="1"/>
  <c r="O10" i="3"/>
  <c r="T10" i="3" s="1"/>
  <c r="Q14" i="3"/>
  <c r="Q26" i="3"/>
  <c r="P38" i="3"/>
  <c r="O45" i="3"/>
  <c r="T45" i="3" s="1"/>
  <c r="O56" i="3"/>
  <c r="T56" i="3" s="1"/>
  <c r="O54" i="3"/>
  <c r="O57" i="3"/>
  <c r="T57" i="3" s="1"/>
  <c r="Q57" i="3"/>
  <c r="S57" i="3" s="1"/>
  <c r="F17" i="5"/>
  <c r="L17" i="5"/>
  <c r="Q17" i="5"/>
  <c r="J25" i="3" l="1"/>
  <c r="S30" i="3"/>
  <c r="R44" i="3"/>
  <c r="S44" i="3"/>
  <c r="R56" i="3"/>
  <c r="S56" i="3"/>
  <c r="Q59" i="3"/>
  <c r="Q60" i="3"/>
  <c r="O48" i="3"/>
  <c r="O47" i="3"/>
  <c r="P35" i="3"/>
  <c r="P36" i="3"/>
  <c r="O36" i="3"/>
  <c r="O35" i="3"/>
  <c r="Q36" i="3"/>
  <c r="Q35" i="3"/>
  <c r="P59" i="3"/>
  <c r="P60" i="3"/>
  <c r="P48" i="3"/>
  <c r="P47" i="3"/>
  <c r="O60" i="3"/>
  <c r="O59" i="3"/>
  <c r="Q47" i="3"/>
  <c r="Q48" i="3"/>
  <c r="R18" i="3"/>
  <c r="R33" i="3"/>
  <c r="M49" i="3"/>
  <c r="N25" i="3"/>
  <c r="M61" i="3"/>
  <c r="S29" i="3"/>
  <c r="K37" i="3"/>
  <c r="J13" i="3"/>
  <c r="S27" i="3"/>
  <c r="T39" i="3"/>
  <c r="Q23" i="3"/>
  <c r="U18" i="3"/>
  <c r="P23" i="3"/>
  <c r="T18" i="3"/>
  <c r="O23" i="3"/>
  <c r="U39" i="3"/>
  <c r="R54" i="3"/>
  <c r="J61" i="3"/>
  <c r="R51" i="3"/>
  <c r="U53" i="3"/>
  <c r="U54" i="3"/>
  <c r="Q12" i="3"/>
  <c r="Q11" i="3"/>
  <c r="T53" i="3"/>
  <c r="T54" i="3"/>
  <c r="S38" i="3"/>
  <c r="O11" i="3"/>
  <c r="O12" i="3"/>
  <c r="M37" i="3"/>
  <c r="R42" i="3"/>
  <c r="P11" i="3"/>
  <c r="P12" i="3"/>
  <c r="T52" i="3"/>
  <c r="U51" i="3"/>
  <c r="R20" i="3"/>
  <c r="T51" i="3"/>
  <c r="L37" i="3"/>
  <c r="I39" i="6"/>
  <c r="I50" i="6"/>
  <c r="I63" i="6"/>
  <c r="I62" i="6"/>
  <c r="H52" i="6"/>
  <c r="R52" i="6" s="1"/>
  <c r="I27" i="6"/>
  <c r="H40" i="6"/>
  <c r="R40" i="6" s="1"/>
  <c r="H28" i="6"/>
  <c r="R28" i="6" s="1"/>
  <c r="J14" i="6"/>
  <c r="J27" i="6"/>
  <c r="J49" i="3"/>
  <c r="S31" i="3"/>
  <c r="R21" i="3"/>
  <c r="N37" i="3"/>
  <c r="M13" i="3"/>
  <c r="L25" i="3"/>
  <c r="L61" i="3"/>
  <c r="N13" i="3"/>
  <c r="K13" i="3"/>
  <c r="I15" i="6"/>
  <c r="L13" i="3"/>
  <c r="I26" i="6"/>
  <c r="K25" i="3"/>
  <c r="R41" i="3"/>
  <c r="R15" i="3"/>
  <c r="R53" i="3"/>
  <c r="S53" i="3"/>
  <c r="H64" i="6"/>
  <c r="R64" i="6" s="1"/>
  <c r="I14" i="6"/>
  <c r="J39" i="6"/>
  <c r="N61" i="3"/>
  <c r="N49" i="3"/>
  <c r="H16" i="6"/>
  <c r="R16" i="6" s="1"/>
  <c r="J26" i="6"/>
  <c r="M25" i="3"/>
  <c r="R45" i="3"/>
  <c r="K61" i="3"/>
  <c r="I38" i="6"/>
  <c r="J37" i="3"/>
  <c r="I51" i="6"/>
  <c r="U50" i="3"/>
  <c r="T38" i="3"/>
  <c r="S52" i="3"/>
  <c r="R52" i="3"/>
  <c r="S50" i="3"/>
  <c r="R50" i="3"/>
  <c r="S28" i="3"/>
  <c r="R28" i="3"/>
  <c r="S17" i="3"/>
  <c r="R17" i="3"/>
  <c r="U2" i="3"/>
  <c r="J38" i="6"/>
  <c r="U38" i="3"/>
  <c r="R26" i="3"/>
  <c r="S26" i="3"/>
  <c r="K49" i="3"/>
  <c r="S39" i="3"/>
  <c r="R39" i="3"/>
  <c r="S32" i="3"/>
  <c r="R32" i="3"/>
  <c r="T26" i="3"/>
  <c r="S22" i="3"/>
  <c r="R22" i="3"/>
  <c r="O24" i="3"/>
  <c r="T14" i="3"/>
  <c r="J15" i="6"/>
  <c r="R57" i="3"/>
  <c r="Q24" i="3"/>
  <c r="R14" i="3"/>
  <c r="S14" i="3"/>
  <c r="J51" i="6"/>
  <c r="J50" i="6"/>
  <c r="L49" i="3"/>
  <c r="T50" i="3"/>
  <c r="U26" i="3"/>
  <c r="P24" i="3"/>
  <c r="U14" i="3"/>
  <c r="T2" i="3"/>
  <c r="R2" i="3"/>
  <c r="J63" i="6"/>
  <c r="J62" i="6"/>
  <c r="R48" i="3" l="1"/>
  <c r="R47" i="3"/>
  <c r="R36" i="3"/>
  <c r="R35" i="3"/>
  <c r="R59" i="3"/>
  <c r="R60" i="3"/>
  <c r="R23" i="3"/>
  <c r="I40" i="6"/>
  <c r="O25" i="3"/>
  <c r="R12" i="3"/>
  <c r="R11" i="3"/>
  <c r="I52" i="6"/>
  <c r="I28" i="6"/>
  <c r="I64" i="6"/>
  <c r="J16" i="6"/>
  <c r="J40" i="6"/>
  <c r="J28" i="6"/>
  <c r="I16" i="6"/>
  <c r="Q49" i="3"/>
  <c r="J52" i="6"/>
  <c r="P37" i="3"/>
  <c r="Q61" i="3"/>
  <c r="P49" i="3"/>
  <c r="O13" i="3"/>
  <c r="Q37" i="3"/>
  <c r="O37" i="3"/>
  <c r="Q13" i="3"/>
  <c r="P25" i="3"/>
  <c r="O61" i="3"/>
  <c r="P13" i="3"/>
  <c r="R24" i="3"/>
  <c r="O49" i="3"/>
  <c r="Q25" i="3"/>
  <c r="J64" i="6"/>
  <c r="P61" i="3"/>
  <c r="R13" i="3" l="1"/>
  <c r="R49" i="3"/>
  <c r="R25" i="3"/>
  <c r="R37" i="3"/>
  <c r="R61" i="3"/>
  <c r="J29" i="5" l="1"/>
  <c r="O22" i="5"/>
  <c r="O28" i="5" l="1"/>
  <c r="O27" i="5"/>
  <c r="O29" i="5" l="1"/>
</calcChain>
</file>

<file path=xl/sharedStrings.xml><?xml version="1.0" encoding="utf-8"?>
<sst xmlns="http://schemas.openxmlformats.org/spreadsheetml/2006/main" count="276" uniqueCount="150">
  <si>
    <t>DOC(mg/kg)</t>
  </si>
  <si>
    <t>TOC(g/kg)</t>
  </si>
  <si>
    <t>CV</t>
  </si>
  <si>
    <r>
      <rPr>
        <sz val="12"/>
        <color theme="1"/>
        <rFont val="宋体"/>
        <family val="3"/>
        <charset val="134"/>
      </rPr>
      <t>编号</t>
    </r>
  </si>
  <si>
    <t>田间含水量</t>
  </si>
  <si>
    <t>S1</t>
  </si>
  <si>
    <t>S3</t>
  </si>
  <si>
    <t>S4</t>
  </si>
  <si>
    <t>S11</t>
  </si>
  <si>
    <t>S14</t>
  </si>
  <si>
    <t>S18</t>
  </si>
  <si>
    <t>S8</t>
  </si>
  <si>
    <t>S9</t>
  </si>
  <si>
    <t>S15</t>
  </si>
  <si>
    <t>S2</t>
  </si>
  <si>
    <t>S10</t>
  </si>
  <si>
    <t>S17</t>
  </si>
  <si>
    <t>S5</t>
  </si>
  <si>
    <t>S12</t>
  </si>
  <si>
    <t>S13</t>
  </si>
  <si>
    <t>2~0.05mm</t>
  </si>
  <si>
    <t>0.05~0.002mm</t>
  </si>
  <si>
    <t>&lt;0.002mm</t>
  </si>
  <si>
    <t>sand</t>
  </si>
  <si>
    <t>silt</t>
  </si>
  <si>
    <t>clay</t>
  </si>
  <si>
    <t>2-1.5mm</t>
  </si>
  <si>
    <t>1.5-1mm</t>
  </si>
  <si>
    <t>2-1mm</t>
  </si>
  <si>
    <t>1-0.5mm</t>
  </si>
  <si>
    <t>0.5-0.25mm</t>
  </si>
  <si>
    <t>1~0.25mm</t>
  </si>
  <si>
    <t>0.25-0.05mm</t>
  </si>
  <si>
    <t>0.05-0.02mm</t>
  </si>
  <si>
    <t>0.02-0.01mm</t>
  </si>
  <si>
    <t>0.01-0.002mm</t>
  </si>
  <si>
    <t>2~0.05mm</t>
    <phoneticPr fontId="10" type="noConversion"/>
  </si>
  <si>
    <t>LOC(g/kg)</t>
    <phoneticPr fontId="10" type="noConversion"/>
  </si>
  <si>
    <t>DOC/TOC</t>
    <phoneticPr fontId="10" type="noConversion"/>
  </si>
  <si>
    <t>LOC/TOC</t>
    <phoneticPr fontId="10" type="noConversion"/>
  </si>
  <si>
    <t>2~0.05 mm</t>
    <phoneticPr fontId="10" type="noConversion"/>
  </si>
  <si>
    <t>SOC(%)</t>
    <phoneticPr fontId="10" type="noConversion"/>
  </si>
  <si>
    <t>DOC(%)</t>
    <phoneticPr fontId="10" type="noConversion"/>
  </si>
  <si>
    <t>LOC(%)</t>
    <phoneticPr fontId="10" type="noConversion"/>
  </si>
  <si>
    <t>HOC(%)</t>
    <phoneticPr fontId="10" type="noConversion"/>
  </si>
  <si>
    <t>SOC pool(Mg C/ha)</t>
    <phoneticPr fontId="10" type="noConversion"/>
  </si>
  <si>
    <t>DOC pool(Mg C/ha)</t>
    <phoneticPr fontId="10" type="noConversion"/>
  </si>
  <si>
    <t>Active carbon pool(Mg C/ha)</t>
    <phoneticPr fontId="10" type="noConversion"/>
  </si>
  <si>
    <t>passive carbon pool(Mg C/ha)</t>
    <phoneticPr fontId="10" type="noConversion"/>
  </si>
  <si>
    <t>DOC</t>
    <phoneticPr fontId="10" type="noConversion"/>
  </si>
  <si>
    <t>SOC</t>
    <phoneticPr fontId="10" type="noConversion"/>
  </si>
  <si>
    <t>name</t>
    <phoneticPr fontId="10" type="noConversion"/>
  </si>
  <si>
    <t>land use</t>
    <phoneticPr fontId="10" type="noConversion"/>
  </si>
  <si>
    <t>XLX-S1</t>
    <phoneticPr fontId="10" type="noConversion"/>
  </si>
  <si>
    <t>XLX-S3</t>
    <phoneticPr fontId="10" type="noConversion"/>
  </si>
  <si>
    <t>XLX-S4</t>
    <phoneticPr fontId="10" type="noConversion"/>
  </si>
  <si>
    <t>XLX-S6</t>
    <phoneticPr fontId="10" type="noConversion"/>
  </si>
  <si>
    <t>XLX-S11</t>
    <phoneticPr fontId="10" type="noConversion"/>
  </si>
  <si>
    <t>XLX-S14</t>
    <phoneticPr fontId="10" type="noConversion"/>
  </si>
  <si>
    <t>XLX-S18</t>
    <phoneticPr fontId="10" type="noConversion"/>
  </si>
  <si>
    <t>XLX-S8</t>
    <phoneticPr fontId="10" type="noConversion"/>
  </si>
  <si>
    <t>XLX-S9</t>
    <phoneticPr fontId="10" type="noConversion"/>
  </si>
  <si>
    <t>XLX-S15</t>
    <phoneticPr fontId="10" type="noConversion"/>
  </si>
  <si>
    <t>XLX-S2</t>
    <phoneticPr fontId="10" type="noConversion"/>
  </si>
  <si>
    <t>XLX-S10</t>
    <phoneticPr fontId="10" type="noConversion"/>
  </si>
  <si>
    <t>XLX-S17</t>
    <phoneticPr fontId="10" type="noConversion"/>
  </si>
  <si>
    <t>XLX-S5</t>
    <phoneticPr fontId="10" type="noConversion"/>
  </si>
  <si>
    <t>XLX-S12</t>
    <phoneticPr fontId="10" type="noConversion"/>
  </si>
  <si>
    <t>XLX-S13</t>
    <phoneticPr fontId="10" type="noConversion"/>
  </si>
  <si>
    <t>average value</t>
    <phoneticPr fontId="10" type="noConversion"/>
  </si>
  <si>
    <t>standard deviation</t>
    <phoneticPr fontId="10" type="noConversion"/>
  </si>
  <si>
    <t>CF</t>
    <phoneticPr fontId="10" type="noConversion"/>
  </si>
  <si>
    <t>ST</t>
    <phoneticPr fontId="10" type="noConversion"/>
  </si>
  <si>
    <t>NF</t>
    <phoneticPr fontId="10" type="noConversion"/>
  </si>
  <si>
    <t>VF</t>
    <phoneticPr fontId="10" type="noConversion"/>
  </si>
  <si>
    <t>EF</t>
    <phoneticPr fontId="10" type="noConversion"/>
  </si>
  <si>
    <t>Bulk density</t>
    <phoneticPr fontId="10" type="noConversion"/>
  </si>
  <si>
    <t>Total porosity</t>
    <phoneticPr fontId="10" type="noConversion"/>
  </si>
  <si>
    <t>Non capillary porosity</t>
    <phoneticPr fontId="10" type="noConversion"/>
  </si>
  <si>
    <t>land use</t>
    <phoneticPr fontId="10" type="noConversion"/>
  </si>
  <si>
    <r>
      <t>Ring cutter</t>
    </r>
    <r>
      <rPr>
        <sz val="12"/>
        <color theme="1"/>
        <rFont val="Times New Roman"/>
        <family val="1"/>
      </rPr>
      <t>(m0)</t>
    </r>
    <phoneticPr fontId="10" type="noConversion"/>
  </si>
  <si>
    <r>
      <t>Ring cutter+
Fresh soil</t>
    </r>
    <r>
      <rPr>
        <sz val="12"/>
        <color theme="1"/>
        <rFont val="Times New Roman"/>
        <family val="1"/>
      </rPr>
      <t>(m)</t>
    </r>
    <phoneticPr fontId="10" type="noConversion"/>
  </si>
  <si>
    <r>
      <t>Ring cutter+soil</t>
    </r>
    <r>
      <rPr>
        <sz val="12"/>
        <color theme="1"/>
        <rFont val="Times New Roman"/>
        <family val="1"/>
      </rPr>
      <t>(m1)</t>
    </r>
    <phoneticPr fontId="10" type="noConversion"/>
  </si>
  <si>
    <r>
      <t>Ring cutter+Dry soil weight</t>
    </r>
    <r>
      <rPr>
        <sz val="12"/>
        <color theme="1"/>
        <rFont val="Times New Roman"/>
        <family val="1"/>
      </rPr>
      <t>(m4)</t>
    </r>
    <phoneticPr fontId="10" type="noConversion"/>
  </si>
  <si>
    <r>
      <rPr>
        <sz val="12"/>
        <color theme="1"/>
        <rFont val="Times New Roman"/>
        <family val="3"/>
      </rPr>
      <t>2h after dry sand absorbs water,ring cutter+soil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Times New Roman"/>
        <family val="1"/>
      </rPr>
      <t>m2</t>
    </r>
    <r>
      <rPr>
        <sz val="12"/>
        <color theme="1"/>
        <rFont val="宋体"/>
        <family val="3"/>
        <charset val="134"/>
      </rPr>
      <t>）</t>
    </r>
    <phoneticPr fontId="10" type="noConversion"/>
  </si>
  <si>
    <t>saturated water content</t>
    <phoneticPr fontId="10" type="noConversion"/>
  </si>
  <si>
    <t xml:space="preserve">capillary water capacity </t>
    <phoneticPr fontId="10" type="noConversion"/>
  </si>
  <si>
    <t>Natural moisture content</t>
    <phoneticPr fontId="10" type="noConversion"/>
  </si>
  <si>
    <t>capillary porosity</t>
    <phoneticPr fontId="10" type="noConversion"/>
  </si>
  <si>
    <t>CF</t>
    <phoneticPr fontId="10" type="noConversion"/>
  </si>
  <si>
    <t xml:space="preserve">
Soil void ratio</t>
    <phoneticPr fontId="10" type="noConversion"/>
  </si>
  <si>
    <r>
      <rPr>
        <sz val="12"/>
        <color theme="1"/>
        <rFont val="Times New Roman"/>
        <family val="3"/>
      </rPr>
      <t>ring cutter+soil</t>
    </r>
    <r>
      <rPr>
        <sz val="12"/>
        <color theme="1"/>
        <rFont val="宋体"/>
        <family val="3"/>
        <charset val="134"/>
      </rPr>
      <t xml:space="preserve">, </t>
    </r>
    <r>
      <rPr>
        <sz val="12"/>
        <color theme="1"/>
        <rFont val="Times New Roman"/>
        <family val="3"/>
      </rPr>
      <t>after 2 days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Times New Roman"/>
        <family val="1"/>
      </rPr>
      <t>m3</t>
    </r>
    <r>
      <rPr>
        <sz val="12"/>
        <color theme="1"/>
        <rFont val="宋体"/>
        <family val="3"/>
        <charset val="134"/>
      </rPr>
      <t>）</t>
    </r>
    <phoneticPr fontId="10" type="noConversion"/>
  </si>
  <si>
    <t>Saturated water holding capacity of soil（mm）</t>
    <phoneticPr fontId="10" type="noConversion"/>
  </si>
  <si>
    <r>
      <t>Soil water storage capacity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Times New Roman"/>
        <family val="1"/>
      </rPr>
      <t>t/hm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）</t>
    </r>
    <phoneticPr fontId="10" type="noConversion"/>
  </si>
  <si>
    <r>
      <t>Capillary water holding capacity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Times New Roman"/>
        <family val="1"/>
      </rPr>
      <t>t/hm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）</t>
    </r>
    <phoneticPr fontId="10" type="noConversion"/>
  </si>
  <si>
    <t>NF</t>
    <phoneticPr fontId="10" type="noConversion"/>
  </si>
  <si>
    <t>EF</t>
    <phoneticPr fontId="10" type="noConversion"/>
  </si>
  <si>
    <t>ST</t>
    <phoneticPr fontId="10" type="noConversion"/>
  </si>
  <si>
    <t>VF</t>
    <phoneticPr fontId="10" type="noConversion"/>
  </si>
  <si>
    <r>
      <t>HOC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Times New Roman"/>
        <family val="1"/>
      </rPr>
      <t>g/kg</t>
    </r>
    <r>
      <rPr>
        <sz val="12"/>
        <color theme="1"/>
        <rFont val="宋体"/>
        <family val="3"/>
        <charset val="134"/>
      </rPr>
      <t>）</t>
    </r>
  </si>
  <si>
    <r>
      <t>Oxidative stability factor-</t>
    </r>
    <r>
      <rPr>
        <sz val="12"/>
        <color theme="1"/>
        <rFont val="Times New Roman"/>
        <family val="1"/>
      </rPr>
      <t>K</t>
    </r>
    <r>
      <rPr>
        <vertAlign val="subscript"/>
        <sz val="12"/>
        <color theme="1"/>
        <rFont val="Times New Roman"/>
        <family val="1"/>
      </rPr>
      <t>OS</t>
    </r>
    <phoneticPr fontId="10" type="noConversion"/>
  </si>
  <si>
    <r>
      <t>soil carbon pool activity-</t>
    </r>
    <r>
      <rPr>
        <sz val="12"/>
        <color theme="1"/>
        <rFont val="Times New Roman"/>
        <family val="1"/>
      </rPr>
      <t>A</t>
    </r>
    <phoneticPr fontId="10" type="noConversion"/>
  </si>
  <si>
    <r>
      <t>depth</t>
    </r>
    <r>
      <rPr>
        <sz val="12"/>
        <color theme="1"/>
        <rFont val="宋体"/>
        <family val="1"/>
        <charset val="134"/>
      </rPr>
      <t>（</t>
    </r>
    <r>
      <rPr>
        <sz val="12"/>
        <color theme="1"/>
        <rFont val="Times New Roman"/>
        <family val="1"/>
      </rPr>
      <t>m</t>
    </r>
    <r>
      <rPr>
        <sz val="12"/>
        <color theme="1"/>
        <rFont val="宋体"/>
        <family val="1"/>
        <charset val="134"/>
      </rPr>
      <t>）</t>
    </r>
    <phoneticPr fontId="10" type="noConversion"/>
  </si>
  <si>
    <r>
      <rPr>
        <sz val="12"/>
        <color theme="1"/>
        <rFont val="Times New Roman"/>
        <family val="1"/>
      </rPr>
      <t>Bulk density</t>
    </r>
    <r>
      <rPr>
        <sz val="12"/>
        <color theme="1"/>
        <rFont val="宋体"/>
        <family val="1"/>
        <charset val="134"/>
      </rPr>
      <t>（</t>
    </r>
    <r>
      <rPr>
        <sz val="12"/>
        <color theme="1"/>
        <rFont val="Times New Roman"/>
        <family val="1"/>
      </rPr>
      <t>Mg/m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宋体"/>
        <family val="1"/>
        <charset val="134"/>
      </rPr>
      <t>）</t>
    </r>
    <phoneticPr fontId="10" type="noConversion"/>
  </si>
  <si>
    <t>CF</t>
    <phoneticPr fontId="10" type="noConversion"/>
  </si>
  <si>
    <t>land use</t>
    <phoneticPr fontId="10" type="noConversion"/>
  </si>
  <si>
    <t>name</t>
    <phoneticPr fontId="10" type="noConversion"/>
  </si>
  <si>
    <t xml:space="preserve">Soil texture type
</t>
    <phoneticPr fontId="10" type="noConversion"/>
  </si>
  <si>
    <t>loam</t>
  </si>
  <si>
    <t>Silty loam</t>
  </si>
  <si>
    <t>Clay loam</t>
  </si>
  <si>
    <t>Gravel</t>
    <phoneticPr fontId="10" type="noConversion"/>
  </si>
  <si>
    <t>Coarse sand</t>
    <phoneticPr fontId="10" type="noConversion"/>
  </si>
  <si>
    <t>Coarse sand</t>
    <phoneticPr fontId="10" type="noConversion"/>
  </si>
  <si>
    <t>fine sand</t>
    <phoneticPr fontId="10" type="noConversion"/>
  </si>
  <si>
    <t>sand</t>
    <phoneticPr fontId="10" type="noConversion"/>
  </si>
  <si>
    <t xml:space="preserve">silt </t>
    <phoneticPr fontId="10" type="noConversion"/>
  </si>
  <si>
    <t>soil clay</t>
    <phoneticPr fontId="10" type="noConversion"/>
  </si>
  <si>
    <t>K</t>
    <phoneticPr fontId="10" type="noConversion"/>
  </si>
  <si>
    <t>Convert to international system</t>
    <phoneticPr fontId="10" type="noConversion"/>
  </si>
  <si>
    <t>SAN</t>
    <phoneticPr fontId="10" type="noConversion"/>
  </si>
  <si>
    <t>SIL</t>
    <phoneticPr fontId="10" type="noConversion"/>
  </si>
  <si>
    <t>CLA</t>
    <phoneticPr fontId="10" type="noConversion"/>
  </si>
  <si>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mm</t>
    </r>
    <r>
      <rPr>
        <sz val="11"/>
        <color theme="1"/>
        <rFont val="宋体"/>
        <family val="3"/>
        <charset val="134"/>
      </rPr>
      <t>）</t>
    </r>
    <phoneticPr fontId="10" type="noConversion"/>
  </si>
  <si>
    <t>gravel</t>
    <phoneticPr fontId="10" type="noConversion"/>
  </si>
  <si>
    <t>Medium sand</t>
    <phoneticPr fontId="10" type="noConversion"/>
  </si>
  <si>
    <t>silt</t>
    <phoneticPr fontId="10" type="noConversion"/>
  </si>
  <si>
    <t>clay</t>
    <phoneticPr fontId="10" type="noConversion"/>
  </si>
  <si>
    <t>coarse silt</t>
    <phoneticPr fontId="10" type="noConversion"/>
  </si>
  <si>
    <t>XLX-S1</t>
    <phoneticPr fontId="10" type="noConversion"/>
  </si>
  <si>
    <t>XLS-S3</t>
    <phoneticPr fontId="10" type="noConversion"/>
  </si>
  <si>
    <t>XLX-S4</t>
    <phoneticPr fontId="10" type="noConversion"/>
  </si>
  <si>
    <t>XLX-S11</t>
    <phoneticPr fontId="10" type="noConversion"/>
  </si>
  <si>
    <t>XLX-S14</t>
    <phoneticPr fontId="10" type="noConversion"/>
  </si>
  <si>
    <t>XLX-S18</t>
    <phoneticPr fontId="10" type="noConversion"/>
  </si>
  <si>
    <t>XLX-S8</t>
    <phoneticPr fontId="10" type="noConversion"/>
  </si>
  <si>
    <t>XLX-S9</t>
    <phoneticPr fontId="10" type="noConversion"/>
  </si>
  <si>
    <t>XLX-S15</t>
    <phoneticPr fontId="10" type="noConversion"/>
  </si>
  <si>
    <t>XLX-S2</t>
    <phoneticPr fontId="10" type="noConversion"/>
  </si>
  <si>
    <t>XLX-S10</t>
    <phoneticPr fontId="10" type="noConversion"/>
  </si>
  <si>
    <t>XLX-S17</t>
    <phoneticPr fontId="10" type="noConversion"/>
  </si>
  <si>
    <t>XLX-S5</t>
    <phoneticPr fontId="10" type="noConversion"/>
  </si>
  <si>
    <t>XLX-S12</t>
    <phoneticPr fontId="10" type="noConversion"/>
  </si>
  <si>
    <t>XLX-S13</t>
    <phoneticPr fontId="10" type="noConversion"/>
  </si>
  <si>
    <t>XLX-S6</t>
    <phoneticPr fontId="10" type="noConversion"/>
  </si>
  <si>
    <t>Natural mixed forest</t>
    <phoneticPr fontId="10" type="noConversion"/>
  </si>
  <si>
    <t>Cypress forest</t>
    <phoneticPr fontId="10" type="noConversion"/>
  </si>
  <si>
    <t>Economic forest</t>
    <phoneticPr fontId="10" type="noConversion"/>
  </si>
  <si>
    <t>Stone dike terrace</t>
    <phoneticPr fontId="10" type="noConversion"/>
  </si>
  <si>
    <t>Vegetable land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</si>
</sst>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);[Red]\(0.00\)"/>
    <numFmt numFmtId="178" formatCode="0.0000_);[Red]\(0.0000\)"/>
    <numFmt numFmtId="179" formatCode="0.000000_);[Red]\(0.000000\)"/>
    <numFmt numFmtId="180" formatCode="0.000%"/>
    <numFmt numFmtId="181" formatCode="0_);[Red]\(0\)"/>
    <numFmt numFmtId="182" formatCode="0.000_);[Red]\(0.000\)"/>
    <numFmt numFmtId="183" formatCode="0.000000000000000%"/>
    <numFmt numFmtId="184" formatCode="0.00000_);[Red]\(0.00000\)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vertAlign val="subscript"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1"/>
      <charset val="134"/>
    </font>
    <font>
      <sz val="12"/>
      <color theme="1"/>
      <name val="Times New Roman"/>
      <family val="1"/>
      <charset val="134"/>
    </font>
    <font>
      <sz val="11"/>
      <color theme="1"/>
      <name val="宋体"/>
      <family val="3"/>
      <charset val="134"/>
      <scheme val="minor"/>
    </font>
    <font>
      <sz val="12"/>
      <color rgb="FF7030A0"/>
      <name val="Times New Roman"/>
      <family val="1"/>
    </font>
    <font>
      <sz val="12"/>
      <color theme="1"/>
      <name val="Times New Roman"/>
      <family val="3"/>
    </font>
    <font>
      <sz val="12"/>
      <color theme="1"/>
      <name val="Times New Roman"/>
      <family val="3"/>
      <charset val="134"/>
    </font>
    <font>
      <sz val="11"/>
      <color theme="1"/>
      <name val="宋体"/>
      <family val="3"/>
      <charset val="134"/>
      <scheme val="minor"/>
    </font>
    <font>
      <vertAlign val="superscript"/>
      <sz val="12"/>
      <color theme="1"/>
      <name val="Times New Roman"/>
      <family val="1"/>
    </font>
    <font>
      <sz val="11"/>
      <color theme="1"/>
      <name val="Times New Roman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3" fillId="0" borderId="0"/>
    <xf numFmtId="9" fontId="17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1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81" fontId="2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Fill="1" applyAlignment="1">
      <alignment horizontal="center"/>
    </xf>
    <xf numFmtId="183" fontId="2" fillId="0" borderId="0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/>
    </xf>
    <xf numFmtId="181" fontId="1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1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81" fontId="2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178" fontId="2" fillId="0" borderId="7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178" fontId="2" fillId="0" borderId="9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76" fontId="7" fillId="0" borderId="0" xfId="0" applyNumberFormat="1" applyFont="1" applyFill="1" applyAlignment="1">
      <alignment horizontal="center" vertical="center"/>
    </xf>
    <xf numFmtId="182" fontId="7" fillId="0" borderId="0" xfId="0" applyNumberFormat="1" applyFont="1" applyFill="1" applyAlignment="1">
      <alignment horizontal="center" vertical="center"/>
    </xf>
    <xf numFmtId="178" fontId="14" fillId="0" borderId="0" xfId="0" applyNumberFormat="1" applyFont="1" applyBorder="1" applyAlignment="1">
      <alignment horizontal="center" vertical="center"/>
    </xf>
    <xf numFmtId="178" fontId="14" fillId="0" borderId="2" xfId="0" applyNumberFormat="1" applyFont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184" fontId="2" fillId="0" borderId="0" xfId="0" applyNumberFormat="1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center" vertical="center"/>
    </xf>
    <xf numFmtId="179" fontId="14" fillId="0" borderId="0" xfId="0" applyNumberFormat="1" applyFont="1" applyBorder="1" applyAlignment="1">
      <alignment horizontal="center" vertical="center"/>
    </xf>
    <xf numFmtId="184" fontId="1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78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1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181" fontId="2" fillId="0" borderId="13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 wrapText="1"/>
    </xf>
    <xf numFmtId="179" fontId="2" fillId="0" borderId="0" xfId="0" applyNumberFormat="1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181" fontId="2" fillId="0" borderId="13" xfId="0" applyNumberFormat="1" applyFont="1" applyFill="1" applyBorder="1" applyAlignment="1">
      <alignment horizontal="center" vertical="center"/>
    </xf>
    <xf numFmtId="178" fontId="14" fillId="0" borderId="13" xfId="0" applyNumberFormat="1" applyFont="1" applyFill="1" applyBorder="1" applyAlignment="1">
      <alignment horizontal="center" vertical="center"/>
    </xf>
    <xf numFmtId="178" fontId="3" fillId="0" borderId="13" xfId="0" applyNumberFormat="1" applyFont="1" applyFill="1" applyBorder="1" applyAlignment="1">
      <alignment horizontal="center" vertical="center"/>
    </xf>
    <xf numFmtId="178" fontId="8" fillId="0" borderId="13" xfId="0" applyNumberFormat="1" applyFont="1" applyFill="1" applyBorder="1" applyAlignment="1">
      <alignment horizontal="center" vertical="center"/>
    </xf>
    <xf numFmtId="178" fontId="2" fillId="0" borderId="20" xfId="0" applyNumberFormat="1" applyFont="1" applyFill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178" fontId="14" fillId="0" borderId="13" xfId="0" applyNumberFormat="1" applyFont="1" applyBorder="1" applyAlignment="1">
      <alignment horizontal="center" vertical="center"/>
    </xf>
    <xf numFmtId="178" fontId="8" fillId="0" borderId="13" xfId="0" applyNumberFormat="1" applyFont="1" applyBorder="1" applyAlignment="1">
      <alignment horizontal="center" vertical="center"/>
    </xf>
    <xf numFmtId="178" fontId="2" fillId="0" borderId="20" xfId="0" applyNumberFormat="1" applyFont="1" applyBorder="1" applyAlignment="1">
      <alignment horizontal="center" vertical="center"/>
    </xf>
    <xf numFmtId="181" fontId="2" fillId="0" borderId="14" xfId="0" applyNumberFormat="1" applyFont="1" applyBorder="1" applyAlignment="1">
      <alignment horizontal="center" vertical="center"/>
    </xf>
    <xf numFmtId="178" fontId="8" fillId="0" borderId="7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82" fontId="2" fillId="0" borderId="0" xfId="0" applyNumberFormat="1" applyFont="1" applyFill="1" applyAlignment="1">
      <alignment horizontal="center" vertical="center"/>
    </xf>
    <xf numFmtId="10" fontId="15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82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82" fontId="8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 vertical="center"/>
    </xf>
    <xf numFmtId="10" fontId="2" fillId="0" borderId="13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182" fontId="2" fillId="0" borderId="16" xfId="0" applyNumberFormat="1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/>
    </xf>
    <xf numFmtId="182" fontId="2" fillId="0" borderId="17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82" fontId="2" fillId="0" borderId="18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82" fontId="2" fillId="0" borderId="2" xfId="0" applyNumberFormat="1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182" fontId="2" fillId="0" borderId="0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82" fontId="2" fillId="0" borderId="15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0" applyNumberFormat="1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8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178" fontId="2" fillId="0" borderId="0" xfId="0" applyNumberFormat="1" applyFont="1" applyAlignment="1">
      <alignment horizontal="center" vertical="center" wrapText="1"/>
    </xf>
    <xf numFmtId="178" fontId="19" fillId="0" borderId="0" xfId="0" applyNumberFormat="1" applyFont="1" applyAlignment="1">
      <alignment horizontal="center"/>
    </xf>
    <xf numFmtId="10" fontId="1" fillId="0" borderId="0" xfId="0" applyNumberFormat="1" applyFont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10" fontId="2" fillId="0" borderId="0" xfId="2" applyNumberFormat="1" applyFont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10" fontId="1" fillId="0" borderId="13" xfId="0" applyNumberFormat="1" applyFont="1" applyFill="1" applyBorder="1" applyAlignment="1">
      <alignment horizontal="center"/>
    </xf>
    <xf numFmtId="10" fontId="1" fillId="0" borderId="13" xfId="0" applyNumberFormat="1" applyFont="1" applyBorder="1" applyAlignment="1">
      <alignment horizontal="center"/>
    </xf>
    <xf numFmtId="10" fontId="1" fillId="0" borderId="13" xfId="0" applyNumberFormat="1" applyFont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 wrapText="1"/>
    </xf>
    <xf numFmtId="178" fontId="11" fillId="0" borderId="13" xfId="0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181" fontId="15" fillId="0" borderId="13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12" xfId="0" applyNumberFormat="1" applyFont="1" applyBorder="1" applyAlignment="1">
      <alignment horizontal="center" vertical="center"/>
    </xf>
    <xf numFmtId="178" fontId="2" fillId="0" borderId="24" xfId="0" applyNumberFormat="1" applyFont="1" applyBorder="1" applyAlignment="1">
      <alignment horizontal="center" vertical="center"/>
    </xf>
    <xf numFmtId="178" fontId="2" fillId="0" borderId="2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8" fontId="2" fillId="0" borderId="2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/>
    </xf>
    <xf numFmtId="178" fontId="2" fillId="0" borderId="11" xfId="0" applyNumberFormat="1" applyFont="1" applyFill="1" applyBorder="1" applyAlignment="1">
      <alignment horizontal="center" vertical="center"/>
    </xf>
    <xf numFmtId="178" fontId="2" fillId="0" borderId="2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178" fontId="2" fillId="0" borderId="10" xfId="0" applyNumberFormat="1" applyFont="1" applyFill="1" applyBorder="1" applyAlignment="1">
      <alignment horizontal="center" vertical="center"/>
    </xf>
    <xf numFmtId="178" fontId="2" fillId="0" borderId="12" xfId="0" applyNumberFormat="1" applyFont="1" applyFill="1" applyBorder="1" applyAlignment="1">
      <alignment horizontal="center" vertical="center"/>
    </xf>
  </cellXfs>
  <cellStyles count="3">
    <cellStyle name="百分比" xfId="2" builtinId="5"/>
    <cellStyle name="常规" xfId="0" builtinId="0"/>
    <cellStyle name="常规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I64"/>
  <sheetViews>
    <sheetView tabSelected="1" zoomScaleNormal="100" workbookViewId="0">
      <selection activeCell="C2" sqref="C2:C61"/>
    </sheetView>
  </sheetViews>
  <sheetFormatPr defaultColWidth="9" defaultRowHeight="18" x14ac:dyDescent="0.25"/>
  <cols>
    <col min="1" max="1" width="15.6328125" style="169" customWidth="1"/>
    <col min="2" max="2" width="10.1796875" style="27" customWidth="1"/>
    <col min="3" max="3" width="22.54296875" style="27" customWidth="1"/>
    <col min="4" max="4" width="6.453125" style="27" bestFit="1" customWidth="1"/>
    <col min="5" max="5" width="12.36328125" style="55" bestFit="1" customWidth="1"/>
    <col min="6" max="6" width="14.36328125" style="27" bestFit="1" customWidth="1"/>
    <col min="7" max="7" width="12.08984375" style="27" bestFit="1" customWidth="1"/>
    <col min="8" max="8" width="16.08984375" style="27" bestFit="1" customWidth="1"/>
    <col min="9" max="9" width="16.54296875" style="71" customWidth="1"/>
    <col min="10" max="10" width="16.6328125" style="71" customWidth="1"/>
    <col min="11" max="11" width="12.453125" style="27" bestFit="1" customWidth="1"/>
    <col min="12" max="12" width="12.08984375" style="27" bestFit="1" customWidth="1"/>
    <col min="13" max="13" width="10.81640625" style="55" customWidth="1"/>
    <col min="14" max="14" width="14" style="55" customWidth="1"/>
    <col min="15" max="15" width="12.81640625" style="27" customWidth="1"/>
    <col min="16" max="16" width="14.81640625" style="27" customWidth="1"/>
    <col min="17" max="17" width="15.08984375" style="27" customWidth="1"/>
    <col min="18" max="18" width="12.81640625" style="27" customWidth="1"/>
    <col min="19" max="19" width="16.453125" style="56" customWidth="1"/>
    <col min="20" max="20" width="17.08984375" style="56" customWidth="1"/>
    <col min="21" max="21" width="18.1796875" style="56" customWidth="1"/>
    <col min="22" max="22" width="20.90625" style="56" customWidth="1"/>
    <col min="23" max="16384" width="9" style="27"/>
  </cols>
  <sheetData>
    <row r="1" spans="1:35" ht="48.5" x14ac:dyDescent="0.25">
      <c r="A1" s="110" t="s">
        <v>52</v>
      </c>
      <c r="B1" s="110" t="s">
        <v>52</v>
      </c>
      <c r="C1" s="110" t="s">
        <v>51</v>
      </c>
      <c r="D1" s="111"/>
      <c r="E1" s="112" t="s">
        <v>1</v>
      </c>
      <c r="F1" s="113" t="s">
        <v>0</v>
      </c>
      <c r="G1" s="113" t="s">
        <v>37</v>
      </c>
      <c r="H1" s="113" t="s">
        <v>99</v>
      </c>
      <c r="I1" s="114" t="s">
        <v>100</v>
      </c>
      <c r="J1" s="114" t="s">
        <v>101</v>
      </c>
      <c r="K1" s="73" t="s">
        <v>38</v>
      </c>
      <c r="L1" s="73" t="s">
        <v>39</v>
      </c>
      <c r="M1" s="115" t="s">
        <v>102</v>
      </c>
      <c r="N1" s="116" t="s">
        <v>103</v>
      </c>
      <c r="O1" s="73" t="s">
        <v>41</v>
      </c>
      <c r="P1" s="73" t="s">
        <v>42</v>
      </c>
      <c r="Q1" s="73" t="s">
        <v>43</v>
      </c>
      <c r="R1" s="73" t="s">
        <v>44</v>
      </c>
      <c r="S1" s="117" t="s">
        <v>45</v>
      </c>
      <c r="T1" s="117" t="s">
        <v>46</v>
      </c>
      <c r="U1" s="117" t="s">
        <v>47</v>
      </c>
      <c r="V1" s="117" t="s">
        <v>48</v>
      </c>
      <c r="Y1" s="181" t="s">
        <v>50</v>
      </c>
      <c r="Z1" s="181"/>
      <c r="AA1" s="181"/>
      <c r="AB1" s="181"/>
      <c r="AC1" s="181"/>
      <c r="AE1" s="181" t="s">
        <v>49</v>
      </c>
      <c r="AF1" s="181"/>
      <c r="AG1" s="181"/>
      <c r="AH1" s="181"/>
      <c r="AI1" s="181"/>
    </row>
    <row r="2" spans="1:35" x14ac:dyDescent="0.25">
      <c r="A2" s="171" t="s">
        <v>146</v>
      </c>
      <c r="B2" s="179" t="s">
        <v>71</v>
      </c>
      <c r="C2" s="7" t="s">
        <v>53</v>
      </c>
      <c r="D2" s="38">
        <v>1</v>
      </c>
      <c r="E2" s="112">
        <v>43.322874251496998</v>
      </c>
      <c r="F2" s="113">
        <v>46.584354881383</v>
      </c>
      <c r="G2" s="113">
        <v>14.3981319874659</v>
      </c>
      <c r="H2" s="113">
        <f>E2-G2</f>
        <v>28.924742264031096</v>
      </c>
      <c r="I2" s="112">
        <f>H2/G2</f>
        <v>2.0089232609626819</v>
      </c>
      <c r="J2" s="118">
        <f>G2/H2</f>
        <v>0.49777909362291772</v>
      </c>
      <c r="K2" s="118">
        <f>F2*0.001/E2</f>
        <v>1.0752831082017442E-3</v>
      </c>
      <c r="L2" s="118">
        <f>G2/E2</f>
        <v>0.332344800206057</v>
      </c>
      <c r="M2" s="112">
        <v>0.1</v>
      </c>
      <c r="N2" s="39">
        <v>0.98499999999999999</v>
      </c>
      <c r="O2" s="112">
        <f>E2/1000*100</f>
        <v>4.3322874251497003</v>
      </c>
      <c r="P2" s="73">
        <f>F2*0.001/1000*100</f>
        <v>4.6584354881383004E-3</v>
      </c>
      <c r="Q2" s="73">
        <f>G2/1000*100</f>
        <v>1.4398131987465901</v>
      </c>
      <c r="R2" s="112">
        <f>O2-Q2</f>
        <v>2.8924742264031105</v>
      </c>
      <c r="S2" s="113">
        <f>O2*$N2*$M2*10000/100</f>
        <v>42.67303113772455</v>
      </c>
      <c r="T2" s="113">
        <f t="shared" ref="T2:V2" si="0">P2*$N2*$M2*10000/100</f>
        <v>4.5885589558162264E-2</v>
      </c>
      <c r="U2" s="113">
        <f t="shared" si="0"/>
        <v>14.182160007653913</v>
      </c>
      <c r="V2" s="113">
        <f t="shared" si="0"/>
        <v>28.490871130070637</v>
      </c>
      <c r="Y2" s="27">
        <v>42.673029999999997</v>
      </c>
      <c r="Z2" s="27">
        <v>36.829039999999999</v>
      </c>
      <c r="AA2" s="27">
        <v>21.599270000000001</v>
      </c>
      <c r="AB2" s="27">
        <v>52.318939999999998</v>
      </c>
      <c r="AC2" s="27">
        <v>16.276679999999999</v>
      </c>
      <c r="AE2" s="27">
        <v>4.589E-2</v>
      </c>
      <c r="AF2" s="27">
        <v>5.7189999999999998E-2</v>
      </c>
      <c r="AG2" s="27">
        <v>4.8189999999999997E-2</v>
      </c>
      <c r="AH2" s="27">
        <v>6.0429999999999998E-2</v>
      </c>
      <c r="AI2" s="27">
        <v>1.204E-2</v>
      </c>
    </row>
    <row r="3" spans="1:35" x14ac:dyDescent="0.25">
      <c r="A3" s="172"/>
      <c r="B3" s="177"/>
      <c r="C3" s="7"/>
      <c r="D3" s="38">
        <v>2</v>
      </c>
      <c r="E3" s="112">
        <v>44.697810218978098</v>
      </c>
      <c r="F3" s="113">
        <v>43.53132770186</v>
      </c>
      <c r="G3" s="113">
        <v>15.5489110064364</v>
      </c>
      <c r="H3" s="113">
        <f t="shared" ref="H3:H13" si="1">E3-G3</f>
        <v>29.1488992125417</v>
      </c>
      <c r="I3" s="112">
        <f t="shared" ref="I3:I13" si="2">H3/G3</f>
        <v>1.8746585661513946</v>
      </c>
      <c r="J3" s="118">
        <f t="shared" ref="J3:J61" si="3">G3/H3</f>
        <v>0.53343046998310917</v>
      </c>
      <c r="K3" s="118">
        <f t="shared" ref="K3:K13" si="4">F3*0.001/E3</f>
        <v>9.7390291579378479E-4</v>
      </c>
      <c r="L3" s="118">
        <f t="shared" ref="L3:L13" si="5">G3/E3</f>
        <v>0.34786739954957657</v>
      </c>
      <c r="M3" s="112">
        <v>0.1</v>
      </c>
      <c r="N3" s="39">
        <v>1.0057</v>
      </c>
      <c r="O3" s="112">
        <f t="shared" ref="O3:O58" si="6">E3/1000*100</f>
        <v>4.46978102189781</v>
      </c>
      <c r="P3" s="73">
        <f t="shared" ref="P3:P58" si="7">F3*0.001/1000*100</f>
        <v>4.3531327701860001E-3</v>
      </c>
      <c r="Q3" s="73">
        <f t="shared" ref="Q3:Q58" si="8">G3/1000*100</f>
        <v>1.5548911006436401</v>
      </c>
      <c r="R3" s="73">
        <f t="shared" ref="R3:R58" si="9">H3/1000*100</f>
        <v>2.9148899212541699</v>
      </c>
      <c r="S3" s="113">
        <f t="shared" ref="S3:S13" si="10">O3*$N3*$M3*10000/100</f>
        <v>44.952587737226274</v>
      </c>
      <c r="T3" s="113">
        <f t="shared" ref="T3:T13" si="11">P3*$N3*$M3*10000/100</f>
        <v>4.3779456269760611E-2</v>
      </c>
      <c r="U3" s="113">
        <f t="shared" ref="U3:U13" si="12">Q3*$N3*$M3*10000/100</f>
        <v>15.637539799173091</v>
      </c>
      <c r="V3" s="113">
        <f t="shared" ref="V3:V13" si="13">R3*$N3*$M3*10000/100</f>
        <v>29.315047938053191</v>
      </c>
      <c r="Y3" s="27">
        <v>44.952590000000001</v>
      </c>
      <c r="Z3" s="27">
        <v>35.776739999999997</v>
      </c>
      <c r="AA3" s="27">
        <v>19.059270000000001</v>
      </c>
      <c r="AB3" s="27">
        <v>37.612920000000003</v>
      </c>
      <c r="AC3" s="27">
        <v>17.379650000000002</v>
      </c>
      <c r="AE3" s="27">
        <v>4.3779999999999999E-2</v>
      </c>
      <c r="AF3" s="27">
        <v>4.9549999999999997E-2</v>
      </c>
      <c r="AG3" s="27">
        <v>3.0810000000000001E-2</v>
      </c>
      <c r="AH3" s="27">
        <v>5.9060000000000001E-2</v>
      </c>
      <c r="AI3" s="27">
        <v>1.21E-2</v>
      </c>
    </row>
    <row r="4" spans="1:35" x14ac:dyDescent="0.25">
      <c r="A4" s="172"/>
      <c r="B4" s="177"/>
      <c r="C4" s="7"/>
      <c r="D4" s="38">
        <v>3</v>
      </c>
      <c r="E4" s="112">
        <v>45.0002393617021</v>
      </c>
      <c r="F4" s="113">
        <v>40.285243321455901</v>
      </c>
      <c r="G4" s="113">
        <v>14.644561674982301</v>
      </c>
      <c r="H4" s="113">
        <f t="shared" si="1"/>
        <v>30.355677686719801</v>
      </c>
      <c r="I4" s="112">
        <f t="shared" si="2"/>
        <v>2.0728293792894616</v>
      </c>
      <c r="J4" s="118">
        <f t="shared" si="3"/>
        <v>0.48243237479718987</v>
      </c>
      <c r="K4" s="118">
        <f t="shared" si="4"/>
        <v>8.952228675419237E-4</v>
      </c>
      <c r="L4" s="118">
        <f t="shared" si="5"/>
        <v>0.32543297286204437</v>
      </c>
      <c r="M4" s="112">
        <v>0.1</v>
      </c>
      <c r="N4" s="39">
        <v>0.92869999999999997</v>
      </c>
      <c r="O4" s="112">
        <f t="shared" si="6"/>
        <v>4.5000239361702103</v>
      </c>
      <c r="P4" s="73">
        <f t="shared" si="7"/>
        <v>4.0285243321455909E-3</v>
      </c>
      <c r="Q4" s="73">
        <f t="shared" si="8"/>
        <v>1.4644561674982302</v>
      </c>
      <c r="R4" s="73">
        <f t="shared" si="9"/>
        <v>3.0355677686719802</v>
      </c>
      <c r="S4" s="113">
        <f t="shared" si="10"/>
        <v>41.79172229521275</v>
      </c>
      <c r="T4" s="113">
        <f t="shared" si="11"/>
        <v>3.74129054726361E-2</v>
      </c>
      <c r="U4" s="113">
        <f t="shared" si="12"/>
        <v>13.600404427556066</v>
      </c>
      <c r="V4" s="113">
        <f t="shared" si="13"/>
        <v>28.191317867656679</v>
      </c>
      <c r="Y4" s="27">
        <v>41.791719999999998</v>
      </c>
      <c r="Z4" s="27">
        <v>36.409010000000002</v>
      </c>
      <c r="AA4" s="27">
        <v>22.50798</v>
      </c>
      <c r="AB4" s="27">
        <v>44.40287</v>
      </c>
      <c r="AC4" s="27">
        <v>20.94454</v>
      </c>
      <c r="AE4" s="27">
        <v>3.7409999999999999E-2</v>
      </c>
      <c r="AF4" s="27">
        <v>4.929E-2</v>
      </c>
      <c r="AG4" s="27">
        <v>4.9599999999999998E-2</v>
      </c>
      <c r="AH4" s="27">
        <v>5.8459999999999998E-2</v>
      </c>
      <c r="AI4" s="27">
        <v>2.5770000000000001E-2</v>
      </c>
    </row>
    <row r="5" spans="1:35" x14ac:dyDescent="0.25">
      <c r="A5" s="172"/>
      <c r="B5" s="177"/>
      <c r="C5" s="7" t="s">
        <v>54</v>
      </c>
      <c r="D5" s="38">
        <v>4</v>
      </c>
      <c r="E5" s="119">
        <v>95.051970178926496</v>
      </c>
      <c r="F5" s="120">
        <v>31.015168574352099</v>
      </c>
      <c r="G5" s="120">
        <v>25.354629072098799</v>
      </c>
      <c r="H5" s="113">
        <f t="shared" si="1"/>
        <v>69.697341106827693</v>
      </c>
      <c r="I5" s="112">
        <f t="shared" si="2"/>
        <v>2.7489000493217746</v>
      </c>
      <c r="J5" s="118">
        <f t="shared" si="3"/>
        <v>0.36378186985981031</v>
      </c>
      <c r="K5" s="118">
        <f t="shared" si="4"/>
        <v>3.2629695645412641E-4</v>
      </c>
      <c r="L5" s="118">
        <f t="shared" si="5"/>
        <v>0.26674490833142195</v>
      </c>
      <c r="M5" s="112">
        <v>0.1</v>
      </c>
      <c r="N5" s="39">
        <v>1.1137999999999999</v>
      </c>
      <c r="O5" s="112">
        <f t="shared" si="6"/>
        <v>9.5051970178926499</v>
      </c>
      <c r="P5" s="73">
        <f t="shared" si="7"/>
        <v>3.1015168574352104E-3</v>
      </c>
      <c r="Q5" s="73">
        <f t="shared" si="8"/>
        <v>2.53546290720988</v>
      </c>
      <c r="R5" s="73">
        <f t="shared" si="9"/>
        <v>6.9697341106827695</v>
      </c>
      <c r="S5" s="113">
        <f t="shared" si="10"/>
        <v>105.86888438528835</v>
      </c>
      <c r="T5" s="113">
        <f t="shared" si="11"/>
        <v>3.4544694758113371E-2</v>
      </c>
      <c r="U5" s="113">
        <f t="shared" si="12"/>
        <v>28.239985860503644</v>
      </c>
      <c r="V5" s="113">
        <f t="shared" si="13"/>
        <v>77.628898524784688</v>
      </c>
      <c r="Y5" s="27">
        <v>92.500140000000002</v>
      </c>
      <c r="Z5" s="27">
        <v>29.33306</v>
      </c>
      <c r="AA5" s="27">
        <v>19.2287</v>
      </c>
      <c r="AB5" s="27">
        <v>34.875920000000001</v>
      </c>
      <c r="AC5" s="27">
        <v>23.60107</v>
      </c>
      <c r="AE5" s="27">
        <v>3.4540000000000001E-2</v>
      </c>
      <c r="AF5" s="27">
        <v>4.1189999999999997E-2</v>
      </c>
      <c r="AG5" s="27">
        <v>2.6939999999999999E-2</v>
      </c>
      <c r="AH5" s="27">
        <v>2.632E-2</v>
      </c>
      <c r="AI5" s="27">
        <v>2.53E-2</v>
      </c>
    </row>
    <row r="6" spans="1:35" x14ac:dyDescent="0.25">
      <c r="A6" s="172"/>
      <c r="B6" s="177"/>
      <c r="C6" s="7"/>
      <c r="D6" s="38">
        <v>5</v>
      </c>
      <c r="E6" s="119">
        <v>93.342818725099605</v>
      </c>
      <c r="F6" s="120">
        <v>28.363106455033101</v>
      </c>
      <c r="G6" s="120">
        <v>23.260686188519699</v>
      </c>
      <c r="H6" s="113">
        <f>E6-G6</f>
        <v>70.082132536579905</v>
      </c>
      <c r="I6" s="112">
        <f>H6/G6</f>
        <v>3.0129004780249735</v>
      </c>
      <c r="J6" s="118">
        <f>G6/H6</f>
        <v>0.33190608428444446</v>
      </c>
      <c r="K6" s="118">
        <f>F6*0.001/E6</f>
        <v>3.0385954530218559E-4</v>
      </c>
      <c r="L6" s="118">
        <f>G6/E6</f>
        <v>0.2491963121129207</v>
      </c>
      <c r="M6" s="112">
        <v>0.1</v>
      </c>
      <c r="N6" s="39">
        <v>1.1364000000000001</v>
      </c>
      <c r="O6" s="112">
        <f>E6/1000*100</f>
        <v>9.3342818725099601</v>
      </c>
      <c r="P6" s="73">
        <f>F6*0.001/1000*100</f>
        <v>2.8363106455033104E-3</v>
      </c>
      <c r="Q6" s="73">
        <f>G6/1000*100</f>
        <v>2.3260686188519699</v>
      </c>
      <c r="R6" s="73">
        <f>H6/1000*100</f>
        <v>7.0082132536579911</v>
      </c>
      <c r="S6" s="113">
        <f t="shared" ref="S6:V7" si="14">O6*$N6*$M6*10000/100</f>
        <v>106.07477919920319</v>
      </c>
      <c r="T6" s="113">
        <f t="shared" si="14"/>
        <v>3.2231834175499623E-2</v>
      </c>
      <c r="U6" s="113">
        <f t="shared" si="14"/>
        <v>26.433443784633788</v>
      </c>
      <c r="V6" s="113">
        <f t="shared" si="14"/>
        <v>79.641335414569426</v>
      </c>
      <c r="Y6" s="27">
        <v>92.413420000000002</v>
      </c>
      <c r="Z6" s="27">
        <v>28.1953</v>
      </c>
      <c r="AA6" s="27">
        <v>22.148119999999999</v>
      </c>
      <c r="AB6" s="27">
        <v>42.842979999999997</v>
      </c>
      <c r="AC6" s="27">
        <v>22.657260000000001</v>
      </c>
      <c r="AE6" s="27">
        <v>3.2230000000000002E-2</v>
      </c>
      <c r="AF6" s="27">
        <v>3.4909999999999997E-2</v>
      </c>
      <c r="AG6" s="27">
        <v>2.4930000000000001E-2</v>
      </c>
      <c r="AH6" s="27">
        <v>3.184E-2</v>
      </c>
      <c r="AI6" s="27">
        <v>2.8979999999999999E-2</v>
      </c>
    </row>
    <row r="7" spans="1:35" x14ac:dyDescent="0.25">
      <c r="A7" s="172"/>
      <c r="B7" s="177"/>
      <c r="C7" s="7"/>
      <c r="D7" s="38">
        <v>6</v>
      </c>
      <c r="E7" s="112">
        <v>94.197394452013043</v>
      </c>
      <c r="F7" s="112">
        <v>29.6891375146926</v>
      </c>
      <c r="G7" s="112">
        <v>24.307657630309251</v>
      </c>
      <c r="H7" s="113">
        <f>E7-G7</f>
        <v>69.889736821703792</v>
      </c>
      <c r="I7" s="112">
        <f>H7/G7</f>
        <v>2.8752147938169981</v>
      </c>
      <c r="J7" s="118">
        <f>G7/H7</f>
        <v>0.34780010250032406</v>
      </c>
      <c r="K7" s="118">
        <f>F7*0.001/E7</f>
        <v>3.1518002899556986E-4</v>
      </c>
      <c r="L7" s="118">
        <f>G7/E7</f>
        <v>0.25805021223482244</v>
      </c>
      <c r="M7" s="112">
        <v>0.1</v>
      </c>
      <c r="N7" s="39">
        <v>1.1364000000000001</v>
      </c>
      <c r="O7" s="112">
        <f>E7/1000*100</f>
        <v>9.419739445201305</v>
      </c>
      <c r="P7" s="73">
        <f>F7*0.001/1000*100</f>
        <v>2.9689137514692602E-3</v>
      </c>
      <c r="Q7" s="73">
        <f>G7/1000*100</f>
        <v>2.4307657630309252</v>
      </c>
      <c r="R7" s="73">
        <f>H7/1000*100</f>
        <v>6.9889736821703794</v>
      </c>
      <c r="S7" s="113">
        <f t="shared" si="14"/>
        <v>107.04591905526765</v>
      </c>
      <c r="T7" s="113">
        <f t="shared" si="14"/>
        <v>3.3738735871696679E-2</v>
      </c>
      <c r="U7" s="113">
        <f t="shared" si="14"/>
        <v>27.623222131083434</v>
      </c>
      <c r="V7" s="113">
        <f t="shared" si="14"/>
        <v>79.422696924184208</v>
      </c>
      <c r="Y7" s="27">
        <v>38.336150000000004</v>
      </c>
      <c r="Z7" s="27">
        <v>29.181529999999999</v>
      </c>
      <c r="AA7" s="27">
        <v>25.555219999999998</v>
      </c>
      <c r="AB7" s="27">
        <v>40.213090000000001</v>
      </c>
      <c r="AC7" s="27">
        <v>24.60529</v>
      </c>
      <c r="AE7" s="27">
        <v>2.9929999999999998E-2</v>
      </c>
      <c r="AF7" s="27">
        <v>3.4939999999999999E-2</v>
      </c>
      <c r="AG7" s="27">
        <v>3.2399999999999998E-2</v>
      </c>
      <c r="AH7" s="27">
        <v>3.09E-2</v>
      </c>
      <c r="AI7" s="27">
        <v>2.3800000000000002E-2</v>
      </c>
    </row>
    <row r="8" spans="1:35" x14ac:dyDescent="0.25">
      <c r="A8" s="172"/>
      <c r="B8" s="177"/>
      <c r="C8" s="7" t="s">
        <v>55</v>
      </c>
      <c r="D8" s="38">
        <v>7</v>
      </c>
      <c r="E8" s="119">
        <v>86.764971086739706</v>
      </c>
      <c r="F8" s="120">
        <v>28.076400879885799</v>
      </c>
      <c r="G8" s="120">
        <v>28.315649058021201</v>
      </c>
      <c r="H8" s="113">
        <f t="shared" si="1"/>
        <v>58.449322028718505</v>
      </c>
      <c r="I8" s="112">
        <f t="shared" si="2"/>
        <v>2.0642056238566462</v>
      </c>
      <c r="J8" s="118">
        <f t="shared" si="3"/>
        <v>0.48444786141588747</v>
      </c>
      <c r="K8" s="118">
        <f t="shared" si="4"/>
        <v>3.2359142783344649E-4</v>
      </c>
      <c r="L8" s="118">
        <f t="shared" si="5"/>
        <v>0.32634885603446806</v>
      </c>
      <c r="M8" s="112">
        <v>0.1</v>
      </c>
      <c r="N8" s="112">
        <v>1.0661</v>
      </c>
      <c r="O8" s="112">
        <f t="shared" si="6"/>
        <v>8.6764971086739706</v>
      </c>
      <c r="P8" s="73">
        <f t="shared" si="7"/>
        <v>2.8076400879885801E-3</v>
      </c>
      <c r="Q8" s="73">
        <f t="shared" si="8"/>
        <v>2.8315649058021202</v>
      </c>
      <c r="R8" s="73">
        <f t="shared" si="9"/>
        <v>5.8449322028718509</v>
      </c>
      <c r="S8" s="113">
        <f t="shared" si="10"/>
        <v>92.500135675573219</v>
      </c>
      <c r="T8" s="113">
        <f t="shared" si="11"/>
        <v>2.9932250978046256E-2</v>
      </c>
      <c r="U8" s="113">
        <f t="shared" si="12"/>
        <v>30.187313460756403</v>
      </c>
      <c r="V8" s="113">
        <f t="shared" si="13"/>
        <v>62.312822214816805</v>
      </c>
      <c r="Y8" s="27">
        <v>44.542380000000001</v>
      </c>
      <c r="AA8" s="27">
        <v>12.057079999999999</v>
      </c>
      <c r="AB8" s="27">
        <v>82.769549999999995</v>
      </c>
      <c r="AC8" s="27">
        <v>20.007159999999999</v>
      </c>
      <c r="AE8" s="27">
        <v>2.8250000000000001E-2</v>
      </c>
      <c r="AF8" s="27">
        <v>5.1290000000000002E-2</v>
      </c>
      <c r="AG8" s="27">
        <v>2.853E-2</v>
      </c>
      <c r="AH8" s="27">
        <v>5.4960000000000002E-2</v>
      </c>
      <c r="AI8" s="27">
        <v>2.8049999999999999E-2</v>
      </c>
    </row>
    <row r="9" spans="1:35" x14ac:dyDescent="0.25">
      <c r="A9" s="172"/>
      <c r="B9" s="177"/>
      <c r="C9" s="7"/>
      <c r="D9" s="38">
        <v>8</v>
      </c>
      <c r="E9" s="119">
        <v>93.509278578479694</v>
      </c>
      <c r="F9" s="120">
        <v>31.015168574352099</v>
      </c>
      <c r="G9" s="120">
        <v>25.354629072098799</v>
      </c>
      <c r="H9" s="113">
        <f t="shared" si="1"/>
        <v>68.154649506380892</v>
      </c>
      <c r="I9" s="112">
        <f t="shared" si="2"/>
        <v>2.6880554754942509</v>
      </c>
      <c r="J9" s="118">
        <f t="shared" si="3"/>
        <v>0.37201613177872778</v>
      </c>
      <c r="K9" s="118">
        <f t="shared" si="4"/>
        <v>3.3168011822828837E-4</v>
      </c>
      <c r="L9" s="118">
        <f t="shared" si="5"/>
        <v>0.27114559600435134</v>
      </c>
      <c r="M9" s="112">
        <v>0.1</v>
      </c>
      <c r="N9" s="112">
        <v>1.2143999999999999</v>
      </c>
      <c r="O9" s="112">
        <f t="shared" si="6"/>
        <v>9.3509278578479691</v>
      </c>
      <c r="P9" s="73">
        <f t="shared" si="7"/>
        <v>3.1015168574352104E-3</v>
      </c>
      <c r="Q9" s="73">
        <f t="shared" si="8"/>
        <v>2.53546290720988</v>
      </c>
      <c r="R9" s="73">
        <f t="shared" si="9"/>
        <v>6.8154649506380895</v>
      </c>
      <c r="S9" s="113">
        <f t="shared" si="10"/>
        <v>113.55766790570574</v>
      </c>
      <c r="T9" s="113">
        <f t="shared" si="11"/>
        <v>3.7664820716693193E-2</v>
      </c>
      <c r="U9" s="113">
        <f t="shared" si="12"/>
        <v>30.79066154515678</v>
      </c>
      <c r="V9" s="113">
        <f t="shared" si="13"/>
        <v>82.767006360548962</v>
      </c>
      <c r="Y9" s="27">
        <v>44.491549999999997</v>
      </c>
      <c r="AA9" s="27">
        <v>18.211780000000001</v>
      </c>
      <c r="AB9" s="27">
        <v>77.233450000000005</v>
      </c>
      <c r="AC9" s="27">
        <v>23.167770000000001</v>
      </c>
      <c r="AE9" s="27">
        <v>3.4540000000000001E-2</v>
      </c>
      <c r="AF9" s="27">
        <v>4.4130000000000003E-2</v>
      </c>
      <c r="AG9" s="27">
        <v>4.0390000000000002E-2</v>
      </c>
      <c r="AH9" s="27">
        <v>5.7430000000000002E-2</v>
      </c>
      <c r="AI9" s="27">
        <v>2.887E-2</v>
      </c>
    </row>
    <row r="10" spans="1:35" x14ac:dyDescent="0.25">
      <c r="A10" s="172"/>
      <c r="B10" s="177"/>
      <c r="C10" s="7"/>
      <c r="D10" s="38">
        <v>9</v>
      </c>
      <c r="E10" s="119">
        <v>92.783815200000006</v>
      </c>
      <c r="F10" s="120">
        <v>28.363106455033101</v>
      </c>
      <c r="G10" s="120">
        <v>23.260686188519699</v>
      </c>
      <c r="H10" s="113">
        <f t="shared" si="1"/>
        <v>69.523129011480307</v>
      </c>
      <c r="I10" s="112">
        <f t="shared" si="2"/>
        <v>2.9888683613208888</v>
      </c>
      <c r="J10" s="118">
        <f t="shared" si="3"/>
        <v>0.33457478855243522</v>
      </c>
      <c r="K10" s="118">
        <f t="shared" si="4"/>
        <v>3.0569023696530535E-4</v>
      </c>
      <c r="L10" s="118">
        <f t="shared" si="5"/>
        <v>0.25069766896715945</v>
      </c>
      <c r="M10" s="112">
        <v>0.1</v>
      </c>
      <c r="N10" s="39">
        <v>0.99600798403193602</v>
      </c>
      <c r="O10" s="112">
        <f t="shared" si="6"/>
        <v>9.2783815199999999</v>
      </c>
      <c r="P10" s="73">
        <f t="shared" si="7"/>
        <v>2.8363106455033104E-3</v>
      </c>
      <c r="Q10" s="73">
        <f t="shared" si="8"/>
        <v>2.3260686188519699</v>
      </c>
      <c r="R10" s="73">
        <f t="shared" si="9"/>
        <v>6.9523129011480309</v>
      </c>
      <c r="S10" s="113">
        <f t="shared" si="10"/>
        <v>92.41342072814372</v>
      </c>
      <c r="T10" s="113">
        <f t="shared" si="11"/>
        <v>2.8249880481160717E-2</v>
      </c>
      <c r="U10" s="113">
        <f t="shared" si="12"/>
        <v>23.167829157827004</v>
      </c>
      <c r="V10" s="113">
        <f t="shared" si="13"/>
        <v>69.245591570316705</v>
      </c>
      <c r="AA10" s="27">
        <v>15.8857</v>
      </c>
      <c r="AB10" s="27">
        <v>77.628979999999999</v>
      </c>
      <c r="AC10" s="27">
        <v>22.262540000000001</v>
      </c>
      <c r="AE10" s="27">
        <v>3.2259999999999997E-2</v>
      </c>
      <c r="AG10" s="27">
        <v>3.5619999999999999E-2</v>
      </c>
      <c r="AH10" s="27">
        <v>4.6859999999999999E-2</v>
      </c>
      <c r="AI10" s="27">
        <v>2.0879999999999999E-2</v>
      </c>
    </row>
    <row r="11" spans="1:35" x14ac:dyDescent="0.25">
      <c r="A11" s="172"/>
      <c r="B11" s="177"/>
      <c r="C11" s="7" t="s">
        <v>56</v>
      </c>
      <c r="D11" s="38">
        <v>10</v>
      </c>
      <c r="E11" s="112">
        <v>42.083711999999998</v>
      </c>
      <c r="F11" s="113">
        <v>37.912406540183902</v>
      </c>
      <c r="G11" s="113">
        <v>14.502173186359499</v>
      </c>
      <c r="H11" s="113">
        <f t="shared" si="1"/>
        <v>27.581538813640499</v>
      </c>
      <c r="I11" s="112">
        <f t="shared" si="2"/>
        <v>1.9018900449749994</v>
      </c>
      <c r="J11" s="118">
        <f t="shared" si="3"/>
        <v>0.52579275160628181</v>
      </c>
      <c r="K11" s="118">
        <f t="shared" si="4"/>
        <v>9.0088076213866073E-4</v>
      </c>
      <c r="L11" s="118">
        <f t="shared" si="5"/>
        <v>0.3446029947728827</v>
      </c>
      <c r="M11" s="112">
        <v>0.1</v>
      </c>
      <c r="N11" s="39">
        <v>0.91094974202178525</v>
      </c>
      <c r="O11" s="112">
        <f t="shared" si="6"/>
        <v>4.2083711999999993</v>
      </c>
      <c r="P11" s="73">
        <f t="shared" si="7"/>
        <v>3.7912406540183902E-3</v>
      </c>
      <c r="Q11" s="73">
        <f t="shared" si="8"/>
        <v>1.4502173186359499</v>
      </c>
      <c r="R11" s="73">
        <f t="shared" si="9"/>
        <v>2.7581538813640498</v>
      </c>
      <c r="S11" s="113">
        <f t="shared" si="10"/>
        <v>38.336146589719107</v>
      </c>
      <c r="T11" s="113">
        <f t="shared" si="11"/>
        <v>3.4536296957205573E-2</v>
      </c>
      <c r="U11" s="113">
        <f t="shared" si="12"/>
        <v>13.210750922869439</v>
      </c>
      <c r="V11" s="113">
        <f t="shared" si="13"/>
        <v>25.125395666849673</v>
      </c>
      <c r="AE11" s="27">
        <v>3.3360000000000001E-2</v>
      </c>
    </row>
    <row r="12" spans="1:35" x14ac:dyDescent="0.25">
      <c r="A12" s="172"/>
      <c r="B12" s="177"/>
      <c r="C12" s="7"/>
      <c r="D12" s="38">
        <v>11</v>
      </c>
      <c r="E12" s="112">
        <v>41.780059199999997</v>
      </c>
      <c r="F12" s="113">
        <v>30.2626748436059</v>
      </c>
      <c r="G12" s="113">
        <v>13.4550449313745</v>
      </c>
      <c r="H12" s="113">
        <f t="shared" si="1"/>
        <v>28.325014268625495</v>
      </c>
      <c r="I12" s="112">
        <f t="shared" si="2"/>
        <v>2.1051593965752704</v>
      </c>
      <c r="J12" s="121">
        <f t="shared" si="3"/>
        <v>0.47502341230161799</v>
      </c>
      <c r="K12" s="121">
        <f t="shared" si="4"/>
        <v>7.2433298140482053E-4</v>
      </c>
      <c r="L12" s="121">
        <f t="shared" si="5"/>
        <v>0.3220446593185895</v>
      </c>
      <c r="M12" s="39">
        <v>0.1</v>
      </c>
      <c r="N12" s="39">
        <v>1.0661157024793384</v>
      </c>
      <c r="O12" s="112">
        <f t="shared" si="6"/>
        <v>4.1780059199999995</v>
      </c>
      <c r="P12" s="73">
        <f t="shared" si="7"/>
        <v>3.0262674843605899E-3</v>
      </c>
      <c r="Q12" s="73">
        <f t="shared" si="8"/>
        <v>1.34550449313745</v>
      </c>
      <c r="R12" s="73">
        <f t="shared" si="9"/>
        <v>2.8325014268625495</v>
      </c>
      <c r="S12" s="113">
        <f t="shared" si="10"/>
        <v>44.542377163636345</v>
      </c>
      <c r="T12" s="113">
        <f t="shared" si="11"/>
        <v>3.2263512849794701E-2</v>
      </c>
      <c r="U12" s="113">
        <f t="shared" si="12"/>
        <v>14.344634678903388</v>
      </c>
      <c r="V12" s="113">
        <f t="shared" si="13"/>
        <v>30.197742484732952</v>
      </c>
      <c r="Y12" s="27">
        <f>AVERAGE(Y2:Y9)</f>
        <v>55.212622500000002</v>
      </c>
      <c r="Z12" s="27">
        <f>AVERAGE(Z2:Z7)</f>
        <v>32.620780000000003</v>
      </c>
      <c r="AA12" s="27">
        <f>AVERAGE(AA2:AA10)</f>
        <v>19.583680000000001</v>
      </c>
      <c r="AB12" s="27">
        <f>AVERAGE(AB2:AB10)</f>
        <v>54.433188888888893</v>
      </c>
      <c r="AC12" s="27">
        <f>AVERAGE(AC2:AC10)</f>
        <v>21.21132888888889</v>
      </c>
      <c r="AE12" s="27">
        <f>AVERAGE(AE2:AE11)</f>
        <v>3.5219E-2</v>
      </c>
      <c r="AF12" s="27">
        <f>AVERAGE(AF2:AF9)</f>
        <v>4.5311250000000004E-2</v>
      </c>
      <c r="AG12" s="27">
        <f>AVERAGE(AG2:AG10)</f>
        <v>3.5267777777777773E-2</v>
      </c>
      <c r="AH12" s="27">
        <f>AVERAGE(AH2:AH10)</f>
        <v>4.7362222222222222E-2</v>
      </c>
      <c r="AI12" s="27">
        <f>AVERAGE(AI2:AI10)</f>
        <v>2.2865555555555556E-2</v>
      </c>
    </row>
    <row r="13" spans="1:35" ht="18.5" thickBot="1" x14ac:dyDescent="0.3">
      <c r="A13" s="173"/>
      <c r="B13" s="180"/>
      <c r="C13" s="47"/>
      <c r="D13" s="38">
        <v>12</v>
      </c>
      <c r="E13" s="43">
        <v>43.195680000000003</v>
      </c>
      <c r="F13" s="122">
        <v>32.389927176113503</v>
      </c>
      <c r="G13" s="122">
        <v>11.3262229726566</v>
      </c>
      <c r="H13" s="113">
        <f t="shared" si="1"/>
        <v>31.869457027343401</v>
      </c>
      <c r="I13" s="112">
        <f t="shared" si="2"/>
        <v>2.813776234520688</v>
      </c>
      <c r="J13" s="123">
        <f t="shared" si="3"/>
        <v>0.3553942874815505</v>
      </c>
      <c r="K13" s="123">
        <f t="shared" si="4"/>
        <v>7.4984181696210138E-4</v>
      </c>
      <c r="L13" s="123">
        <f t="shared" si="5"/>
        <v>0.26220730806081993</v>
      </c>
      <c r="M13" s="75">
        <v>0.1</v>
      </c>
      <c r="N13" s="75">
        <v>1.03</v>
      </c>
      <c r="O13" s="112">
        <f t="shared" si="6"/>
        <v>4.3195680000000003</v>
      </c>
      <c r="P13" s="73">
        <f t="shared" si="7"/>
        <v>3.2389927176113506E-3</v>
      </c>
      <c r="Q13" s="73">
        <f t="shared" si="8"/>
        <v>1.1326222972656599</v>
      </c>
      <c r="R13" s="73">
        <f t="shared" si="9"/>
        <v>3.1869457027343402</v>
      </c>
      <c r="S13" s="113">
        <f t="shared" si="10"/>
        <v>44.491550400000015</v>
      </c>
      <c r="T13" s="113">
        <f t="shared" si="11"/>
        <v>3.3361624991396915E-2</v>
      </c>
      <c r="U13" s="113">
        <f t="shared" si="12"/>
        <v>11.666009661836297</v>
      </c>
      <c r="V13" s="113">
        <f t="shared" si="13"/>
        <v>32.825540738163703</v>
      </c>
      <c r="Y13" s="27">
        <f>STDEV(Y2:Y9)</f>
        <v>23.085243776158787</v>
      </c>
      <c r="Z13" s="27">
        <f>AVERAGE(Z3:Z12)</f>
        <v>31.919403333333335</v>
      </c>
      <c r="AA13" s="27">
        <f>STDEV(AA2:AA10)</f>
        <v>3.9915170349473543</v>
      </c>
      <c r="AB13" s="27">
        <f>STDEV(AB2:AB10)</f>
        <v>19.260956962162112</v>
      </c>
      <c r="AC13" s="27">
        <f>STDEV(AC2:AC10)</f>
        <v>2.8462031680312445</v>
      </c>
      <c r="AE13" s="27">
        <f>STDEV(AE2:AE11)</f>
        <v>5.6820349445520935E-3</v>
      </c>
      <c r="AF13" s="27">
        <f>STDEV(AF2:AF9)</f>
        <v>7.9711666783655738E-3</v>
      </c>
      <c r="AG13" s="27">
        <f>STDEV(AG2:AG10)</f>
        <v>9.0032824261179738E-3</v>
      </c>
      <c r="AH13" s="27">
        <f>STDEV(AH2:AH10)</f>
        <v>1.389614764761962E-2</v>
      </c>
      <c r="AI13" s="27">
        <f>STDEV(AI2:AI10)</f>
        <v>6.6387689203479365E-3</v>
      </c>
    </row>
    <row r="14" spans="1:35" x14ac:dyDescent="0.25">
      <c r="A14" s="79"/>
      <c r="B14" s="79"/>
      <c r="C14" s="124" t="s">
        <v>69</v>
      </c>
      <c r="D14" s="40"/>
      <c r="E14" s="32">
        <f>AVERAGE(E2:E13)</f>
        <v>67.977551937786316</v>
      </c>
      <c r="F14" s="32">
        <f>AVERAGE(F2:F5,F9,F11:F13)</f>
        <v>36.624533951663295</v>
      </c>
      <c r="G14" s="32">
        <f>AVERAGE(G2:G6,G9:G13)</f>
        <v>18.110567628051221</v>
      </c>
      <c r="H14" s="32">
        <f>AVERAGE(H2:H13)</f>
        <v>48.50013669038276</v>
      </c>
      <c r="I14" s="32">
        <f>AVERAGE(I2:I13)</f>
        <v>2.4296151386925025</v>
      </c>
      <c r="J14" s="121">
        <f>AVERAGE(J2:J13)</f>
        <v>0.42536493568202466</v>
      </c>
      <c r="K14" s="73"/>
      <c r="L14" s="73"/>
      <c r="M14" s="112"/>
      <c r="N14" s="112"/>
      <c r="O14" s="112">
        <f t="shared" si="6"/>
        <v>6.7977551937786318</v>
      </c>
      <c r="P14" s="73">
        <f t="shared" si="7"/>
        <v>3.6624533951663302E-3</v>
      </c>
      <c r="Q14" s="73">
        <f t="shared" si="8"/>
        <v>1.811056762805122</v>
      </c>
      <c r="R14" s="73">
        <f t="shared" si="9"/>
        <v>4.850013669038276</v>
      </c>
      <c r="S14" s="125">
        <f>AVERAGE(S2:S4,S8,S10:S13)</f>
        <v>55.21262146590449</v>
      </c>
      <c r="T14" s="113">
        <f t="shared" ref="T14:V14" si="15">AVERAGE(T2:T13)</f>
        <v>3.5300133590013834E-2</v>
      </c>
      <c r="U14" s="113">
        <f t="shared" si="15"/>
        <v>20.756996286496104</v>
      </c>
      <c r="V14" s="113">
        <f t="shared" si="15"/>
        <v>52.09702223622898</v>
      </c>
      <c r="Y14" s="27">
        <f>Y13/Y12</f>
        <v>0.41811532817805902</v>
      </c>
      <c r="Z14" s="27">
        <f t="shared" ref="Z14:AC14" si="16">Z13/Z12</f>
        <v>0.97849908350852832</v>
      </c>
      <c r="AA14" s="27">
        <f t="shared" si="16"/>
        <v>0.20381853844360989</v>
      </c>
      <c r="AB14" s="27">
        <f t="shared" si="16"/>
        <v>0.35384583110642875</v>
      </c>
      <c r="AC14" s="27">
        <f t="shared" si="16"/>
        <v>0.13418316141060679</v>
      </c>
      <c r="AE14" s="27">
        <f>AE13/AE12</f>
        <v>0.16133436339907703</v>
      </c>
      <c r="AF14" s="27">
        <f t="shared" ref="AF14:AI14" si="17">AF13/AF12</f>
        <v>0.17592025552959967</v>
      </c>
      <c r="AG14" s="27">
        <f t="shared" si="17"/>
        <v>0.25528351921824066</v>
      </c>
      <c r="AH14" s="27">
        <f t="shared" si="17"/>
        <v>0.29340151275882465</v>
      </c>
      <c r="AI14" s="27">
        <f t="shared" si="17"/>
        <v>0.29033927928048703</v>
      </c>
    </row>
    <row r="15" spans="1:35" x14ac:dyDescent="0.25">
      <c r="A15" s="167"/>
      <c r="B15" s="80"/>
      <c r="C15" s="126" t="s">
        <v>70</v>
      </c>
      <c r="D15" s="38"/>
      <c r="E15" s="39">
        <f>STDEV(E2:E13)</f>
        <v>25.818923738335176</v>
      </c>
      <c r="F15" s="39">
        <f>STDEV(F2:F5,F9,F11:F13)</f>
        <v>6.3616748410287949</v>
      </c>
      <c r="G15" s="39">
        <f>STDEV(G2:G6,G9:G13)</f>
        <v>5.4881639260481156</v>
      </c>
      <c r="H15" s="39">
        <f>STDEV(H2:H13)</f>
        <v>20.243881324629136</v>
      </c>
      <c r="I15" s="39">
        <f>STDEV(I2:I13)</f>
        <v>0.45700636203139899</v>
      </c>
      <c r="J15" s="121">
        <f>STDEV(J2:J13)</f>
        <v>8.019824117117054E-2</v>
      </c>
      <c r="K15" s="73"/>
      <c r="L15" s="73"/>
      <c r="M15" s="112"/>
      <c r="N15" s="112"/>
      <c r="O15" s="112">
        <f t="shared" si="6"/>
        <v>2.5818923738335173</v>
      </c>
      <c r="P15" s="73">
        <f t="shared" si="7"/>
        <v>6.3616748410287951E-4</v>
      </c>
      <c r="Q15" s="73">
        <f t="shared" si="8"/>
        <v>0.54881639260481152</v>
      </c>
      <c r="R15" s="73">
        <f t="shared" si="9"/>
        <v>2.0243881324629136</v>
      </c>
      <c r="S15" s="127">
        <f>STDEV(S2:S4,S8,S10:S14)</f>
        <v>21.594267805555848</v>
      </c>
      <c r="T15" s="113">
        <f t="shared" ref="T15:V15" si="18">STDEV(T2:T13)</f>
        <v>5.2093623192007469E-3</v>
      </c>
      <c r="U15" s="113">
        <f t="shared" si="18"/>
        <v>7.5807413544583229</v>
      </c>
      <c r="V15" s="113">
        <f t="shared" si="18"/>
        <v>24.721229071602021</v>
      </c>
    </row>
    <row r="16" spans="1:35" ht="18.5" thickBot="1" x14ac:dyDescent="0.3">
      <c r="A16" s="168"/>
      <c r="B16" s="76"/>
      <c r="C16" s="47" t="s">
        <v>2</v>
      </c>
      <c r="D16" s="42"/>
      <c r="E16" s="43">
        <f t="shared" ref="E16:J16" si="19">E15/E14</f>
        <v>0.37981543910208615</v>
      </c>
      <c r="F16" s="43">
        <f t="shared" si="19"/>
        <v>0.17369981688845165</v>
      </c>
      <c r="G16" s="128">
        <f t="shared" si="19"/>
        <v>0.30303654964119237</v>
      </c>
      <c r="H16" s="43">
        <f t="shared" si="19"/>
        <v>0.41739843856240838</v>
      </c>
      <c r="I16" s="128">
        <f t="shared" si="19"/>
        <v>0.18809825258058649</v>
      </c>
      <c r="J16" s="123">
        <f t="shared" si="19"/>
        <v>0.18853985000569384</v>
      </c>
      <c r="K16" s="98"/>
      <c r="L16" s="98"/>
      <c r="M16" s="75"/>
      <c r="N16" s="75"/>
      <c r="O16" s="112">
        <f t="shared" si="6"/>
        <v>3.7981543910208616E-2</v>
      </c>
      <c r="P16" s="73">
        <f t="shared" si="7"/>
        <v>1.7369981688845166E-5</v>
      </c>
      <c r="Q16" s="73">
        <f t="shared" si="8"/>
        <v>3.0303654964119239E-2</v>
      </c>
      <c r="R16" s="73">
        <f t="shared" si="9"/>
        <v>4.1739843856240834E-2</v>
      </c>
      <c r="S16" s="129">
        <f t="shared" ref="S16:V16" si="20">S15/S14</f>
        <v>0.39111107627611885</v>
      </c>
      <c r="T16" s="113">
        <f t="shared" si="20"/>
        <v>0.14757344489694621</v>
      </c>
      <c r="U16" s="113">
        <f t="shared" si="20"/>
        <v>0.3652137934519038</v>
      </c>
      <c r="V16" s="113">
        <f t="shared" si="20"/>
        <v>0.47452288078013299</v>
      </c>
    </row>
    <row r="17" spans="1:32" x14ac:dyDescent="0.25">
      <c r="A17" s="174" t="s">
        <v>147</v>
      </c>
      <c r="B17" s="176" t="s">
        <v>75</v>
      </c>
      <c r="C17" s="7" t="s">
        <v>57</v>
      </c>
      <c r="D17" s="38">
        <v>27</v>
      </c>
      <c r="E17" s="112">
        <v>24.845875199999998</v>
      </c>
      <c r="F17" s="113">
        <v>38.581287906441602</v>
      </c>
      <c r="G17" s="113">
        <v>7.0136975810107298</v>
      </c>
      <c r="H17" s="113">
        <f t="shared" ref="H17:H61" si="21">E17-G17</f>
        <v>17.83217761898927</v>
      </c>
      <c r="I17" s="112">
        <f t="shared" ref="I17:I25" si="22">H17/G17</f>
        <v>2.5424788298926786</v>
      </c>
      <c r="J17" s="118">
        <f t="shared" si="3"/>
        <v>0.39331694260054523</v>
      </c>
      <c r="K17" s="118">
        <f t="shared" ref="K17:K25" si="23">F17*0.001/E17</f>
        <v>1.5528246679127489E-3</v>
      </c>
      <c r="L17" s="118">
        <f t="shared" ref="L17:L25" si="24">G17/E17</f>
        <v>0.28228820778310643</v>
      </c>
      <c r="M17" s="112">
        <v>0.1</v>
      </c>
      <c r="N17" s="39">
        <v>1.4823</v>
      </c>
      <c r="O17" s="112">
        <f t="shared" si="6"/>
        <v>2.4845875199999998</v>
      </c>
      <c r="P17" s="73">
        <f t="shared" si="7"/>
        <v>3.8581287906441601E-3</v>
      </c>
      <c r="Q17" s="73">
        <f t="shared" si="8"/>
        <v>0.70136975810107305</v>
      </c>
      <c r="R17" s="73">
        <f t="shared" si="9"/>
        <v>1.7832177618989271</v>
      </c>
      <c r="S17" s="113">
        <f t="shared" ref="S17" si="25">O17*$N17*$M17*10000/100</f>
        <v>36.829040808959995</v>
      </c>
      <c r="T17" s="120">
        <f t="shared" ref="T17" si="26">P17*$N17*$M17*10000/100</f>
        <v>5.7189043063718387E-2</v>
      </c>
      <c r="U17" s="113">
        <f t="shared" ref="U17" si="27">Q17*$N17*$M17*10000/100</f>
        <v>10.396403924332205</v>
      </c>
      <c r="V17" s="113">
        <f t="shared" ref="V17" si="28">R17*$N17*$M17*10000/100</f>
        <v>26.432636884627797</v>
      </c>
    </row>
    <row r="18" spans="1:32" x14ac:dyDescent="0.25">
      <c r="A18" s="172"/>
      <c r="B18" s="177"/>
      <c r="C18" s="7"/>
      <c r="D18" s="38">
        <v>28</v>
      </c>
      <c r="E18" s="112">
        <v>25.492903200000001</v>
      </c>
      <c r="F18" s="113">
        <v>35.308637413590702</v>
      </c>
      <c r="G18" s="113">
        <v>6.5009255819202201</v>
      </c>
      <c r="H18" s="113">
        <f t="shared" si="21"/>
        <v>18.99197761807978</v>
      </c>
      <c r="I18" s="112">
        <f t="shared" si="22"/>
        <v>2.9214267074366349</v>
      </c>
      <c r="J18" s="118">
        <f t="shared" si="3"/>
        <v>0.34229850690912456</v>
      </c>
      <c r="K18" s="118">
        <f t="shared" si="23"/>
        <v>1.385037911789925E-3</v>
      </c>
      <c r="L18" s="118">
        <f t="shared" si="24"/>
        <v>0.25500922868291515</v>
      </c>
      <c r="M18" s="112">
        <v>0.1</v>
      </c>
      <c r="N18" s="39">
        <v>1.4034</v>
      </c>
      <c r="O18" s="112">
        <f t="shared" si="6"/>
        <v>2.5492903199999999</v>
      </c>
      <c r="P18" s="73">
        <f t="shared" si="7"/>
        <v>3.53086374135907E-3</v>
      </c>
      <c r="Q18" s="73">
        <f t="shared" si="8"/>
        <v>0.65009255819202194</v>
      </c>
      <c r="R18" s="73">
        <f t="shared" si="9"/>
        <v>1.8991977618079778</v>
      </c>
      <c r="S18" s="113">
        <f t="shared" ref="S18:S61" si="29">O18*N18*M18*10000/100</f>
        <v>35.776740350879997</v>
      </c>
      <c r="T18" s="120">
        <f t="shared" ref="T18:T61" si="30">P18*$N18*$M18*10000/100</f>
        <v>4.9552141746233194E-2</v>
      </c>
      <c r="U18" s="113">
        <f t="shared" ref="U18:U61" si="31">Q18*$N18*$M18*10000/100</f>
        <v>9.1233989616668367</v>
      </c>
      <c r="V18" s="113">
        <f t="shared" ref="V18:V61" si="32">R18*$N18*$M18*10000/100</f>
        <v>26.653341389213161</v>
      </c>
    </row>
    <row r="19" spans="1:32" x14ac:dyDescent="0.25">
      <c r="A19" s="172"/>
      <c r="B19" s="177"/>
      <c r="C19" s="7"/>
      <c r="D19" s="38">
        <v>29</v>
      </c>
      <c r="E19" s="112">
        <v>25.234092</v>
      </c>
      <c r="F19" s="113">
        <v>34.1618525506506</v>
      </c>
      <c r="G19" s="113">
        <v>9.6162658067636109</v>
      </c>
      <c r="H19" s="113">
        <f t="shared" si="21"/>
        <v>15.61782619323639</v>
      </c>
      <c r="I19" s="112">
        <f t="shared" si="22"/>
        <v>1.6241050847670595</v>
      </c>
      <c r="J19" s="118">
        <f t="shared" si="3"/>
        <v>0.61572370493712669</v>
      </c>
      <c r="K19" s="118">
        <f t="shared" si="23"/>
        <v>1.3537975747512771E-3</v>
      </c>
      <c r="L19" s="118">
        <f t="shared" si="24"/>
        <v>0.38108229956376521</v>
      </c>
      <c r="M19" s="112">
        <v>0.1</v>
      </c>
      <c r="N19" s="112">
        <f>(N17+N18)/2</f>
        <v>1.44285</v>
      </c>
      <c r="O19" s="112">
        <f t="shared" si="6"/>
        <v>2.5234092000000001</v>
      </c>
      <c r="P19" s="73">
        <f t="shared" si="7"/>
        <v>3.4161852550650602E-3</v>
      </c>
      <c r="Q19" s="73">
        <f t="shared" si="8"/>
        <v>0.96162658067636109</v>
      </c>
      <c r="R19" s="73">
        <f t="shared" si="9"/>
        <v>1.561782619323639</v>
      </c>
      <c r="S19" s="113">
        <f t="shared" si="29"/>
        <v>36.409009642200004</v>
      </c>
      <c r="T19" s="120">
        <f t="shared" si="30"/>
        <v>4.9290428952706217E-2</v>
      </c>
      <c r="U19" s="113">
        <f t="shared" si="31"/>
        <v>13.874829119288874</v>
      </c>
      <c r="V19" s="113">
        <f t="shared" si="32"/>
        <v>22.534180522911129</v>
      </c>
    </row>
    <row r="20" spans="1:32" x14ac:dyDescent="0.25">
      <c r="A20" s="172"/>
      <c r="B20" s="177"/>
      <c r="C20" s="7" t="s">
        <v>58</v>
      </c>
      <c r="D20" s="38">
        <v>35</v>
      </c>
      <c r="E20" s="112">
        <v>43.623359999999998</v>
      </c>
      <c r="F20" s="112">
        <v>34.918817385937999</v>
      </c>
      <c r="G20" s="112">
        <v>13.239362164810601</v>
      </c>
      <c r="H20" s="113">
        <f t="shared" si="21"/>
        <v>30.383997835189398</v>
      </c>
      <c r="I20" s="112">
        <f t="shared" si="22"/>
        <v>2.2949744449130769</v>
      </c>
      <c r="J20" s="118">
        <f t="shared" si="3"/>
        <v>0.43573469945016119</v>
      </c>
      <c r="K20" s="118">
        <f t="shared" si="23"/>
        <v>8.0046143593565469E-4</v>
      </c>
      <c r="L20" s="118">
        <f t="shared" si="24"/>
        <v>0.30349249037237391</v>
      </c>
      <c r="M20" s="112">
        <v>0.1</v>
      </c>
      <c r="N20" s="39">
        <v>1.1795</v>
      </c>
      <c r="O20" s="112">
        <f t="shared" si="6"/>
        <v>4.362336</v>
      </c>
      <c r="P20" s="73">
        <f t="shared" si="7"/>
        <v>3.4918817385937999E-3</v>
      </c>
      <c r="Q20" s="73">
        <f t="shared" si="8"/>
        <v>1.32393621648106</v>
      </c>
      <c r="R20" s="73">
        <f t="shared" si="9"/>
        <v>3.0383997835189396</v>
      </c>
      <c r="S20" s="113">
        <f t="shared" si="29"/>
        <v>51.453753120000002</v>
      </c>
      <c r="T20" s="120">
        <f t="shared" si="30"/>
        <v>4.1186745106713871E-2</v>
      </c>
      <c r="U20" s="113">
        <f t="shared" si="31"/>
        <v>15.615827673394103</v>
      </c>
      <c r="V20" s="113">
        <f t="shared" si="32"/>
        <v>35.837925446605894</v>
      </c>
      <c r="Z20" s="56"/>
      <c r="AE20" s="72"/>
      <c r="AF20" s="73"/>
    </row>
    <row r="21" spans="1:32" x14ac:dyDescent="0.25">
      <c r="A21" s="172"/>
      <c r="B21" s="177"/>
      <c r="C21" s="7"/>
      <c r="D21" s="38">
        <v>36</v>
      </c>
      <c r="E21" s="112">
        <v>44.05104</v>
      </c>
      <c r="F21" s="112">
        <v>27.941877322015799</v>
      </c>
      <c r="G21" s="112">
        <v>13.8767525148704</v>
      </c>
      <c r="H21" s="113">
        <f t="shared" si="21"/>
        <v>30.1742874851296</v>
      </c>
      <c r="I21" s="112">
        <f t="shared" si="22"/>
        <v>2.1744487734284141</v>
      </c>
      <c r="J21" s="118">
        <f t="shared" si="3"/>
        <v>0.45988666747173729</v>
      </c>
      <c r="K21" s="118">
        <f t="shared" si="23"/>
        <v>6.3430687043973988E-4</v>
      </c>
      <c r="L21" s="118">
        <f t="shared" si="24"/>
        <v>0.31501532120173326</v>
      </c>
      <c r="M21" s="112">
        <v>0.1</v>
      </c>
      <c r="N21" s="39">
        <v>1.2495000000000001</v>
      </c>
      <c r="O21" s="112">
        <f t="shared" si="6"/>
        <v>4.4051039999999997</v>
      </c>
      <c r="P21" s="73">
        <f t="shared" si="7"/>
        <v>2.7941877322015798E-3</v>
      </c>
      <c r="Q21" s="73">
        <f t="shared" si="8"/>
        <v>1.3876752514870401</v>
      </c>
      <c r="R21" s="73">
        <f t="shared" si="9"/>
        <v>3.0174287485129603</v>
      </c>
      <c r="S21" s="113">
        <f t="shared" si="29"/>
        <v>55.041774480000001</v>
      </c>
      <c r="T21" s="120">
        <f t="shared" si="30"/>
        <v>3.4913375713858746E-2</v>
      </c>
      <c r="U21" s="113">
        <f t="shared" si="31"/>
        <v>17.339002267330567</v>
      </c>
      <c r="V21" s="113">
        <f t="shared" si="32"/>
        <v>37.702772212669444</v>
      </c>
      <c r="Z21" s="56"/>
      <c r="AE21" s="72"/>
      <c r="AF21" s="73"/>
    </row>
    <row r="22" spans="1:32" x14ac:dyDescent="0.25">
      <c r="A22" s="172"/>
      <c r="B22" s="177"/>
      <c r="C22" s="7"/>
      <c r="D22" s="38">
        <v>37</v>
      </c>
      <c r="E22" s="112">
        <v>43.837200000000003</v>
      </c>
      <c r="F22" s="112">
        <v>28.7651095264826</v>
      </c>
      <c r="G22" s="112">
        <v>14.9390593243889</v>
      </c>
      <c r="H22" s="113">
        <f t="shared" si="21"/>
        <v>28.898140675611103</v>
      </c>
      <c r="I22" s="112">
        <f t="shared" si="22"/>
        <v>1.9344016278476901</v>
      </c>
      <c r="J22" s="118">
        <f t="shared" si="3"/>
        <v>0.51695572708582183</v>
      </c>
      <c r="K22" s="118">
        <f t="shared" si="23"/>
        <v>6.5618035655750371E-4</v>
      </c>
      <c r="L22" s="118">
        <f t="shared" si="24"/>
        <v>0.34078497998021995</v>
      </c>
      <c r="M22" s="112">
        <v>0.1</v>
      </c>
      <c r="N22" s="112">
        <f>(N20+N21)/2</f>
        <v>1.2145000000000001</v>
      </c>
      <c r="O22" s="112">
        <f t="shared" si="6"/>
        <v>4.3837200000000003</v>
      </c>
      <c r="P22" s="73">
        <f t="shared" si="7"/>
        <v>2.8765109526482598E-3</v>
      </c>
      <c r="Q22" s="73">
        <f t="shared" si="8"/>
        <v>1.4939059324388901</v>
      </c>
      <c r="R22" s="73">
        <f t="shared" si="9"/>
        <v>2.8898140675611104</v>
      </c>
      <c r="S22" s="113">
        <f t="shared" si="29"/>
        <v>53.240279400000006</v>
      </c>
      <c r="T22" s="120">
        <f t="shared" si="30"/>
        <v>3.493522551991312E-2</v>
      </c>
      <c r="U22" s="113">
        <f t="shared" si="31"/>
        <v>18.143487549470322</v>
      </c>
      <c r="V22" s="113">
        <f t="shared" si="32"/>
        <v>35.096791850529691</v>
      </c>
      <c r="Z22" s="56"/>
      <c r="AE22" s="72"/>
      <c r="AF22" s="73"/>
    </row>
    <row r="23" spans="1:32" x14ac:dyDescent="0.25">
      <c r="A23" s="172"/>
      <c r="B23" s="177"/>
      <c r="C23" s="7" t="s">
        <v>59</v>
      </c>
      <c r="D23" s="38">
        <v>45</v>
      </c>
      <c r="E23" s="112">
        <v>21.934540800000001</v>
      </c>
      <c r="F23" s="112">
        <v>38.350612126211402</v>
      </c>
      <c r="G23" s="112">
        <v>6.3467634899879597</v>
      </c>
      <c r="H23" s="113">
        <f t="shared" si="21"/>
        <v>15.58777731001204</v>
      </c>
      <c r="I23" s="112">
        <f t="shared" si="22"/>
        <v>2.4560198807788898</v>
      </c>
      <c r="J23" s="118">
        <f t="shared" si="3"/>
        <v>0.40716282788511671</v>
      </c>
      <c r="K23" s="118">
        <f t="shared" si="23"/>
        <v>1.7484118986530778E-3</v>
      </c>
      <c r="L23" s="118">
        <f t="shared" si="24"/>
        <v>0.28935018735327067</v>
      </c>
      <c r="M23" s="112">
        <v>0.1</v>
      </c>
      <c r="N23" s="39">
        <v>1.3372999999999999</v>
      </c>
      <c r="O23" s="112">
        <f t="shared" si="6"/>
        <v>2.19345408</v>
      </c>
      <c r="P23" s="73">
        <f t="shared" si="7"/>
        <v>3.8350612126211402E-3</v>
      </c>
      <c r="Q23" s="73">
        <f t="shared" si="8"/>
        <v>0.63467634899879599</v>
      </c>
      <c r="R23" s="73">
        <f t="shared" si="9"/>
        <v>1.5587777310012039</v>
      </c>
      <c r="S23" s="113">
        <f t="shared" si="29"/>
        <v>29.333061411839999</v>
      </c>
      <c r="T23" s="120">
        <f t="shared" si="30"/>
        <v>5.1286273596382513E-2</v>
      </c>
      <c r="U23" s="113">
        <f t="shared" si="31"/>
        <v>8.4875268151608996</v>
      </c>
      <c r="V23" s="113">
        <f t="shared" si="32"/>
        <v>20.845534596679094</v>
      </c>
      <c r="Z23" s="56"/>
      <c r="AE23" s="72"/>
      <c r="AF23" s="73"/>
    </row>
    <row r="24" spans="1:32" x14ac:dyDescent="0.25">
      <c r="A24" s="172"/>
      <c r="B24" s="177"/>
      <c r="C24" s="80"/>
      <c r="D24" s="38">
        <v>46</v>
      </c>
      <c r="E24" s="112">
        <v>22.699699200000001</v>
      </c>
      <c r="F24" s="119">
        <v>35.527830880883101</v>
      </c>
      <c r="G24" s="112">
        <v>6.58902956498431</v>
      </c>
      <c r="H24" s="113">
        <f t="shared" si="21"/>
        <v>16.110669635015689</v>
      </c>
      <c r="I24" s="112">
        <f t="shared" si="22"/>
        <v>2.4450747224798728</v>
      </c>
      <c r="J24" s="121">
        <f t="shared" si="3"/>
        <v>0.4089854558660555</v>
      </c>
      <c r="K24" s="118">
        <f t="shared" si="23"/>
        <v>1.5651234215862692E-3</v>
      </c>
      <c r="L24" s="118">
        <f t="shared" si="24"/>
        <v>0.29026946599293746</v>
      </c>
      <c r="M24" s="112">
        <v>0.1</v>
      </c>
      <c r="N24" s="39">
        <v>1.2421</v>
      </c>
      <c r="O24" s="112">
        <f t="shared" si="6"/>
        <v>2.2699699200000003</v>
      </c>
      <c r="P24" s="73">
        <f t="shared" si="7"/>
        <v>3.55278308808831E-3</v>
      </c>
      <c r="Q24" s="73">
        <f t="shared" si="8"/>
        <v>0.658902956498431</v>
      </c>
      <c r="R24" s="73">
        <f t="shared" si="9"/>
        <v>1.6110669635015691</v>
      </c>
      <c r="S24" s="113">
        <f t="shared" si="29"/>
        <v>28.195296376320005</v>
      </c>
      <c r="T24" s="120">
        <f t="shared" si="30"/>
        <v>4.4129118737144903E-2</v>
      </c>
      <c r="U24" s="113">
        <f t="shared" si="31"/>
        <v>8.184233622667012</v>
      </c>
      <c r="V24" s="113">
        <f t="shared" si="32"/>
        <v>20.01106275365299</v>
      </c>
      <c r="Z24" s="56"/>
      <c r="AE24" s="72"/>
      <c r="AF24" s="73"/>
    </row>
    <row r="25" spans="1:32" x14ac:dyDescent="0.25">
      <c r="A25" s="175"/>
      <c r="B25" s="178"/>
      <c r="C25" s="76"/>
      <c r="D25" s="42">
        <v>47</v>
      </c>
      <c r="E25" s="130">
        <v>22.189593599999998</v>
      </c>
      <c r="F25" s="130">
        <v>45.937144108728802</v>
      </c>
      <c r="G25" s="130">
        <v>7.0196027342998697</v>
      </c>
      <c r="H25" s="113">
        <f t="shared" si="21"/>
        <v>15.169990865700129</v>
      </c>
      <c r="I25" s="43">
        <f t="shared" si="22"/>
        <v>2.161089657050681</v>
      </c>
      <c r="J25" s="123">
        <f t="shared" si="3"/>
        <v>0.46272952940080098</v>
      </c>
      <c r="K25" s="123">
        <f t="shared" si="23"/>
        <v>2.0702111510833981E-3</v>
      </c>
      <c r="L25" s="123">
        <f t="shared" si="24"/>
        <v>0.31634661097623124</v>
      </c>
      <c r="M25" s="75">
        <v>0.1</v>
      </c>
      <c r="N25" s="75">
        <v>1.3150999999999999</v>
      </c>
      <c r="O25" s="112">
        <f t="shared" si="6"/>
        <v>2.2189593599999999</v>
      </c>
      <c r="P25" s="73">
        <f t="shared" si="7"/>
        <v>4.5937144108728805E-3</v>
      </c>
      <c r="Q25" s="73">
        <f t="shared" si="8"/>
        <v>0.70196027342998701</v>
      </c>
      <c r="R25" s="73">
        <f t="shared" si="9"/>
        <v>1.5169990865700129</v>
      </c>
      <c r="S25" s="113">
        <f t="shared" si="29"/>
        <v>29.181534543359998</v>
      </c>
      <c r="T25" s="120">
        <f t="shared" si="30"/>
        <v>6.0411938217389258E-2</v>
      </c>
      <c r="U25" s="113">
        <f t="shared" si="31"/>
        <v>9.2314795558777583</v>
      </c>
      <c r="V25" s="113">
        <f t="shared" si="32"/>
        <v>19.95005498748224</v>
      </c>
      <c r="Z25" s="56"/>
      <c r="AE25" s="73"/>
      <c r="AF25" s="73"/>
    </row>
    <row r="26" spans="1:32" x14ac:dyDescent="0.25">
      <c r="A26" s="167"/>
      <c r="B26" s="80"/>
      <c r="C26" s="124" t="s">
        <v>69</v>
      </c>
      <c r="D26" s="38"/>
      <c r="E26" s="39">
        <f t="shared" ref="E26:J26" si="33">AVERAGE(E17:E25)</f>
        <v>30.434255999999998</v>
      </c>
      <c r="F26" s="39">
        <f>AVERAGE(F17:F25)</f>
        <v>35.499241024549178</v>
      </c>
      <c r="G26" s="39">
        <f t="shared" si="33"/>
        <v>9.4601620847818442</v>
      </c>
      <c r="H26" s="32">
        <f t="shared" si="33"/>
        <v>20.974093915218152</v>
      </c>
      <c r="I26" s="39">
        <f t="shared" si="33"/>
        <v>2.2837799698438888</v>
      </c>
      <c r="J26" s="121">
        <f t="shared" si="33"/>
        <v>0.44919934017849883</v>
      </c>
      <c r="K26" s="73"/>
      <c r="L26" s="73"/>
      <c r="M26" s="112"/>
      <c r="N26" s="112"/>
      <c r="O26" s="112">
        <f t="shared" si="6"/>
        <v>3.0434255999999995</v>
      </c>
      <c r="P26" s="73">
        <f t="shared" si="7"/>
        <v>3.5499241024549177E-3</v>
      </c>
      <c r="Q26" s="73">
        <f t="shared" si="8"/>
        <v>0.94601620847818446</v>
      </c>
      <c r="R26" s="73">
        <f t="shared" si="9"/>
        <v>2.0974093915218148</v>
      </c>
      <c r="S26" s="113"/>
      <c r="T26" s="113"/>
      <c r="U26" s="113"/>
      <c r="V26" s="113"/>
      <c r="Z26" s="56"/>
      <c r="AE26" s="74"/>
      <c r="AF26" s="73"/>
    </row>
    <row r="27" spans="1:32" x14ac:dyDescent="0.25">
      <c r="A27" s="167"/>
      <c r="B27" s="80"/>
      <c r="C27" s="126" t="s">
        <v>70</v>
      </c>
      <c r="D27" s="38"/>
      <c r="E27" s="39">
        <f t="shared" ref="E27:J27" si="34">STDEV(E17:E25)</f>
        <v>10.134963229107511</v>
      </c>
      <c r="F27" s="39">
        <f t="shared" si="34"/>
        <v>5.3759193486869945</v>
      </c>
      <c r="G27" s="39">
        <f>STDEV(G17:G25)</f>
        <v>3.5788713226700168</v>
      </c>
      <c r="H27" s="39">
        <f t="shared" si="34"/>
        <v>6.7529929662286223</v>
      </c>
      <c r="I27" s="39">
        <f t="shared" si="34"/>
        <v>0.37308992980784367</v>
      </c>
      <c r="J27" s="121">
        <f t="shared" si="34"/>
        <v>7.963567740815107E-2</v>
      </c>
      <c r="K27" s="73"/>
      <c r="L27" s="73"/>
      <c r="M27" s="112"/>
      <c r="N27" s="112"/>
      <c r="O27" s="112">
        <f t="shared" si="6"/>
        <v>1.0134963229107512</v>
      </c>
      <c r="P27" s="73">
        <f t="shared" si="7"/>
        <v>5.3759193486869951E-4</v>
      </c>
      <c r="Q27" s="73">
        <f t="shared" si="8"/>
        <v>0.3578871322670017</v>
      </c>
      <c r="R27" s="73">
        <f t="shared" si="9"/>
        <v>0.67529929662286226</v>
      </c>
      <c r="S27" s="113"/>
      <c r="T27" s="113"/>
      <c r="U27" s="113"/>
      <c r="V27" s="113"/>
      <c r="Z27" s="56"/>
      <c r="AE27" s="73"/>
      <c r="AF27" s="73"/>
    </row>
    <row r="28" spans="1:32" x14ac:dyDescent="0.25">
      <c r="A28" s="168"/>
      <c r="B28" s="76"/>
      <c r="C28" s="76" t="s">
        <v>2</v>
      </c>
      <c r="D28" s="42"/>
      <c r="E28" s="43">
        <f t="shared" ref="E28:J28" si="35">E27/E26</f>
        <v>0.33301169672449071</v>
      </c>
      <c r="F28" s="43">
        <f t="shared" si="35"/>
        <v>0.15143758552385181</v>
      </c>
      <c r="G28" s="43">
        <f t="shared" si="35"/>
        <v>0.37830972562586357</v>
      </c>
      <c r="H28" s="43">
        <f t="shared" si="35"/>
        <v>0.3219682811341309</v>
      </c>
      <c r="I28" s="128">
        <f t="shared" si="35"/>
        <v>0.16336509415718661</v>
      </c>
      <c r="J28" s="123">
        <f t="shared" si="35"/>
        <v>0.17728360281318792</v>
      </c>
      <c r="K28" s="98"/>
      <c r="L28" s="98"/>
      <c r="M28" s="75"/>
      <c r="N28" s="75"/>
      <c r="O28" s="112">
        <f t="shared" si="6"/>
        <v>3.3301169672449074E-2</v>
      </c>
      <c r="P28" s="73">
        <f t="shared" si="7"/>
        <v>1.5143758552385183E-5</v>
      </c>
      <c r="Q28" s="73">
        <f t="shared" si="8"/>
        <v>3.7830972562586357E-2</v>
      </c>
      <c r="R28" s="73">
        <f t="shared" si="9"/>
        <v>3.2196828113413088E-2</v>
      </c>
      <c r="S28" s="113"/>
      <c r="T28" s="113"/>
      <c r="U28" s="113"/>
      <c r="V28" s="113"/>
    </row>
    <row r="29" spans="1:32" x14ac:dyDescent="0.25">
      <c r="A29" s="174" t="s">
        <v>148</v>
      </c>
      <c r="B29" s="176" t="s">
        <v>72</v>
      </c>
      <c r="C29" s="7" t="s">
        <v>60</v>
      </c>
      <c r="D29" s="38">
        <v>19</v>
      </c>
      <c r="E29" s="112">
        <v>19.82493792</v>
      </c>
      <c r="F29" s="112">
        <v>44.234559556925802</v>
      </c>
      <c r="G29" s="112">
        <v>10.553204553483701</v>
      </c>
      <c r="H29" s="113">
        <f t="shared" si="21"/>
        <v>9.2717333665162993</v>
      </c>
      <c r="I29" s="112">
        <f t="shared" ref="I29:I37" si="36">H29/G29</f>
        <v>0.87857042091121251</v>
      </c>
      <c r="J29" s="118">
        <f t="shared" si="3"/>
        <v>1.1382126875644714</v>
      </c>
      <c r="K29" s="118">
        <f t="shared" ref="K29:K37" si="37">F29*0.001/E29</f>
        <v>2.2312584148019266E-3</v>
      </c>
      <c r="L29" s="118">
        <f t="shared" ref="L29:L37" si="38">G29/E29</f>
        <v>0.53231967716969786</v>
      </c>
      <c r="M29" s="112">
        <v>0.1</v>
      </c>
      <c r="N29" s="39">
        <v>1.0894999999999999</v>
      </c>
      <c r="O29" s="112">
        <f t="shared" si="6"/>
        <v>1.9824937920000001</v>
      </c>
      <c r="P29" s="73">
        <f t="shared" si="7"/>
        <v>4.4234559556925804E-3</v>
      </c>
      <c r="Q29" s="73">
        <f t="shared" si="8"/>
        <v>1.0553204553483699</v>
      </c>
      <c r="R29" s="73">
        <f t="shared" si="9"/>
        <v>0.92717333665162993</v>
      </c>
      <c r="S29" s="113">
        <f t="shared" si="29"/>
        <v>21.59926986384</v>
      </c>
      <c r="T29" s="113">
        <f t="shared" si="30"/>
        <v>4.8193552637270667E-2</v>
      </c>
      <c r="U29" s="113">
        <f t="shared" si="31"/>
        <v>11.497716361020489</v>
      </c>
      <c r="V29" s="113">
        <f t="shared" si="32"/>
        <v>10.101553502819508</v>
      </c>
    </row>
    <row r="30" spans="1:32" x14ac:dyDescent="0.25">
      <c r="A30" s="172"/>
      <c r="B30" s="177"/>
      <c r="C30" s="7"/>
      <c r="D30" s="38">
        <v>20</v>
      </c>
      <c r="E30" s="112">
        <v>18.6344064</v>
      </c>
      <c r="F30" s="112">
        <v>30.123652056371199</v>
      </c>
      <c r="G30" s="112">
        <v>8.2557293375886402</v>
      </c>
      <c r="H30" s="113">
        <f t="shared" si="21"/>
        <v>10.378677062411359</v>
      </c>
      <c r="I30" s="112">
        <f t="shared" si="36"/>
        <v>1.2571484163315358</v>
      </c>
      <c r="J30" s="118">
        <f t="shared" si="3"/>
        <v>0.79545102790494981</v>
      </c>
      <c r="K30" s="118">
        <f t="shared" si="37"/>
        <v>1.6165608611160912E-3</v>
      </c>
      <c r="L30" s="118">
        <f t="shared" si="38"/>
        <v>0.44303688351396264</v>
      </c>
      <c r="M30" s="112">
        <v>0.1</v>
      </c>
      <c r="N30" s="39">
        <v>1.0227999999999999</v>
      </c>
      <c r="O30" s="112">
        <f t="shared" si="6"/>
        <v>1.8634406400000001</v>
      </c>
      <c r="P30" s="73">
        <f t="shared" si="7"/>
        <v>3.0123652056371201E-3</v>
      </c>
      <c r="Q30" s="73">
        <f t="shared" si="8"/>
        <v>0.82557293375886409</v>
      </c>
      <c r="R30" s="73">
        <f t="shared" si="9"/>
        <v>1.0378677062411361</v>
      </c>
      <c r="S30" s="113">
        <f t="shared" si="29"/>
        <v>19.059270865919999</v>
      </c>
      <c r="T30" s="113">
        <f t="shared" si="30"/>
        <v>3.0810471323256459E-2</v>
      </c>
      <c r="U30" s="113">
        <f t="shared" si="31"/>
        <v>8.4439599664856626</v>
      </c>
      <c r="V30" s="113">
        <f t="shared" si="32"/>
        <v>10.615310899434341</v>
      </c>
    </row>
    <row r="31" spans="1:32" x14ac:dyDescent="0.25">
      <c r="A31" s="172"/>
      <c r="B31" s="177"/>
      <c r="C31" s="7"/>
      <c r="D31" s="38"/>
      <c r="E31" s="112">
        <v>19.669651200000001</v>
      </c>
      <c r="F31" s="112">
        <v>43.346592312752698</v>
      </c>
      <c r="G31" s="112">
        <v>11.2802242168039</v>
      </c>
      <c r="H31" s="113">
        <f t="shared" si="21"/>
        <v>8.3894269831961008</v>
      </c>
      <c r="I31" s="112">
        <f t="shared" si="36"/>
        <v>0.74372874350303764</v>
      </c>
      <c r="J31" s="118">
        <f t="shared" si="3"/>
        <v>1.3445762433355726</v>
      </c>
      <c r="K31" s="118">
        <f t="shared" si="37"/>
        <v>2.2037295868649006E-3</v>
      </c>
      <c r="L31" s="118">
        <f t="shared" si="38"/>
        <v>0.57348369333584825</v>
      </c>
      <c r="M31" s="112">
        <v>0.1</v>
      </c>
      <c r="N31" s="39">
        <v>1.1443000000000001</v>
      </c>
      <c r="O31" s="112">
        <f t="shared" si="6"/>
        <v>1.9669651199999998</v>
      </c>
      <c r="P31" s="73">
        <f t="shared" si="7"/>
        <v>4.33465923127527E-3</v>
      </c>
      <c r="Q31" s="73">
        <f t="shared" si="8"/>
        <v>1.12802242168039</v>
      </c>
      <c r="R31" s="73">
        <f t="shared" si="9"/>
        <v>0.8389426983196101</v>
      </c>
      <c r="S31" s="113">
        <f t="shared" si="29"/>
        <v>22.507981868160002</v>
      </c>
      <c r="T31" s="113">
        <f t="shared" si="30"/>
        <v>4.9601505583482919E-2</v>
      </c>
      <c r="U31" s="113">
        <f t="shared" si="31"/>
        <v>12.907960571288704</v>
      </c>
      <c r="V31" s="113">
        <f t="shared" si="32"/>
        <v>9.6000212968713008</v>
      </c>
    </row>
    <row r="32" spans="1:32" x14ac:dyDescent="0.25">
      <c r="A32" s="172"/>
      <c r="B32" s="177"/>
      <c r="C32" s="7" t="s">
        <v>61</v>
      </c>
      <c r="D32" s="38">
        <v>21</v>
      </c>
      <c r="E32" s="112">
        <v>16.961011200000002</v>
      </c>
      <c r="F32" s="112">
        <v>23.760759364474399</v>
      </c>
      <c r="G32" s="112">
        <v>3.8895863361678602</v>
      </c>
      <c r="H32" s="113">
        <f t="shared" si="21"/>
        <v>13.071424863832142</v>
      </c>
      <c r="I32" s="112">
        <f t="shared" si="36"/>
        <v>3.3606208306229579</v>
      </c>
      <c r="J32" s="118">
        <f t="shared" si="3"/>
        <v>0.29756406640335858</v>
      </c>
      <c r="K32" s="118">
        <f t="shared" si="37"/>
        <v>1.4009046444397372E-3</v>
      </c>
      <c r="L32" s="118">
        <f t="shared" si="38"/>
        <v>0.22932514402017845</v>
      </c>
      <c r="M32" s="112">
        <v>0.1</v>
      </c>
      <c r="N32" s="39">
        <v>1.1336999999999999</v>
      </c>
      <c r="O32" s="112">
        <f t="shared" si="6"/>
        <v>1.69610112</v>
      </c>
      <c r="P32" s="73">
        <f t="shared" si="7"/>
        <v>2.3760759364474401E-3</v>
      </c>
      <c r="Q32" s="73">
        <f t="shared" si="8"/>
        <v>0.38895863361678601</v>
      </c>
      <c r="R32" s="73">
        <f t="shared" si="9"/>
        <v>1.3071424863832144</v>
      </c>
      <c r="S32" s="113">
        <f t="shared" si="29"/>
        <v>19.228698397439999</v>
      </c>
      <c r="T32" s="113">
        <f t="shared" si="30"/>
        <v>2.6937572891504624E-2</v>
      </c>
      <c r="U32" s="113">
        <f t="shared" si="31"/>
        <v>4.4096240293135027</v>
      </c>
      <c r="V32" s="113">
        <f t="shared" si="32"/>
        <v>14.819074368126502</v>
      </c>
    </row>
    <row r="33" spans="1:26" x14ac:dyDescent="0.25">
      <c r="A33" s="172"/>
      <c r="B33" s="177"/>
      <c r="C33" s="7"/>
      <c r="D33" s="38">
        <v>22</v>
      </c>
      <c r="E33" s="112">
        <v>19.8941184</v>
      </c>
      <c r="F33" s="112">
        <v>22.389561774708099</v>
      </c>
      <c r="G33" s="112">
        <v>5.24460627207944</v>
      </c>
      <c r="H33" s="113">
        <f t="shared" si="21"/>
        <v>14.649512127920559</v>
      </c>
      <c r="I33" s="112">
        <f t="shared" si="36"/>
        <v>2.7932529856263466</v>
      </c>
      <c r="J33" s="118">
        <f t="shared" si="3"/>
        <v>0.35800552443543326</v>
      </c>
      <c r="K33" s="118">
        <f t="shared" si="37"/>
        <v>1.1254362382154164E-3</v>
      </c>
      <c r="L33" s="118">
        <f t="shared" si="38"/>
        <v>0.26362597058231241</v>
      </c>
      <c r="M33" s="112">
        <v>0.1</v>
      </c>
      <c r="N33" s="39">
        <v>1.1133</v>
      </c>
      <c r="O33" s="112">
        <f t="shared" si="6"/>
        <v>1.98941184</v>
      </c>
      <c r="P33" s="73">
        <f t="shared" si="7"/>
        <v>2.2389561774708096E-3</v>
      </c>
      <c r="Q33" s="73">
        <f t="shared" si="8"/>
        <v>0.52446062720794406</v>
      </c>
      <c r="R33" s="73">
        <f t="shared" si="9"/>
        <v>1.4649512127920559</v>
      </c>
      <c r="S33" s="113">
        <f t="shared" si="29"/>
        <v>22.148122014719998</v>
      </c>
      <c r="T33" s="113">
        <f t="shared" si="30"/>
        <v>2.4926299123782521E-2</v>
      </c>
      <c r="U33" s="113">
        <f t="shared" si="31"/>
        <v>5.8388201627060416</v>
      </c>
      <c r="V33" s="113">
        <f t="shared" si="32"/>
        <v>16.309301852013956</v>
      </c>
    </row>
    <row r="34" spans="1:26" x14ac:dyDescent="0.25">
      <c r="A34" s="172"/>
      <c r="B34" s="177"/>
      <c r="C34" s="7"/>
      <c r="D34" s="38">
        <v>23</v>
      </c>
      <c r="E34" s="112">
        <v>20.914329599999999</v>
      </c>
      <c r="F34" s="112">
        <v>26.5131011308974</v>
      </c>
      <c r="G34" s="112">
        <v>5.0364289549501304</v>
      </c>
      <c r="H34" s="113">
        <f t="shared" si="21"/>
        <v>15.877900645049868</v>
      </c>
      <c r="I34" s="112">
        <f t="shared" si="36"/>
        <v>3.1526108651734348</v>
      </c>
      <c r="J34" s="118">
        <f t="shared" si="3"/>
        <v>0.31719740962860221</v>
      </c>
      <c r="K34" s="118">
        <f t="shared" si="37"/>
        <v>1.2677002628330675E-3</v>
      </c>
      <c r="L34" s="118">
        <f t="shared" si="38"/>
        <v>0.24081235455666392</v>
      </c>
      <c r="M34" s="112">
        <v>0.1</v>
      </c>
      <c r="N34" s="39">
        <v>1.2219</v>
      </c>
      <c r="O34" s="112">
        <f t="shared" si="6"/>
        <v>2.0914329600000001</v>
      </c>
      <c r="P34" s="73">
        <f t="shared" si="7"/>
        <v>2.6513101130897399E-3</v>
      </c>
      <c r="Q34" s="73">
        <f t="shared" si="8"/>
        <v>0.50364289549501307</v>
      </c>
      <c r="R34" s="73">
        <f t="shared" si="9"/>
        <v>1.5877900645049867</v>
      </c>
      <c r="S34" s="113">
        <f t="shared" si="29"/>
        <v>25.555219338240004</v>
      </c>
      <c r="T34" s="113">
        <f t="shared" si="30"/>
        <v>3.2396358271843534E-2</v>
      </c>
      <c r="U34" s="113">
        <f t="shared" si="31"/>
        <v>6.1540125400535661</v>
      </c>
      <c r="V34" s="113">
        <f t="shared" si="32"/>
        <v>19.401206798186433</v>
      </c>
    </row>
    <row r="35" spans="1:26" x14ac:dyDescent="0.25">
      <c r="A35" s="172"/>
      <c r="B35" s="177"/>
      <c r="C35" s="7" t="s">
        <v>62</v>
      </c>
      <c r="D35" s="38">
        <v>38</v>
      </c>
      <c r="E35" s="112">
        <v>10.870070399999999</v>
      </c>
      <c r="F35" s="112">
        <v>25.721798668539599</v>
      </c>
      <c r="G35" s="112">
        <v>4.1345874749825704</v>
      </c>
      <c r="H35" s="113">
        <f t="shared" si="21"/>
        <v>6.7354829250174291</v>
      </c>
      <c r="I35" s="112">
        <f t="shared" si="36"/>
        <v>1.6290580295548887</v>
      </c>
      <c r="J35" s="118">
        <f t="shared" si="3"/>
        <v>0.61385167492973369</v>
      </c>
      <c r="K35" s="118">
        <f t="shared" si="37"/>
        <v>2.3662954996629647E-3</v>
      </c>
      <c r="L35" s="118">
        <f t="shared" si="38"/>
        <v>0.38036436957966441</v>
      </c>
      <c r="M35" s="112">
        <v>0.1</v>
      </c>
      <c r="N35" s="39">
        <v>1.1092</v>
      </c>
      <c r="O35" s="112">
        <f t="shared" si="6"/>
        <v>1.0870070399999998</v>
      </c>
      <c r="P35" s="73">
        <f t="shared" si="7"/>
        <v>2.5721798668539597E-3</v>
      </c>
      <c r="Q35" s="73">
        <f t="shared" si="8"/>
        <v>0.41345874749825701</v>
      </c>
      <c r="R35" s="73">
        <f t="shared" si="9"/>
        <v>0.67354829250174286</v>
      </c>
      <c r="S35" s="113">
        <f t="shared" si="29"/>
        <v>12.057082087679998</v>
      </c>
      <c r="T35" s="113">
        <f t="shared" si="30"/>
        <v>2.8530619083144124E-2</v>
      </c>
      <c r="U35" s="113">
        <f t="shared" si="31"/>
        <v>4.5860844272506665</v>
      </c>
      <c r="V35" s="113">
        <f t="shared" si="32"/>
        <v>7.4709976604293322</v>
      </c>
    </row>
    <row r="36" spans="1:26" x14ac:dyDescent="0.25">
      <c r="A36" s="172"/>
      <c r="B36" s="177"/>
      <c r="C36" s="7"/>
      <c r="D36" s="38">
        <v>39</v>
      </c>
      <c r="E36" s="112">
        <v>12.345294239999999</v>
      </c>
      <c r="F36" s="112">
        <v>27.376886403147399</v>
      </c>
      <c r="G36" s="112">
        <v>4.4385929782536397</v>
      </c>
      <c r="H36" s="113">
        <f t="shared" si="21"/>
        <v>7.9067012617463597</v>
      </c>
      <c r="I36" s="112">
        <f t="shared" si="36"/>
        <v>1.781353077537027</v>
      </c>
      <c r="J36" s="118">
        <f t="shared" si="3"/>
        <v>0.56137102330248967</v>
      </c>
      <c r="K36" s="118">
        <f t="shared" si="37"/>
        <v>2.2175969135222007E-3</v>
      </c>
      <c r="L36" s="118">
        <f t="shared" si="38"/>
        <v>0.35953723677740712</v>
      </c>
      <c r="M36" s="112">
        <v>0.1</v>
      </c>
      <c r="N36" s="39">
        <v>1.4752000000000001</v>
      </c>
      <c r="O36" s="112">
        <f t="shared" si="6"/>
        <v>1.2345294239999998</v>
      </c>
      <c r="P36" s="73">
        <f t="shared" si="7"/>
        <v>2.7376886403147403E-3</v>
      </c>
      <c r="Q36" s="73">
        <f t="shared" si="8"/>
        <v>0.44385929782536393</v>
      </c>
      <c r="R36" s="73">
        <f t="shared" si="9"/>
        <v>0.79067012617463595</v>
      </c>
      <c r="S36" s="113">
        <f t="shared" si="29"/>
        <v>18.211778062847998</v>
      </c>
      <c r="T36" s="113">
        <f t="shared" si="30"/>
        <v>4.0386382821923049E-2</v>
      </c>
      <c r="U36" s="113">
        <f t="shared" si="31"/>
        <v>6.5478123615197692</v>
      </c>
      <c r="V36" s="113">
        <f t="shared" si="32"/>
        <v>11.66396570132823</v>
      </c>
    </row>
    <row r="37" spans="1:26" x14ac:dyDescent="0.25">
      <c r="A37" s="175"/>
      <c r="B37" s="178"/>
      <c r="C37" s="7"/>
      <c r="D37" s="42">
        <v>40</v>
      </c>
      <c r="E37" s="43">
        <v>12.293532000000001</v>
      </c>
      <c r="F37" s="43">
        <v>27.5681530448784</v>
      </c>
      <c r="G37" s="43">
        <v>4.6434661952736498</v>
      </c>
      <c r="H37" s="113">
        <f t="shared" si="21"/>
        <v>7.650065804726351</v>
      </c>
      <c r="I37" s="112">
        <f t="shared" si="36"/>
        <v>1.6474903623747639</v>
      </c>
      <c r="J37" s="123">
        <f t="shared" si="3"/>
        <v>0.60698382390447303</v>
      </c>
      <c r="K37" s="123">
        <f t="shared" si="37"/>
        <v>2.2424924785552597E-3</v>
      </c>
      <c r="L37" s="123">
        <f t="shared" si="38"/>
        <v>0.37771620029733111</v>
      </c>
      <c r="M37" s="75">
        <v>0.1</v>
      </c>
      <c r="N37" s="75">
        <f>(N35+N36)/2</f>
        <v>1.2922</v>
      </c>
      <c r="O37" s="112">
        <f t="shared" si="6"/>
        <v>1.2293532</v>
      </c>
      <c r="P37" s="73">
        <f t="shared" si="7"/>
        <v>2.75681530448784E-3</v>
      </c>
      <c r="Q37" s="73">
        <f t="shared" si="8"/>
        <v>0.46434661952736495</v>
      </c>
      <c r="R37" s="73">
        <f t="shared" si="9"/>
        <v>0.76500658047263503</v>
      </c>
      <c r="S37" s="113">
        <f t="shared" si="29"/>
        <v>15.885702050400003</v>
      </c>
      <c r="T37" s="113">
        <f t="shared" si="30"/>
        <v>3.5623567364591872E-2</v>
      </c>
      <c r="U37" s="113">
        <f t="shared" si="31"/>
        <v>6.0002870175326102</v>
      </c>
      <c r="V37" s="113">
        <f t="shared" si="32"/>
        <v>9.8854150328673889</v>
      </c>
      <c r="Z37" s="56"/>
    </row>
    <row r="38" spans="1:26" x14ac:dyDescent="0.25">
      <c r="A38" s="79"/>
      <c r="B38" s="79"/>
      <c r="C38" s="124" t="s">
        <v>69</v>
      </c>
      <c r="D38" s="38"/>
      <c r="E38" s="39">
        <f t="shared" ref="E38:J38" si="39">AVERAGE(E29:E37)</f>
        <v>16.823039040000001</v>
      </c>
      <c r="F38" s="39">
        <f t="shared" si="39"/>
        <v>30.115007145854999</v>
      </c>
      <c r="G38" s="39">
        <f t="shared" si="39"/>
        <v>6.3862695910648357</v>
      </c>
      <c r="H38" s="32">
        <f t="shared" si="39"/>
        <v>10.436769448935165</v>
      </c>
      <c r="I38" s="32">
        <f t="shared" si="39"/>
        <v>1.9159815257372452</v>
      </c>
      <c r="J38" s="121">
        <f t="shared" si="39"/>
        <v>0.67035705348989838</v>
      </c>
      <c r="K38" s="73"/>
      <c r="L38" s="73"/>
      <c r="M38" s="112"/>
      <c r="N38" s="112"/>
      <c r="O38" s="112">
        <f t="shared" si="6"/>
        <v>1.6823039040000001</v>
      </c>
      <c r="P38" s="73">
        <f t="shared" si="7"/>
        <v>3.0115007145855004E-3</v>
      </c>
      <c r="Q38" s="73">
        <f t="shared" si="8"/>
        <v>0.63862695910648359</v>
      </c>
      <c r="R38" s="73">
        <f t="shared" si="9"/>
        <v>1.0436769448935166</v>
      </c>
      <c r="S38" s="120">
        <f>AVERAGE(S29:S37)</f>
        <v>19.583680505472</v>
      </c>
      <c r="T38" s="113"/>
      <c r="U38" s="113"/>
      <c r="V38" s="113"/>
    </row>
    <row r="39" spans="1:26" x14ac:dyDescent="0.25">
      <c r="A39" s="167"/>
      <c r="B39" s="80"/>
      <c r="C39" s="126" t="s">
        <v>70</v>
      </c>
      <c r="D39" s="38"/>
      <c r="E39" s="39">
        <f t="shared" ref="E39:J39" si="40">STDEV(E29:E37)</f>
        <v>3.9145456430941117</v>
      </c>
      <c r="F39" s="39">
        <f t="shared" si="40"/>
        <v>8.0680963583512426</v>
      </c>
      <c r="G39" s="39">
        <f t="shared" si="40"/>
        <v>2.8737778048276095</v>
      </c>
      <c r="H39" s="39">
        <f t="shared" si="40"/>
        <v>3.3112176359924326</v>
      </c>
      <c r="I39" s="39">
        <f t="shared" si="40"/>
        <v>0.96454891835267098</v>
      </c>
      <c r="J39" s="121">
        <f t="shared" si="40"/>
        <v>0.3656254426514518</v>
      </c>
      <c r="K39" s="73"/>
      <c r="L39" s="73"/>
      <c r="M39" s="112"/>
      <c r="N39" s="112"/>
      <c r="O39" s="112">
        <f t="shared" si="6"/>
        <v>0.39145456430941122</v>
      </c>
      <c r="P39" s="73">
        <f t="shared" si="7"/>
        <v>8.0680963583512426E-4</v>
      </c>
      <c r="Q39" s="73">
        <f t="shared" si="8"/>
        <v>0.28737778048276097</v>
      </c>
      <c r="R39" s="73">
        <f t="shared" si="9"/>
        <v>0.33112176359924328</v>
      </c>
      <c r="S39" s="113">
        <f>AVERAGE(S29:S37,S53:S61)</f>
        <v>20.397504241655998</v>
      </c>
      <c r="T39" s="113"/>
      <c r="U39" s="113"/>
      <c r="V39" s="113"/>
    </row>
    <row r="40" spans="1:26" x14ac:dyDescent="0.25">
      <c r="A40" s="168"/>
      <c r="B40" s="76"/>
      <c r="C40" s="47" t="s">
        <v>2</v>
      </c>
      <c r="D40" s="42"/>
      <c r="E40" s="43">
        <f t="shared" ref="E40:J40" si="41">E39/E38</f>
        <v>0.23268956541006228</v>
      </c>
      <c r="F40" s="39">
        <f t="shared" si="41"/>
        <v>0.26790949506587541</v>
      </c>
      <c r="G40" s="39">
        <f t="shared" si="41"/>
        <v>0.4499931867656155</v>
      </c>
      <c r="H40" s="39">
        <f t="shared" si="41"/>
        <v>0.31726461451443361</v>
      </c>
      <c r="I40" s="121">
        <f t="shared" si="41"/>
        <v>0.50342286989511809</v>
      </c>
      <c r="J40" s="121">
        <f t="shared" si="41"/>
        <v>0.5454189535979298</v>
      </c>
      <c r="K40" s="73"/>
      <c r="L40" s="73"/>
      <c r="M40" s="112"/>
      <c r="N40" s="112"/>
      <c r="O40" s="112">
        <f t="shared" si="6"/>
        <v>2.326895654100623E-2</v>
      </c>
      <c r="P40" s="73">
        <f t="shared" si="7"/>
        <v>2.6790949506587545E-5</v>
      </c>
      <c r="Q40" s="73">
        <f t="shared" si="8"/>
        <v>4.4999318676561546E-2</v>
      </c>
      <c r="R40" s="73">
        <f t="shared" si="9"/>
        <v>3.1726461451443366E-2</v>
      </c>
      <c r="S40" s="113"/>
      <c r="T40" s="113"/>
      <c r="U40" s="113"/>
      <c r="V40" s="113"/>
    </row>
    <row r="41" spans="1:26" x14ac:dyDescent="0.25">
      <c r="A41" s="174" t="s">
        <v>145</v>
      </c>
      <c r="B41" s="176" t="s">
        <v>73</v>
      </c>
      <c r="C41" s="7" t="s">
        <v>63</v>
      </c>
      <c r="D41" s="38">
        <v>4</v>
      </c>
      <c r="E41" s="112">
        <v>39.780215568862303</v>
      </c>
      <c r="F41" s="32">
        <v>45.9488146859536</v>
      </c>
      <c r="G41" s="32">
        <v>12.147737608164601</v>
      </c>
      <c r="H41" s="131">
        <f t="shared" si="21"/>
        <v>27.632477960697702</v>
      </c>
      <c r="I41" s="32">
        <f t="shared" ref="I41:I49" si="42">H41/G41</f>
        <v>2.2747015824679711</v>
      </c>
      <c r="J41" s="132">
        <f t="shared" si="3"/>
        <v>0.43961810538463481</v>
      </c>
      <c r="K41" s="132">
        <f t="shared" ref="K41:K49" si="43">F41*0.001/E41</f>
        <v>1.1550670107961841E-3</v>
      </c>
      <c r="L41" s="132">
        <f t="shared" ref="L41:L49" si="44">G41/E41</f>
        <v>0.3053713368429597</v>
      </c>
      <c r="M41" s="32">
        <v>0.1</v>
      </c>
      <c r="N41" s="32">
        <v>1.3151999999999999</v>
      </c>
      <c r="O41" s="32">
        <f t="shared" si="6"/>
        <v>3.9780215568862305</v>
      </c>
      <c r="P41" s="79">
        <f t="shared" si="7"/>
        <v>4.5948814685953599E-3</v>
      </c>
      <c r="Q41" s="79">
        <f t="shared" si="8"/>
        <v>1.2147737608164602</v>
      </c>
      <c r="R41" s="79">
        <f t="shared" si="9"/>
        <v>2.7632477960697699</v>
      </c>
      <c r="S41" s="113">
        <f t="shared" si="29"/>
        <v>52.318939516167696</v>
      </c>
      <c r="T41" s="113">
        <f t="shared" si="30"/>
        <v>6.0431881074966186E-2</v>
      </c>
      <c r="U41" s="113">
        <f t="shared" si="31"/>
        <v>15.976704502258086</v>
      </c>
      <c r="V41" s="113">
        <f t="shared" si="32"/>
        <v>36.342235013909615</v>
      </c>
    </row>
    <row r="42" spans="1:26" x14ac:dyDescent="0.25">
      <c r="A42" s="172"/>
      <c r="B42" s="177"/>
      <c r="C42" s="7"/>
      <c r="D42" s="38">
        <v>5</v>
      </c>
      <c r="E42" s="112">
        <v>40.201920000000001</v>
      </c>
      <c r="F42" s="39">
        <v>63.122561884757602</v>
      </c>
      <c r="G42" s="39">
        <v>11.956888251767401</v>
      </c>
      <c r="H42" s="133">
        <f t="shared" si="21"/>
        <v>28.245031748232599</v>
      </c>
      <c r="I42" s="39">
        <f t="shared" si="42"/>
        <v>2.3622393346410657</v>
      </c>
      <c r="J42" s="121">
        <f t="shared" si="3"/>
        <v>0.42332713088614565</v>
      </c>
      <c r="K42" s="121">
        <f t="shared" si="43"/>
        <v>1.5701379905426807E-3</v>
      </c>
      <c r="L42" s="121">
        <f t="shared" si="44"/>
        <v>0.29742082596471514</v>
      </c>
      <c r="M42" s="39">
        <v>0.1</v>
      </c>
      <c r="N42" s="39">
        <v>0.93559999999999999</v>
      </c>
      <c r="O42" s="39">
        <f t="shared" si="6"/>
        <v>4.0201919999999998</v>
      </c>
      <c r="P42" s="80">
        <f t="shared" si="7"/>
        <v>6.3122561884757606E-3</v>
      </c>
      <c r="Q42" s="80">
        <f t="shared" si="8"/>
        <v>1.1956888251767401</v>
      </c>
      <c r="R42" s="80">
        <f t="shared" si="9"/>
        <v>2.8245031748232599</v>
      </c>
      <c r="S42" s="113">
        <f t="shared" si="29"/>
        <v>37.612916351999999</v>
      </c>
      <c r="T42" s="113">
        <f t="shared" si="30"/>
        <v>5.9057468899379219E-2</v>
      </c>
      <c r="U42" s="113">
        <f t="shared" si="31"/>
        <v>11.186864648353581</v>
      </c>
      <c r="V42" s="113">
        <f t="shared" si="32"/>
        <v>26.426051703646419</v>
      </c>
    </row>
    <row r="43" spans="1:26" x14ac:dyDescent="0.25">
      <c r="A43" s="172"/>
      <c r="B43" s="177"/>
      <c r="C43" s="7"/>
      <c r="D43" s="38">
        <v>6</v>
      </c>
      <c r="E43" s="112">
        <v>39.455186170212798</v>
      </c>
      <c r="F43" s="112">
        <v>51.945795389119603</v>
      </c>
      <c r="G43" s="112">
        <v>12.233388124592301</v>
      </c>
      <c r="H43" s="113">
        <f t="shared" si="21"/>
        <v>27.221798045620496</v>
      </c>
      <c r="I43" s="112">
        <f t="shared" si="42"/>
        <v>2.2252051327381319</v>
      </c>
      <c r="J43" s="118">
        <f t="shared" si="3"/>
        <v>0.44939677034156955</v>
      </c>
      <c r="K43" s="118">
        <f t="shared" si="43"/>
        <v>1.3165771203060943E-3</v>
      </c>
      <c r="L43" s="118">
        <f t="shared" si="44"/>
        <v>0.31005779751783441</v>
      </c>
      <c r="M43" s="112">
        <v>0.1</v>
      </c>
      <c r="N43" s="112">
        <f>(N41+N42)/2</f>
        <v>1.1254</v>
      </c>
      <c r="O43" s="112">
        <f t="shared" si="6"/>
        <v>3.9455186170212797</v>
      </c>
      <c r="P43" s="73">
        <f t="shared" si="7"/>
        <v>5.1945795389119606E-3</v>
      </c>
      <c r="Q43" s="73">
        <f t="shared" si="8"/>
        <v>1.2233388124592302</v>
      </c>
      <c r="R43" s="73">
        <f t="shared" si="9"/>
        <v>2.7221798045620496</v>
      </c>
      <c r="S43" s="113">
        <f t="shared" si="29"/>
        <v>44.402866515957484</v>
      </c>
      <c r="T43" s="113">
        <f t="shared" si="30"/>
        <v>5.845979813091521E-2</v>
      </c>
      <c r="U43" s="113">
        <f t="shared" si="31"/>
        <v>13.767454995416177</v>
      </c>
      <c r="V43" s="113">
        <f t="shared" si="32"/>
        <v>30.635411520541307</v>
      </c>
    </row>
    <row r="44" spans="1:26" x14ac:dyDescent="0.25">
      <c r="A44" s="172"/>
      <c r="B44" s="177"/>
      <c r="C44" s="7" t="s">
        <v>64</v>
      </c>
      <c r="D44" s="38">
        <v>24</v>
      </c>
      <c r="E44" s="119">
        <v>33.794496000000002</v>
      </c>
      <c r="F44" s="119">
        <v>25.508259753741701</v>
      </c>
      <c r="G44" s="119">
        <v>8.6944546702018997</v>
      </c>
      <c r="H44" s="113">
        <f t="shared" si="21"/>
        <v>25.100041329798103</v>
      </c>
      <c r="I44" s="112">
        <f t="shared" si="42"/>
        <v>2.8869023166941461</v>
      </c>
      <c r="J44" s="118">
        <f t="shared" si="3"/>
        <v>0.3463920459716564</v>
      </c>
      <c r="K44" s="118">
        <f t="shared" si="43"/>
        <v>7.5480515388487229E-4</v>
      </c>
      <c r="L44" s="118">
        <f t="shared" si="44"/>
        <v>0.25727428129722363</v>
      </c>
      <c r="M44" s="112">
        <v>0.1</v>
      </c>
      <c r="N44" s="39">
        <v>1.032</v>
      </c>
      <c r="O44" s="112">
        <f t="shared" si="6"/>
        <v>3.3794496000000001</v>
      </c>
      <c r="P44" s="73">
        <f t="shared" si="7"/>
        <v>2.5508259753741704E-3</v>
      </c>
      <c r="Q44" s="73">
        <f t="shared" si="8"/>
        <v>0.86944546702018999</v>
      </c>
      <c r="R44" s="73">
        <f t="shared" si="9"/>
        <v>2.5100041329798102</v>
      </c>
      <c r="S44" s="113">
        <f t="shared" si="29"/>
        <v>34.875919872000004</v>
      </c>
      <c r="T44" s="113">
        <f t="shared" si="30"/>
        <v>2.632452406586144E-2</v>
      </c>
      <c r="U44" s="113">
        <f t="shared" si="31"/>
        <v>8.9726772196483608</v>
      </c>
      <c r="V44" s="113">
        <f t="shared" si="32"/>
        <v>25.90324265235164</v>
      </c>
    </row>
    <row r="45" spans="1:26" x14ac:dyDescent="0.25">
      <c r="A45" s="172"/>
      <c r="B45" s="177"/>
      <c r="C45" s="7"/>
      <c r="D45" s="38">
        <v>25</v>
      </c>
      <c r="E45" s="119">
        <v>37.492761600000001</v>
      </c>
      <c r="F45" s="119">
        <v>27.8619126526531</v>
      </c>
      <c r="G45" s="119">
        <v>7.5145884516091401</v>
      </c>
      <c r="H45" s="113">
        <f t="shared" si="21"/>
        <v>29.978173148390862</v>
      </c>
      <c r="I45" s="112">
        <f t="shared" si="42"/>
        <v>3.9893300000975396</v>
      </c>
      <c r="J45" s="118">
        <f t="shared" si="3"/>
        <v>0.25066865864081184</v>
      </c>
      <c r="K45" s="118">
        <f t="shared" si="43"/>
        <v>7.431277789004771E-4</v>
      </c>
      <c r="L45" s="118">
        <f t="shared" si="44"/>
        <v>0.20042771273506671</v>
      </c>
      <c r="M45" s="112">
        <v>0.1</v>
      </c>
      <c r="N45" s="39">
        <v>1.1427</v>
      </c>
      <c r="O45" s="112">
        <f t="shared" si="6"/>
        <v>3.74927616</v>
      </c>
      <c r="P45" s="73">
        <f t="shared" si="7"/>
        <v>2.7861912652653101E-3</v>
      </c>
      <c r="Q45" s="73">
        <f t="shared" si="8"/>
        <v>0.75145884516091399</v>
      </c>
      <c r="R45" s="73">
        <f t="shared" si="9"/>
        <v>2.9978173148390863</v>
      </c>
      <c r="S45" s="113">
        <f t="shared" si="29"/>
        <v>42.842978680320009</v>
      </c>
      <c r="T45" s="113">
        <f t="shared" si="30"/>
        <v>3.1837807588186703E-2</v>
      </c>
      <c r="U45" s="113">
        <f t="shared" si="31"/>
        <v>8.5869202236537667</v>
      </c>
      <c r="V45" s="113">
        <f t="shared" si="32"/>
        <v>34.256058456666238</v>
      </c>
    </row>
    <row r="46" spans="1:26" x14ac:dyDescent="0.25">
      <c r="A46" s="172"/>
      <c r="B46" s="177"/>
      <c r="C46" s="7"/>
      <c r="D46" s="38">
        <v>26</v>
      </c>
      <c r="E46" s="119">
        <v>36.982655999999999</v>
      </c>
      <c r="F46" s="119">
        <v>28.416258665638399</v>
      </c>
      <c r="G46" s="119">
        <v>7.2052359735294003</v>
      </c>
      <c r="H46" s="113">
        <f t="shared" si="21"/>
        <v>29.777420026470597</v>
      </c>
      <c r="I46" s="112">
        <f t="shared" si="42"/>
        <v>4.1327473709212157</v>
      </c>
      <c r="J46" s="118">
        <f t="shared" si="3"/>
        <v>0.241969786741911</v>
      </c>
      <c r="K46" s="118">
        <f t="shared" si="43"/>
        <v>7.6836716826499422E-4</v>
      </c>
      <c r="L46" s="118">
        <f t="shared" si="44"/>
        <v>0.19482743406880784</v>
      </c>
      <c r="M46" s="112">
        <v>0.1</v>
      </c>
      <c r="N46" s="112">
        <f>(N44+N45)/2</f>
        <v>1.08735</v>
      </c>
      <c r="O46" s="112">
        <f t="shared" si="6"/>
        <v>3.6982655999999996</v>
      </c>
      <c r="P46" s="73">
        <f t="shared" si="7"/>
        <v>2.8416258665638397E-3</v>
      </c>
      <c r="Q46" s="73">
        <f t="shared" si="8"/>
        <v>0.72052359735294003</v>
      </c>
      <c r="R46" s="73">
        <f t="shared" si="9"/>
        <v>2.97774200264706</v>
      </c>
      <c r="S46" s="113">
        <f t="shared" si="29"/>
        <v>40.213091001599999</v>
      </c>
      <c r="T46" s="113">
        <f t="shared" si="30"/>
        <v>3.0898418860081916E-2</v>
      </c>
      <c r="U46" s="113">
        <f t="shared" si="31"/>
        <v>7.8346133358171937</v>
      </c>
      <c r="V46" s="113">
        <f t="shared" si="32"/>
        <v>32.37847766578281</v>
      </c>
    </row>
    <row r="47" spans="1:26" x14ac:dyDescent="0.25">
      <c r="A47" s="172"/>
      <c r="B47" s="177"/>
      <c r="C47" s="73" t="s">
        <v>65</v>
      </c>
      <c r="D47" s="73">
        <v>42</v>
      </c>
      <c r="E47" s="112">
        <v>84.458721600000004</v>
      </c>
      <c r="F47" s="112">
        <v>56.084782090974201</v>
      </c>
      <c r="G47" s="112">
        <v>22.896731942419098</v>
      </c>
      <c r="H47" s="113">
        <f t="shared" si="21"/>
        <v>61.561989657580909</v>
      </c>
      <c r="I47" s="112">
        <f t="shared" si="42"/>
        <v>2.6886801929811441</v>
      </c>
      <c r="J47" s="118">
        <f t="shared" si="3"/>
        <v>0.37192969346466748</v>
      </c>
      <c r="K47" s="118">
        <f t="shared" si="43"/>
        <v>6.6404962126462254E-4</v>
      </c>
      <c r="L47" s="118">
        <f t="shared" si="44"/>
        <v>0.27109967459440087</v>
      </c>
      <c r="M47" s="112">
        <v>0.1</v>
      </c>
      <c r="N47" s="112">
        <v>0.98</v>
      </c>
      <c r="O47" s="112">
        <f t="shared" si="6"/>
        <v>8.4458721600000004</v>
      </c>
      <c r="P47" s="73">
        <f t="shared" si="7"/>
        <v>5.60847820909742E-3</v>
      </c>
      <c r="Q47" s="73">
        <f t="shared" si="8"/>
        <v>2.2896731942419097</v>
      </c>
      <c r="R47" s="73">
        <f t="shared" si="9"/>
        <v>6.1561989657580911</v>
      </c>
      <c r="S47" s="113">
        <f t="shared" si="29"/>
        <v>82.769547168000003</v>
      </c>
      <c r="T47" s="113">
        <f t="shared" si="30"/>
        <v>5.4963086449154722E-2</v>
      </c>
      <c r="U47" s="113">
        <f t="shared" si="31"/>
        <v>22.438797303570713</v>
      </c>
      <c r="V47" s="113">
        <f t="shared" si="32"/>
        <v>60.330749864429301</v>
      </c>
    </row>
    <row r="48" spans="1:26" x14ac:dyDescent="0.25">
      <c r="A48" s="172"/>
      <c r="B48" s="177"/>
      <c r="C48" s="73"/>
      <c r="D48" s="73">
        <v>43</v>
      </c>
      <c r="E48" s="112">
        <v>83.423476800000003</v>
      </c>
      <c r="F48" s="112">
        <v>62.032393440032301</v>
      </c>
      <c r="G48" s="112">
        <v>21.8383317073671</v>
      </c>
      <c r="H48" s="113">
        <f t="shared" si="21"/>
        <v>61.585145092632899</v>
      </c>
      <c r="I48" s="112">
        <f t="shared" si="42"/>
        <v>2.8200480658445772</v>
      </c>
      <c r="J48" s="118">
        <f t="shared" si="3"/>
        <v>0.35460388498750978</v>
      </c>
      <c r="K48" s="118">
        <f t="shared" si="43"/>
        <v>7.435843700059298E-4</v>
      </c>
      <c r="L48" s="118">
        <f t="shared" si="44"/>
        <v>0.26177681085772125</v>
      </c>
      <c r="M48" s="112">
        <v>0.1</v>
      </c>
      <c r="N48" s="39">
        <v>0.92579999999999996</v>
      </c>
      <c r="O48" s="112">
        <f t="shared" si="6"/>
        <v>8.3423476800000014</v>
      </c>
      <c r="P48" s="73">
        <f t="shared" si="7"/>
        <v>6.2032393440032297E-3</v>
      </c>
      <c r="Q48" s="73">
        <f t="shared" si="8"/>
        <v>2.18383317073671</v>
      </c>
      <c r="R48" s="73">
        <f t="shared" si="9"/>
        <v>6.1585145092632905</v>
      </c>
      <c r="S48" s="113">
        <f t="shared" si="29"/>
        <v>77.23345482144002</v>
      </c>
      <c r="T48" s="113">
        <f t="shared" si="30"/>
        <v>5.7429589846781898E-2</v>
      </c>
      <c r="U48" s="113">
        <f t="shared" si="31"/>
        <v>20.21792749468046</v>
      </c>
      <c r="V48" s="113">
        <f t="shared" si="32"/>
        <v>57.015527326759539</v>
      </c>
    </row>
    <row r="49" spans="1:22" ht="18.5" thickBot="1" x14ac:dyDescent="0.3">
      <c r="A49" s="175"/>
      <c r="B49" s="178"/>
      <c r="C49" s="80"/>
      <c r="D49" s="80">
        <v>44</v>
      </c>
      <c r="E49" s="39">
        <v>83.552882400000001</v>
      </c>
      <c r="F49" s="41">
        <v>50.4324127723308</v>
      </c>
      <c r="G49" s="41">
        <v>22.352152135264401</v>
      </c>
      <c r="H49" s="113">
        <f t="shared" si="21"/>
        <v>61.200730264735597</v>
      </c>
      <c r="I49" s="112">
        <f t="shared" si="42"/>
        <v>2.7380240566715193</v>
      </c>
      <c r="J49" s="121">
        <f t="shared" si="3"/>
        <v>0.36522688599589975</v>
      </c>
      <c r="K49" s="118">
        <f t="shared" si="43"/>
        <v>6.0359871884360986E-4</v>
      </c>
      <c r="L49" s="118">
        <f t="shared" si="44"/>
        <v>0.26752101774605447</v>
      </c>
      <c r="M49" s="112">
        <v>0.1</v>
      </c>
      <c r="N49" s="39">
        <v>0.92910000000000004</v>
      </c>
      <c r="O49" s="112">
        <f t="shared" si="6"/>
        <v>8.3552882400000001</v>
      </c>
      <c r="P49" s="98">
        <f t="shared" si="7"/>
        <v>5.0432412772330806E-3</v>
      </c>
      <c r="Q49" s="98">
        <f t="shared" si="8"/>
        <v>2.2352152135264403</v>
      </c>
      <c r="R49" s="98">
        <f t="shared" si="9"/>
        <v>6.1200730264735599</v>
      </c>
      <c r="S49" s="113">
        <f t="shared" si="29"/>
        <v>77.628983037840001</v>
      </c>
      <c r="T49" s="113">
        <f t="shared" si="30"/>
        <v>4.6856754706772558E-2</v>
      </c>
      <c r="U49" s="113">
        <f t="shared" si="31"/>
        <v>20.767384548874162</v>
      </c>
      <c r="V49" s="113">
        <f t="shared" si="32"/>
        <v>56.861598488965846</v>
      </c>
    </row>
    <row r="50" spans="1:22" x14ac:dyDescent="0.25">
      <c r="A50" s="79"/>
      <c r="B50" s="79"/>
      <c r="C50" s="124" t="s">
        <v>69</v>
      </c>
      <c r="D50" s="79"/>
      <c r="E50" s="32">
        <f t="shared" ref="E50:J50" si="45">AVERAGE(E41:E49)</f>
        <v>53.238035126563901</v>
      </c>
      <c r="F50" s="32">
        <f>AVERAGE(F41:F43,F47:F49)</f>
        <v>54.927793377194689</v>
      </c>
      <c r="G50" s="32">
        <f>AVERAGE(G41:G43,G47:G49)</f>
        <v>17.237538294929152</v>
      </c>
      <c r="H50" s="32">
        <f t="shared" si="45"/>
        <v>39.144756363795537</v>
      </c>
      <c r="I50" s="32">
        <f t="shared" si="45"/>
        <v>2.9019864503397015</v>
      </c>
      <c r="J50" s="134">
        <f t="shared" si="45"/>
        <v>0.36034810693497848</v>
      </c>
      <c r="K50" s="135"/>
      <c r="L50" s="135"/>
      <c r="M50" s="134"/>
      <c r="N50" s="134"/>
      <c r="O50" s="112">
        <f t="shared" si="6"/>
        <v>5.3238035126563901</v>
      </c>
      <c r="P50" s="73">
        <f t="shared" si="7"/>
        <v>5.4927793377194684E-3</v>
      </c>
      <c r="Q50" s="73">
        <f t="shared" si="8"/>
        <v>1.7237538294929151</v>
      </c>
      <c r="R50" s="73">
        <f t="shared" si="9"/>
        <v>3.9144756363795539</v>
      </c>
      <c r="S50" s="125">
        <f>AVERAGE(S41:S49)</f>
        <v>54.433188551702806</v>
      </c>
      <c r="T50" s="113"/>
      <c r="U50" s="113"/>
      <c r="V50" s="113"/>
    </row>
    <row r="51" spans="1:22" ht="18.5" thickBot="1" x14ac:dyDescent="0.3">
      <c r="A51" s="167"/>
      <c r="B51" s="80"/>
      <c r="C51" s="126" t="s">
        <v>70</v>
      </c>
      <c r="D51" s="80"/>
      <c r="E51" s="39">
        <f t="shared" ref="E51:J51" si="46">STDEV(E41:E49)</f>
        <v>23.011150696564229</v>
      </c>
      <c r="F51" s="39">
        <f t="shared" si="46"/>
        <v>14.850232200002917</v>
      </c>
      <c r="G51" s="39">
        <f>STDEV(G41:G43,G47:G49)</f>
        <v>5.6246938109747289</v>
      </c>
      <c r="H51" s="39">
        <f t="shared" si="46"/>
        <v>16.789468885429546</v>
      </c>
      <c r="I51" s="39">
        <f t="shared" si="46"/>
        <v>0.69993386303262639</v>
      </c>
      <c r="J51" s="39">
        <f t="shared" si="46"/>
        <v>7.4673008838083019E-2</v>
      </c>
      <c r="K51" s="80"/>
      <c r="L51" s="80"/>
      <c r="M51" s="39"/>
      <c r="N51" s="39"/>
      <c r="O51" s="112">
        <f t="shared" si="6"/>
        <v>2.3011150696564227</v>
      </c>
      <c r="P51" s="73">
        <f t="shared" si="7"/>
        <v>1.4850232200002919E-3</v>
      </c>
      <c r="Q51" s="73">
        <f t="shared" si="8"/>
        <v>0.56246938109747291</v>
      </c>
      <c r="R51" s="73">
        <f t="shared" si="9"/>
        <v>1.6789468885429548</v>
      </c>
      <c r="S51" s="127">
        <f>STDEV(S41:S49)</f>
        <v>19.260958266821003</v>
      </c>
      <c r="T51" s="113">
        <f>S39/S50</f>
        <v>0.37472550817561673</v>
      </c>
      <c r="U51" s="113"/>
      <c r="V51" s="113"/>
    </row>
    <row r="52" spans="1:22" ht="18.5" thickBot="1" x14ac:dyDescent="0.3">
      <c r="A52" s="168"/>
      <c r="B52" s="76"/>
      <c r="C52" s="76" t="s">
        <v>2</v>
      </c>
      <c r="D52" s="76"/>
      <c r="E52" s="43">
        <f t="shared" ref="E52:J52" si="47">E51/E50</f>
        <v>0.43223140451858033</v>
      </c>
      <c r="F52" s="43">
        <f t="shared" si="47"/>
        <v>0.27035916221911332</v>
      </c>
      <c r="G52" s="43">
        <f t="shared" si="47"/>
        <v>0.32630493488907125</v>
      </c>
      <c r="H52" s="43">
        <f t="shared" si="47"/>
        <v>0.42890722653616775</v>
      </c>
      <c r="I52" s="128">
        <f t="shared" si="47"/>
        <v>0.24119129258880356</v>
      </c>
      <c r="J52" s="75">
        <f t="shared" si="47"/>
        <v>0.20722464583824518</v>
      </c>
      <c r="K52" s="98"/>
      <c r="L52" s="98"/>
      <c r="M52" s="75"/>
      <c r="N52" s="75"/>
      <c r="O52" s="112">
        <f t="shared" si="6"/>
        <v>4.3223140451858037E-2</v>
      </c>
      <c r="P52" s="73">
        <f t="shared" si="7"/>
        <v>2.703591622191133E-5</v>
      </c>
      <c r="Q52" s="73">
        <f t="shared" si="8"/>
        <v>3.2630493488907127E-2</v>
      </c>
      <c r="R52" s="73">
        <f t="shared" si="9"/>
        <v>4.2890722653616778E-2</v>
      </c>
      <c r="S52" s="136">
        <f>S51/S50</f>
        <v>0.35384585726640244</v>
      </c>
      <c r="T52" s="113"/>
      <c r="U52" s="113"/>
      <c r="V52" s="113"/>
    </row>
    <row r="53" spans="1:22" x14ac:dyDescent="0.25">
      <c r="A53" s="176" t="s">
        <v>149</v>
      </c>
      <c r="B53" s="176" t="s">
        <v>74</v>
      </c>
      <c r="C53" s="80" t="s">
        <v>66</v>
      </c>
      <c r="D53" s="38">
        <v>14</v>
      </c>
      <c r="E53" s="112">
        <v>14.622832799999999</v>
      </c>
      <c r="F53" s="112">
        <v>10.819946946671701</v>
      </c>
      <c r="G53" s="112">
        <v>3.1353919846142899</v>
      </c>
      <c r="H53" s="113">
        <f t="shared" si="21"/>
        <v>11.48744081538571</v>
      </c>
      <c r="I53" s="112">
        <f t="shared" ref="I53:I61" si="48">H53/G53</f>
        <v>3.6637973407330993</v>
      </c>
      <c r="J53" s="118">
        <f t="shared" si="3"/>
        <v>0.27294086080642965</v>
      </c>
      <c r="K53" s="118">
        <f t="shared" ref="K53:K61" si="49">F53*0.001/E53</f>
        <v>7.3993507924618421E-4</v>
      </c>
      <c r="L53" s="118">
        <f t="shared" ref="L53:L61" si="50">G53/E53</f>
        <v>0.21441755010795788</v>
      </c>
      <c r="M53" s="112">
        <v>0.1</v>
      </c>
      <c r="N53" s="39">
        <v>1.1131</v>
      </c>
      <c r="O53" s="112">
        <f t="shared" si="6"/>
        <v>1.4622832799999999</v>
      </c>
      <c r="P53" s="73">
        <f t="shared" si="7"/>
        <v>1.0819946946671701E-3</v>
      </c>
      <c r="Q53" s="73">
        <f t="shared" si="8"/>
        <v>0.31353919846142897</v>
      </c>
      <c r="R53" s="73">
        <f t="shared" si="9"/>
        <v>1.148744081538571</v>
      </c>
      <c r="S53" s="113">
        <f t="shared" si="29"/>
        <v>16.276675189680002</v>
      </c>
      <c r="T53" s="113">
        <f t="shared" si="30"/>
        <v>1.204368294634027E-2</v>
      </c>
      <c r="U53" s="113">
        <f t="shared" si="31"/>
        <v>3.4900048180741652</v>
      </c>
      <c r="V53" s="113">
        <f t="shared" si="32"/>
        <v>12.786670371605833</v>
      </c>
    </row>
    <row r="54" spans="1:22" x14ac:dyDescent="0.25">
      <c r="A54" s="177"/>
      <c r="B54" s="177"/>
      <c r="C54" s="7"/>
      <c r="D54" s="38">
        <v>15</v>
      </c>
      <c r="E54" s="112">
        <v>15.916888800000001</v>
      </c>
      <c r="F54" s="112">
        <v>11.0794659693778</v>
      </c>
      <c r="G54" s="112">
        <v>3.4161538657855002</v>
      </c>
      <c r="H54" s="113">
        <f t="shared" si="21"/>
        <v>12.500734934214501</v>
      </c>
      <c r="I54" s="112">
        <f t="shared" si="48"/>
        <v>3.65930090544681</v>
      </c>
      <c r="J54" s="118">
        <f t="shared" si="3"/>
        <v>0.27327624205801609</v>
      </c>
      <c r="K54" s="118">
        <f t="shared" si="49"/>
        <v>6.9608238824774601E-4</v>
      </c>
      <c r="L54" s="118">
        <f t="shared" si="50"/>
        <v>0.21462447270383017</v>
      </c>
      <c r="M54" s="112">
        <v>0.1</v>
      </c>
      <c r="N54" s="39">
        <v>1.0919000000000001</v>
      </c>
      <c r="O54" s="112">
        <f t="shared" si="6"/>
        <v>1.59168888</v>
      </c>
      <c r="P54" s="73">
        <f t="shared" si="7"/>
        <v>1.1079465969377801E-3</v>
      </c>
      <c r="Q54" s="73">
        <f t="shared" si="8"/>
        <v>0.34161538657855001</v>
      </c>
      <c r="R54" s="73">
        <f t="shared" si="9"/>
        <v>1.2500734934214501</v>
      </c>
      <c r="S54" s="113">
        <f t="shared" si="29"/>
        <v>17.37965088072</v>
      </c>
      <c r="T54" s="113">
        <f t="shared" si="30"/>
        <v>1.2097668891963622E-2</v>
      </c>
      <c r="U54" s="113">
        <f t="shared" si="31"/>
        <v>3.7300984060511877</v>
      </c>
      <c r="V54" s="113">
        <f t="shared" si="32"/>
        <v>13.649552474668816</v>
      </c>
    </row>
    <row r="55" spans="1:22" x14ac:dyDescent="0.25">
      <c r="A55" s="177"/>
      <c r="B55" s="177"/>
      <c r="C55" s="7"/>
      <c r="D55" s="38">
        <v>16</v>
      </c>
      <c r="E55" s="112">
        <v>15.3992664</v>
      </c>
      <c r="F55" s="112">
        <v>18.945543599104699</v>
      </c>
      <c r="G55" s="112">
        <v>2.9890977038611202</v>
      </c>
      <c r="H55" s="113">
        <f t="shared" si="21"/>
        <v>12.41016869613888</v>
      </c>
      <c r="I55" s="112">
        <f t="shared" si="48"/>
        <v>4.1518109896870348</v>
      </c>
      <c r="J55" s="118">
        <f t="shared" si="3"/>
        <v>0.24085874874457627</v>
      </c>
      <c r="K55" s="118">
        <f t="shared" si="49"/>
        <v>1.2302887103183499E-3</v>
      </c>
      <c r="L55" s="118">
        <f t="shared" si="50"/>
        <v>0.19410650002529473</v>
      </c>
      <c r="M55" s="112">
        <v>0.1</v>
      </c>
      <c r="N55" s="39">
        <v>1.3601000000000001</v>
      </c>
      <c r="O55" s="112">
        <f t="shared" si="6"/>
        <v>1.53992664</v>
      </c>
      <c r="P55" s="73">
        <f t="shared" si="7"/>
        <v>1.8945543599104696E-3</v>
      </c>
      <c r="Q55" s="73">
        <f t="shared" si="8"/>
        <v>0.29890977038611199</v>
      </c>
      <c r="R55" s="73">
        <f t="shared" si="9"/>
        <v>1.2410168696138879</v>
      </c>
      <c r="S55" s="113">
        <f t="shared" si="29"/>
        <v>20.94454223064</v>
      </c>
      <c r="T55" s="113">
        <f t="shared" si="30"/>
        <v>2.5767833849142302E-2</v>
      </c>
      <c r="U55" s="113">
        <f t="shared" si="31"/>
        <v>4.0654717870215107</v>
      </c>
      <c r="V55" s="113">
        <f t="shared" si="32"/>
        <v>16.879070443618492</v>
      </c>
    </row>
    <row r="56" spans="1:22" x14ac:dyDescent="0.25">
      <c r="A56" s="177"/>
      <c r="B56" s="177"/>
      <c r="C56" s="7" t="s">
        <v>67</v>
      </c>
      <c r="D56" s="38">
        <v>29</v>
      </c>
      <c r="E56" s="112">
        <v>22.827225599999998</v>
      </c>
      <c r="F56" s="112">
        <v>24.4752837534358</v>
      </c>
      <c r="G56" s="112">
        <v>5.7482172089095398</v>
      </c>
      <c r="H56" s="113">
        <f t="shared" si="21"/>
        <v>17.079008391090458</v>
      </c>
      <c r="I56" s="112">
        <f t="shared" si="48"/>
        <v>2.9711835461990859</v>
      </c>
      <c r="J56" s="118">
        <f t="shared" si="3"/>
        <v>0.3365662149278052</v>
      </c>
      <c r="K56" s="118">
        <f t="shared" si="49"/>
        <v>1.072197041476464E-3</v>
      </c>
      <c r="L56" s="118">
        <f t="shared" si="50"/>
        <v>0.25181409732549981</v>
      </c>
      <c r="M56" s="112">
        <v>0.1</v>
      </c>
      <c r="N56" s="39">
        <v>1.0339</v>
      </c>
      <c r="O56" s="112">
        <f t="shared" si="6"/>
        <v>2.2827225599999998</v>
      </c>
      <c r="P56" s="73">
        <f t="shared" si="7"/>
        <v>2.44752837534358E-3</v>
      </c>
      <c r="Q56" s="73">
        <f t="shared" si="8"/>
        <v>0.57482172089095396</v>
      </c>
      <c r="R56" s="73">
        <f t="shared" si="9"/>
        <v>1.7079008391090458</v>
      </c>
      <c r="S56" s="113">
        <f t="shared" si="29"/>
        <v>23.601068547840001</v>
      </c>
      <c r="T56" s="113">
        <f t="shared" si="30"/>
        <v>2.5304995872677274E-2</v>
      </c>
      <c r="U56" s="113">
        <f t="shared" si="31"/>
        <v>5.9430817722915732</v>
      </c>
      <c r="V56" s="113">
        <f t="shared" si="32"/>
        <v>17.657986775548427</v>
      </c>
    </row>
    <row r="57" spans="1:22" x14ac:dyDescent="0.25">
      <c r="A57" s="177"/>
      <c r="B57" s="177"/>
      <c r="C57" s="7"/>
      <c r="D57" s="38">
        <v>30</v>
      </c>
      <c r="E57" s="112">
        <v>23.7199104</v>
      </c>
      <c r="F57" s="112">
        <v>30.338600634851399</v>
      </c>
      <c r="G57" s="112">
        <v>7.1221851956289504</v>
      </c>
      <c r="H57" s="113">
        <f t="shared" si="21"/>
        <v>16.597725204371049</v>
      </c>
      <c r="I57" s="112">
        <f t="shared" si="48"/>
        <v>2.3304259505295448</v>
      </c>
      <c r="J57" s="118">
        <f t="shared" si="3"/>
        <v>0.42910610387460246</v>
      </c>
      <c r="K57" s="118">
        <f t="shared" si="49"/>
        <v>1.279035212327421E-3</v>
      </c>
      <c r="L57" s="118">
        <f t="shared" si="50"/>
        <v>0.30026189287919697</v>
      </c>
      <c r="M57" s="112">
        <v>0.1</v>
      </c>
      <c r="N57" s="39">
        <v>0.95520000000000005</v>
      </c>
      <c r="O57" s="112">
        <f t="shared" si="6"/>
        <v>2.3719910399999997</v>
      </c>
      <c r="P57" s="73">
        <f t="shared" si="7"/>
        <v>3.0338600634851401E-3</v>
      </c>
      <c r="Q57" s="73">
        <f t="shared" si="8"/>
        <v>0.71221851956289506</v>
      </c>
      <c r="R57" s="73">
        <f t="shared" si="9"/>
        <v>1.6597725204371048</v>
      </c>
      <c r="S57" s="113">
        <f t="shared" si="29"/>
        <v>22.657258414080001</v>
      </c>
      <c r="T57" s="113">
        <f t="shared" si="30"/>
        <v>2.8979431326410059E-2</v>
      </c>
      <c r="U57" s="113">
        <f t="shared" si="31"/>
        <v>6.8031112988647742</v>
      </c>
      <c r="V57" s="113">
        <f t="shared" si="32"/>
        <v>15.854147115215225</v>
      </c>
    </row>
    <row r="58" spans="1:22" x14ac:dyDescent="0.25">
      <c r="A58" s="177"/>
      <c r="B58" s="177"/>
      <c r="C58" s="7"/>
      <c r="D58" s="38">
        <v>31</v>
      </c>
      <c r="E58" s="112">
        <v>24.740121599999998</v>
      </c>
      <c r="F58" s="112">
        <v>23.9283933960144</v>
      </c>
      <c r="G58" s="112">
        <v>5.4338391575945604</v>
      </c>
      <c r="H58" s="113">
        <f t="shared" si="21"/>
        <v>19.30628244240544</v>
      </c>
      <c r="I58" s="112">
        <f t="shared" si="48"/>
        <v>3.5529727477159816</v>
      </c>
      <c r="J58" s="118">
        <f t="shared" si="3"/>
        <v>0.28145445265316127</v>
      </c>
      <c r="K58" s="118">
        <f t="shared" si="49"/>
        <v>9.6718980540558069E-4</v>
      </c>
      <c r="L58" s="118">
        <f t="shared" si="50"/>
        <v>0.21963671987750297</v>
      </c>
      <c r="M58" s="112">
        <v>0.1</v>
      </c>
      <c r="N58" s="112">
        <f>(N56+N57)/2</f>
        <v>0.99455000000000005</v>
      </c>
      <c r="O58" s="112">
        <f t="shared" si="6"/>
        <v>2.47401216</v>
      </c>
      <c r="P58" s="73">
        <f t="shared" si="7"/>
        <v>2.3928393396014402E-3</v>
      </c>
      <c r="Q58" s="73">
        <f t="shared" si="8"/>
        <v>0.54338391575945599</v>
      </c>
      <c r="R58" s="73">
        <f t="shared" si="9"/>
        <v>1.930628244240544</v>
      </c>
      <c r="S58" s="113">
        <f t="shared" si="29"/>
        <v>24.605287937280004</v>
      </c>
      <c r="T58" s="113">
        <f t="shared" si="30"/>
        <v>2.3797983652006124E-2</v>
      </c>
      <c r="U58" s="113">
        <f t="shared" si="31"/>
        <v>5.4042247341856697</v>
      </c>
      <c r="V58" s="113">
        <f t="shared" si="32"/>
        <v>19.201063203094332</v>
      </c>
    </row>
    <row r="59" spans="1:22" x14ac:dyDescent="0.25">
      <c r="A59" s="177"/>
      <c r="B59" s="177"/>
      <c r="C59" s="7" t="s">
        <v>68</v>
      </c>
      <c r="D59" s="38">
        <v>32</v>
      </c>
      <c r="E59" s="112">
        <v>22.4446464</v>
      </c>
      <c r="F59" s="112">
        <v>31.4662343012922</v>
      </c>
      <c r="G59" s="112">
        <v>7.0087449862972697</v>
      </c>
      <c r="H59" s="113">
        <f t="shared" si="21"/>
        <v>15.43590141370273</v>
      </c>
      <c r="I59" s="112">
        <f t="shared" si="48"/>
        <v>2.2023773791001546</v>
      </c>
      <c r="J59" s="118">
        <f t="shared" si="3"/>
        <v>0.45405479074098515</v>
      </c>
      <c r="K59" s="118">
        <f t="shared" si="49"/>
        <v>1.4019483194572494E-3</v>
      </c>
      <c r="L59" s="118">
        <f t="shared" si="50"/>
        <v>0.31226800642746011</v>
      </c>
      <c r="M59" s="112">
        <v>0.1</v>
      </c>
      <c r="N59" s="39">
        <v>0.89139999999999997</v>
      </c>
      <c r="O59" s="112">
        <f t="shared" ref="O59:O64" si="51">E59/1000*100</f>
        <v>2.2444646399999999</v>
      </c>
      <c r="P59" s="73">
        <f t="shared" ref="P59:P64" si="52">F59*0.001/1000*100</f>
        <v>3.1466234301292203E-3</v>
      </c>
      <c r="Q59" s="73">
        <f t="shared" ref="Q59:Q64" si="53">G59/1000*100</f>
        <v>0.70087449862972695</v>
      </c>
      <c r="R59" s="73">
        <f t="shared" ref="R59:R64" si="54">H59/1000*100</f>
        <v>1.5435901413702731</v>
      </c>
      <c r="S59" s="113">
        <f t="shared" si="29"/>
        <v>20.007157800959998</v>
      </c>
      <c r="T59" s="113">
        <f t="shared" si="30"/>
        <v>2.8049001256171869E-2</v>
      </c>
      <c r="U59" s="113">
        <f t="shared" si="31"/>
        <v>6.2475952807853865</v>
      </c>
      <c r="V59" s="113">
        <f t="shared" si="32"/>
        <v>13.759562520174615</v>
      </c>
    </row>
    <row r="60" spans="1:22" x14ac:dyDescent="0.25">
      <c r="A60" s="177"/>
      <c r="B60" s="177"/>
      <c r="C60" s="7"/>
      <c r="D60" s="38">
        <v>33</v>
      </c>
      <c r="E60" s="112">
        <v>24.485068800000001</v>
      </c>
      <c r="F60" s="112">
        <v>30.511208664240801</v>
      </c>
      <c r="G60" s="112">
        <v>6.5520077210813099</v>
      </c>
      <c r="H60" s="113">
        <f t="shared" si="21"/>
        <v>17.933061078918691</v>
      </c>
      <c r="I60" s="112">
        <f t="shared" si="48"/>
        <v>2.7370329588010787</v>
      </c>
      <c r="J60" s="118">
        <f t="shared" si="3"/>
        <v>0.36535913708471995</v>
      </c>
      <c r="K60" s="118">
        <f t="shared" si="49"/>
        <v>1.2461148838691766E-3</v>
      </c>
      <c r="L60" s="118">
        <f t="shared" si="50"/>
        <v>0.26759196694931525</v>
      </c>
      <c r="M60" s="112">
        <v>0.1</v>
      </c>
      <c r="N60" s="39">
        <v>0.94620000000000004</v>
      </c>
      <c r="O60" s="112">
        <f t="shared" si="51"/>
        <v>2.4485068800000001</v>
      </c>
      <c r="P60" s="73">
        <f t="shared" si="52"/>
        <v>3.0511208664240805E-3</v>
      </c>
      <c r="Q60" s="73">
        <f t="shared" si="53"/>
        <v>0.65520077210813099</v>
      </c>
      <c r="R60" s="73">
        <f t="shared" si="54"/>
        <v>1.7933061078918691</v>
      </c>
      <c r="S60" s="113">
        <f t="shared" si="29"/>
        <v>23.167772098560004</v>
      </c>
      <c r="T60" s="113">
        <f t="shared" si="30"/>
        <v>2.8869705638104658E-2</v>
      </c>
      <c r="U60" s="113">
        <f t="shared" si="31"/>
        <v>6.1995097056871371</v>
      </c>
      <c r="V60" s="113">
        <f t="shared" si="32"/>
        <v>16.96826239287287</v>
      </c>
    </row>
    <row r="61" spans="1:22" x14ac:dyDescent="0.25">
      <c r="A61" s="178"/>
      <c r="B61" s="178"/>
      <c r="C61" s="47"/>
      <c r="D61" s="42">
        <v>34</v>
      </c>
      <c r="E61" s="43">
        <v>24.230015999999999</v>
      </c>
      <c r="F61" s="43">
        <v>22.729527313173701</v>
      </c>
      <c r="G61" s="43">
        <v>7.8079024132442401</v>
      </c>
      <c r="H61" s="113">
        <f t="shared" si="21"/>
        <v>16.42211358675576</v>
      </c>
      <c r="I61" s="112">
        <f t="shared" si="48"/>
        <v>2.1032682937865066</v>
      </c>
      <c r="J61" s="121">
        <f t="shared" si="3"/>
        <v>0.47545051810756084</v>
      </c>
      <c r="K61" s="118">
        <f t="shared" si="49"/>
        <v>9.3807314502696579E-4</v>
      </c>
      <c r="L61" s="118">
        <f t="shared" si="50"/>
        <v>0.3222409103338702</v>
      </c>
      <c r="M61" s="112">
        <v>0.1</v>
      </c>
      <c r="N61" s="112">
        <f>(N59+N60)/2</f>
        <v>0.91880000000000006</v>
      </c>
      <c r="O61" s="112">
        <f t="shared" si="51"/>
        <v>2.4230016000000001</v>
      </c>
      <c r="P61" s="73">
        <f t="shared" si="52"/>
        <v>2.2729527313173703E-3</v>
      </c>
      <c r="Q61" s="73">
        <f t="shared" si="53"/>
        <v>0.78079024132442398</v>
      </c>
      <c r="R61" s="73">
        <f t="shared" si="54"/>
        <v>1.642211358675576</v>
      </c>
      <c r="S61" s="113">
        <f t="shared" si="29"/>
        <v>22.262538700800004</v>
      </c>
      <c r="T61" s="113">
        <f t="shared" si="30"/>
        <v>2.0883889695344E-2</v>
      </c>
      <c r="U61" s="113">
        <f t="shared" si="31"/>
        <v>7.1739007372888075</v>
      </c>
      <c r="V61" s="113">
        <f t="shared" si="32"/>
        <v>15.088637963511195</v>
      </c>
    </row>
    <row r="62" spans="1:22" x14ac:dyDescent="0.25">
      <c r="A62" s="79"/>
      <c r="B62" s="79"/>
      <c r="C62" s="124" t="s">
        <v>69</v>
      </c>
      <c r="D62" s="79"/>
      <c r="E62" s="32">
        <f t="shared" ref="E62:J62" si="55">AVERAGE(E53:E61)</f>
        <v>20.931775200000001</v>
      </c>
      <c r="F62" s="32">
        <f>AVERAGE(F53:F61)</f>
        <v>22.699356064240277</v>
      </c>
      <c r="G62" s="32">
        <f t="shared" si="55"/>
        <v>5.4681711374463084</v>
      </c>
      <c r="H62" s="32">
        <f t="shared" si="55"/>
        <v>15.463604062553692</v>
      </c>
      <c r="I62" s="32">
        <f t="shared" si="55"/>
        <v>3.0413522346665882</v>
      </c>
      <c r="J62" s="134">
        <f t="shared" si="55"/>
        <v>0.34767411877753962</v>
      </c>
      <c r="K62" s="135"/>
      <c r="L62" s="135"/>
      <c r="M62" s="134"/>
      <c r="N62" s="134"/>
      <c r="O62" s="112">
        <f t="shared" si="51"/>
        <v>2.0931775199999998</v>
      </c>
      <c r="P62" s="73">
        <f t="shared" si="52"/>
        <v>2.2699356064240276E-3</v>
      </c>
      <c r="Q62" s="73">
        <f t="shared" si="53"/>
        <v>0.54681711374463082</v>
      </c>
      <c r="R62" s="73">
        <f t="shared" si="54"/>
        <v>1.5463604062553693</v>
      </c>
      <c r="S62" s="113">
        <f>AVERAGE(S53:S61)</f>
        <v>21.21132797784</v>
      </c>
      <c r="T62" s="113"/>
      <c r="U62" s="113"/>
      <c r="V62" s="113"/>
    </row>
    <row r="63" spans="1:22" x14ac:dyDescent="0.25">
      <c r="A63" s="167"/>
      <c r="B63" s="80"/>
      <c r="C63" s="126" t="s">
        <v>70</v>
      </c>
      <c r="D63" s="80"/>
      <c r="E63" s="39">
        <f t="shared" ref="E63:J63" si="56">STDEV(E53:E61)</f>
        <v>4.2898644048880836</v>
      </c>
      <c r="F63" s="39">
        <f t="shared" si="56"/>
        <v>7.8353360627042621</v>
      </c>
      <c r="G63" s="39">
        <f t="shared" si="56"/>
        <v>1.8586358406965515</v>
      </c>
      <c r="H63" s="39">
        <f t="shared" si="56"/>
        <v>2.7292764635758671</v>
      </c>
      <c r="I63" s="39">
        <f t="shared" si="56"/>
        <v>0.74590574154437983</v>
      </c>
      <c r="J63" s="39">
        <f t="shared" si="56"/>
        <v>8.776790455136553E-2</v>
      </c>
      <c r="K63" s="80"/>
      <c r="L63" s="80"/>
      <c r="M63" s="39"/>
      <c r="N63" s="39"/>
      <c r="O63" s="112">
        <f t="shared" si="51"/>
        <v>0.42898644048880841</v>
      </c>
      <c r="P63" s="73">
        <f t="shared" si="52"/>
        <v>7.8353360627042611E-4</v>
      </c>
      <c r="Q63" s="73">
        <f t="shared" si="53"/>
        <v>0.18586358406965517</v>
      </c>
      <c r="R63" s="73">
        <f t="shared" si="54"/>
        <v>0.27292764635758671</v>
      </c>
      <c r="S63" s="113"/>
      <c r="T63" s="113"/>
      <c r="U63" s="113"/>
      <c r="V63" s="113"/>
    </row>
    <row r="64" spans="1:22" x14ac:dyDescent="0.25">
      <c r="A64" s="168"/>
      <c r="B64" s="76"/>
      <c r="C64" s="76" t="s">
        <v>2</v>
      </c>
      <c r="D64" s="76"/>
      <c r="E64" s="43">
        <f t="shared" ref="E64:J64" si="57">E63/E62</f>
        <v>0.20494508296114719</v>
      </c>
      <c r="F64" s="43">
        <f t="shared" si="57"/>
        <v>0.34517878130683011</v>
      </c>
      <c r="G64" s="43">
        <f t="shared" si="57"/>
        <v>0.33990081765519747</v>
      </c>
      <c r="H64" s="43">
        <f t="shared" si="57"/>
        <v>0.17649678901085034</v>
      </c>
      <c r="I64" s="43">
        <f t="shared" si="57"/>
        <v>0.24525463806600178</v>
      </c>
      <c r="J64" s="75">
        <f t="shared" si="57"/>
        <v>0.25244302009009795</v>
      </c>
      <c r="K64" s="98"/>
      <c r="L64" s="98"/>
      <c r="M64" s="75"/>
      <c r="N64" s="75"/>
      <c r="O64" s="112">
        <f t="shared" si="51"/>
        <v>2.0494508296114721E-2</v>
      </c>
      <c r="P64" s="73">
        <f t="shared" si="52"/>
        <v>3.4517878130683011E-5</v>
      </c>
      <c r="Q64" s="73">
        <f t="shared" si="53"/>
        <v>3.399008176551975E-2</v>
      </c>
      <c r="R64" s="73">
        <f t="shared" si="54"/>
        <v>1.7649678901085035E-2</v>
      </c>
      <c r="S64" s="113"/>
      <c r="T64" s="113"/>
      <c r="U64" s="113"/>
      <c r="V64" s="113"/>
    </row>
  </sheetData>
  <mergeCells count="12">
    <mergeCell ref="B41:B49"/>
    <mergeCell ref="B53:B61"/>
    <mergeCell ref="B2:B13"/>
    <mergeCell ref="AE1:AI1"/>
    <mergeCell ref="Y1:AC1"/>
    <mergeCell ref="B17:B25"/>
    <mergeCell ref="B29:B37"/>
    <mergeCell ref="A2:A13"/>
    <mergeCell ref="A17:A25"/>
    <mergeCell ref="A29:A37"/>
    <mergeCell ref="A41:A49"/>
    <mergeCell ref="A53:A61"/>
  </mergeCells>
  <phoneticPr fontId="10" type="noConversion"/>
  <pageMargins left="0.7" right="0.7" top="0.75" bottom="0.75" header="0.3" footer="0.3"/>
  <pageSetup paperSize="9" orientation="portrait" horizontalDpi="300" verticalDpi="300" r:id="rId1"/>
  <ignoredErrors>
    <ignoredError sqref="E62 G62:J6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V80"/>
  <sheetViews>
    <sheetView zoomScaleNormal="100" workbookViewId="0">
      <selection activeCell="A56" sqref="A2:A58"/>
    </sheetView>
  </sheetViews>
  <sheetFormatPr defaultColWidth="9" defaultRowHeight="20.149999999999999" customHeight="1" x14ac:dyDescent="0.25"/>
  <cols>
    <col min="1" max="1" width="5.90625" style="4" customWidth="1"/>
    <col min="2" max="2" width="9.6328125" style="4" customWidth="1"/>
    <col min="3" max="3" width="5.1796875" style="4" customWidth="1"/>
    <col min="4" max="4" width="13" style="4" customWidth="1"/>
    <col min="5" max="5" width="10.36328125" style="4" customWidth="1"/>
    <col min="6" max="6" width="17.1796875" style="4" customWidth="1"/>
    <col min="7" max="7" width="14.90625" style="28" customWidth="1"/>
    <col min="8" max="8" width="13.81640625" style="28" customWidth="1"/>
    <col min="9" max="9" width="18" style="4" customWidth="1"/>
    <col min="10" max="10" width="14.1796875" style="5" customWidth="1"/>
    <col min="11" max="11" width="11" style="57" customWidth="1"/>
    <col min="12" max="12" width="12.6328125" style="5" hidden="1" customWidth="1"/>
    <col min="13" max="13" width="11" style="57" customWidth="1"/>
    <col min="14" max="14" width="10.08984375" style="8" customWidth="1"/>
    <col min="15" max="15" width="13" style="57" customWidth="1"/>
    <col min="16" max="16" width="11" style="61" customWidth="1"/>
    <col min="17" max="17" width="10.08984375" style="7" customWidth="1"/>
    <col min="18" max="18" width="11.08984375" style="5" customWidth="1"/>
    <col min="19" max="19" width="22.1796875" style="6" customWidth="1"/>
    <col min="20" max="20" width="20.08984375" style="4" customWidth="1"/>
    <col min="21" max="21" width="21.1796875" style="4" customWidth="1"/>
    <col min="22" max="16384" width="9" style="4"/>
  </cols>
  <sheetData>
    <row r="1" spans="1:43" ht="50.15" customHeight="1" x14ac:dyDescent="0.25">
      <c r="B1" s="87" t="s">
        <v>79</v>
      </c>
      <c r="D1" s="89" t="s">
        <v>81</v>
      </c>
      <c r="E1" s="89" t="s">
        <v>82</v>
      </c>
      <c r="F1" s="90" t="s">
        <v>84</v>
      </c>
      <c r="G1" s="97" t="s">
        <v>91</v>
      </c>
      <c r="H1" s="91" t="s">
        <v>83</v>
      </c>
      <c r="I1" s="89" t="s">
        <v>80</v>
      </c>
      <c r="J1" s="93" t="s">
        <v>85</v>
      </c>
      <c r="K1" s="95" t="s">
        <v>86</v>
      </c>
      <c r="L1" s="96" t="s">
        <v>4</v>
      </c>
      <c r="M1" s="95" t="s">
        <v>87</v>
      </c>
      <c r="N1" s="95" t="s">
        <v>76</v>
      </c>
      <c r="O1" s="95" t="s">
        <v>78</v>
      </c>
      <c r="P1" s="95" t="s">
        <v>88</v>
      </c>
      <c r="Q1" s="95" t="s">
        <v>77</v>
      </c>
      <c r="R1" s="95" t="s">
        <v>90</v>
      </c>
      <c r="S1" s="95" t="s">
        <v>92</v>
      </c>
      <c r="T1" s="95" t="s">
        <v>93</v>
      </c>
      <c r="U1" s="95" t="s">
        <v>94</v>
      </c>
    </row>
    <row r="2" spans="1:43" s="28" customFormat="1" ht="18" customHeight="1" x14ac:dyDescent="0.25">
      <c r="A2" s="190" t="s">
        <v>5</v>
      </c>
      <c r="B2" s="192" t="s">
        <v>89</v>
      </c>
      <c r="C2" s="108">
        <v>1</v>
      </c>
      <c r="D2" s="32">
        <v>218.97</v>
      </c>
      <c r="E2" s="32">
        <v>244.33</v>
      </c>
      <c r="F2" s="32">
        <v>235.2</v>
      </c>
      <c r="G2" s="29">
        <v>228.03</v>
      </c>
      <c r="H2" s="29">
        <v>194.43</v>
      </c>
      <c r="I2" s="32">
        <v>95.93</v>
      </c>
      <c r="J2" s="45">
        <f t="shared" ref="J2:J8" si="0">(E2-H2)/(H2-I2)</f>
        <v>0.50659898477157361</v>
      </c>
      <c r="K2" s="45">
        <f t="shared" ref="K2:K8" si="1">(F2-H2)/(H2-I2)</f>
        <v>0.41390862944162415</v>
      </c>
      <c r="L2" s="45">
        <f t="shared" ref="L2:L8" si="2">(G2-H2)/(H2-I2)</f>
        <v>0.34111675126903546</v>
      </c>
      <c r="M2" s="45">
        <f t="shared" ref="M2:M6" si="3">(D2-H2)/(H2-I2)</f>
        <v>0.24913705583756338</v>
      </c>
      <c r="N2" s="45">
        <f t="shared" ref="N2:N8" si="4">(H2-I2)/100</f>
        <v>0.98499999999999999</v>
      </c>
      <c r="O2" s="45">
        <f t="shared" ref="O2:O8" si="5">(J2-K2)*N2</f>
        <v>9.1300000000000214E-2</v>
      </c>
      <c r="P2" s="45">
        <f t="shared" ref="P2:P8" si="6">K2*N2</f>
        <v>0.40769999999999978</v>
      </c>
      <c r="Q2" s="45">
        <f t="shared" ref="Q2:Q8" si="7">N2*J2</f>
        <v>0.499</v>
      </c>
      <c r="R2" s="52">
        <f t="shared" ref="R2:R8" si="8">Q2/(1-Q2)</f>
        <v>0.99600798403193613</v>
      </c>
      <c r="S2" s="28">
        <f t="shared" ref="S2:S8" si="9">J2*N2*100</f>
        <v>49.9</v>
      </c>
      <c r="T2" s="28">
        <f t="shared" ref="T2:U8" si="10">10000*O2*0.1</f>
        <v>91.300000000000225</v>
      </c>
      <c r="U2" s="28">
        <f t="shared" si="10"/>
        <v>407.69999999999982</v>
      </c>
    </row>
    <row r="3" spans="1:43" s="28" customFormat="1" ht="18" customHeight="1" x14ac:dyDescent="0.25">
      <c r="A3" s="186"/>
      <c r="B3" s="183"/>
      <c r="C3" s="6">
        <v>2</v>
      </c>
      <c r="D3" s="39">
        <v>230.56</v>
      </c>
      <c r="E3" s="39">
        <v>249.9</v>
      </c>
      <c r="F3" s="39">
        <v>241.91</v>
      </c>
      <c r="G3" s="28">
        <v>235.08</v>
      </c>
      <c r="H3" s="28">
        <v>202.23</v>
      </c>
      <c r="I3" s="39">
        <v>97.3</v>
      </c>
      <c r="J3" s="7">
        <f t="shared" si="0"/>
        <v>0.45430286857905289</v>
      </c>
      <c r="K3" s="7">
        <f t="shared" si="1"/>
        <v>0.37815686648241692</v>
      </c>
      <c r="L3" s="7">
        <f t="shared" si="2"/>
        <v>0.31306585342609383</v>
      </c>
      <c r="M3" s="7">
        <f t="shared" si="3"/>
        <v>0.2699895168207378</v>
      </c>
      <c r="N3" s="7">
        <f t="shared" si="4"/>
        <v>1.0492999999999999</v>
      </c>
      <c r="O3" s="7">
        <f t="shared" si="5"/>
        <v>7.990000000000011E-2</v>
      </c>
      <c r="P3" s="7">
        <f t="shared" si="6"/>
        <v>0.39680000000000004</v>
      </c>
      <c r="Q3" s="7">
        <f t="shared" si="7"/>
        <v>0.47670000000000012</v>
      </c>
      <c r="R3" s="51">
        <f t="shared" si="8"/>
        <v>0.91094974202178525</v>
      </c>
      <c r="S3" s="28">
        <f t="shared" si="9"/>
        <v>47.670000000000016</v>
      </c>
      <c r="T3" s="28">
        <f t="shared" si="10"/>
        <v>79.900000000000119</v>
      </c>
      <c r="U3" s="28">
        <f t="shared" si="10"/>
        <v>396.80000000000007</v>
      </c>
    </row>
    <row r="4" spans="1:43" s="28" customFormat="1" ht="18" customHeight="1" x14ac:dyDescent="0.25">
      <c r="A4" s="186"/>
      <c r="B4" s="183"/>
      <c r="C4" s="6">
        <v>3</v>
      </c>
      <c r="D4" s="39">
        <v>210.85</v>
      </c>
      <c r="E4" s="39">
        <v>243.76</v>
      </c>
      <c r="F4" s="39">
        <v>232.12</v>
      </c>
      <c r="G4" s="39">
        <v>220.39</v>
      </c>
      <c r="H4" s="39">
        <v>192.16</v>
      </c>
      <c r="I4" s="39">
        <v>99.29</v>
      </c>
      <c r="J4" s="39">
        <f t="shared" si="0"/>
        <v>0.55561537633250779</v>
      </c>
      <c r="K4" s="7">
        <f t="shared" si="1"/>
        <v>0.43027888446215151</v>
      </c>
      <c r="L4" s="7">
        <f t="shared" si="2"/>
        <v>0.30397329600516843</v>
      </c>
      <c r="M4" s="7">
        <f t="shared" si="3"/>
        <v>0.20124905782276301</v>
      </c>
      <c r="N4" s="7">
        <f t="shared" si="4"/>
        <v>0.92869999999999986</v>
      </c>
      <c r="O4" s="7">
        <f t="shared" si="5"/>
        <v>0.11639999999999986</v>
      </c>
      <c r="P4" s="7">
        <f t="shared" si="6"/>
        <v>0.39960000000000007</v>
      </c>
      <c r="Q4" s="7">
        <f t="shared" si="7"/>
        <v>0.5159999999999999</v>
      </c>
      <c r="R4" s="51">
        <f t="shared" si="8"/>
        <v>1.0661157024793384</v>
      </c>
      <c r="S4" s="28">
        <f t="shared" si="9"/>
        <v>51.599999999999987</v>
      </c>
      <c r="T4" s="28">
        <f t="shared" si="10"/>
        <v>116.39999999999986</v>
      </c>
      <c r="U4" s="28">
        <f t="shared" si="10"/>
        <v>399.60000000000008</v>
      </c>
    </row>
    <row r="5" spans="1:43" s="35" customFormat="1" ht="18" customHeight="1" x14ac:dyDescent="0.25">
      <c r="A5" s="187" t="s">
        <v>6</v>
      </c>
      <c r="B5" s="183"/>
      <c r="C5" s="6">
        <v>4</v>
      </c>
      <c r="D5" s="39">
        <v>240.93</v>
      </c>
      <c r="E5" s="39">
        <v>262.18</v>
      </c>
      <c r="F5" s="39">
        <v>252.69</v>
      </c>
      <c r="G5" s="39">
        <v>248</v>
      </c>
      <c r="H5" s="39">
        <v>212.1</v>
      </c>
      <c r="I5" s="39">
        <v>100.72</v>
      </c>
      <c r="J5" s="39">
        <f t="shared" si="0"/>
        <v>0.44963189082420557</v>
      </c>
      <c r="K5" s="7">
        <f t="shared" si="1"/>
        <v>0.36442808403663141</v>
      </c>
      <c r="L5" s="7">
        <f t="shared" si="2"/>
        <v>0.32231998563476394</v>
      </c>
      <c r="M5" s="7">
        <f t="shared" si="3"/>
        <v>0.25884359849165034</v>
      </c>
      <c r="N5" s="7">
        <f t="shared" si="4"/>
        <v>1.1137999999999999</v>
      </c>
      <c r="O5" s="7">
        <f t="shared" si="5"/>
        <v>9.4900000000000095E-2</v>
      </c>
      <c r="P5" s="7">
        <f t="shared" si="6"/>
        <v>0.40590000000000004</v>
      </c>
      <c r="Q5" s="7">
        <f t="shared" si="7"/>
        <v>0.50080000000000013</v>
      </c>
      <c r="R5" s="51">
        <f t="shared" si="8"/>
        <v>1.0032051282051286</v>
      </c>
      <c r="S5" s="28">
        <f t="shared" si="9"/>
        <v>50.080000000000013</v>
      </c>
      <c r="T5" s="28">
        <f t="shared" si="10"/>
        <v>94.900000000000091</v>
      </c>
      <c r="U5" s="28">
        <f t="shared" si="10"/>
        <v>405.90000000000009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1:43" s="35" customFormat="1" ht="18" customHeight="1" x14ac:dyDescent="0.25">
      <c r="A6" s="187"/>
      <c r="B6" s="183"/>
      <c r="C6" s="6">
        <v>5</v>
      </c>
      <c r="D6" s="39">
        <v>241.86</v>
      </c>
      <c r="E6" s="39">
        <v>264.52999999999997</v>
      </c>
      <c r="F6" s="39">
        <v>255.18</v>
      </c>
      <c r="G6" s="39">
        <v>250.14</v>
      </c>
      <c r="H6" s="39">
        <v>213.73</v>
      </c>
      <c r="I6" s="39">
        <v>100.09</v>
      </c>
      <c r="J6" s="39">
        <f t="shared" si="0"/>
        <v>0.4470256951777542</v>
      </c>
      <c r="K6" s="7">
        <f t="shared" si="1"/>
        <v>0.36474832805350249</v>
      </c>
      <c r="L6" s="7">
        <f t="shared" si="2"/>
        <v>0.32039774727208731</v>
      </c>
      <c r="M6" s="7">
        <f t="shared" si="3"/>
        <v>0.24753607884547718</v>
      </c>
      <c r="N6" s="7">
        <f t="shared" si="4"/>
        <v>1.1363999999999999</v>
      </c>
      <c r="O6" s="7">
        <f t="shared" si="5"/>
        <v>9.3499999999999625E-2</v>
      </c>
      <c r="P6" s="7">
        <f t="shared" si="6"/>
        <v>0.4145000000000002</v>
      </c>
      <c r="Q6" s="7">
        <f t="shared" si="7"/>
        <v>0.50799999999999979</v>
      </c>
      <c r="R6" s="51">
        <f t="shared" si="8"/>
        <v>1.0325203252032511</v>
      </c>
      <c r="S6" s="28">
        <f t="shared" si="9"/>
        <v>50.799999999999976</v>
      </c>
      <c r="T6" s="28">
        <f t="shared" si="10"/>
        <v>93.499999999999631</v>
      </c>
      <c r="U6" s="28">
        <f t="shared" si="10"/>
        <v>414.50000000000023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3" s="35" customFormat="1" ht="18" customHeight="1" x14ac:dyDescent="0.25">
      <c r="A7" s="187"/>
      <c r="B7" s="183"/>
      <c r="C7" s="6">
        <v>6</v>
      </c>
      <c r="D7" s="39">
        <v>241.39500000000001</v>
      </c>
      <c r="E7" s="39">
        <v>263.35500000000002</v>
      </c>
      <c r="F7" s="39">
        <v>253.935</v>
      </c>
      <c r="G7" s="39">
        <v>249.07</v>
      </c>
      <c r="H7" s="39">
        <v>212.91499999999999</v>
      </c>
      <c r="I7" s="39">
        <v>100.405</v>
      </c>
      <c r="J7" s="39">
        <f t="shared" si="0"/>
        <v>0.44831570527064291</v>
      </c>
      <c r="K7" s="7">
        <f t="shared" ref="K7" si="11">(F7-H7)/(H7-I7)</f>
        <v>0.36458981423873443</v>
      </c>
      <c r="L7" s="7">
        <f t="shared" ref="L7" si="12">(G7-H7)/(H7-I7)</f>
        <v>0.32134921340325306</v>
      </c>
      <c r="M7" s="7">
        <f t="shared" ref="M7" si="13">(D7-H7)/(H7-I7)</f>
        <v>0.25313305483956999</v>
      </c>
      <c r="N7" s="7">
        <f t="shared" ref="N7" si="14">(H7-I7)/100</f>
        <v>1.1251</v>
      </c>
      <c r="O7" s="7">
        <f t="shared" ref="O7" si="15">(J7-K7)*N7</f>
        <v>9.4200000000000228E-2</v>
      </c>
      <c r="P7" s="7">
        <f t="shared" ref="P7" si="16">K7*N7</f>
        <v>0.41020000000000012</v>
      </c>
      <c r="Q7" s="7">
        <f t="shared" ref="Q7" si="17">N7*J7</f>
        <v>0.50440000000000029</v>
      </c>
      <c r="R7" s="51">
        <f t="shared" ref="R7" si="18">Q7/(1-Q7)</f>
        <v>1.0177562550443919</v>
      </c>
      <c r="S7" s="28">
        <f t="shared" ref="S7" si="19">J7*N7*100</f>
        <v>50.440000000000026</v>
      </c>
      <c r="T7" s="28">
        <f t="shared" ref="T7" si="20">10000*O7*0.1</f>
        <v>94.20000000000023</v>
      </c>
      <c r="U7" s="28">
        <f t="shared" ref="U7" si="21">10000*P7*0.1</f>
        <v>410.2000000000001</v>
      </c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</row>
    <row r="8" spans="1:43" s="35" customFormat="1" ht="18" customHeight="1" x14ac:dyDescent="0.25">
      <c r="A8" s="187" t="s">
        <v>7</v>
      </c>
      <c r="B8" s="183"/>
      <c r="C8" s="6">
        <v>7</v>
      </c>
      <c r="D8" s="39">
        <v>220.39</v>
      </c>
      <c r="E8" s="39">
        <v>252.7</v>
      </c>
      <c r="F8" s="39">
        <v>242.5</v>
      </c>
      <c r="G8" s="39">
        <v>226.86</v>
      </c>
      <c r="H8" s="39">
        <v>205.05</v>
      </c>
      <c r="I8" s="39">
        <v>98.44</v>
      </c>
      <c r="J8" s="39">
        <f t="shared" si="0"/>
        <v>0.44695619547884785</v>
      </c>
      <c r="K8" s="7">
        <f t="shared" si="1"/>
        <v>0.35128036769533799</v>
      </c>
      <c r="L8" s="7">
        <f t="shared" si="2"/>
        <v>0.20457743176062282</v>
      </c>
      <c r="M8" s="7">
        <f>(D8-H8)/(H8-I8)</f>
        <v>0.14388894099990596</v>
      </c>
      <c r="N8" s="7">
        <f t="shared" si="4"/>
        <v>1.0661</v>
      </c>
      <c r="O8" s="7">
        <f t="shared" si="5"/>
        <v>0.10199999999999987</v>
      </c>
      <c r="P8" s="7">
        <f t="shared" si="6"/>
        <v>0.37449999999999983</v>
      </c>
      <c r="Q8" s="7">
        <f t="shared" si="7"/>
        <v>0.4764999999999997</v>
      </c>
      <c r="R8" s="51">
        <f t="shared" si="8"/>
        <v>0.91021967526265413</v>
      </c>
      <c r="S8" s="28">
        <f t="shared" si="9"/>
        <v>47.64999999999997</v>
      </c>
      <c r="T8" s="28">
        <f t="shared" si="10"/>
        <v>101.99999999999987</v>
      </c>
      <c r="U8" s="28">
        <f t="shared" si="10"/>
        <v>374.49999999999983</v>
      </c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s="35" customFormat="1" ht="18" customHeight="1" x14ac:dyDescent="0.25">
      <c r="A9" s="187"/>
      <c r="B9" s="183"/>
      <c r="C9" s="6">
        <v>8</v>
      </c>
      <c r="D9" s="39">
        <v>248.88</v>
      </c>
      <c r="E9" s="39">
        <v>268.63</v>
      </c>
      <c r="F9" s="39">
        <v>266.33</v>
      </c>
      <c r="G9" s="39">
        <v>260.5</v>
      </c>
      <c r="H9" s="39">
        <v>219.66</v>
      </c>
      <c r="I9" s="39">
        <v>98.22</v>
      </c>
      <c r="J9" s="39">
        <f>(E9-H9)/(H9-I9)</f>
        <v>0.40324440052700922</v>
      </c>
      <c r="K9" s="7">
        <f>(F9-H9)/(H9-I9)</f>
        <v>0.38430500658761518</v>
      </c>
      <c r="L9" s="7">
        <f>(G9-H9)/(H9-I9)</f>
        <v>0.33629776021080371</v>
      </c>
      <c r="M9" s="7">
        <f>(D9-H9)/(H9-I9)</f>
        <v>0.24061264822134387</v>
      </c>
      <c r="N9" s="7">
        <f>(H9-I9)/100</f>
        <v>1.2143999999999999</v>
      </c>
      <c r="O9" s="7">
        <f>(J9-K9)*N9</f>
        <v>2.3000000000000114E-2</v>
      </c>
      <c r="P9" s="7">
        <f>K9*N9</f>
        <v>0.46669999999999984</v>
      </c>
      <c r="Q9" s="7">
        <f>N9*J9</f>
        <v>0.48969999999999997</v>
      </c>
      <c r="R9" s="51">
        <f>Q9/(1-Q9)</f>
        <v>0.95963158926121883</v>
      </c>
      <c r="S9" s="28">
        <f>J9*N9*100</f>
        <v>48.97</v>
      </c>
      <c r="T9" s="28">
        <f>10000*O9*0.1</f>
        <v>23.000000000000114</v>
      </c>
      <c r="U9" s="28">
        <f>10000*P9*0.1</f>
        <v>466.69999999999982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3" s="35" customFormat="1" ht="18" customHeight="1" x14ac:dyDescent="0.25">
      <c r="A10" s="191"/>
      <c r="B10" s="193"/>
      <c r="C10" s="88">
        <v>9</v>
      </c>
      <c r="D10" s="43">
        <v>234.63499999999999</v>
      </c>
      <c r="E10" s="43">
        <v>260.66499999999996</v>
      </c>
      <c r="F10" s="43">
        <v>254.41499999999999</v>
      </c>
      <c r="G10" s="43">
        <v>243.68</v>
      </c>
      <c r="H10" s="43">
        <v>212.35500000000002</v>
      </c>
      <c r="I10" s="43">
        <v>98.33</v>
      </c>
      <c r="J10" s="43">
        <f>(E10-H10)/(H10-I10)</f>
        <v>0.42367901775926275</v>
      </c>
      <c r="K10" s="47">
        <f>(F10-H10)/(H10-I10)</f>
        <v>0.36886647664985717</v>
      </c>
      <c r="L10" s="47">
        <f>(G10-H10)/(H10-I10)</f>
        <v>0.2747204560403419</v>
      </c>
      <c r="M10" s="47">
        <f>(D10-H10)/(H10-I10)</f>
        <v>0.19539574654680963</v>
      </c>
      <c r="N10" s="47">
        <f>(H10-I10)/100</f>
        <v>1.1402500000000002</v>
      </c>
      <c r="O10" s="47">
        <f>(J10-K10)*N10</f>
        <v>6.2499999999999736E-2</v>
      </c>
      <c r="P10" s="47">
        <f>K10*N10</f>
        <v>0.4205999999999997</v>
      </c>
      <c r="Q10" s="47">
        <f>N10*J10</f>
        <v>0.48309999999999942</v>
      </c>
      <c r="R10" s="53">
        <f>Q10/(1-Q10)</f>
        <v>0.9346101760495239</v>
      </c>
      <c r="S10" s="28">
        <f>J10*N10*100</f>
        <v>48.309999999999945</v>
      </c>
      <c r="T10" s="28">
        <f>10000*O10*0.1</f>
        <v>62.499999999999744</v>
      </c>
      <c r="U10" s="28">
        <f>10000*P10*0.1</f>
        <v>420.59999999999974</v>
      </c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s="28" customFormat="1" ht="18" customHeight="1" x14ac:dyDescent="0.25">
      <c r="A11" s="30"/>
      <c r="C11" s="6"/>
      <c r="D11" s="39"/>
      <c r="E11" s="39"/>
      <c r="F11" s="39"/>
      <c r="I11" s="45" t="s">
        <v>69</v>
      </c>
      <c r="J11" s="94">
        <f>AVERAGE(J2:J6)</f>
        <v>0.48263496313701876</v>
      </c>
      <c r="K11" s="94">
        <f>AVERAGE(K2:K6)</f>
        <v>0.39030415849526529</v>
      </c>
      <c r="L11" s="7">
        <f>AVERAGE(L2:L6)</f>
        <v>0.32017472672142983</v>
      </c>
      <c r="M11" s="7">
        <f>AVERAGE(M2:M6)</f>
        <v>0.24535106156363837</v>
      </c>
      <c r="N11" s="7">
        <f>AVERAGE(N2:N8)</f>
        <v>1.0577714285714286</v>
      </c>
      <c r="O11" s="7">
        <f>AVERAGE(O2:O8)</f>
        <v>9.6028571428571435E-2</v>
      </c>
      <c r="P11" s="7">
        <f>AVERAGE(P2:P8)</f>
        <v>0.40131428571428573</v>
      </c>
      <c r="Q11" s="7">
        <f>AVERAGE(Q2:Q8)</f>
        <v>0.49734285714285714</v>
      </c>
      <c r="R11" s="7">
        <f>AVERAGE(R2:R8)</f>
        <v>0.99096783032121227</v>
      </c>
      <c r="S11" s="6"/>
    </row>
    <row r="12" spans="1:43" s="28" customFormat="1" ht="18" customHeight="1" x14ac:dyDescent="0.25">
      <c r="A12" s="30"/>
      <c r="C12" s="6"/>
      <c r="D12" s="39"/>
      <c r="E12" s="39"/>
      <c r="F12" s="39"/>
      <c r="I12" s="7" t="s">
        <v>70</v>
      </c>
      <c r="J12" s="7">
        <f>STDEV(J2:J6)</f>
        <v>4.7592923244445501E-2</v>
      </c>
      <c r="K12" s="7">
        <f>STDEV(K2:K6)</f>
        <v>3.0105556658976813E-2</v>
      </c>
      <c r="L12" s="7">
        <f>STDEV(L2:L6)</f>
        <v>1.3749933662628446E-2</v>
      </c>
      <c r="M12" s="7">
        <f>STDEV(M2:M6)</f>
        <v>2.6235457006378641E-2</v>
      </c>
      <c r="N12" s="7">
        <f>STDEV(N2:N8)</f>
        <v>7.7406970277999185E-2</v>
      </c>
      <c r="O12" s="7">
        <f>STDEV(O2:O8)</f>
        <v>1.113668327132057E-2</v>
      </c>
      <c r="P12" s="7">
        <f>STDEV(P2:P8)</f>
        <v>1.3272456262429252E-2</v>
      </c>
      <c r="Q12" s="7">
        <f>STDEV(Q2:Q8)</f>
        <v>1.5202615689726704E-2</v>
      </c>
      <c r="R12" s="7">
        <f>STDEV(R2:R8)</f>
        <v>5.9427470961596923E-2</v>
      </c>
      <c r="S12" s="6"/>
    </row>
    <row r="13" spans="1:43" s="28" customFormat="1" ht="18" customHeight="1" x14ac:dyDescent="0.25">
      <c r="A13" s="30"/>
      <c r="B13" s="4"/>
      <c r="C13" s="6"/>
      <c r="I13" s="47" t="s">
        <v>2</v>
      </c>
      <c r="J13" s="7">
        <f>J12/J11</f>
        <v>9.8610599893348375E-2</v>
      </c>
      <c r="K13" s="7">
        <f t="shared" ref="K13:R13" si="22">K12/K11</f>
        <v>7.7133579040106537E-2</v>
      </c>
      <c r="L13" s="7">
        <f t="shared" si="22"/>
        <v>4.2945093772475268E-2</v>
      </c>
      <c r="M13" s="7">
        <f t="shared" si="22"/>
        <v>0.10693027712689873</v>
      </c>
      <c r="N13" s="7">
        <f t="shared" si="22"/>
        <v>7.31792977075785E-2</v>
      </c>
      <c r="O13" s="7">
        <f t="shared" si="22"/>
        <v>0.11597260175430524</v>
      </c>
      <c r="P13" s="7">
        <f t="shared" si="22"/>
        <v>3.3072473955932206E-2</v>
      </c>
      <c r="Q13" s="7">
        <f t="shared" si="22"/>
        <v>3.0567676747310545E-2</v>
      </c>
      <c r="R13" s="7">
        <f t="shared" si="22"/>
        <v>5.9969122249240024E-2</v>
      </c>
      <c r="S13" s="6"/>
    </row>
    <row r="14" spans="1:43" s="28" customFormat="1" ht="18" customHeight="1" x14ac:dyDescent="0.25">
      <c r="A14" s="194" t="s">
        <v>8</v>
      </c>
      <c r="B14" s="182" t="s">
        <v>96</v>
      </c>
      <c r="C14" s="16">
        <v>1</v>
      </c>
      <c r="D14" s="15">
        <v>280.43</v>
      </c>
      <c r="E14" s="15">
        <v>288.77</v>
      </c>
      <c r="F14" s="15">
        <v>286.17</v>
      </c>
      <c r="G14" s="29">
        <v>279.89999999999998</v>
      </c>
      <c r="H14" s="29">
        <v>247.8</v>
      </c>
      <c r="I14" s="15">
        <v>99.57</v>
      </c>
      <c r="J14" s="13">
        <f t="shared" ref="J14:J22" si="23">(E14-H14)/(H14-I14)</f>
        <v>0.27639479187748744</v>
      </c>
      <c r="K14" s="45">
        <f t="shared" ref="K14:K22" si="24">(F14-H14)/(H14-I14)</f>
        <v>0.25885448289819873</v>
      </c>
      <c r="L14" s="45">
        <f t="shared" ref="L14:L22" si="25">(G14-H14)/(H14-I14)</f>
        <v>0.21655535316737476</v>
      </c>
      <c r="M14" s="45">
        <f t="shared" ref="M14:M22" si="26">(D14-H14)/(H14-I14)</f>
        <v>0.22013087769007617</v>
      </c>
      <c r="N14" s="45">
        <f t="shared" ref="N14:N22" si="27">(H14-I14)/100</f>
        <v>1.4823000000000002</v>
      </c>
      <c r="O14" s="13">
        <f t="shared" ref="O14:O22" si="28">(J14-K14)*N14</f>
        <v>2.5999999999999659E-2</v>
      </c>
      <c r="P14" s="13">
        <f t="shared" ref="P14:P22" si="29">K14*N14</f>
        <v>0.38370000000000004</v>
      </c>
      <c r="Q14" s="45">
        <f t="shared" ref="Q14:Q22" si="30">N14*J14</f>
        <v>0.40969999999999968</v>
      </c>
      <c r="R14" s="48">
        <f t="shared" ref="R14:R22" si="31">Q14/(1-Q14)</f>
        <v>0.69405387091309412</v>
      </c>
      <c r="S14" s="28">
        <f t="shared" ref="S14:S22" si="32">10000*Q14*0.1</f>
        <v>409.69999999999965</v>
      </c>
      <c r="T14" s="28">
        <f t="shared" ref="T14:U22" si="33">10000*O14*0.1</f>
        <v>25.999999999999659</v>
      </c>
      <c r="U14" s="28">
        <f t="shared" si="33"/>
        <v>383.70000000000005</v>
      </c>
    </row>
    <row r="15" spans="1:43" s="28" customFormat="1" ht="18" customHeight="1" x14ac:dyDescent="0.25">
      <c r="A15" s="187"/>
      <c r="B15" s="183"/>
      <c r="C15" s="6">
        <v>2</v>
      </c>
      <c r="D15" s="4">
        <v>268.07</v>
      </c>
      <c r="E15" s="4">
        <v>282.33999999999997</v>
      </c>
      <c r="F15" s="4">
        <v>277.04000000000002</v>
      </c>
      <c r="G15" s="28">
        <v>271.29000000000002</v>
      </c>
      <c r="H15" s="28">
        <v>237.22</v>
      </c>
      <c r="I15" s="4">
        <v>96.88</v>
      </c>
      <c r="J15" s="5">
        <f t="shared" si="23"/>
        <v>0.32150491663103875</v>
      </c>
      <c r="K15" s="5">
        <f t="shared" si="24"/>
        <v>0.28373948981046043</v>
      </c>
      <c r="L15" s="5">
        <f t="shared" si="25"/>
        <v>0.24276756448624784</v>
      </c>
      <c r="M15" s="5">
        <f t="shared" si="26"/>
        <v>0.21982328630468856</v>
      </c>
      <c r="N15" s="7">
        <f t="shared" si="27"/>
        <v>1.4034</v>
      </c>
      <c r="O15" s="5">
        <f t="shared" si="28"/>
        <v>5.299999999999961E-2</v>
      </c>
      <c r="P15" s="5">
        <f t="shared" si="29"/>
        <v>0.39820000000000016</v>
      </c>
      <c r="Q15" s="7">
        <f t="shared" si="30"/>
        <v>0.45119999999999977</v>
      </c>
      <c r="R15" s="49">
        <f t="shared" si="31"/>
        <v>0.82215743440233169</v>
      </c>
      <c r="S15" s="28">
        <f t="shared" si="32"/>
        <v>451.19999999999976</v>
      </c>
      <c r="T15" s="28">
        <f t="shared" si="33"/>
        <v>52.999999999999616</v>
      </c>
      <c r="U15" s="28">
        <f t="shared" si="33"/>
        <v>398.20000000000022</v>
      </c>
    </row>
    <row r="16" spans="1:43" s="28" customFormat="1" ht="18" customHeight="1" x14ac:dyDescent="0.25">
      <c r="A16" s="187"/>
      <c r="B16" s="183"/>
      <c r="C16" s="6">
        <v>3</v>
      </c>
      <c r="D16" s="70">
        <f>AVERAGE(D14:D15)</f>
        <v>274.25</v>
      </c>
      <c r="E16" s="70">
        <f t="shared" ref="E16:I16" si="34">AVERAGE(E14:E15)</f>
        <v>285.55499999999995</v>
      </c>
      <c r="F16" s="70">
        <f t="shared" si="34"/>
        <v>281.60500000000002</v>
      </c>
      <c r="G16" s="70">
        <f t="shared" si="34"/>
        <v>275.59500000000003</v>
      </c>
      <c r="H16" s="70">
        <f t="shared" si="34"/>
        <v>242.51</v>
      </c>
      <c r="I16" s="70">
        <f t="shared" si="34"/>
        <v>98.224999999999994</v>
      </c>
      <c r="J16" s="5">
        <f t="shared" ref="J16" si="35">(E16-H16)/(H16-I16)</f>
        <v>0.29833316006514854</v>
      </c>
      <c r="K16" s="5">
        <f t="shared" ref="K16" si="36">(F16-H16)/(H16-I16)</f>
        <v>0.27095678691478692</v>
      </c>
      <c r="L16" s="5">
        <f t="shared" ref="L16" si="37">(G16-H16)/(H16-I16)</f>
        <v>0.22930311536195749</v>
      </c>
      <c r="M16" s="5">
        <f t="shared" ref="M16" si="38">(D16-H16)/(H16-I16)</f>
        <v>0.2199812870360745</v>
      </c>
      <c r="N16" s="7">
        <f t="shared" ref="N16" si="39">(H16-I16)/100</f>
        <v>1.44285</v>
      </c>
      <c r="O16" s="5">
        <f t="shared" ref="O16" si="40">(J16-K16)*N16</f>
        <v>3.9499999999999265E-2</v>
      </c>
      <c r="P16" s="5">
        <f t="shared" ref="P16" si="41">K16*N16</f>
        <v>0.3909500000000003</v>
      </c>
      <c r="Q16" s="7">
        <f t="shared" ref="Q16" si="42">N16*J16</f>
        <v>0.43044999999999956</v>
      </c>
      <c r="R16" s="49">
        <f t="shared" ref="R16" si="43">Q16/(1-Q16)</f>
        <v>0.75577210078131718</v>
      </c>
      <c r="S16" s="28">
        <f t="shared" ref="S16" si="44">10000*Q16*0.1</f>
        <v>430.44999999999959</v>
      </c>
      <c r="T16" s="28">
        <f t="shared" ref="T16" si="45">10000*O16*0.1</f>
        <v>39.499999999999268</v>
      </c>
      <c r="U16" s="28">
        <f t="shared" ref="U16" si="46">10000*P16*0.1</f>
        <v>390.95000000000033</v>
      </c>
    </row>
    <row r="17" spans="1:48" s="31" customFormat="1" ht="18" customHeight="1" x14ac:dyDescent="0.25">
      <c r="A17" s="187" t="s">
        <v>9</v>
      </c>
      <c r="B17" s="183"/>
      <c r="C17" s="6">
        <v>4</v>
      </c>
      <c r="D17" s="80">
        <v>236.64</v>
      </c>
      <c r="E17" s="80">
        <v>261.99</v>
      </c>
      <c r="F17" s="80">
        <v>248.29</v>
      </c>
      <c r="G17" s="39">
        <v>242.13</v>
      </c>
      <c r="H17" s="39">
        <v>214.11</v>
      </c>
      <c r="I17" s="80">
        <v>96.16</v>
      </c>
      <c r="J17" s="7">
        <f t="shared" si="23"/>
        <v>0.4059347181008901</v>
      </c>
      <c r="K17" s="7">
        <f t="shared" si="24"/>
        <v>0.28978380669775305</v>
      </c>
      <c r="L17" s="7">
        <f t="shared" si="25"/>
        <v>0.23755828740991927</v>
      </c>
      <c r="M17" s="7">
        <f t="shared" si="26"/>
        <v>0.19101314116150886</v>
      </c>
      <c r="N17" s="7">
        <f t="shared" si="27"/>
        <v>1.1795000000000002</v>
      </c>
      <c r="O17" s="7">
        <f t="shared" si="28"/>
        <v>0.13700000000000018</v>
      </c>
      <c r="P17" s="7">
        <f t="shared" si="29"/>
        <v>0.34179999999999977</v>
      </c>
      <c r="Q17" s="7">
        <f t="shared" si="30"/>
        <v>0.47879999999999995</v>
      </c>
      <c r="R17" s="51">
        <f t="shared" si="31"/>
        <v>0.91864927091327675</v>
      </c>
      <c r="S17" s="39">
        <f t="shared" si="32"/>
        <v>478.79999999999995</v>
      </c>
      <c r="T17" s="39">
        <f t="shared" si="33"/>
        <v>137.0000000000002</v>
      </c>
      <c r="U17" s="39">
        <f t="shared" si="33"/>
        <v>341.79999999999978</v>
      </c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1:48" s="28" customFormat="1" ht="18" customHeight="1" x14ac:dyDescent="0.25">
      <c r="A18" s="187"/>
      <c r="B18" s="183"/>
      <c r="C18" s="6">
        <v>5</v>
      </c>
      <c r="D18" s="4">
        <v>251.13</v>
      </c>
      <c r="E18" s="4">
        <v>271.38</v>
      </c>
      <c r="F18" s="4">
        <v>263.43</v>
      </c>
      <c r="G18" s="28">
        <v>256.82</v>
      </c>
      <c r="H18" s="28">
        <v>221.8</v>
      </c>
      <c r="I18" s="4">
        <v>96.85</v>
      </c>
      <c r="J18" s="5">
        <f t="shared" si="23"/>
        <v>0.39679871948779494</v>
      </c>
      <c r="K18" s="5">
        <f t="shared" si="24"/>
        <v>0.33317326930772301</v>
      </c>
      <c r="L18" s="5">
        <f t="shared" si="25"/>
        <v>0.2802721088435372</v>
      </c>
      <c r="M18" s="5">
        <f t="shared" si="26"/>
        <v>0.2347338935574228</v>
      </c>
      <c r="N18" s="7">
        <f t="shared" si="27"/>
        <v>1.2495000000000003</v>
      </c>
      <c r="O18" s="5">
        <f t="shared" si="28"/>
        <v>7.949999999999989E-2</v>
      </c>
      <c r="P18" s="5">
        <f t="shared" si="29"/>
        <v>0.4163</v>
      </c>
      <c r="Q18" s="7">
        <f t="shared" si="30"/>
        <v>0.49579999999999991</v>
      </c>
      <c r="R18" s="49">
        <f t="shared" si="31"/>
        <v>0.98333994446648121</v>
      </c>
      <c r="S18" s="28">
        <f t="shared" si="32"/>
        <v>495.79999999999995</v>
      </c>
      <c r="T18" s="28">
        <f t="shared" si="33"/>
        <v>79.499999999999886</v>
      </c>
      <c r="U18" s="28">
        <f t="shared" si="33"/>
        <v>416.3</v>
      </c>
    </row>
    <row r="19" spans="1:48" s="28" customFormat="1" ht="18" customHeight="1" x14ac:dyDescent="0.25">
      <c r="A19" s="187"/>
      <c r="B19" s="183"/>
      <c r="C19" s="6">
        <v>6</v>
      </c>
      <c r="D19" s="70">
        <f>AVERAGE(D17:D18)</f>
        <v>243.88499999999999</v>
      </c>
      <c r="E19" s="70">
        <f t="shared" ref="E19:I19" si="47">AVERAGE(E17:E18)</f>
        <v>266.685</v>
      </c>
      <c r="F19" s="70">
        <f t="shared" si="47"/>
        <v>255.86</v>
      </c>
      <c r="G19" s="70">
        <f t="shared" si="47"/>
        <v>249.47499999999999</v>
      </c>
      <c r="H19" s="70">
        <f t="shared" si="47"/>
        <v>217.95500000000001</v>
      </c>
      <c r="I19" s="70">
        <f t="shared" si="47"/>
        <v>96.504999999999995</v>
      </c>
      <c r="J19" s="5">
        <f t="shared" ref="J19" si="48">(E19-H19)/(H19-I19)</f>
        <v>0.40123507616302989</v>
      </c>
      <c r="K19" s="5">
        <f t="shared" ref="K19" si="49">(F19-H19)/(H19-I19)</f>
        <v>0.3121037463976945</v>
      </c>
      <c r="L19" s="5">
        <f t="shared" ref="L19" si="50">(G19-H19)/(H19-I19)</f>
        <v>0.25953067105804839</v>
      </c>
      <c r="M19" s="5">
        <f t="shared" ref="M19" si="51">(D19-H19)/(H19-I19)</f>
        <v>0.21350349938246171</v>
      </c>
      <c r="N19" s="7">
        <f t="shared" ref="N19" si="52">(H19-I19)/100</f>
        <v>1.2145000000000001</v>
      </c>
      <c r="O19" s="5">
        <f t="shared" ref="O19" si="53">(J19-K19)*N19</f>
        <v>0.10824999999999985</v>
      </c>
      <c r="P19" s="5">
        <f t="shared" ref="P19" si="54">K19*N19</f>
        <v>0.37905</v>
      </c>
      <c r="Q19" s="7">
        <f t="shared" ref="Q19" si="55">N19*J19</f>
        <v>0.48729999999999984</v>
      </c>
      <c r="R19" s="49">
        <f t="shared" ref="R19" si="56">Q19/(1-Q19)</f>
        <v>0.95045835771406217</v>
      </c>
      <c r="S19" s="28">
        <f t="shared" ref="S19" si="57">10000*Q19*0.1</f>
        <v>487.29999999999984</v>
      </c>
      <c r="T19" s="28">
        <f t="shared" ref="T19" si="58">10000*O19*0.1</f>
        <v>108.24999999999984</v>
      </c>
      <c r="U19" s="28">
        <f t="shared" ref="U19" si="59">10000*P19*0.1</f>
        <v>379.05</v>
      </c>
    </row>
    <row r="20" spans="1:48" s="28" customFormat="1" ht="18" customHeight="1" x14ac:dyDescent="0.25">
      <c r="A20" s="187" t="s">
        <v>10</v>
      </c>
      <c r="B20" s="183"/>
      <c r="C20" s="6">
        <v>7</v>
      </c>
      <c r="D20" s="4">
        <v>253.24</v>
      </c>
      <c r="E20" s="4">
        <v>270.94</v>
      </c>
      <c r="F20" s="4">
        <v>267.20999999999998</v>
      </c>
      <c r="G20" s="28">
        <v>259.66000000000003</v>
      </c>
      <c r="H20" s="28">
        <v>229.2</v>
      </c>
      <c r="I20" s="4">
        <v>95.47</v>
      </c>
      <c r="J20" s="5">
        <f t="shared" si="23"/>
        <v>0.31212143871980869</v>
      </c>
      <c r="K20" s="5">
        <f t="shared" si="24"/>
        <v>0.28422941748298808</v>
      </c>
      <c r="L20" s="5">
        <f t="shared" si="25"/>
        <v>0.22777237717789606</v>
      </c>
      <c r="M20" s="5">
        <f t="shared" si="26"/>
        <v>0.17976519853436043</v>
      </c>
      <c r="N20" s="7">
        <f t="shared" si="27"/>
        <v>1.3372999999999999</v>
      </c>
      <c r="O20" s="5">
        <f t="shared" si="28"/>
        <v>3.7300000000000194E-2</v>
      </c>
      <c r="P20" s="5">
        <f t="shared" si="29"/>
        <v>0.38009999999999994</v>
      </c>
      <c r="Q20" s="7">
        <f t="shared" si="30"/>
        <v>0.41740000000000016</v>
      </c>
      <c r="R20" s="49">
        <f t="shared" si="31"/>
        <v>0.71644352900789621</v>
      </c>
      <c r="S20" s="28">
        <f t="shared" si="32"/>
        <v>417.4000000000002</v>
      </c>
      <c r="T20" s="28">
        <f t="shared" si="33"/>
        <v>37.300000000000196</v>
      </c>
      <c r="U20" s="28">
        <f t="shared" si="33"/>
        <v>380.09999999999997</v>
      </c>
    </row>
    <row r="21" spans="1:48" s="28" customFormat="1" ht="18" customHeight="1" x14ac:dyDescent="0.25">
      <c r="A21" s="187"/>
      <c r="B21" s="183"/>
      <c r="C21" s="6">
        <v>8</v>
      </c>
      <c r="D21" s="4">
        <v>248.58</v>
      </c>
      <c r="E21" s="4">
        <v>268.48</v>
      </c>
      <c r="F21" s="4">
        <v>257.05</v>
      </c>
      <c r="G21" s="28">
        <v>249.85</v>
      </c>
      <c r="H21" s="28">
        <v>219.69</v>
      </c>
      <c r="I21" s="4">
        <v>95.48</v>
      </c>
      <c r="J21" s="5">
        <f t="shared" si="23"/>
        <v>0.3928025118750505</v>
      </c>
      <c r="K21" s="5">
        <f t="shared" si="24"/>
        <v>0.30078093551243873</v>
      </c>
      <c r="L21" s="5">
        <f t="shared" si="25"/>
        <v>0.24281458819740759</v>
      </c>
      <c r="M21" s="5">
        <f t="shared" si="26"/>
        <v>0.232589968601562</v>
      </c>
      <c r="N21" s="7">
        <f t="shared" si="27"/>
        <v>1.2421</v>
      </c>
      <c r="O21" s="5">
        <f t="shared" si="28"/>
        <v>0.11430000000000007</v>
      </c>
      <c r="P21" s="5">
        <f t="shared" si="29"/>
        <v>0.37360000000000015</v>
      </c>
      <c r="Q21" s="7">
        <f t="shared" si="30"/>
        <v>0.48790000000000022</v>
      </c>
      <c r="R21" s="49">
        <f t="shared" si="31"/>
        <v>0.95274360476469522</v>
      </c>
      <c r="S21" s="28">
        <f t="shared" si="32"/>
        <v>487.9000000000002</v>
      </c>
      <c r="T21" s="28">
        <f t="shared" si="33"/>
        <v>114.30000000000007</v>
      </c>
      <c r="U21" s="28">
        <f t="shared" si="33"/>
        <v>373.60000000000014</v>
      </c>
    </row>
    <row r="22" spans="1:48" s="28" customFormat="1" ht="18" customHeight="1" x14ac:dyDescent="0.25">
      <c r="A22" s="191"/>
      <c r="B22" s="184"/>
      <c r="C22" s="88">
        <v>9</v>
      </c>
      <c r="D22" s="9">
        <v>260.23</v>
      </c>
      <c r="E22" s="9">
        <v>275.29000000000002</v>
      </c>
      <c r="F22" s="9">
        <v>268.86</v>
      </c>
      <c r="G22" s="34">
        <v>261.77999999999997</v>
      </c>
      <c r="H22" s="34">
        <v>230.7</v>
      </c>
      <c r="I22" s="9">
        <v>99.19</v>
      </c>
      <c r="J22" s="10">
        <f t="shared" si="23"/>
        <v>0.33906166831419693</v>
      </c>
      <c r="K22" s="10">
        <f t="shared" si="24"/>
        <v>0.29016804805718216</v>
      </c>
      <c r="L22" s="10">
        <f t="shared" si="25"/>
        <v>0.23633183788305062</v>
      </c>
      <c r="M22" s="10">
        <f t="shared" si="26"/>
        <v>0.22454566192684991</v>
      </c>
      <c r="N22" s="47">
        <f t="shared" si="27"/>
        <v>1.3150999999999999</v>
      </c>
      <c r="O22" s="10">
        <f t="shared" si="28"/>
        <v>6.4300000000000121E-2</v>
      </c>
      <c r="P22" s="10">
        <f t="shared" si="29"/>
        <v>0.38160000000000022</v>
      </c>
      <c r="Q22" s="47">
        <f t="shared" si="30"/>
        <v>0.44590000000000035</v>
      </c>
      <c r="R22" s="50">
        <f t="shared" si="31"/>
        <v>0.80472838837755045</v>
      </c>
      <c r="S22" s="28">
        <f t="shared" si="32"/>
        <v>445.90000000000038</v>
      </c>
      <c r="T22" s="28">
        <f t="shared" si="33"/>
        <v>64.300000000000125</v>
      </c>
      <c r="U22" s="28">
        <f t="shared" si="33"/>
        <v>381.60000000000025</v>
      </c>
    </row>
    <row r="23" spans="1:48" s="28" customFormat="1" ht="18" customHeight="1" x14ac:dyDescent="0.25">
      <c r="A23" s="33"/>
      <c r="B23" s="4"/>
      <c r="C23" s="6"/>
      <c r="D23" s="4"/>
      <c r="E23" s="4"/>
      <c r="F23" s="4"/>
      <c r="I23" s="45" t="s">
        <v>69</v>
      </c>
      <c r="J23" s="65">
        <f>AVERAGE(J18:J22,J14:J15)</f>
        <v>0.34855987472405808</v>
      </c>
      <c r="K23" s="66">
        <f t="shared" ref="K23:R23" si="60">AVERAGE(K18:K22,K14:K15)</f>
        <v>0.29472134135238365</v>
      </c>
      <c r="L23" s="65">
        <f t="shared" si="60"/>
        <v>0.24372064297336607</v>
      </c>
      <c r="M23" s="66">
        <f t="shared" si="60"/>
        <v>0.21787034085677451</v>
      </c>
      <c r="N23" s="65">
        <f t="shared" si="60"/>
        <v>1.3206000000000002</v>
      </c>
      <c r="O23" s="65">
        <f t="shared" si="60"/>
        <v>6.8949999999999914E-2</v>
      </c>
      <c r="P23" s="65">
        <f t="shared" si="60"/>
        <v>0.38750714285714288</v>
      </c>
      <c r="Q23" s="65">
        <f t="shared" si="60"/>
        <v>0.45645714285714278</v>
      </c>
      <c r="R23" s="65">
        <f t="shared" si="60"/>
        <v>0.84627501852087295</v>
      </c>
      <c r="S23" s="6"/>
    </row>
    <row r="24" spans="1:48" s="28" customFormat="1" ht="18" customHeight="1" x14ac:dyDescent="0.25">
      <c r="A24" s="33"/>
      <c r="B24" s="4"/>
      <c r="C24" s="6"/>
      <c r="D24" s="4"/>
      <c r="E24" s="4"/>
      <c r="F24" s="4"/>
      <c r="I24" s="7" t="s">
        <v>70</v>
      </c>
      <c r="J24" s="65">
        <f>STDEV(J14:J15,J18:J22)</f>
        <v>4.9018396913740575E-2</v>
      </c>
      <c r="K24" s="66">
        <f t="shared" ref="K24:N24" si="61">STDEV(K14:K15,K18:K22)</f>
        <v>2.3647631999142209E-2</v>
      </c>
      <c r="L24" s="65">
        <f t="shared" si="61"/>
        <v>2.0954675420796109E-2</v>
      </c>
      <c r="M24" s="66">
        <f t="shared" si="61"/>
        <v>1.8373903416674536E-2</v>
      </c>
      <c r="N24" s="65">
        <f t="shared" si="61"/>
        <v>9.6424875766923684E-2</v>
      </c>
      <c r="O24" s="57">
        <f t="shared" ref="O24:R24" si="62">STDEV(O14:O22)</f>
        <v>3.8999068721074892E-2</v>
      </c>
      <c r="P24" s="61">
        <f t="shared" si="62"/>
        <v>2.0047050558900537E-2</v>
      </c>
      <c r="Q24" s="7">
        <f t="shared" si="62"/>
        <v>3.262027743597537E-2</v>
      </c>
      <c r="R24" s="5">
        <f t="shared" si="62"/>
        <v>0.10994549204194916</v>
      </c>
      <c r="S24" s="6"/>
    </row>
    <row r="25" spans="1:48" s="28" customFormat="1" ht="18" customHeight="1" x14ac:dyDescent="0.25">
      <c r="A25" s="33"/>
      <c r="B25" s="4"/>
      <c r="C25" s="6"/>
      <c r="D25" s="4"/>
      <c r="E25" s="4"/>
      <c r="F25" s="4"/>
      <c r="I25" s="47" t="s">
        <v>2</v>
      </c>
      <c r="J25" s="5">
        <f>J24/J23</f>
        <v>0.14063120992497091</v>
      </c>
      <c r="K25" s="57">
        <f t="shared" ref="K25:R25" si="63">K24/K23</f>
        <v>8.0237256964937304E-2</v>
      </c>
      <c r="L25" s="5">
        <f t="shared" si="63"/>
        <v>8.5978254304400661E-2</v>
      </c>
      <c r="M25" s="57">
        <f t="shared" si="63"/>
        <v>8.4334119754066628E-2</v>
      </c>
      <c r="N25" s="8">
        <f t="shared" si="63"/>
        <v>7.3015959235895558E-2</v>
      </c>
      <c r="O25" s="57">
        <f t="shared" si="63"/>
        <v>0.56561375955148574</v>
      </c>
      <c r="P25" s="61">
        <f t="shared" si="63"/>
        <v>5.1733370412454613E-2</v>
      </c>
      <c r="Q25" s="7">
        <f t="shared" si="63"/>
        <v>7.1464052970652114E-2</v>
      </c>
      <c r="R25" s="5">
        <f t="shared" si="63"/>
        <v>0.12991697691149251</v>
      </c>
      <c r="S25" s="6"/>
    </row>
    <row r="26" spans="1:48" s="28" customFormat="1" ht="18" customHeight="1" x14ac:dyDescent="0.25">
      <c r="A26" s="190" t="s">
        <v>11</v>
      </c>
      <c r="B26" s="182" t="s">
        <v>97</v>
      </c>
      <c r="C26" s="16">
        <v>1</v>
      </c>
      <c r="D26" s="29">
        <v>234.49</v>
      </c>
      <c r="E26" s="29">
        <v>262.48</v>
      </c>
      <c r="F26" s="29">
        <v>255.3</v>
      </c>
      <c r="G26" s="29">
        <v>249.69</v>
      </c>
      <c r="H26" s="29">
        <v>205.36</v>
      </c>
      <c r="I26" s="29">
        <v>96.41</v>
      </c>
      <c r="J26" s="13">
        <f t="shared" ref="J26:J33" si="64">(E26-H26)/(H26-I26)</f>
        <v>0.52427719137218909</v>
      </c>
      <c r="K26" s="58">
        <f t="shared" ref="K26:K33" si="65">(F26-H26)/(H26-I26)</f>
        <v>0.45837540156034867</v>
      </c>
      <c r="L26" s="13">
        <f t="shared" ref="L26:L33" si="66">(G26-H26)/(H26-I26)</f>
        <v>0.40688389169343714</v>
      </c>
      <c r="M26" s="58">
        <f t="shared" ref="M26:M33" si="67">(D26-H26)/(H26-I26)</f>
        <v>0.26737035337310683</v>
      </c>
      <c r="N26" s="44">
        <f t="shared" ref="N26:N33" si="68">(H26-I26)/100</f>
        <v>1.0895000000000001</v>
      </c>
      <c r="O26" s="58">
        <f t="shared" ref="O26:O33" si="69">(J26-K26)*N26</f>
        <v>7.1800000000000141E-2</v>
      </c>
      <c r="P26" s="62">
        <f t="shared" ref="P26:P33" si="70">K26*N26</f>
        <v>0.49939999999999996</v>
      </c>
      <c r="Q26" s="44">
        <f t="shared" ref="Q26:Q33" si="71">N26*J26</f>
        <v>0.57120000000000004</v>
      </c>
      <c r="R26" s="48">
        <f t="shared" ref="R26:R33" si="72">Q26/(1-Q26)</f>
        <v>1.3320895522388061</v>
      </c>
      <c r="S26" s="28">
        <f t="shared" ref="S26:S33" si="73">10000*Q26*0.1</f>
        <v>571.20000000000005</v>
      </c>
      <c r="T26" s="28">
        <f t="shared" ref="T26:U33" si="74">10000*O26*0.1</f>
        <v>71.800000000000139</v>
      </c>
      <c r="U26" s="28">
        <f t="shared" si="74"/>
        <v>499.40000000000003</v>
      </c>
    </row>
    <row r="27" spans="1:48" s="28" customFormat="1" ht="18" customHeight="1" x14ac:dyDescent="0.25">
      <c r="A27" s="186"/>
      <c r="B27" s="183"/>
      <c r="C27" s="6">
        <v>2</v>
      </c>
      <c r="D27" s="28">
        <v>219.85</v>
      </c>
      <c r="E27" s="28">
        <v>251.69</v>
      </c>
      <c r="F27" s="28">
        <v>232.52</v>
      </c>
      <c r="G27" s="28">
        <v>228.1</v>
      </c>
      <c r="H27" s="28">
        <v>196.95</v>
      </c>
      <c r="I27" s="28">
        <v>94.67</v>
      </c>
      <c r="J27" s="7">
        <f t="shared" si="64"/>
        <v>0.53519749706687536</v>
      </c>
      <c r="K27" s="59">
        <f t="shared" si="65"/>
        <v>0.3477708251857648</v>
      </c>
      <c r="L27" s="7">
        <f t="shared" si="66"/>
        <v>0.30455612045365671</v>
      </c>
      <c r="M27" s="59">
        <f t="shared" si="67"/>
        <v>0.22389518967540095</v>
      </c>
      <c r="N27" s="8">
        <f t="shared" si="68"/>
        <v>1.0227999999999999</v>
      </c>
      <c r="O27" s="59">
        <f t="shared" si="69"/>
        <v>0.19169999999999987</v>
      </c>
      <c r="P27" s="46">
        <f t="shared" si="70"/>
        <v>0.35570000000000024</v>
      </c>
      <c r="Q27" s="8">
        <f t="shared" si="71"/>
        <v>0.54740000000000011</v>
      </c>
      <c r="R27" s="51">
        <f t="shared" si="72"/>
        <v>1.2094564737074684</v>
      </c>
      <c r="S27" s="28">
        <f t="shared" si="73"/>
        <v>547.40000000000009</v>
      </c>
      <c r="T27" s="28">
        <f t="shared" si="74"/>
        <v>191.69999999999987</v>
      </c>
      <c r="U27" s="28">
        <f t="shared" si="74"/>
        <v>355.70000000000027</v>
      </c>
    </row>
    <row r="28" spans="1:48" s="28" customFormat="1" ht="18" customHeight="1" x14ac:dyDescent="0.25">
      <c r="A28" s="186"/>
      <c r="B28" s="183"/>
      <c r="C28" s="6">
        <v>3</v>
      </c>
      <c r="D28" s="28">
        <v>231.15</v>
      </c>
      <c r="E28" s="28">
        <v>264.66000000000003</v>
      </c>
      <c r="F28" s="28">
        <v>261.33</v>
      </c>
      <c r="G28" s="28">
        <v>255.34</v>
      </c>
      <c r="H28" s="28">
        <v>211.8</v>
      </c>
      <c r="I28" s="28">
        <v>97.37</v>
      </c>
      <c r="J28" s="5">
        <f t="shared" si="64"/>
        <v>0.46194179847941985</v>
      </c>
      <c r="K28" s="57">
        <f t="shared" si="65"/>
        <v>0.43284103818928577</v>
      </c>
      <c r="L28" s="5">
        <f t="shared" si="66"/>
        <v>0.38049462553526164</v>
      </c>
      <c r="M28" s="57">
        <f t="shared" si="67"/>
        <v>0.16909901249672282</v>
      </c>
      <c r="N28" s="8">
        <f t="shared" si="68"/>
        <v>1.1443000000000001</v>
      </c>
      <c r="O28" s="57">
        <f t="shared" si="69"/>
        <v>3.330000000000044E-2</v>
      </c>
      <c r="P28" s="61">
        <f t="shared" si="70"/>
        <v>0.49529999999999974</v>
      </c>
      <c r="Q28" s="8">
        <f t="shared" si="71"/>
        <v>0.52860000000000018</v>
      </c>
      <c r="R28" s="49">
        <f t="shared" si="72"/>
        <v>1.1213406873143834</v>
      </c>
      <c r="S28" s="28">
        <f t="shared" si="73"/>
        <v>528.60000000000025</v>
      </c>
      <c r="T28" s="28">
        <f t="shared" si="74"/>
        <v>33.300000000000438</v>
      </c>
      <c r="U28" s="28">
        <f t="shared" si="74"/>
        <v>495.29999999999973</v>
      </c>
    </row>
    <row r="29" spans="1:48" s="28" customFormat="1" ht="18" customHeight="1" x14ac:dyDescent="0.25">
      <c r="A29" s="186" t="s">
        <v>12</v>
      </c>
      <c r="B29" s="183"/>
      <c r="C29" s="6">
        <v>4</v>
      </c>
      <c r="D29" s="28">
        <v>233.57</v>
      </c>
      <c r="E29" s="28">
        <v>269.79000000000002</v>
      </c>
      <c r="F29" s="28">
        <v>264.77</v>
      </c>
      <c r="G29" s="28">
        <v>256.83999999999997</v>
      </c>
      <c r="H29" s="28">
        <v>213.81</v>
      </c>
      <c r="I29" s="28">
        <v>100.44</v>
      </c>
      <c r="J29" s="5">
        <f t="shared" si="64"/>
        <v>0.4937814236570523</v>
      </c>
      <c r="K29" s="57">
        <f t="shared" si="65"/>
        <v>0.44950163182499758</v>
      </c>
      <c r="L29" s="5">
        <f t="shared" si="66"/>
        <v>0.37955367381141369</v>
      </c>
      <c r="M29" s="57">
        <f t="shared" si="67"/>
        <v>0.17429655111581538</v>
      </c>
      <c r="N29" s="8">
        <f t="shared" si="68"/>
        <v>1.1337000000000002</v>
      </c>
      <c r="O29" s="57">
        <f t="shared" si="69"/>
        <v>5.0200000000000439E-2</v>
      </c>
      <c r="P29" s="61">
        <f t="shared" si="70"/>
        <v>0.50959999999999983</v>
      </c>
      <c r="Q29" s="8">
        <f t="shared" si="71"/>
        <v>0.5598000000000003</v>
      </c>
      <c r="R29" s="49">
        <f t="shared" si="72"/>
        <v>1.2716946842344403</v>
      </c>
      <c r="S29" s="28">
        <f t="shared" si="73"/>
        <v>559.8000000000003</v>
      </c>
      <c r="T29" s="28">
        <f t="shared" si="74"/>
        <v>50.200000000000443</v>
      </c>
      <c r="U29" s="28">
        <f t="shared" si="74"/>
        <v>509.59999999999985</v>
      </c>
    </row>
    <row r="30" spans="1:48" s="28" customFormat="1" ht="18" customHeight="1" x14ac:dyDescent="0.25">
      <c r="A30" s="186"/>
      <c r="B30" s="183"/>
      <c r="C30" s="6">
        <v>5</v>
      </c>
      <c r="D30" s="28">
        <v>229.63</v>
      </c>
      <c r="E30" s="28">
        <v>260.42</v>
      </c>
      <c r="F30" s="28">
        <v>251.42</v>
      </c>
      <c r="G30" s="28">
        <v>245.80099999999999</v>
      </c>
      <c r="H30" s="28">
        <v>206.33</v>
      </c>
      <c r="I30" s="28">
        <v>95</v>
      </c>
      <c r="J30" s="5">
        <f t="shared" si="64"/>
        <v>0.48585286984640258</v>
      </c>
      <c r="K30" s="57">
        <f t="shared" si="65"/>
        <v>0.40501212611155996</v>
      </c>
      <c r="L30" s="5">
        <f t="shared" si="66"/>
        <v>0.35454055510644006</v>
      </c>
      <c r="M30" s="57">
        <f t="shared" si="67"/>
        <v>0.20928770322464726</v>
      </c>
      <c r="N30" s="8">
        <f t="shared" si="68"/>
        <v>1.1133000000000002</v>
      </c>
      <c r="O30" s="57">
        <f t="shared" si="69"/>
        <v>9.0000000000000302E-2</v>
      </c>
      <c r="P30" s="61">
        <f t="shared" si="70"/>
        <v>0.45089999999999975</v>
      </c>
      <c r="Q30" s="8">
        <f t="shared" si="71"/>
        <v>0.54090000000000005</v>
      </c>
      <c r="R30" s="49">
        <f t="shared" si="72"/>
        <v>1.1781746896101069</v>
      </c>
      <c r="S30" s="28">
        <f t="shared" si="73"/>
        <v>540.90000000000009</v>
      </c>
      <c r="T30" s="28">
        <f t="shared" si="74"/>
        <v>90.000000000000313</v>
      </c>
      <c r="U30" s="28">
        <f t="shared" si="74"/>
        <v>450.89999999999975</v>
      </c>
    </row>
    <row r="31" spans="1:48" s="28" customFormat="1" ht="18" customHeight="1" x14ac:dyDescent="0.25">
      <c r="A31" s="186"/>
      <c r="B31" s="183"/>
      <c r="C31" s="6">
        <v>6</v>
      </c>
      <c r="D31" s="28">
        <v>244</v>
      </c>
      <c r="E31" s="28">
        <v>268.56</v>
      </c>
      <c r="F31" s="28">
        <v>258.13</v>
      </c>
      <c r="G31" s="28">
        <v>252.86</v>
      </c>
      <c r="H31" s="28">
        <v>219.7</v>
      </c>
      <c r="I31" s="28">
        <v>97.51</v>
      </c>
      <c r="J31" s="5">
        <f t="shared" si="64"/>
        <v>0.39986905638759324</v>
      </c>
      <c r="K31" s="59">
        <f t="shared" si="65"/>
        <v>0.31451018904984052</v>
      </c>
      <c r="L31" s="7">
        <f t="shared" si="66"/>
        <v>0.27138063671331558</v>
      </c>
      <c r="M31" s="59">
        <f t="shared" si="67"/>
        <v>0.19887061134299056</v>
      </c>
      <c r="N31" s="8">
        <f t="shared" si="68"/>
        <v>1.2218999999999998</v>
      </c>
      <c r="O31" s="57">
        <f t="shared" si="69"/>
        <v>0.10430000000000003</v>
      </c>
      <c r="P31" s="61">
        <f t="shared" si="70"/>
        <v>0.38430000000000003</v>
      </c>
      <c r="Q31" s="8">
        <f t="shared" si="71"/>
        <v>0.48860000000000009</v>
      </c>
      <c r="R31" s="49">
        <f t="shared" si="72"/>
        <v>0.95541650371529185</v>
      </c>
      <c r="S31" s="28">
        <f t="shared" si="73"/>
        <v>488.60000000000014</v>
      </c>
      <c r="T31" s="28">
        <f t="shared" si="74"/>
        <v>104.30000000000003</v>
      </c>
      <c r="U31" s="28">
        <f t="shared" si="74"/>
        <v>384.30000000000007</v>
      </c>
    </row>
    <row r="32" spans="1:48" ht="18" customHeight="1" x14ac:dyDescent="0.25">
      <c r="A32" s="183" t="s">
        <v>13</v>
      </c>
      <c r="B32" s="183"/>
      <c r="C32" s="6">
        <v>7</v>
      </c>
      <c r="D32" s="4">
        <v>228.44</v>
      </c>
      <c r="E32" s="4">
        <v>259.02999999999997</v>
      </c>
      <c r="F32" s="4">
        <v>251.28</v>
      </c>
      <c r="G32" s="28">
        <v>242.86</v>
      </c>
      <c r="H32" s="28">
        <v>206.07</v>
      </c>
      <c r="I32" s="4">
        <v>95.15</v>
      </c>
      <c r="J32" s="5">
        <f t="shared" si="64"/>
        <v>0.47746123332131252</v>
      </c>
      <c r="K32" s="57">
        <f t="shared" si="65"/>
        <v>0.40759105661738204</v>
      </c>
      <c r="L32" s="5">
        <f t="shared" si="66"/>
        <v>0.33168049044356313</v>
      </c>
      <c r="M32" s="57">
        <f t="shared" si="67"/>
        <v>0.20167688424089439</v>
      </c>
      <c r="N32" s="8">
        <f t="shared" si="68"/>
        <v>1.1092</v>
      </c>
      <c r="O32" s="57">
        <f t="shared" si="69"/>
        <v>7.749999999999968E-2</v>
      </c>
      <c r="P32" s="61">
        <f t="shared" si="70"/>
        <v>0.45210000000000017</v>
      </c>
      <c r="Q32" s="8">
        <f t="shared" si="71"/>
        <v>0.52959999999999985</v>
      </c>
      <c r="R32" s="49">
        <f t="shared" si="72"/>
        <v>1.1258503401360538</v>
      </c>
      <c r="S32" s="28">
        <f t="shared" si="73"/>
        <v>529.5999999999998</v>
      </c>
      <c r="T32" s="28">
        <f t="shared" si="74"/>
        <v>77.499999999999687</v>
      </c>
      <c r="U32" s="28">
        <f t="shared" si="74"/>
        <v>452.10000000000019</v>
      </c>
    </row>
    <row r="33" spans="1:21" s="80" customFormat="1" ht="18" customHeight="1" x14ac:dyDescent="0.25">
      <c r="A33" s="183"/>
      <c r="B33" s="183"/>
      <c r="C33" s="38">
        <v>8</v>
      </c>
      <c r="D33" s="80">
        <v>266.19</v>
      </c>
      <c r="E33" s="80">
        <v>290.08999999999997</v>
      </c>
      <c r="F33" s="80">
        <v>287.79000000000002</v>
      </c>
      <c r="G33" s="39">
        <v>278.57</v>
      </c>
      <c r="H33" s="39">
        <v>246.83</v>
      </c>
      <c r="I33" s="80">
        <v>99.31</v>
      </c>
      <c r="J33" s="7">
        <f t="shared" si="64"/>
        <v>0.29324837310195201</v>
      </c>
      <c r="K33" s="59">
        <f t="shared" si="65"/>
        <v>0.27765726681127983</v>
      </c>
      <c r="L33" s="7">
        <f t="shared" si="66"/>
        <v>0.21515726681127967</v>
      </c>
      <c r="M33" s="59">
        <f t="shared" si="67"/>
        <v>0.13123644251626887</v>
      </c>
      <c r="N33" s="8">
        <f t="shared" si="68"/>
        <v>1.4752000000000001</v>
      </c>
      <c r="O33" s="59">
        <f t="shared" si="69"/>
        <v>2.2999999999999594E-2</v>
      </c>
      <c r="P33" s="46">
        <f t="shared" si="70"/>
        <v>0.40960000000000002</v>
      </c>
      <c r="Q33" s="8">
        <f t="shared" si="71"/>
        <v>0.4325999999999996</v>
      </c>
      <c r="R33" s="51">
        <f t="shared" si="72"/>
        <v>0.76242509693337912</v>
      </c>
      <c r="S33" s="39">
        <f t="shared" si="73"/>
        <v>432.59999999999968</v>
      </c>
      <c r="T33" s="39">
        <f t="shared" si="74"/>
        <v>22.999999999999595</v>
      </c>
      <c r="U33" s="39">
        <f t="shared" si="74"/>
        <v>409.6</v>
      </c>
    </row>
    <row r="34" spans="1:21" s="80" customFormat="1" ht="18" customHeight="1" x14ac:dyDescent="0.25">
      <c r="A34" s="184"/>
      <c r="B34" s="184"/>
      <c r="C34" s="99">
        <v>9</v>
      </c>
      <c r="D34" s="98">
        <v>247.315</v>
      </c>
      <c r="E34" s="98">
        <v>274.55999999999995</v>
      </c>
      <c r="F34" s="98">
        <v>269.53500000000003</v>
      </c>
      <c r="G34" s="98">
        <v>260.71500000000003</v>
      </c>
      <c r="H34" s="98">
        <v>226.45</v>
      </c>
      <c r="I34" s="98">
        <v>97.23</v>
      </c>
      <c r="J34" s="85">
        <f t="shared" ref="J34" si="75">(E34-H34)/(H34-I34)</f>
        <v>0.37231078780374532</v>
      </c>
      <c r="K34" s="100">
        <f t="shared" ref="K34" si="76">(F34-H34)/(H34-I34)</f>
        <v>0.33342361863488662</v>
      </c>
      <c r="L34" s="85">
        <f t="shared" ref="L34" si="77">(G34-H34)/(H34-I34)</f>
        <v>0.26516793066088878</v>
      </c>
      <c r="M34" s="100">
        <f t="shared" ref="M34" si="78">(D34-H34)/(H34-I34)</f>
        <v>0.1614688128772637</v>
      </c>
      <c r="N34" s="101">
        <f t="shared" ref="N34" si="79">(H34-I34)/100</f>
        <v>1.2921999999999998</v>
      </c>
      <c r="O34" s="100">
        <f t="shared" ref="O34" si="80">(J34-K34)*N34</f>
        <v>5.0249999999999212E-2</v>
      </c>
      <c r="P34" s="102">
        <f t="shared" ref="P34" si="81">K34*N34</f>
        <v>0.4308500000000004</v>
      </c>
      <c r="Q34" s="101">
        <f t="shared" ref="Q34" si="82">N34*J34</f>
        <v>0.48109999999999964</v>
      </c>
      <c r="R34" s="103">
        <f t="shared" ref="R34" si="83">Q34/(1-Q34)</f>
        <v>0.92715359414145171</v>
      </c>
      <c r="S34" s="39"/>
      <c r="T34" s="39"/>
      <c r="U34" s="39"/>
    </row>
    <row r="35" spans="1:21" ht="18" customHeight="1" x14ac:dyDescent="0.25">
      <c r="A35" s="33"/>
      <c r="C35" s="6"/>
      <c r="I35" s="7" t="s">
        <v>69</v>
      </c>
      <c r="J35" s="64">
        <f>AVERAGE(J26:J34)</f>
        <v>0.44932669233739353</v>
      </c>
      <c r="K35" s="64">
        <f t="shared" ref="K35:R35" si="84">AVERAGE(K26:K34)</f>
        <v>0.38074257266503841</v>
      </c>
      <c r="L35" s="64">
        <f t="shared" si="84"/>
        <v>0.32326835458102848</v>
      </c>
      <c r="M35" s="64">
        <f t="shared" si="84"/>
        <v>0.19302239565145676</v>
      </c>
      <c r="N35" s="64">
        <f t="shared" si="84"/>
        <v>1.1780111111111109</v>
      </c>
      <c r="O35" s="64">
        <f t="shared" si="84"/>
        <v>7.6894444444444418E-2</v>
      </c>
      <c r="P35" s="64">
        <f t="shared" si="84"/>
        <v>0.44308333333333338</v>
      </c>
      <c r="Q35" s="64">
        <f t="shared" si="84"/>
        <v>0.51997777777777776</v>
      </c>
      <c r="R35" s="64">
        <f t="shared" si="84"/>
        <v>1.0981779580034869</v>
      </c>
    </row>
    <row r="36" spans="1:21" ht="18" customHeight="1" x14ac:dyDescent="0.25">
      <c r="A36" s="33"/>
      <c r="C36" s="6"/>
      <c r="I36" s="7" t="s">
        <v>70</v>
      </c>
      <c r="J36" s="64">
        <f>STDEV(J26:J34)</f>
        <v>7.9049351302024215E-2</v>
      </c>
      <c r="K36" s="64">
        <f t="shared" ref="K36:R36" si="85">STDEV(K26:K34)</f>
        <v>6.4341175801856859E-2</v>
      </c>
      <c r="L36" s="64">
        <f t="shared" si="85"/>
        <v>6.3825254974301318E-2</v>
      </c>
      <c r="M36" s="64">
        <f t="shared" si="85"/>
        <v>3.9671350437135017E-2</v>
      </c>
      <c r="N36" s="64">
        <f t="shared" si="85"/>
        <v>0.1356621211359744</v>
      </c>
      <c r="O36" s="64">
        <f t="shared" si="85"/>
        <v>5.0444353279408577E-2</v>
      </c>
      <c r="P36" s="64">
        <f t="shared" si="85"/>
        <v>5.3417143783620141E-2</v>
      </c>
      <c r="Q36" s="64">
        <f t="shared" si="85"/>
        <v>4.4296014995081227E-2</v>
      </c>
      <c r="R36" s="64">
        <f t="shared" si="85"/>
        <v>0.18277974985905701</v>
      </c>
    </row>
    <row r="37" spans="1:21" ht="18" customHeight="1" x14ac:dyDescent="0.25">
      <c r="A37" s="33"/>
      <c r="C37" s="6"/>
      <c r="I37" s="47" t="s">
        <v>2</v>
      </c>
      <c r="J37" s="5">
        <f>J36/J35</f>
        <v>0.17592845617697489</v>
      </c>
      <c r="K37" s="5">
        <f t="shared" ref="K37:M37" si="86">K36/K35</f>
        <v>0.16898865643391439</v>
      </c>
      <c r="L37" s="5">
        <f t="shared" si="86"/>
        <v>0.19743737384075827</v>
      </c>
      <c r="M37" s="57">
        <f t="shared" si="86"/>
        <v>0.20552718923233201</v>
      </c>
      <c r="N37" s="8">
        <f t="shared" ref="N37:R37" si="87">N36/N35</f>
        <v>0.1151620047182888</v>
      </c>
      <c r="O37" s="57">
        <f t="shared" si="87"/>
        <v>0.65602077814417648</v>
      </c>
      <c r="P37" s="61">
        <f t="shared" si="87"/>
        <v>0.12055778171966176</v>
      </c>
      <c r="Q37" s="7">
        <f t="shared" si="87"/>
        <v>8.518828474629922E-2</v>
      </c>
      <c r="R37" s="5">
        <f t="shared" si="87"/>
        <v>0.16643909898843248</v>
      </c>
    </row>
    <row r="38" spans="1:21" s="80" customFormat="1" ht="18" customHeight="1" x14ac:dyDescent="0.25">
      <c r="A38" s="189" t="s">
        <v>14</v>
      </c>
      <c r="B38" s="182" t="s">
        <v>95</v>
      </c>
      <c r="C38" s="40">
        <v>1</v>
      </c>
      <c r="D38" s="32">
        <v>255.63</v>
      </c>
      <c r="E38" s="32">
        <v>271.18</v>
      </c>
      <c r="F38" s="32">
        <v>263.05</v>
      </c>
      <c r="G38" s="32">
        <v>256.04000000000002</v>
      </c>
      <c r="H38" s="32">
        <v>228.26</v>
      </c>
      <c r="I38" s="32">
        <v>96.74</v>
      </c>
      <c r="J38" s="45">
        <f t="shared" ref="J38:J45" si="88">(E38-H38)/(H38-I38)</f>
        <v>0.32633819951338217</v>
      </c>
      <c r="K38" s="60">
        <f t="shared" ref="K38:K45" si="89">(F38-H38)/(H38-I38)</f>
        <v>0.26452250608272526</v>
      </c>
      <c r="L38" s="45">
        <f t="shared" ref="L38:L45" si="90">(G38-H38)/(H38-I38)</f>
        <v>0.21122262773722653</v>
      </c>
      <c r="M38" s="60">
        <f t="shared" ref="M38:M45" si="91">(D38-H38)/(H38-I38)</f>
        <v>0.20810523114355237</v>
      </c>
      <c r="N38" s="44">
        <f t="shared" ref="N38:N45" si="92">(H38-I38)/100</f>
        <v>1.3151999999999999</v>
      </c>
      <c r="O38" s="60">
        <f t="shared" ref="O38:O45" si="93">(J38-K38)*N38</f>
        <v>8.1299999999999956E-2</v>
      </c>
      <c r="P38" s="63">
        <f t="shared" ref="P38:P45" si="94">K38*N38</f>
        <v>0.34790000000000026</v>
      </c>
      <c r="Q38" s="45">
        <f t="shared" ref="Q38:Q45" si="95">N38*J38</f>
        <v>0.42920000000000019</v>
      </c>
      <c r="R38" s="52">
        <f t="shared" ref="R38:R45" si="96">Q38/(1-Q38)</f>
        <v>0.7519271198318157</v>
      </c>
      <c r="S38" s="39">
        <f t="shared" ref="S38:S39" si="97">10000*Q38*0.1</f>
        <v>429.20000000000022</v>
      </c>
      <c r="T38" s="39">
        <f t="shared" ref="T38:U39" si="98">10000*O38*0.1</f>
        <v>81.299999999999955</v>
      </c>
      <c r="U38" s="39">
        <f t="shared" si="98"/>
        <v>347.90000000000032</v>
      </c>
    </row>
    <row r="39" spans="1:21" ht="18" customHeight="1" x14ac:dyDescent="0.25">
      <c r="A39" s="186"/>
      <c r="B39" s="183"/>
      <c r="C39" s="6">
        <v>2</v>
      </c>
      <c r="D39" s="28">
        <v>218.49</v>
      </c>
      <c r="E39" s="28">
        <v>245.13</v>
      </c>
      <c r="F39" s="28">
        <v>225.91</v>
      </c>
      <c r="G39" s="28">
        <v>217.89</v>
      </c>
      <c r="H39" s="28">
        <v>187.82</v>
      </c>
      <c r="I39" s="28">
        <v>94.26</v>
      </c>
      <c r="J39" s="5">
        <f t="shared" si="88"/>
        <v>0.61254809747755457</v>
      </c>
      <c r="K39" s="57">
        <f t="shared" si="89"/>
        <v>0.40711842667806764</v>
      </c>
      <c r="L39" s="5">
        <f t="shared" si="90"/>
        <v>0.32139803334758443</v>
      </c>
      <c r="M39" s="57">
        <f t="shared" si="91"/>
        <v>0.32781103035485271</v>
      </c>
      <c r="N39" s="8">
        <f t="shared" si="92"/>
        <v>0.93559999999999988</v>
      </c>
      <c r="O39" s="57">
        <f t="shared" si="93"/>
        <v>0.19219999999999995</v>
      </c>
      <c r="P39" s="61">
        <f t="shared" si="94"/>
        <v>0.38090000000000002</v>
      </c>
      <c r="Q39" s="7">
        <f t="shared" si="95"/>
        <v>0.57309999999999994</v>
      </c>
      <c r="R39" s="49">
        <f t="shared" si="96"/>
        <v>1.3424689622862493</v>
      </c>
      <c r="S39" s="28">
        <f t="shared" si="97"/>
        <v>573.09999999999991</v>
      </c>
      <c r="T39" s="28">
        <f t="shared" si="98"/>
        <v>192.19999999999996</v>
      </c>
      <c r="U39" s="28">
        <f t="shared" si="98"/>
        <v>380.90000000000003</v>
      </c>
    </row>
    <row r="40" spans="1:21" s="70" customFormat="1" ht="18" customHeight="1" x14ac:dyDescent="0.25">
      <c r="A40" s="186"/>
      <c r="B40" s="183"/>
      <c r="C40" s="6">
        <v>3</v>
      </c>
      <c r="D40" s="28">
        <v>237.06</v>
      </c>
      <c r="E40" s="28">
        <v>258.15499999999997</v>
      </c>
      <c r="F40" s="28">
        <v>244.48000000000002</v>
      </c>
      <c r="G40" s="28">
        <v>236.965</v>
      </c>
      <c r="H40" s="28">
        <v>208.04</v>
      </c>
      <c r="I40" s="28">
        <v>95.5</v>
      </c>
      <c r="J40" s="5">
        <f t="shared" ref="J40" si="99">(E40-H40)/(H40-I40)</f>
        <v>0.44530833481428811</v>
      </c>
      <c r="K40" s="57">
        <f t="shared" ref="K40" si="100">(F40-H40)/(H40-I40)</f>
        <v>0.32379598365025797</v>
      </c>
      <c r="L40" s="5">
        <f t="shared" ref="L40" si="101">(G40-H40)/(H40-I40)</f>
        <v>0.25701972631953096</v>
      </c>
      <c r="M40" s="57">
        <f t="shared" ref="M40" si="102">(D40-H40)/(H40-I40)</f>
        <v>0.2578638706237783</v>
      </c>
      <c r="N40" s="8">
        <f t="shared" ref="N40" si="103">(H40-I40)/100</f>
        <v>1.1254</v>
      </c>
      <c r="O40" s="57">
        <f t="shared" ref="O40" si="104">(J40-K40)*N40</f>
        <v>0.13674999999999951</v>
      </c>
      <c r="P40" s="61">
        <f t="shared" ref="P40" si="105">K40*N40</f>
        <v>0.36440000000000028</v>
      </c>
      <c r="Q40" s="7">
        <f t="shared" ref="Q40" si="106">N40*J40</f>
        <v>0.50114999999999987</v>
      </c>
      <c r="R40" s="49">
        <f t="shared" ref="R40" si="107">Q40/(1-Q40)</f>
        <v>1.0046106043900966</v>
      </c>
      <c r="S40" s="28">
        <f t="shared" ref="S40:S44" si="108">10000*Q40*0.1</f>
        <v>501.14999999999992</v>
      </c>
      <c r="T40" s="28">
        <f t="shared" ref="T40:T44" si="109">10000*O40*0.1</f>
        <v>136.74999999999952</v>
      </c>
      <c r="U40" s="28">
        <f t="shared" ref="U40:U44" si="110">10000*P40*0.1</f>
        <v>364.40000000000032</v>
      </c>
    </row>
    <row r="41" spans="1:21" s="36" customFormat="1" ht="18" customHeight="1" x14ac:dyDescent="0.25">
      <c r="A41" s="186" t="s">
        <v>15</v>
      </c>
      <c r="B41" s="183"/>
      <c r="C41" s="6">
        <v>4</v>
      </c>
      <c r="D41" s="39">
        <v>237.2</v>
      </c>
      <c r="E41" s="39">
        <v>254.3</v>
      </c>
      <c r="F41" s="39">
        <v>244.8</v>
      </c>
      <c r="G41" s="39">
        <v>241.97</v>
      </c>
      <c r="H41" s="39">
        <v>200.07</v>
      </c>
      <c r="I41" s="39">
        <v>96.87</v>
      </c>
      <c r="J41" s="7">
        <f t="shared" si="88"/>
        <v>0.52548449612403125</v>
      </c>
      <c r="K41" s="59">
        <f t="shared" si="89"/>
        <v>0.43343023255813978</v>
      </c>
      <c r="L41" s="7">
        <f t="shared" si="90"/>
        <v>0.40600775193798461</v>
      </c>
      <c r="M41" s="59">
        <f t="shared" si="91"/>
        <v>0.35978682170542636</v>
      </c>
      <c r="N41" s="8">
        <f t="shared" si="92"/>
        <v>1.0319999999999998</v>
      </c>
      <c r="O41" s="59">
        <f t="shared" si="93"/>
        <v>9.4999999999999973E-2</v>
      </c>
      <c r="P41" s="46">
        <f t="shared" si="94"/>
        <v>0.4473000000000002</v>
      </c>
      <c r="Q41" s="7">
        <f t="shared" si="95"/>
        <v>0.54230000000000012</v>
      </c>
      <c r="R41" s="51">
        <f t="shared" si="96"/>
        <v>1.1848372296263934</v>
      </c>
      <c r="S41" s="28">
        <f t="shared" si="108"/>
        <v>542.30000000000007</v>
      </c>
      <c r="T41" s="28">
        <f t="shared" si="109"/>
        <v>94.999999999999986</v>
      </c>
      <c r="U41" s="28">
        <f t="shared" si="110"/>
        <v>447.30000000000018</v>
      </c>
    </row>
    <row r="42" spans="1:21" ht="18" customHeight="1" x14ac:dyDescent="0.25">
      <c r="A42" s="186"/>
      <c r="B42" s="183"/>
      <c r="C42" s="6">
        <v>5</v>
      </c>
      <c r="D42" s="28">
        <v>250.15</v>
      </c>
      <c r="E42" s="28">
        <v>266.72000000000003</v>
      </c>
      <c r="F42" s="28">
        <v>256.62</v>
      </c>
      <c r="G42" s="28">
        <v>250.14</v>
      </c>
      <c r="H42" s="28">
        <v>213.88</v>
      </c>
      <c r="I42" s="28">
        <v>99.61</v>
      </c>
      <c r="J42" s="5">
        <f t="shared" si="88"/>
        <v>0.46241358186750708</v>
      </c>
      <c r="K42" s="57">
        <f t="shared" si="89"/>
        <v>0.37402642863393726</v>
      </c>
      <c r="L42" s="5">
        <f t="shared" si="90"/>
        <v>0.31731863131180532</v>
      </c>
      <c r="M42" s="57">
        <f t="shared" si="91"/>
        <v>0.31740614334471001</v>
      </c>
      <c r="N42" s="8">
        <f t="shared" si="92"/>
        <v>1.1427</v>
      </c>
      <c r="O42" s="57">
        <f t="shared" si="93"/>
        <v>0.10100000000000024</v>
      </c>
      <c r="P42" s="61">
        <f t="shared" si="94"/>
        <v>0.42740000000000011</v>
      </c>
      <c r="Q42" s="7">
        <f t="shared" si="95"/>
        <v>0.52840000000000031</v>
      </c>
      <c r="R42" s="49">
        <f t="shared" si="96"/>
        <v>1.1204410517387631</v>
      </c>
      <c r="S42" s="28">
        <f t="shared" si="108"/>
        <v>528.40000000000032</v>
      </c>
      <c r="T42" s="28">
        <f t="shared" si="109"/>
        <v>101.00000000000024</v>
      </c>
      <c r="U42" s="28">
        <f t="shared" si="110"/>
        <v>427.40000000000009</v>
      </c>
    </row>
    <row r="43" spans="1:21" s="70" customFormat="1" ht="18" customHeight="1" x14ac:dyDescent="0.25">
      <c r="A43" s="186"/>
      <c r="B43" s="183"/>
      <c r="C43" s="6">
        <v>6</v>
      </c>
      <c r="D43" s="28">
        <v>243.67500000000001</v>
      </c>
      <c r="E43" s="28">
        <v>260.51</v>
      </c>
      <c r="F43" s="28">
        <v>250.71</v>
      </c>
      <c r="G43" s="28">
        <v>246.05500000000001</v>
      </c>
      <c r="H43" s="28">
        <v>206.97499999999999</v>
      </c>
      <c r="I43" s="28">
        <v>98.240000000000009</v>
      </c>
      <c r="J43" s="5">
        <f t="shared" ref="J43" si="111">(E43-H43)/(H43-I43)</f>
        <v>0.49234377155469722</v>
      </c>
      <c r="K43" s="57">
        <f t="shared" ref="K43" si="112">(F43-H43)/(H43-I43)</f>
        <v>0.40221639766404582</v>
      </c>
      <c r="L43" s="5">
        <f t="shared" ref="L43" si="113">(G43-H43)/(H43-I43)</f>
        <v>0.3594058950659863</v>
      </c>
      <c r="M43" s="57">
        <f t="shared" ref="M43" si="114">(D43-H43)/(H43-I43)</f>
        <v>0.33751781854968521</v>
      </c>
      <c r="N43" s="8">
        <f t="shared" ref="N43" si="115">(H43-I43)/100</f>
        <v>1.0873499999999998</v>
      </c>
      <c r="O43" s="57">
        <f t="shared" ref="O43" si="116">(J43-K43)*N43</f>
        <v>9.7999999999999782E-2</v>
      </c>
      <c r="P43" s="61">
        <f t="shared" ref="P43" si="117">K43*N43</f>
        <v>0.43735000000000013</v>
      </c>
      <c r="Q43" s="7">
        <f t="shared" ref="Q43" si="118">N43*J43</f>
        <v>0.53534999999999988</v>
      </c>
      <c r="R43" s="49">
        <f t="shared" ref="R43" si="119">Q43/(1-Q43)</f>
        <v>1.1521575379317761</v>
      </c>
      <c r="S43" s="28">
        <f t="shared" si="108"/>
        <v>535.34999999999991</v>
      </c>
      <c r="T43" s="28">
        <f t="shared" si="109"/>
        <v>97.999999999999787</v>
      </c>
      <c r="U43" s="28">
        <f t="shared" si="110"/>
        <v>437.35000000000014</v>
      </c>
    </row>
    <row r="44" spans="1:21" ht="18" customHeight="1" x14ac:dyDescent="0.25">
      <c r="A44" s="187" t="s">
        <v>16</v>
      </c>
      <c r="B44" s="183"/>
      <c r="C44" s="6">
        <v>7</v>
      </c>
      <c r="D44" s="4">
        <v>211.23</v>
      </c>
      <c r="E44" s="4">
        <v>248.52</v>
      </c>
      <c r="F44" s="4">
        <v>230.02</v>
      </c>
      <c r="G44" s="28">
        <v>225.42</v>
      </c>
      <c r="H44" s="28">
        <v>188.65</v>
      </c>
      <c r="I44" s="4">
        <v>96.07</v>
      </c>
      <c r="J44" s="5">
        <f t="shared" si="88"/>
        <v>0.64668394901706627</v>
      </c>
      <c r="K44" s="57">
        <f t="shared" si="89"/>
        <v>0.44685677252106287</v>
      </c>
      <c r="L44" s="5">
        <f t="shared" si="90"/>
        <v>0.39717001512205635</v>
      </c>
      <c r="M44" s="57">
        <f t="shared" si="91"/>
        <v>0.24389717001512184</v>
      </c>
      <c r="N44" s="8">
        <f t="shared" si="92"/>
        <v>0.92580000000000018</v>
      </c>
      <c r="O44" s="57">
        <f t="shared" si="93"/>
        <v>0.18499999999999997</v>
      </c>
      <c r="P44" s="61">
        <f t="shared" si="94"/>
        <v>0.41370000000000007</v>
      </c>
      <c r="Q44" s="7">
        <f t="shared" si="95"/>
        <v>0.59870000000000012</v>
      </c>
      <c r="R44" s="49">
        <f t="shared" si="96"/>
        <v>1.4919013207077008</v>
      </c>
      <c r="S44" s="28">
        <f t="shared" si="108"/>
        <v>598.70000000000016</v>
      </c>
      <c r="T44" s="28">
        <f t="shared" si="109"/>
        <v>185</v>
      </c>
      <c r="U44" s="28">
        <f t="shared" si="110"/>
        <v>413.7000000000001</v>
      </c>
    </row>
    <row r="45" spans="1:21" ht="18" customHeight="1" x14ac:dyDescent="0.25">
      <c r="A45" s="187"/>
      <c r="B45" s="183"/>
      <c r="C45" s="6">
        <v>8</v>
      </c>
      <c r="D45" s="77">
        <v>216.29</v>
      </c>
      <c r="E45" s="77">
        <v>246.18</v>
      </c>
      <c r="F45" s="77">
        <v>230.3</v>
      </c>
      <c r="G45" s="28">
        <v>224.14</v>
      </c>
      <c r="H45" s="28">
        <v>188.44</v>
      </c>
      <c r="I45" s="77">
        <v>95.53</v>
      </c>
      <c r="J45" s="5">
        <f t="shared" si="88"/>
        <v>0.62146162953395767</v>
      </c>
      <c r="K45" s="57">
        <f t="shared" si="89"/>
        <v>0.45054353675600062</v>
      </c>
      <c r="L45" s="5">
        <f t="shared" si="90"/>
        <v>0.38424281562802703</v>
      </c>
      <c r="M45" s="57">
        <f t="shared" si="91"/>
        <v>0.29975244860617795</v>
      </c>
      <c r="N45" s="8">
        <f t="shared" si="92"/>
        <v>0.92909999999999993</v>
      </c>
      <c r="O45" s="57">
        <f t="shared" si="93"/>
        <v>0.15879999999999989</v>
      </c>
      <c r="P45" s="61">
        <f t="shared" si="94"/>
        <v>0.41860000000000014</v>
      </c>
      <c r="Q45" s="7">
        <f t="shared" si="95"/>
        <v>0.57740000000000002</v>
      </c>
      <c r="R45" s="49">
        <f t="shared" si="96"/>
        <v>1.3663038334122102</v>
      </c>
      <c r="S45" s="28">
        <f t="shared" ref="S45:S46" si="120">10000*Q45*0.1</f>
        <v>577.4</v>
      </c>
      <c r="T45" s="28">
        <f t="shared" ref="T45:T46" si="121">10000*O45*0.1</f>
        <v>158.7999999999999</v>
      </c>
      <c r="U45" s="28">
        <f t="shared" ref="U45:U46" si="122">10000*P45*0.1</f>
        <v>418.60000000000019</v>
      </c>
    </row>
    <row r="46" spans="1:21" s="70" customFormat="1" ht="18" customHeight="1" x14ac:dyDescent="0.25">
      <c r="A46" s="188"/>
      <c r="B46" s="184"/>
      <c r="C46" s="99">
        <v>9</v>
      </c>
      <c r="D46" s="92">
        <v>213.76</v>
      </c>
      <c r="E46" s="92">
        <v>247.35000000000002</v>
      </c>
      <c r="F46" s="92">
        <v>230.16000000000003</v>
      </c>
      <c r="G46" s="92">
        <v>224.78</v>
      </c>
      <c r="H46" s="92">
        <v>188.54500000000002</v>
      </c>
      <c r="I46" s="92">
        <v>95.8</v>
      </c>
      <c r="J46" s="104">
        <f t="shared" ref="J46" si="123">(E46-H46)/(H46-I46)</f>
        <v>0.63405035311876645</v>
      </c>
      <c r="K46" s="105">
        <f t="shared" ref="K46" si="124">(F46-H46)/(H46-I46)</f>
        <v>0.44870343414739339</v>
      </c>
      <c r="L46" s="104">
        <f t="shared" ref="L46" si="125">(G46-H46)/(H46-I46)</f>
        <v>0.39069491616798724</v>
      </c>
      <c r="M46" s="105">
        <f t="shared" ref="M46" si="126">(D46-H46)/(H46-I46)</f>
        <v>0.27187449458191781</v>
      </c>
      <c r="N46" s="101">
        <f t="shared" ref="N46" si="127">(H46-I46)/100</f>
        <v>0.92745000000000022</v>
      </c>
      <c r="O46" s="105">
        <f t="shared" ref="O46" si="128">(J46-K46)*N46</f>
        <v>0.1719</v>
      </c>
      <c r="P46" s="106">
        <f t="shared" ref="P46" si="129">K46*N46</f>
        <v>0.41615000000000008</v>
      </c>
      <c r="Q46" s="85">
        <f t="shared" ref="Q46" si="130">N46*J46</f>
        <v>0.58805000000000007</v>
      </c>
      <c r="R46" s="107">
        <f t="shared" ref="R46" si="131">Q46/(1-Q46)</f>
        <v>1.427479062993082</v>
      </c>
      <c r="S46" s="28">
        <f t="shared" si="120"/>
        <v>588.05000000000007</v>
      </c>
      <c r="T46" s="28">
        <f t="shared" si="121"/>
        <v>171.9</v>
      </c>
      <c r="U46" s="28">
        <f t="shared" si="122"/>
        <v>416.15000000000009</v>
      </c>
    </row>
    <row r="47" spans="1:21" ht="18" customHeight="1" x14ac:dyDescent="0.25">
      <c r="A47" s="33"/>
      <c r="C47" s="6"/>
      <c r="I47" s="7" t="s">
        <v>69</v>
      </c>
      <c r="J47" s="64">
        <f>AVERAGE(J39:J46)</f>
        <v>0.5550367766884835</v>
      </c>
      <c r="K47" s="64">
        <f t="shared" ref="K47:R47" si="132">AVERAGE(K39:K46)</f>
        <v>0.41083640157611317</v>
      </c>
      <c r="L47" s="64">
        <f t="shared" si="132"/>
        <v>0.35415722311262027</v>
      </c>
      <c r="M47" s="64">
        <f t="shared" si="132"/>
        <v>0.30198872472270877</v>
      </c>
      <c r="N47" s="64">
        <f t="shared" si="132"/>
        <v>1.0131749999999999</v>
      </c>
      <c r="O47" s="64">
        <f t="shared" si="132"/>
        <v>0.14233124999999991</v>
      </c>
      <c r="P47" s="64">
        <f t="shared" si="132"/>
        <v>0.41322500000000006</v>
      </c>
      <c r="Q47" s="64">
        <f t="shared" si="132"/>
        <v>0.55555624999999997</v>
      </c>
      <c r="R47" s="64">
        <f t="shared" si="132"/>
        <v>1.2612749503857841</v>
      </c>
    </row>
    <row r="48" spans="1:21" ht="18" customHeight="1" x14ac:dyDescent="0.25">
      <c r="A48" s="33"/>
      <c r="C48" s="6"/>
      <c r="I48" s="7" t="s">
        <v>70</v>
      </c>
      <c r="J48" s="64">
        <f>STDEV(J39:J46)</f>
        <v>8.2622463137907956E-2</v>
      </c>
      <c r="K48" s="64">
        <f t="shared" ref="K48:R48" si="133">STDEV(K39:K46)</f>
        <v>4.4461304728144115E-2</v>
      </c>
      <c r="L48" s="64">
        <f t="shared" si="133"/>
        <v>5.1647447326158884E-2</v>
      </c>
      <c r="M48" s="64">
        <f t="shared" si="133"/>
        <v>4.0954546326304749E-2</v>
      </c>
      <c r="N48" s="64">
        <f t="shared" si="133"/>
        <v>9.5091790242000193E-2</v>
      </c>
      <c r="O48" s="64">
        <f t="shared" si="133"/>
        <v>4.0351977624576055E-2</v>
      </c>
      <c r="P48" s="64">
        <f t="shared" si="133"/>
        <v>2.78016186579127E-2</v>
      </c>
      <c r="Q48" s="64">
        <f t="shared" si="133"/>
        <v>3.3771674918276061E-2</v>
      </c>
      <c r="R48" s="64">
        <f t="shared" si="133"/>
        <v>0.16983015546748545</v>
      </c>
    </row>
    <row r="49" spans="1:21" ht="18" customHeight="1" x14ac:dyDescent="0.25">
      <c r="A49" s="33"/>
      <c r="C49" s="6"/>
      <c r="I49" s="47" t="s">
        <v>2</v>
      </c>
      <c r="J49" s="64">
        <f>J48/J47</f>
        <v>0.14885943888413744</v>
      </c>
      <c r="K49" s="67">
        <f t="shared" ref="K49:R49" si="134">K48/K47</f>
        <v>0.10822143451158389</v>
      </c>
      <c r="L49" s="64">
        <f t="shared" si="134"/>
        <v>0.14583197505401505</v>
      </c>
      <c r="M49" s="67">
        <f t="shared" si="134"/>
        <v>0.13561614382758799</v>
      </c>
      <c r="N49" s="8">
        <f t="shared" si="134"/>
        <v>9.3855247358057795E-2</v>
      </c>
      <c r="O49" s="57">
        <f t="shared" si="134"/>
        <v>0.28350750537619868</v>
      </c>
      <c r="P49" s="61">
        <f t="shared" si="134"/>
        <v>6.7279614393883955E-2</v>
      </c>
      <c r="Q49" s="7">
        <f t="shared" si="134"/>
        <v>6.0788938866723326E-2</v>
      </c>
      <c r="R49" s="5">
        <f t="shared" si="134"/>
        <v>0.13464959041289115</v>
      </c>
    </row>
    <row r="50" spans="1:21" s="36" customFormat="1" ht="18" customHeight="1" x14ac:dyDescent="0.25">
      <c r="A50" s="195" t="s">
        <v>17</v>
      </c>
      <c r="B50" s="185" t="s">
        <v>98</v>
      </c>
      <c r="C50" s="40">
        <v>1</v>
      </c>
      <c r="D50" s="32">
        <v>225.26</v>
      </c>
      <c r="E50" s="32">
        <v>260.44</v>
      </c>
      <c r="F50" s="32">
        <v>249.33</v>
      </c>
      <c r="G50" s="32">
        <v>243.94</v>
      </c>
      <c r="H50" s="32">
        <v>206.88</v>
      </c>
      <c r="I50" s="32">
        <v>95.57</v>
      </c>
      <c r="J50" s="45">
        <f t="shared" ref="J50:J57" si="135">(E50-H50)/(H50-I50)</f>
        <v>0.4811786901446411</v>
      </c>
      <c r="K50" s="60">
        <f t="shared" ref="K50:K57" si="136">(F50-H50)/(H50-I50)</f>
        <v>0.38136735243913411</v>
      </c>
      <c r="L50" s="45">
        <f t="shared" ref="L50:L57" si="137">(G50-H50)/(H50-I50)</f>
        <v>0.33294403018596713</v>
      </c>
      <c r="M50" s="60">
        <f t="shared" ref="M50:M57" si="138">(D50-H50)/(H50-I50)</f>
        <v>0.1651244272751774</v>
      </c>
      <c r="N50" s="44">
        <f t="shared" ref="N50:N57" si="139">(H50-I50)/100</f>
        <v>1.1131</v>
      </c>
      <c r="O50" s="60">
        <f t="shared" ref="O50:O57" si="140">(J50-K50)*N50</f>
        <v>0.11109999999999982</v>
      </c>
      <c r="P50" s="63">
        <f t="shared" ref="P50:P57" si="141">K50*N50</f>
        <v>0.42450000000000015</v>
      </c>
      <c r="Q50" s="45">
        <f t="shared" ref="Q50:Q57" si="142">N50*J50</f>
        <v>0.53559999999999997</v>
      </c>
      <c r="R50" s="52">
        <f t="shared" ref="R50:R57" si="143">Q50/(1-Q50)</f>
        <v>1.1533161068044788</v>
      </c>
      <c r="S50" s="39">
        <f t="shared" ref="S50:S54" si="144">10000*Q50*0.1</f>
        <v>535.6</v>
      </c>
      <c r="T50" s="39">
        <f t="shared" ref="T50:U54" si="145">10000*O50*0.1</f>
        <v>111.09999999999982</v>
      </c>
      <c r="U50" s="39">
        <f t="shared" si="145"/>
        <v>424.50000000000023</v>
      </c>
    </row>
    <row r="51" spans="1:21" s="36" customFormat="1" ht="18" customHeight="1" x14ac:dyDescent="0.25">
      <c r="A51" s="196"/>
      <c r="B51" s="177"/>
      <c r="C51" s="6">
        <v>2</v>
      </c>
      <c r="D51" s="39">
        <v>220.99</v>
      </c>
      <c r="E51" s="39">
        <v>257.60000000000002</v>
      </c>
      <c r="F51" s="39">
        <v>251.24</v>
      </c>
      <c r="G51" s="39">
        <v>240.52</v>
      </c>
      <c r="H51" s="39">
        <v>204.33</v>
      </c>
      <c r="I51" s="39">
        <v>95.14</v>
      </c>
      <c r="J51" s="7">
        <f t="shared" si="135"/>
        <v>0.4878651891198828</v>
      </c>
      <c r="K51" s="59">
        <f t="shared" si="136"/>
        <v>0.42961809689531999</v>
      </c>
      <c r="L51" s="7">
        <f t="shared" si="137"/>
        <v>0.3314406081142961</v>
      </c>
      <c r="M51" s="59">
        <f t="shared" si="138"/>
        <v>0.15257807491528524</v>
      </c>
      <c r="N51" s="8">
        <f t="shared" si="139"/>
        <v>1.0919000000000001</v>
      </c>
      <c r="O51" s="59">
        <f t="shared" si="140"/>
        <v>6.3600000000000143E-2</v>
      </c>
      <c r="P51" s="46">
        <f t="shared" si="141"/>
        <v>0.46909999999999996</v>
      </c>
      <c r="Q51" s="7">
        <f t="shared" si="142"/>
        <v>0.53270000000000006</v>
      </c>
      <c r="R51" s="51">
        <f t="shared" si="143"/>
        <v>1.1399529210357375</v>
      </c>
      <c r="S51" s="39">
        <f t="shared" si="144"/>
        <v>532.70000000000016</v>
      </c>
      <c r="T51" s="39">
        <f t="shared" si="145"/>
        <v>63.600000000000151</v>
      </c>
      <c r="U51" s="39">
        <f t="shared" si="145"/>
        <v>469.1</v>
      </c>
    </row>
    <row r="52" spans="1:21" s="37" customFormat="1" ht="18" customHeight="1" x14ac:dyDescent="0.25">
      <c r="A52" s="196"/>
      <c r="B52" s="177"/>
      <c r="C52" s="6">
        <v>3</v>
      </c>
      <c r="D52" s="41">
        <v>252.49</v>
      </c>
      <c r="E52" s="41">
        <v>280.87</v>
      </c>
      <c r="F52" s="41">
        <v>263.94</v>
      </c>
      <c r="G52" s="41">
        <v>257.79000000000002</v>
      </c>
      <c r="H52" s="41">
        <v>233.19</v>
      </c>
      <c r="I52" s="41">
        <v>97.18</v>
      </c>
      <c r="J52" s="46">
        <f t="shared" si="135"/>
        <v>0.35056245864274693</v>
      </c>
      <c r="K52" s="59">
        <f t="shared" si="136"/>
        <v>0.22608631718256011</v>
      </c>
      <c r="L52" s="46">
        <f t="shared" si="137"/>
        <v>0.18086905374604825</v>
      </c>
      <c r="M52" s="59">
        <f t="shared" si="138"/>
        <v>0.14190133078450123</v>
      </c>
      <c r="N52" s="8">
        <f t="shared" si="139"/>
        <v>1.3600999999999999</v>
      </c>
      <c r="O52" s="59">
        <f t="shared" si="140"/>
        <v>0.16930000000000006</v>
      </c>
      <c r="P52" s="46">
        <f t="shared" si="141"/>
        <v>0.3075</v>
      </c>
      <c r="Q52" s="46">
        <f t="shared" si="142"/>
        <v>0.47680000000000006</v>
      </c>
      <c r="R52" s="109">
        <f t="shared" si="143"/>
        <v>0.91131498470948047</v>
      </c>
      <c r="S52" s="41">
        <f t="shared" si="144"/>
        <v>476.80000000000013</v>
      </c>
      <c r="T52" s="41">
        <f t="shared" si="145"/>
        <v>169.30000000000007</v>
      </c>
      <c r="U52" s="41">
        <f t="shared" si="145"/>
        <v>307.5</v>
      </c>
    </row>
    <row r="53" spans="1:21" ht="18" customHeight="1" x14ac:dyDescent="0.25">
      <c r="A53" s="187" t="s">
        <v>18</v>
      </c>
      <c r="B53" s="177"/>
      <c r="C53" s="6">
        <v>4</v>
      </c>
      <c r="D53" s="4">
        <v>222.83</v>
      </c>
      <c r="E53" s="4">
        <v>257.39</v>
      </c>
      <c r="F53" s="4">
        <v>240.89</v>
      </c>
      <c r="G53" s="28">
        <v>235.63</v>
      </c>
      <c r="H53" s="28">
        <v>201.1</v>
      </c>
      <c r="I53" s="4">
        <v>97.71</v>
      </c>
      <c r="J53" s="5">
        <f t="shared" si="135"/>
        <v>0.54444336976496754</v>
      </c>
      <c r="K53" s="59">
        <f t="shared" si="136"/>
        <v>0.38485346745333199</v>
      </c>
      <c r="L53" s="7">
        <f t="shared" si="137"/>
        <v>0.33397814101944095</v>
      </c>
      <c r="M53" s="59">
        <f t="shared" si="138"/>
        <v>0.2101750652867784</v>
      </c>
      <c r="N53" s="8">
        <f t="shared" si="139"/>
        <v>1.0339</v>
      </c>
      <c r="O53" s="59">
        <f>(J53-K53)*N53</f>
        <v>0.16500000000000001</v>
      </c>
      <c r="P53" s="46">
        <f t="shared" si="141"/>
        <v>0.39789999999999998</v>
      </c>
      <c r="Q53" s="7">
        <f t="shared" si="142"/>
        <v>0.56289999999999996</v>
      </c>
      <c r="R53" s="51">
        <f t="shared" si="143"/>
        <v>1.2878059940517042</v>
      </c>
      <c r="S53" s="28">
        <f t="shared" si="144"/>
        <v>562.9</v>
      </c>
      <c r="T53" s="28">
        <f t="shared" si="145"/>
        <v>165</v>
      </c>
      <c r="U53" s="28">
        <f t="shared" si="145"/>
        <v>397.9</v>
      </c>
    </row>
    <row r="54" spans="1:21" ht="18" customHeight="1" x14ac:dyDescent="0.25">
      <c r="A54" s="187"/>
      <c r="B54" s="177"/>
      <c r="C54" s="6">
        <v>5</v>
      </c>
      <c r="D54" s="4">
        <v>209.42</v>
      </c>
      <c r="E54" s="4">
        <v>248.67</v>
      </c>
      <c r="F54" s="4">
        <v>241.28</v>
      </c>
      <c r="G54" s="28">
        <v>235.23</v>
      </c>
      <c r="H54" s="28">
        <v>192.27</v>
      </c>
      <c r="I54" s="4">
        <v>96.75</v>
      </c>
      <c r="J54" s="5">
        <f t="shared" si="135"/>
        <v>0.59045226130653239</v>
      </c>
      <c r="K54" s="59">
        <f t="shared" si="136"/>
        <v>0.51308626465661622</v>
      </c>
      <c r="L54" s="7">
        <f t="shared" si="137"/>
        <v>0.44974874371859269</v>
      </c>
      <c r="M54" s="59">
        <f t="shared" si="138"/>
        <v>0.17954355108877695</v>
      </c>
      <c r="N54" s="8">
        <f t="shared" si="139"/>
        <v>0.95520000000000005</v>
      </c>
      <c r="O54" s="59">
        <f t="shared" si="140"/>
        <v>7.3899999999999924E-2</v>
      </c>
      <c r="P54" s="46">
        <f t="shared" si="141"/>
        <v>0.49009999999999981</v>
      </c>
      <c r="Q54" s="7">
        <f t="shared" si="142"/>
        <v>0.56399999999999972</v>
      </c>
      <c r="R54" s="51">
        <f t="shared" si="143"/>
        <v>1.2935779816513746</v>
      </c>
      <c r="S54" s="28">
        <f t="shared" si="144"/>
        <v>563.99999999999977</v>
      </c>
      <c r="T54" s="28">
        <f t="shared" si="145"/>
        <v>73.89999999999992</v>
      </c>
      <c r="U54" s="28">
        <f t="shared" si="145"/>
        <v>490.09999999999985</v>
      </c>
    </row>
    <row r="55" spans="1:21" s="70" customFormat="1" ht="18" customHeight="1" x14ac:dyDescent="0.25">
      <c r="A55" s="187"/>
      <c r="B55" s="177"/>
      <c r="C55" s="6">
        <v>6</v>
      </c>
      <c r="D55" s="70">
        <v>216.125</v>
      </c>
      <c r="E55" s="77">
        <v>253.02999999999997</v>
      </c>
      <c r="F55" s="77">
        <v>241.08499999999998</v>
      </c>
      <c r="G55" s="77">
        <v>235.43</v>
      </c>
      <c r="H55" s="77">
        <v>196.685</v>
      </c>
      <c r="I55" s="77">
        <v>97.22999999999999</v>
      </c>
      <c r="J55" s="5">
        <f t="shared" ref="J55" si="146">(E55-H55)/(H55-I55)</f>
        <v>0.56653763008395719</v>
      </c>
      <c r="K55" s="57">
        <f t="shared" ref="K55" si="147">(F55-H55)/(H55-I55)</f>
        <v>0.44643306017796963</v>
      </c>
      <c r="L55" s="5">
        <f t="shared" ref="L55" si="148">(G55-H55)/(H55-I55)</f>
        <v>0.38957317379719469</v>
      </c>
      <c r="M55" s="57">
        <f t="shared" ref="M55" si="149">(D55-H55)/(H55-I55)</f>
        <v>0.19546528580765166</v>
      </c>
      <c r="N55" s="8">
        <f t="shared" ref="N55" si="150">(H55-I55)/100</f>
        <v>0.99455000000000016</v>
      </c>
      <c r="O55" s="57">
        <f t="shared" ref="O55" si="151">(J55-K55)*N55</f>
        <v>0.11944999999999995</v>
      </c>
      <c r="P55" s="61">
        <f t="shared" ref="P55" si="152">K55*N55</f>
        <v>0.44399999999999978</v>
      </c>
      <c r="Q55" s="7">
        <f t="shared" ref="Q55" si="153">N55*J55</f>
        <v>0.56344999999999967</v>
      </c>
      <c r="R55" s="49">
        <f t="shared" ref="R55" si="154">Q55/(1-Q55)</f>
        <v>1.2906883518497292</v>
      </c>
      <c r="S55" s="28">
        <f t="shared" ref="S55:S56" si="155">10000*Q55*0.1</f>
        <v>563.4499999999997</v>
      </c>
      <c r="T55" s="28">
        <f t="shared" ref="T55:T56" si="156">10000*O55*0.1</f>
        <v>119.44999999999996</v>
      </c>
      <c r="U55" s="28">
        <f t="shared" ref="U55:U56" si="157">10000*P55*0.1</f>
        <v>443.99999999999983</v>
      </c>
    </row>
    <row r="56" spans="1:21" ht="18" customHeight="1" x14ac:dyDescent="0.25">
      <c r="A56" s="183" t="s">
        <v>19</v>
      </c>
      <c r="B56" s="177"/>
      <c r="C56" s="6">
        <v>7</v>
      </c>
      <c r="D56" s="77">
        <v>203.26</v>
      </c>
      <c r="E56" s="77">
        <v>244.89</v>
      </c>
      <c r="F56" s="77">
        <v>236.59</v>
      </c>
      <c r="G56" s="28">
        <v>230.32</v>
      </c>
      <c r="H56" s="28">
        <v>188.96</v>
      </c>
      <c r="I56" s="77">
        <v>99.82</v>
      </c>
      <c r="J56" s="5">
        <f t="shared" si="135"/>
        <v>0.62743998205070639</v>
      </c>
      <c r="K56" s="57">
        <f t="shared" si="136"/>
        <v>0.53432802333408103</v>
      </c>
      <c r="L56" s="5">
        <f t="shared" si="137"/>
        <v>0.46398923042405182</v>
      </c>
      <c r="M56" s="57">
        <f t="shared" si="138"/>
        <v>0.16042180839129438</v>
      </c>
      <c r="N56" s="8">
        <f t="shared" si="139"/>
        <v>0.89140000000000019</v>
      </c>
      <c r="O56" s="57">
        <f t="shared" si="140"/>
        <v>8.2999999999999866E-2</v>
      </c>
      <c r="P56" s="61">
        <f t="shared" si="141"/>
        <v>0.47629999999999995</v>
      </c>
      <c r="Q56" s="7">
        <f t="shared" si="142"/>
        <v>0.5592999999999998</v>
      </c>
      <c r="R56" s="49">
        <f t="shared" si="143"/>
        <v>1.2691173133650999</v>
      </c>
      <c r="S56" s="28">
        <f t="shared" si="155"/>
        <v>559.29999999999984</v>
      </c>
      <c r="T56" s="28">
        <f t="shared" si="156"/>
        <v>82.999999999999872</v>
      </c>
      <c r="U56" s="28">
        <f t="shared" si="157"/>
        <v>476.29999999999995</v>
      </c>
    </row>
    <row r="57" spans="1:21" s="77" customFormat="1" ht="18" customHeight="1" x14ac:dyDescent="0.25">
      <c r="A57" s="183"/>
      <c r="B57" s="177"/>
      <c r="C57" s="6">
        <v>8</v>
      </c>
      <c r="D57" s="77">
        <v>207.17</v>
      </c>
      <c r="E57" s="77">
        <v>252.31</v>
      </c>
      <c r="F57" s="77">
        <v>237.41</v>
      </c>
      <c r="G57" s="28">
        <v>230.86</v>
      </c>
      <c r="H57" s="28">
        <v>191.76</v>
      </c>
      <c r="I57" s="77">
        <v>97.14</v>
      </c>
      <c r="J57" s="5">
        <f t="shared" si="135"/>
        <v>0.63992813358697964</v>
      </c>
      <c r="K57" s="57">
        <f t="shared" si="136"/>
        <v>0.4824561403508773</v>
      </c>
      <c r="L57" s="5">
        <f t="shared" si="137"/>
        <v>0.41323187486789292</v>
      </c>
      <c r="M57" s="57">
        <f t="shared" si="138"/>
        <v>0.16286197421264001</v>
      </c>
      <c r="N57" s="8">
        <f t="shared" si="139"/>
        <v>0.94619999999999993</v>
      </c>
      <c r="O57" s="57">
        <f t="shared" si="140"/>
        <v>0.14900000000000002</v>
      </c>
      <c r="P57" s="61">
        <f t="shared" si="141"/>
        <v>0.45650000000000007</v>
      </c>
      <c r="Q57" s="7">
        <f t="shared" si="142"/>
        <v>0.60550000000000004</v>
      </c>
      <c r="R57" s="49">
        <f t="shared" si="143"/>
        <v>1.5348542458808621</v>
      </c>
      <c r="S57" s="28">
        <f t="shared" ref="S57:S58" si="158">10000*Q57*0.1</f>
        <v>605.5</v>
      </c>
      <c r="T57" s="28">
        <f t="shared" ref="T57:T58" si="159">10000*O57*0.1</f>
        <v>149.00000000000003</v>
      </c>
      <c r="U57" s="28">
        <f t="shared" ref="U57:U58" si="160">10000*P57*0.1</f>
        <v>456.50000000000011</v>
      </c>
    </row>
    <row r="58" spans="1:21" s="70" customFormat="1" ht="20.149999999999999" customHeight="1" x14ac:dyDescent="0.25">
      <c r="A58" s="184"/>
      <c r="B58" s="178"/>
      <c r="C58" s="99">
        <v>9</v>
      </c>
      <c r="D58" s="92">
        <v>205.21499999999997</v>
      </c>
      <c r="E58" s="92">
        <v>248.6</v>
      </c>
      <c r="F58" s="92">
        <v>237</v>
      </c>
      <c r="G58" s="92">
        <v>230.59</v>
      </c>
      <c r="H58" s="92">
        <v>190.36</v>
      </c>
      <c r="I58" s="92">
        <v>98.47999999999999</v>
      </c>
      <c r="J58" s="104">
        <f t="shared" ref="J58" si="161">(E58-H58)/(H58-I58)</f>
        <v>0.63387026556377846</v>
      </c>
      <c r="K58" s="105">
        <f t="shared" ref="K58" si="162">(F58-H58)/(H58-I58)</f>
        <v>0.50761863299956433</v>
      </c>
      <c r="L58" s="104">
        <f t="shared" ref="L58" si="163">(G58-H58)/(H58-I58)</f>
        <v>0.43785372224640812</v>
      </c>
      <c r="M58" s="105">
        <f t="shared" ref="M58" si="164">(D58-H58)/(H58-I58)</f>
        <v>0.16167827601218934</v>
      </c>
      <c r="N58" s="101">
        <f t="shared" ref="N58" si="165">(H58-I58)/100</f>
        <v>0.91880000000000028</v>
      </c>
      <c r="O58" s="105">
        <f t="shared" ref="O58" si="166">(J58-K58)*N58</f>
        <v>0.11599999999999998</v>
      </c>
      <c r="P58" s="106">
        <f t="shared" ref="P58" si="167">K58*N58</f>
        <v>0.46639999999999987</v>
      </c>
      <c r="Q58" s="85">
        <f t="shared" ref="Q58" si="168">N58*J58</f>
        <v>0.58239999999999981</v>
      </c>
      <c r="R58" s="107">
        <f t="shared" ref="R58" si="169">Q58/(1-Q58)</f>
        <v>1.3946360153256694</v>
      </c>
      <c r="S58" s="28">
        <f t="shared" si="158"/>
        <v>582.39999999999986</v>
      </c>
      <c r="T58" s="28">
        <f t="shared" si="159"/>
        <v>115.99999999999999</v>
      </c>
      <c r="U58" s="28">
        <f t="shared" si="160"/>
        <v>466.39999999999992</v>
      </c>
    </row>
    <row r="59" spans="1:21" ht="20.149999999999999" customHeight="1" x14ac:dyDescent="0.25">
      <c r="C59" s="6"/>
      <c r="I59" s="7" t="s">
        <v>69</v>
      </c>
      <c r="J59" s="5">
        <f>AVERAGE(J50:J58)</f>
        <v>0.54691977558491034</v>
      </c>
      <c r="K59" s="5">
        <f>AVERAGE(K50:K58)</f>
        <v>0.43398303949882827</v>
      </c>
      <c r="L59" s="5">
        <f t="shared" ref="L59:R59" si="170">AVERAGE(L50:L58)</f>
        <v>0.37040317534665479</v>
      </c>
      <c r="M59" s="5">
        <f t="shared" si="170"/>
        <v>0.16997219930825497</v>
      </c>
      <c r="N59" s="5">
        <f t="shared" si="170"/>
        <v>1.0339055555555556</v>
      </c>
      <c r="O59" s="5">
        <f t="shared" si="170"/>
        <v>0.11670555555555552</v>
      </c>
      <c r="P59" s="5">
        <f t="shared" si="170"/>
        <v>0.43692222222222221</v>
      </c>
      <c r="Q59" s="5">
        <f t="shared" si="170"/>
        <v>0.55362777777777761</v>
      </c>
      <c r="R59" s="5">
        <f t="shared" si="170"/>
        <v>1.2528071016304596</v>
      </c>
    </row>
    <row r="60" spans="1:21" ht="20.149999999999999" customHeight="1" x14ac:dyDescent="0.25">
      <c r="A60" s="33"/>
      <c r="C60" s="6"/>
      <c r="I60" s="7" t="s">
        <v>70</v>
      </c>
      <c r="J60" s="5">
        <f>STDEV(J50:J58)</f>
        <v>9.4436517396132333E-2</v>
      </c>
      <c r="K60" s="5">
        <f t="shared" ref="K60:R60" si="171">STDEV(K50:K58)</f>
        <v>9.5312319777211482E-2</v>
      </c>
      <c r="L60" s="5">
        <f t="shared" si="171"/>
        <v>8.8017517520465202E-2</v>
      </c>
      <c r="M60" s="5">
        <f t="shared" si="171"/>
        <v>2.1454496076108571E-2</v>
      </c>
      <c r="N60" s="5">
        <f t="shared" si="171"/>
        <v>0.14362744437529221</v>
      </c>
      <c r="O60" s="5">
        <f t="shared" si="171"/>
        <v>3.8680570416913237E-2</v>
      </c>
      <c r="P60" s="5">
        <f t="shared" si="171"/>
        <v>5.606176900923103E-2</v>
      </c>
      <c r="Q60" s="5">
        <f t="shared" si="171"/>
        <v>3.6239232117201932E-2</v>
      </c>
      <c r="R60" s="5">
        <f t="shared" si="171"/>
        <v>0.174465477115642</v>
      </c>
    </row>
    <row r="61" spans="1:21" ht="20.149999999999999" customHeight="1" x14ac:dyDescent="0.25">
      <c r="A61" s="33"/>
      <c r="C61" s="6"/>
      <c r="I61" s="7" t="s">
        <v>2</v>
      </c>
      <c r="J61" s="5">
        <f>J60/J59</f>
        <v>0.17266978012476508</v>
      </c>
      <c r="K61" s="57">
        <f t="shared" ref="K61:R61" si="172">K60/K59</f>
        <v>0.21962222276538718</v>
      </c>
      <c r="L61" s="5">
        <f t="shared" si="172"/>
        <v>0.23762624993182341</v>
      </c>
      <c r="M61" s="57">
        <f t="shared" si="172"/>
        <v>0.12622355987286799</v>
      </c>
      <c r="N61" s="8">
        <f t="shared" si="172"/>
        <v>0.13891737364552209</v>
      </c>
      <c r="O61" s="57">
        <f t="shared" si="172"/>
        <v>0.33143726734157114</v>
      </c>
      <c r="P61" s="61">
        <f t="shared" si="172"/>
        <v>0.12831063781580226</v>
      </c>
      <c r="Q61" s="7">
        <f t="shared" si="172"/>
        <v>6.5457756225064473E-2</v>
      </c>
      <c r="R61" s="5">
        <f t="shared" si="172"/>
        <v>0.13925964890252041</v>
      </c>
    </row>
    <row r="62" spans="1:21" ht="20.149999999999999" customHeight="1" x14ac:dyDescent="0.25">
      <c r="S62" s="4"/>
    </row>
    <row r="63" spans="1:21" ht="20.149999999999999" customHeight="1" x14ac:dyDescent="0.25">
      <c r="S63" s="4"/>
    </row>
    <row r="80" spans="6:11" ht="20.149999999999999" customHeight="1" x14ac:dyDescent="0.25">
      <c r="F80" s="4">
        <v>247.315</v>
      </c>
      <c r="G80" s="28">
        <v>274.55999999999995</v>
      </c>
      <c r="H80" s="28">
        <v>269.53500000000003</v>
      </c>
      <c r="I80" s="4">
        <v>260.71500000000003</v>
      </c>
      <c r="J80" s="5">
        <v>226.45</v>
      </c>
      <c r="K80" s="57">
        <v>97.23</v>
      </c>
    </row>
  </sheetData>
  <mergeCells count="20">
    <mergeCell ref="A2:A4"/>
    <mergeCell ref="A8:A10"/>
    <mergeCell ref="B2:B10"/>
    <mergeCell ref="A41:A43"/>
    <mergeCell ref="B14:B22"/>
    <mergeCell ref="B38:B46"/>
    <mergeCell ref="A5:A7"/>
    <mergeCell ref="A14:A16"/>
    <mergeCell ref="A17:A19"/>
    <mergeCell ref="A32:A34"/>
    <mergeCell ref="A20:A22"/>
    <mergeCell ref="A26:A28"/>
    <mergeCell ref="B26:B34"/>
    <mergeCell ref="B50:B58"/>
    <mergeCell ref="A29:A31"/>
    <mergeCell ref="A44:A46"/>
    <mergeCell ref="A38:A40"/>
    <mergeCell ref="A56:A58"/>
    <mergeCell ref="A53:A55"/>
    <mergeCell ref="A50:A52"/>
  </mergeCells>
  <phoneticPr fontId="10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L49"/>
  <sheetViews>
    <sheetView zoomScaleNormal="100" workbookViewId="0">
      <selection activeCell="N20" sqref="N20"/>
    </sheetView>
  </sheetViews>
  <sheetFormatPr defaultColWidth="9" defaultRowHeight="15.5" x14ac:dyDescent="0.35"/>
  <cols>
    <col min="1" max="1" width="17.453125" style="68" customWidth="1"/>
    <col min="2" max="2" width="17.08984375" style="68" customWidth="1"/>
    <col min="3" max="3" width="9" style="84"/>
    <col min="4" max="5" width="9" style="68"/>
    <col min="6" max="6" width="14.08984375" style="68" customWidth="1"/>
    <col min="7" max="7" width="24" style="68" customWidth="1"/>
    <col min="8" max="16384" width="9" style="68"/>
  </cols>
  <sheetData>
    <row r="1" spans="1:12" x14ac:dyDescent="0.35">
      <c r="A1" s="69" t="s">
        <v>105</v>
      </c>
      <c r="B1" s="137" t="s">
        <v>106</v>
      </c>
      <c r="C1" s="81"/>
      <c r="D1" s="54" t="s">
        <v>23</v>
      </c>
      <c r="E1" s="54" t="s">
        <v>24</v>
      </c>
      <c r="F1" s="54" t="s">
        <v>25</v>
      </c>
      <c r="G1" s="137" t="s">
        <v>107</v>
      </c>
    </row>
    <row r="2" spans="1:12" x14ac:dyDescent="0.35">
      <c r="A2" s="207" t="s">
        <v>104</v>
      </c>
      <c r="B2" s="200" t="s">
        <v>129</v>
      </c>
      <c r="C2" s="81">
        <v>1</v>
      </c>
      <c r="D2" s="54">
        <v>45.510180705476799</v>
      </c>
      <c r="E2" s="54">
        <v>34.240224286423398</v>
      </c>
      <c r="F2" s="54">
        <f>100-D2-E2</f>
        <v>20.249595008099803</v>
      </c>
      <c r="G2" s="82" t="s">
        <v>108</v>
      </c>
    </row>
    <row r="3" spans="1:12" x14ac:dyDescent="0.35">
      <c r="A3" s="208"/>
      <c r="B3" s="201"/>
      <c r="C3" s="81">
        <v>2</v>
      </c>
      <c r="D3" s="54">
        <v>47.1486256279169</v>
      </c>
      <c r="E3" s="54">
        <v>34.852454307287204</v>
      </c>
      <c r="F3" s="54">
        <f t="shared" ref="F3:F10" si="0">100-D3-E3</f>
        <v>17.998920064795897</v>
      </c>
      <c r="G3" s="82" t="s">
        <v>108</v>
      </c>
    </row>
    <row r="4" spans="1:12" x14ac:dyDescent="0.35">
      <c r="A4" s="208"/>
      <c r="B4" s="202"/>
      <c r="C4" s="81">
        <v>3</v>
      </c>
      <c r="D4" s="54">
        <v>43.628963858357203</v>
      </c>
      <c r="E4" s="54">
        <v>37.717050306672697</v>
      </c>
      <c r="F4" s="54">
        <f t="shared" si="0"/>
        <v>18.653985834970101</v>
      </c>
      <c r="G4" s="82" t="s">
        <v>108</v>
      </c>
    </row>
    <row r="5" spans="1:12" x14ac:dyDescent="0.35">
      <c r="A5" s="208"/>
      <c r="B5" s="200" t="s">
        <v>130</v>
      </c>
      <c r="C5" s="81">
        <v>4</v>
      </c>
      <c r="D5" s="54">
        <v>37.565666360143098</v>
      </c>
      <c r="E5" s="54">
        <v>45.709346828099299</v>
      </c>
      <c r="F5" s="54">
        <f t="shared" si="0"/>
        <v>16.724986811757603</v>
      </c>
      <c r="G5" s="82" t="s">
        <v>108</v>
      </c>
    </row>
    <row r="6" spans="1:12" x14ac:dyDescent="0.35">
      <c r="A6" s="208"/>
      <c r="B6" s="201"/>
      <c r="C6" s="81">
        <v>5</v>
      </c>
      <c r="D6" s="54">
        <v>30.5357755897206</v>
      </c>
      <c r="E6" s="54">
        <v>52.445700055061998</v>
      </c>
      <c r="F6" s="54">
        <f t="shared" si="0"/>
        <v>17.018524355217401</v>
      </c>
      <c r="G6" s="82" t="s">
        <v>109</v>
      </c>
    </row>
    <row r="7" spans="1:12" x14ac:dyDescent="0.35">
      <c r="A7" s="208"/>
      <c r="B7" s="202"/>
      <c r="C7" s="81">
        <v>6</v>
      </c>
      <c r="D7" s="54">
        <v>31.036449299025399</v>
      </c>
      <c r="E7" s="54">
        <v>50.258714713659799</v>
      </c>
      <c r="F7" s="54">
        <f t="shared" si="0"/>
        <v>18.704835987314794</v>
      </c>
      <c r="G7" s="82" t="s">
        <v>109</v>
      </c>
    </row>
    <row r="8" spans="1:12" x14ac:dyDescent="0.35">
      <c r="A8" s="208"/>
      <c r="B8" s="200" t="s">
        <v>131</v>
      </c>
      <c r="C8" s="81">
        <v>7</v>
      </c>
      <c r="D8" s="54">
        <v>28.472196389486498</v>
      </c>
      <c r="E8" s="54">
        <v>49.698449794518403</v>
      </c>
      <c r="F8" s="54">
        <f t="shared" si="0"/>
        <v>21.829353815995098</v>
      </c>
      <c r="G8" s="82" t="s">
        <v>108</v>
      </c>
    </row>
    <row r="9" spans="1:12" x14ac:dyDescent="0.35">
      <c r="A9" s="208"/>
      <c r="B9" s="201"/>
      <c r="C9" s="81">
        <v>8</v>
      </c>
      <c r="D9" s="54">
        <v>30.0133849331778</v>
      </c>
      <c r="E9" s="54">
        <v>42.459412109185102</v>
      </c>
      <c r="F9" s="54">
        <f t="shared" si="0"/>
        <v>27.527202957637094</v>
      </c>
      <c r="G9" s="82" t="s">
        <v>110</v>
      </c>
    </row>
    <row r="10" spans="1:12" x14ac:dyDescent="0.35">
      <c r="A10" s="208"/>
      <c r="B10" s="202"/>
      <c r="C10" s="81">
        <v>9</v>
      </c>
      <c r="D10" s="54">
        <v>35.960876993005797</v>
      </c>
      <c r="E10" s="54">
        <v>40.154260912493697</v>
      </c>
      <c r="F10" s="54">
        <f t="shared" si="0"/>
        <v>23.884862094500505</v>
      </c>
      <c r="G10" s="82" t="s">
        <v>108</v>
      </c>
    </row>
    <row r="11" spans="1:12" x14ac:dyDescent="0.35">
      <c r="A11" s="208"/>
      <c r="B11" s="200" t="s">
        <v>144</v>
      </c>
      <c r="C11" s="81">
        <v>10</v>
      </c>
      <c r="D11" s="54">
        <v>28.708909378527821</v>
      </c>
      <c r="E11" s="54">
        <v>48.474110987664851</v>
      </c>
      <c r="F11" s="54">
        <v>22.8169796338073</v>
      </c>
      <c r="G11" s="82" t="s">
        <v>108</v>
      </c>
    </row>
    <row r="12" spans="1:12" s="82" customFormat="1" x14ac:dyDescent="0.35">
      <c r="A12" s="209"/>
      <c r="B12" s="201"/>
      <c r="C12" s="81">
        <v>11</v>
      </c>
      <c r="D12" s="138">
        <v>31.349284388770137</v>
      </c>
      <c r="E12" s="138">
        <v>45.685123769958246</v>
      </c>
      <c r="F12" s="138">
        <v>22.9655918412716</v>
      </c>
      <c r="G12" s="82" t="s">
        <v>108</v>
      </c>
    </row>
    <row r="13" spans="1:12" x14ac:dyDescent="0.35">
      <c r="A13" s="208"/>
      <c r="B13" s="202"/>
      <c r="C13" s="81">
        <v>12</v>
      </c>
      <c r="D13" s="54">
        <v>26.068534368285501</v>
      </c>
      <c r="E13" s="54">
        <v>51.263098205371463</v>
      </c>
      <c r="F13" s="54">
        <v>22.668367426343</v>
      </c>
      <c r="G13" s="82" t="s">
        <v>108</v>
      </c>
      <c r="H13" s="82"/>
      <c r="I13" s="82"/>
      <c r="J13" s="82"/>
      <c r="K13" s="82"/>
    </row>
    <row r="14" spans="1:12" ht="13.5" customHeight="1" x14ac:dyDescent="0.35">
      <c r="A14" s="207" t="s">
        <v>96</v>
      </c>
      <c r="B14" s="200" t="s">
        <v>132</v>
      </c>
      <c r="C14" s="81">
        <v>13</v>
      </c>
      <c r="D14" s="54">
        <v>34.911300738771097</v>
      </c>
      <c r="E14" s="54">
        <v>50.210084813233998</v>
      </c>
      <c r="F14" s="54">
        <v>14.878614447995</v>
      </c>
      <c r="G14" s="82" t="s">
        <v>109</v>
      </c>
      <c r="H14" s="82"/>
      <c r="L14" s="82"/>
    </row>
    <row r="15" spans="1:12" s="82" customFormat="1" ht="13.5" customHeight="1" x14ac:dyDescent="0.35">
      <c r="A15" s="209"/>
      <c r="B15" s="201"/>
      <c r="C15" s="81">
        <v>14</v>
      </c>
      <c r="D15" s="138">
        <v>36.094632940560402</v>
      </c>
      <c r="E15" s="138">
        <v>51.562640610043445</v>
      </c>
      <c r="F15" s="138">
        <v>12.342726449396185</v>
      </c>
      <c r="G15" s="82" t="s">
        <v>109</v>
      </c>
      <c r="H15" s="68"/>
      <c r="I15" s="68"/>
      <c r="J15" s="68"/>
      <c r="K15" s="68"/>
      <c r="L15" s="68"/>
    </row>
    <row r="16" spans="1:12" ht="13.5" customHeight="1" x14ac:dyDescent="0.35">
      <c r="A16" s="208"/>
      <c r="B16" s="202"/>
      <c r="C16" s="81">
        <v>15</v>
      </c>
      <c r="D16" s="54">
        <v>37.2779651423497</v>
      </c>
      <c r="E16" s="54">
        <v>52.256196458641298</v>
      </c>
      <c r="F16" s="54">
        <v>10.465838399009002</v>
      </c>
      <c r="G16" s="82" t="s">
        <v>109</v>
      </c>
      <c r="L16" s="82"/>
    </row>
    <row r="17" spans="1:12" s="82" customFormat="1" ht="13.5" customHeight="1" x14ac:dyDescent="0.35">
      <c r="A17" s="209"/>
      <c r="B17" s="220" t="s">
        <v>59</v>
      </c>
      <c r="C17" s="215">
        <v>16</v>
      </c>
      <c r="D17" s="219">
        <v>14.564111825079292</v>
      </c>
      <c r="E17" s="219">
        <v>61.30702062119677</v>
      </c>
      <c r="F17" s="216">
        <v>24.128867553724</v>
      </c>
      <c r="G17" s="139" t="s">
        <v>109</v>
      </c>
      <c r="H17" s="68"/>
      <c r="I17" s="68"/>
      <c r="J17" s="68"/>
      <c r="K17" s="68"/>
    </row>
    <row r="18" spans="1:12" s="82" customFormat="1" ht="13.5" customHeight="1" x14ac:dyDescent="0.35">
      <c r="A18" s="209"/>
      <c r="B18" s="217"/>
      <c r="C18" s="215">
        <v>17</v>
      </c>
      <c r="D18" s="216">
        <v>17.381959263481694</v>
      </c>
      <c r="E18" s="219">
        <v>60.575758166304496</v>
      </c>
      <c r="F18" s="216">
        <v>22.0422825702138</v>
      </c>
      <c r="G18" s="139" t="s">
        <v>109</v>
      </c>
      <c r="H18" s="68"/>
      <c r="I18" s="68"/>
      <c r="J18" s="68"/>
      <c r="K18" s="68"/>
    </row>
    <row r="19" spans="1:12" s="82" customFormat="1" ht="13.5" customHeight="1" x14ac:dyDescent="0.35">
      <c r="A19" s="209"/>
      <c r="B19" s="221"/>
      <c r="C19" s="215">
        <v>18</v>
      </c>
      <c r="D19" s="219">
        <v>12.829265257904494</v>
      </c>
      <c r="E19" s="219">
        <v>62.924840885593333</v>
      </c>
      <c r="F19" s="216">
        <v>24.2458938565022</v>
      </c>
      <c r="G19" s="139" t="s">
        <v>109</v>
      </c>
      <c r="I19" s="68"/>
      <c r="J19" s="68"/>
      <c r="K19" s="68"/>
      <c r="L19" s="68"/>
    </row>
    <row r="20" spans="1:12" x14ac:dyDescent="0.35">
      <c r="A20" s="208"/>
      <c r="B20" s="220" t="s">
        <v>58</v>
      </c>
      <c r="C20" s="215">
        <v>19</v>
      </c>
      <c r="D20" s="219">
        <v>26.601390191812602</v>
      </c>
      <c r="E20" s="219">
        <v>51.909127936568098</v>
      </c>
      <c r="F20" s="219">
        <v>21.489481871619301</v>
      </c>
      <c r="G20" s="139" t="s">
        <v>109</v>
      </c>
    </row>
    <row r="21" spans="1:12" x14ac:dyDescent="0.35">
      <c r="A21" s="208"/>
      <c r="B21" s="217"/>
      <c r="C21" s="215">
        <v>20</v>
      </c>
      <c r="D21" s="219">
        <v>33.279206653075398</v>
      </c>
      <c r="E21" s="219">
        <v>44.006467231863098</v>
      </c>
      <c r="F21" s="219">
        <v>22.7143261150614</v>
      </c>
      <c r="G21" s="139" t="s">
        <v>108</v>
      </c>
    </row>
    <row r="22" spans="1:12" x14ac:dyDescent="0.35">
      <c r="A22" s="208"/>
      <c r="B22" s="221"/>
      <c r="C22" s="215">
        <v>21</v>
      </c>
      <c r="D22" s="219">
        <v>30.9242332113914</v>
      </c>
      <c r="E22" s="219">
        <v>48.141247844419397</v>
      </c>
      <c r="F22" s="219">
        <v>20.9345189441892</v>
      </c>
      <c r="G22" s="139" t="s">
        <v>108</v>
      </c>
    </row>
    <row r="23" spans="1:12" x14ac:dyDescent="0.35">
      <c r="A23" s="207" t="s">
        <v>97</v>
      </c>
      <c r="B23" s="200" t="s">
        <v>135</v>
      </c>
      <c r="C23" s="81">
        <v>22</v>
      </c>
      <c r="D23" s="54">
        <v>14.583023294299499</v>
      </c>
      <c r="E23" s="54">
        <v>61.312566036809898</v>
      </c>
      <c r="F23" s="54">
        <v>24.104410668890601</v>
      </c>
      <c r="G23" s="82" t="s">
        <v>109</v>
      </c>
    </row>
    <row r="24" spans="1:12" s="82" customFormat="1" x14ac:dyDescent="0.35">
      <c r="A24" s="209"/>
      <c r="B24" s="201"/>
      <c r="C24" s="81">
        <v>23</v>
      </c>
      <c r="D24" s="138">
        <v>14.342442096809599</v>
      </c>
      <c r="E24" s="138">
        <v>61.591055282541504</v>
      </c>
      <c r="F24" s="138">
        <v>24.066502620648901</v>
      </c>
      <c r="G24" s="82" t="s">
        <v>109</v>
      </c>
      <c r="I24" s="68"/>
      <c r="J24" s="68"/>
      <c r="K24" s="68"/>
      <c r="L24" s="68"/>
    </row>
    <row r="25" spans="1:12" x14ac:dyDescent="0.35">
      <c r="A25" s="208"/>
      <c r="B25" s="202"/>
      <c r="C25" s="81">
        <v>24</v>
      </c>
      <c r="D25" s="54">
        <v>14.1018608993197</v>
      </c>
      <c r="E25" s="54">
        <v>61.869544528273103</v>
      </c>
      <c r="F25" s="54">
        <v>24.028594572407201</v>
      </c>
      <c r="G25" s="82" t="s">
        <v>109</v>
      </c>
      <c r="H25" s="82"/>
    </row>
    <row r="26" spans="1:12" x14ac:dyDescent="0.35">
      <c r="A26" s="208"/>
      <c r="B26" s="220" t="s">
        <v>136</v>
      </c>
      <c r="C26" s="215">
        <v>25</v>
      </c>
      <c r="D26" s="219">
        <v>14.101860899319679</v>
      </c>
      <c r="E26" s="219">
        <v>61.86954452827316</v>
      </c>
      <c r="F26" s="219">
        <v>24.028594572407201</v>
      </c>
      <c r="G26" s="139" t="s">
        <v>109</v>
      </c>
    </row>
    <row r="27" spans="1:12" x14ac:dyDescent="0.35">
      <c r="A27" s="208"/>
      <c r="B27" s="217"/>
      <c r="C27" s="215">
        <v>26</v>
      </c>
      <c r="D27" s="219">
        <v>11.922727272727309</v>
      </c>
      <c r="E27" s="219">
        <v>63.777272727272646</v>
      </c>
      <c r="F27" s="219">
        <v>24.3</v>
      </c>
      <c r="G27" s="139" t="s">
        <v>109</v>
      </c>
    </row>
    <row r="28" spans="1:12" x14ac:dyDescent="0.35">
      <c r="A28" s="208"/>
      <c r="B28" s="221"/>
      <c r="C28" s="215">
        <v>27</v>
      </c>
      <c r="D28" s="219">
        <v>15.014241396201133</v>
      </c>
      <c r="E28" s="219">
        <v>64.249560058779792</v>
      </c>
      <c r="F28" s="216">
        <v>20.7361985450191</v>
      </c>
      <c r="G28" s="139" t="s">
        <v>109</v>
      </c>
    </row>
    <row r="29" spans="1:12" s="82" customFormat="1" x14ac:dyDescent="0.35">
      <c r="A29" s="209"/>
      <c r="B29" s="214" t="s">
        <v>137</v>
      </c>
      <c r="C29" s="215">
        <v>28</v>
      </c>
      <c r="D29" s="216">
        <v>19.172345883287328</v>
      </c>
      <c r="E29" s="216">
        <v>78.531180940387884</v>
      </c>
      <c r="F29" s="216">
        <v>2.2964731763247301</v>
      </c>
      <c r="G29" s="139" t="s">
        <v>109</v>
      </c>
      <c r="H29" s="68"/>
      <c r="I29" s="68"/>
      <c r="J29" s="68"/>
      <c r="K29" s="68"/>
      <c r="L29" s="68"/>
    </row>
    <row r="30" spans="1:12" s="82" customFormat="1" x14ac:dyDescent="0.35">
      <c r="A30" s="209"/>
      <c r="B30" s="217"/>
      <c r="C30" s="215">
        <v>29</v>
      </c>
      <c r="D30" s="216">
        <v>19.887095478256221</v>
      </c>
      <c r="E30" s="216">
        <v>77.937707831348419</v>
      </c>
      <c r="F30" s="216">
        <v>2.1751966903953299</v>
      </c>
      <c r="G30" s="139" t="s">
        <v>109</v>
      </c>
      <c r="H30" s="68"/>
      <c r="I30" s="68"/>
      <c r="J30" s="68"/>
      <c r="K30" s="68"/>
      <c r="L30" s="68"/>
    </row>
    <row r="31" spans="1:12" x14ac:dyDescent="0.35">
      <c r="A31" s="208"/>
      <c r="B31" s="218"/>
      <c r="C31" s="215">
        <v>30</v>
      </c>
      <c r="D31" s="219">
        <v>19.908512689769935</v>
      </c>
      <c r="E31" s="219">
        <v>77.324746795666215</v>
      </c>
      <c r="F31" s="219">
        <v>2.7667405145638</v>
      </c>
      <c r="G31" s="139" t="s">
        <v>109</v>
      </c>
    </row>
    <row r="32" spans="1:12" x14ac:dyDescent="0.35">
      <c r="A32" s="207" t="s">
        <v>95</v>
      </c>
      <c r="B32" s="200" t="s">
        <v>138</v>
      </c>
      <c r="C32" s="81">
        <v>31</v>
      </c>
      <c r="D32" s="54">
        <v>34.886371953602897</v>
      </c>
      <c r="E32" s="54">
        <v>45.179217452519502</v>
      </c>
      <c r="F32" s="54">
        <v>19.934410593877701</v>
      </c>
      <c r="G32" s="82" t="s">
        <v>108</v>
      </c>
    </row>
    <row r="33" spans="1:12" x14ac:dyDescent="0.35">
      <c r="A33" s="208"/>
      <c r="B33" s="201"/>
      <c r="C33" s="81">
        <v>32</v>
      </c>
      <c r="D33" s="54">
        <v>31.1234244398266</v>
      </c>
      <c r="E33" s="54">
        <v>48.695657216919301</v>
      </c>
      <c r="F33" s="54">
        <v>20.180918343254099</v>
      </c>
      <c r="G33" s="82" t="s">
        <v>108</v>
      </c>
    </row>
    <row r="34" spans="1:12" x14ac:dyDescent="0.35">
      <c r="A34" s="208"/>
      <c r="B34" s="202"/>
      <c r="C34" s="81">
        <v>33</v>
      </c>
      <c r="D34" s="54">
        <v>33.005968899874098</v>
      </c>
      <c r="E34" s="54">
        <v>47.100071864905999</v>
      </c>
      <c r="F34" s="54">
        <v>19.893959235219899</v>
      </c>
      <c r="G34" s="82" t="s">
        <v>108</v>
      </c>
      <c r="H34" s="82"/>
    </row>
    <row r="35" spans="1:12" x14ac:dyDescent="0.35">
      <c r="A35" s="208"/>
      <c r="B35" s="200" t="s">
        <v>139</v>
      </c>
      <c r="C35" s="81">
        <v>34</v>
      </c>
      <c r="D35" s="54">
        <v>32.983989639428103</v>
      </c>
      <c r="E35" s="54">
        <v>42.222541326074598</v>
      </c>
      <c r="F35" s="54">
        <v>24.793469034497299</v>
      </c>
      <c r="G35" s="82" t="s">
        <v>108</v>
      </c>
    </row>
    <row r="36" spans="1:12" x14ac:dyDescent="0.35">
      <c r="A36" s="208"/>
      <c r="B36" s="201"/>
      <c r="C36" s="81">
        <v>35</v>
      </c>
      <c r="D36" s="54">
        <v>34.7106885495025</v>
      </c>
      <c r="E36" s="54">
        <v>40.442532735480597</v>
      </c>
      <c r="F36" s="54">
        <v>24.846778715016899</v>
      </c>
      <c r="G36" s="82" t="s">
        <v>108</v>
      </c>
    </row>
    <row r="37" spans="1:12" x14ac:dyDescent="0.35">
      <c r="A37" s="208"/>
      <c r="B37" s="202"/>
      <c r="C37" s="81">
        <v>36</v>
      </c>
      <c r="D37" s="54">
        <v>25.218136190723399</v>
      </c>
      <c r="E37" s="54">
        <v>53.9672085412939</v>
      </c>
      <c r="F37" s="54">
        <v>20.814655267982701</v>
      </c>
      <c r="G37" s="82" t="s">
        <v>109</v>
      </c>
      <c r="H37" s="82"/>
    </row>
    <row r="38" spans="1:12" x14ac:dyDescent="0.35">
      <c r="A38" s="208"/>
      <c r="B38" s="205" t="s">
        <v>140</v>
      </c>
      <c r="C38" s="81">
        <v>37</v>
      </c>
      <c r="D38" s="54">
        <v>29.664275859685102</v>
      </c>
      <c r="E38" s="54">
        <v>50.024399010261597</v>
      </c>
      <c r="F38" s="54">
        <v>20.311325130053302</v>
      </c>
      <c r="G38" s="82" t="s">
        <v>109</v>
      </c>
    </row>
    <row r="39" spans="1:12" s="82" customFormat="1" x14ac:dyDescent="0.35">
      <c r="A39" s="209"/>
      <c r="B39" s="198"/>
      <c r="C39" s="81">
        <v>38</v>
      </c>
      <c r="D39" s="138">
        <v>25.844922532998403</v>
      </c>
      <c r="E39" s="138">
        <v>52.818765266131393</v>
      </c>
      <c r="F39" s="138">
        <v>21.3363122008702</v>
      </c>
      <c r="G39" s="82" t="s">
        <v>109</v>
      </c>
      <c r="H39" s="68"/>
      <c r="I39" s="68"/>
      <c r="J39" s="68"/>
      <c r="K39" s="68"/>
      <c r="L39" s="68"/>
    </row>
    <row r="40" spans="1:12" x14ac:dyDescent="0.35">
      <c r="A40" s="208"/>
      <c r="B40" s="206"/>
      <c r="C40" s="81">
        <v>39</v>
      </c>
      <c r="D40" s="54">
        <v>22.025569206311701</v>
      </c>
      <c r="E40" s="54">
        <v>55.613131522001197</v>
      </c>
      <c r="F40" s="54">
        <v>22.361299271687098</v>
      </c>
      <c r="G40" s="82" t="s">
        <v>109</v>
      </c>
    </row>
    <row r="41" spans="1:12" x14ac:dyDescent="0.35">
      <c r="A41" s="197" t="s">
        <v>98</v>
      </c>
      <c r="B41" s="214" t="s">
        <v>67</v>
      </c>
      <c r="C41" s="215">
        <v>40</v>
      </c>
      <c r="D41" s="219">
        <v>18.210285934474868</v>
      </c>
      <c r="E41" s="219">
        <v>61.412759207250502</v>
      </c>
      <c r="F41" s="219">
        <v>20.376954858274601</v>
      </c>
      <c r="G41" s="82" t="s">
        <v>109</v>
      </c>
    </row>
    <row r="42" spans="1:12" s="82" customFormat="1" x14ac:dyDescent="0.35">
      <c r="A42" s="198"/>
      <c r="B42" s="217"/>
      <c r="C42" s="215">
        <v>41</v>
      </c>
      <c r="D42" s="216">
        <v>15.936738429282954</v>
      </c>
      <c r="E42" s="216">
        <v>63.379433687831146</v>
      </c>
      <c r="F42" s="216">
        <v>20.6838278828859</v>
      </c>
      <c r="G42" s="82" t="s">
        <v>109</v>
      </c>
      <c r="H42" s="68"/>
      <c r="I42" s="68"/>
      <c r="J42" s="68"/>
      <c r="K42" s="68"/>
      <c r="L42" s="68"/>
    </row>
    <row r="43" spans="1:12" x14ac:dyDescent="0.35">
      <c r="A43" s="198"/>
      <c r="B43" s="218"/>
      <c r="C43" s="215">
        <v>42</v>
      </c>
      <c r="D43" s="219">
        <v>25.59415189215396</v>
      </c>
      <c r="E43" s="219">
        <v>58.707735912864599</v>
      </c>
      <c r="F43" s="219">
        <v>15.698112194981501</v>
      </c>
      <c r="G43" s="82" t="s">
        <v>109</v>
      </c>
    </row>
    <row r="44" spans="1:12" s="82" customFormat="1" x14ac:dyDescent="0.35">
      <c r="A44" s="198"/>
      <c r="B44" s="203" t="s">
        <v>68</v>
      </c>
      <c r="C44" s="170">
        <v>43</v>
      </c>
      <c r="D44" s="138">
        <v>19.757407922798624</v>
      </c>
      <c r="E44" s="138">
        <v>61.900266163963792</v>
      </c>
      <c r="F44" s="138">
        <v>18.342325913237602</v>
      </c>
      <c r="G44" s="82" t="s">
        <v>109</v>
      </c>
      <c r="H44" s="68"/>
      <c r="I44" s="68"/>
      <c r="J44" s="68"/>
      <c r="K44" s="68"/>
      <c r="L44" s="68"/>
    </row>
    <row r="45" spans="1:12" s="82" customFormat="1" x14ac:dyDescent="0.35">
      <c r="A45" s="198"/>
      <c r="B45" s="201"/>
      <c r="C45" s="170">
        <v>44</v>
      </c>
      <c r="D45" s="138">
        <v>23.450395696735583</v>
      </c>
      <c r="E45" s="138">
        <v>59.534068917021557</v>
      </c>
      <c r="F45" s="138">
        <v>17.015535386242799</v>
      </c>
      <c r="G45" s="82" t="s">
        <v>109</v>
      </c>
      <c r="H45" s="68"/>
      <c r="I45" s="68"/>
      <c r="J45" s="68"/>
      <c r="K45" s="68"/>
      <c r="L45" s="68"/>
    </row>
    <row r="46" spans="1:12" s="82" customFormat="1" x14ac:dyDescent="0.35">
      <c r="A46" s="198"/>
      <c r="B46" s="204"/>
      <c r="C46" s="170">
        <v>45</v>
      </c>
      <c r="D46" s="138">
        <v>19.313717278935201</v>
      </c>
      <c r="E46" s="138">
        <v>62.110146094603039</v>
      </c>
      <c r="F46" s="138">
        <v>18.5761366264618</v>
      </c>
      <c r="G46" s="82" t="s">
        <v>109</v>
      </c>
      <c r="H46" s="68"/>
      <c r="I46" s="68"/>
      <c r="J46" s="68"/>
      <c r="K46" s="68"/>
      <c r="L46" s="68"/>
    </row>
    <row r="47" spans="1:12" x14ac:dyDescent="0.35">
      <c r="A47" s="198"/>
      <c r="B47" s="205" t="s">
        <v>141</v>
      </c>
      <c r="C47" s="170">
        <v>46</v>
      </c>
      <c r="D47" s="54">
        <v>24.150529912205698</v>
      </c>
      <c r="E47" s="54">
        <v>67.0864795381421</v>
      </c>
      <c r="F47" s="54">
        <v>8.7629905496521907</v>
      </c>
      <c r="G47" s="82" t="s">
        <v>109</v>
      </c>
    </row>
    <row r="48" spans="1:12" x14ac:dyDescent="0.35">
      <c r="A48" s="198"/>
      <c r="B48" s="198"/>
      <c r="C48" s="170">
        <v>47</v>
      </c>
      <c r="D48" s="54">
        <v>22.760533833106201</v>
      </c>
      <c r="E48" s="54">
        <v>68.264896671439701</v>
      </c>
      <c r="F48" s="54">
        <v>8.9745694954541602</v>
      </c>
      <c r="G48" s="82" t="s">
        <v>109</v>
      </c>
    </row>
    <row r="49" spans="1:7" x14ac:dyDescent="0.35">
      <c r="A49" s="199"/>
      <c r="B49" s="206"/>
      <c r="C49" s="170">
        <v>48</v>
      </c>
      <c r="D49" s="54">
        <v>22.7884341731185</v>
      </c>
      <c r="E49" s="54">
        <v>67.694024895179396</v>
      </c>
      <c r="F49" s="54">
        <v>9.51754093170209</v>
      </c>
      <c r="G49" s="82" t="s">
        <v>109</v>
      </c>
    </row>
  </sheetData>
  <mergeCells count="21">
    <mergeCell ref="A2:A13"/>
    <mergeCell ref="A14:A22"/>
    <mergeCell ref="A23:A31"/>
    <mergeCell ref="A32:A40"/>
    <mergeCell ref="B32:B34"/>
    <mergeCell ref="B35:B37"/>
    <mergeCell ref="B38:B40"/>
    <mergeCell ref="B2:B4"/>
    <mergeCell ref="B5:B7"/>
    <mergeCell ref="B8:B10"/>
    <mergeCell ref="B11:B13"/>
    <mergeCell ref="B14:B16"/>
    <mergeCell ref="B29:B31"/>
    <mergeCell ref="A41:A49"/>
    <mergeCell ref="B17:B19"/>
    <mergeCell ref="B20:B22"/>
    <mergeCell ref="B23:B25"/>
    <mergeCell ref="B26:B28"/>
    <mergeCell ref="B41:B43"/>
    <mergeCell ref="B47:B49"/>
    <mergeCell ref="B44:B46"/>
  </mergeCells>
  <phoneticPr fontId="10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N50"/>
  <sheetViews>
    <sheetView zoomScaleNormal="100" workbookViewId="0">
      <selection activeCell="M48" activeCellId="1" sqref="I48:I50 M48:N50"/>
    </sheetView>
  </sheetViews>
  <sheetFormatPr defaultColWidth="9" defaultRowHeight="15.5" x14ac:dyDescent="0.35"/>
  <cols>
    <col min="1" max="1" width="15.6328125" style="82" customWidth="1"/>
    <col min="2" max="3" width="13.6328125" style="82" customWidth="1"/>
    <col min="4" max="4" width="13.6328125" style="139" customWidth="1"/>
    <col min="5" max="8" width="13.6328125" style="82" customWidth="1"/>
    <col min="9" max="9" width="14.26953125" style="140" customWidth="1"/>
    <col min="10" max="10" width="14.453125" style="82" customWidth="1"/>
    <col min="11" max="11" width="14" style="82" customWidth="1"/>
    <col min="12" max="12" width="15.36328125" style="82" customWidth="1"/>
    <col min="13" max="13" width="16" style="140" customWidth="1"/>
    <col min="14" max="14" width="10.08984375" style="140" customWidth="1"/>
    <col min="15" max="16384" width="9" style="82"/>
  </cols>
  <sheetData>
    <row r="1" spans="1:14" s="84" customFormat="1" ht="15.65" x14ac:dyDescent="0.25">
      <c r="B1" s="211"/>
      <c r="C1" s="211"/>
      <c r="D1" s="163" t="s">
        <v>111</v>
      </c>
      <c r="E1" s="212"/>
      <c r="F1" s="212"/>
      <c r="G1" s="164" t="s">
        <v>113</v>
      </c>
      <c r="H1" s="165" t="s">
        <v>114</v>
      </c>
      <c r="I1" s="165" t="s">
        <v>115</v>
      </c>
      <c r="J1" s="211"/>
      <c r="K1" s="211"/>
      <c r="L1" s="211"/>
      <c r="M1" s="165" t="s">
        <v>116</v>
      </c>
      <c r="N1" s="165" t="s">
        <v>117</v>
      </c>
    </row>
    <row r="2" spans="1:14" x14ac:dyDescent="0.35">
      <c r="A2" s="2" t="s">
        <v>3</v>
      </c>
      <c r="B2" s="82" t="s">
        <v>26</v>
      </c>
      <c r="C2" s="82" t="s">
        <v>27</v>
      </c>
      <c r="D2" s="139" t="s">
        <v>28</v>
      </c>
      <c r="E2" s="82" t="s">
        <v>29</v>
      </c>
      <c r="F2" s="82" t="s">
        <v>30</v>
      </c>
      <c r="G2" s="82" t="s">
        <v>31</v>
      </c>
      <c r="H2" s="82" t="s">
        <v>32</v>
      </c>
      <c r="I2" s="140" t="s">
        <v>36</v>
      </c>
      <c r="J2" s="82" t="s">
        <v>33</v>
      </c>
      <c r="K2" s="82" t="s">
        <v>34</v>
      </c>
      <c r="L2" s="82" t="s">
        <v>35</v>
      </c>
      <c r="M2" s="140" t="s">
        <v>21</v>
      </c>
      <c r="N2" s="140" t="s">
        <v>22</v>
      </c>
    </row>
    <row r="3" spans="1:14" x14ac:dyDescent="0.35">
      <c r="A3" s="210" t="s">
        <v>129</v>
      </c>
      <c r="B3" s="141">
        <v>8.2972204192279797E-2</v>
      </c>
      <c r="C3" s="141">
        <v>3.3289106945133803E-2</v>
      </c>
      <c r="D3" s="142">
        <f>B3+C3</f>
        <v>0.1162613111374136</v>
      </c>
      <c r="E3" s="141">
        <v>0.106985360292794</v>
      </c>
      <c r="F3" s="141">
        <v>6.2027168547538203E-2</v>
      </c>
      <c r="G3" s="141">
        <f>E3+F3</f>
        <v>0.16901252884033219</v>
      </c>
      <c r="H3" s="141">
        <v>0.169827967077022</v>
      </c>
      <c r="I3" s="143">
        <f>D3+G3+H3</f>
        <v>0.45510180705476777</v>
      </c>
      <c r="J3" s="141">
        <v>0.16526942188429</v>
      </c>
      <c r="K3" s="141">
        <v>7.6907552758035805E-2</v>
      </c>
      <c r="L3" s="141">
        <v>0.100225268221908</v>
      </c>
      <c r="M3" s="143">
        <f>SUM(J3:L3)</f>
        <v>0.34240224286423382</v>
      </c>
      <c r="N3" s="143">
        <v>0.20249595008099799</v>
      </c>
    </row>
    <row r="4" spans="1:14" x14ac:dyDescent="0.35">
      <c r="A4" s="210"/>
      <c r="B4" s="141">
        <v>7.4092145380368096E-2</v>
      </c>
      <c r="C4" s="141">
        <v>2.8460792352458901E-2</v>
      </c>
      <c r="D4" s="142">
        <f t="shared" ref="D4:D38" si="0">B4+C4</f>
        <v>0.102552937732827</v>
      </c>
      <c r="E4" s="141">
        <v>0.113260249839555</v>
      </c>
      <c r="F4" s="141">
        <v>6.7127790514387303E-2</v>
      </c>
      <c r="G4" s="141">
        <f t="shared" ref="G4:G38" si="1">E4+F4</f>
        <v>0.18038804035394229</v>
      </c>
      <c r="H4" s="141">
        <v>0.1885452781924</v>
      </c>
      <c r="I4" s="143">
        <f t="shared" ref="I4:I38" si="2">D4+G4+H4</f>
        <v>0.47148625627916929</v>
      </c>
      <c r="J4" s="141">
        <v>0.20739664711026801</v>
      </c>
      <c r="K4" s="141">
        <v>4.0497570145784097E-2</v>
      </c>
      <c r="L4" s="141">
        <v>0.10063032581681999</v>
      </c>
      <c r="M4" s="143">
        <f t="shared" ref="M4:M38" si="3">SUM(J4:L4)</f>
        <v>0.34852454307287206</v>
      </c>
      <c r="N4" s="143">
        <v>0.17998920064795901</v>
      </c>
    </row>
    <row r="5" spans="1:14" x14ac:dyDescent="0.35">
      <c r="A5" s="210"/>
      <c r="B5" s="141">
        <v>5.7005108028577299E-2</v>
      </c>
      <c r="C5" s="141">
        <v>3.4597825701592602E-2</v>
      </c>
      <c r="D5" s="142">
        <f t="shared" si="0"/>
        <v>9.1602933730169894E-2</v>
      </c>
      <c r="E5" s="141">
        <v>0.113263647545119</v>
      </c>
      <c r="F5" s="141">
        <v>6.3550366216286305E-2</v>
      </c>
      <c r="G5" s="141">
        <f t="shared" si="1"/>
        <v>0.17681401376140532</v>
      </c>
      <c r="H5" s="141">
        <v>0.16787269109199701</v>
      </c>
      <c r="I5" s="143">
        <f t="shared" si="2"/>
        <v>0.43628963858357217</v>
      </c>
      <c r="J5" s="141">
        <v>0.184085386529313</v>
      </c>
      <c r="K5" s="141">
        <v>5.5225615958796097E-2</v>
      </c>
      <c r="L5" s="141">
        <v>0.13785950057861801</v>
      </c>
      <c r="M5" s="143">
        <f t="shared" si="3"/>
        <v>0.37717050306672711</v>
      </c>
      <c r="N5" s="143">
        <v>0.18653985834970099</v>
      </c>
    </row>
    <row r="6" spans="1:14" x14ac:dyDescent="0.35">
      <c r="A6" s="210" t="s">
        <v>138</v>
      </c>
      <c r="B6" s="141">
        <v>2.02203550081346E-2</v>
      </c>
      <c r="C6" s="141">
        <v>9.8855068928657801E-3</v>
      </c>
      <c r="D6" s="142">
        <f t="shared" si="0"/>
        <v>3.010586190100038E-2</v>
      </c>
      <c r="E6" s="141">
        <v>4.3146969651196201E-2</v>
      </c>
      <c r="F6" s="141">
        <v>3.4282692809246298E-2</v>
      </c>
      <c r="G6" s="141">
        <f t="shared" si="1"/>
        <v>7.74296624604425E-2</v>
      </c>
      <c r="H6" s="141">
        <v>0.24132819517458601</v>
      </c>
      <c r="I6" s="143">
        <f t="shared" si="2"/>
        <v>0.3488637195360289</v>
      </c>
      <c r="J6" s="141">
        <v>0.25653298879007502</v>
      </c>
      <c r="K6" s="141">
        <v>3.1453885568208599E-2</v>
      </c>
      <c r="L6" s="141">
        <v>0.163805300166911</v>
      </c>
      <c r="M6" s="143">
        <f t="shared" si="3"/>
        <v>0.4517921745251946</v>
      </c>
      <c r="N6" s="143">
        <v>0.19934410593877699</v>
      </c>
    </row>
    <row r="7" spans="1:14" x14ac:dyDescent="0.35">
      <c r="A7" s="210"/>
      <c r="B7" s="141">
        <v>2.93317801021378E-2</v>
      </c>
      <c r="C7" s="141">
        <v>1.27152041180925E-2</v>
      </c>
      <c r="D7" s="142">
        <f t="shared" si="0"/>
        <v>4.2046984220230302E-2</v>
      </c>
      <c r="E7" s="141">
        <v>4.0269919548304098E-2</v>
      </c>
      <c r="F7" s="141">
        <v>2.8392182689395199E-2</v>
      </c>
      <c r="G7" s="141">
        <f t="shared" si="1"/>
        <v>6.8662102237699293E-2</v>
      </c>
      <c r="H7" s="141">
        <v>0.20052515794033701</v>
      </c>
      <c r="I7" s="143">
        <f t="shared" si="2"/>
        <v>0.31123424439826664</v>
      </c>
      <c r="J7" s="141">
        <v>0.28555590935089797</v>
      </c>
      <c r="K7" s="141">
        <v>5.6375844764553797E-2</v>
      </c>
      <c r="L7" s="141">
        <v>0.14502481805374101</v>
      </c>
      <c r="M7" s="143">
        <f t="shared" si="3"/>
        <v>0.4869565721691928</v>
      </c>
      <c r="N7" s="143">
        <v>0.20180918343254101</v>
      </c>
    </row>
    <row r="8" spans="1:14" x14ac:dyDescent="0.35">
      <c r="A8" s="210"/>
      <c r="B8" s="141">
        <v>2.3774711036751901E-2</v>
      </c>
      <c r="C8" s="141">
        <v>6.1479278540054402E-3</v>
      </c>
      <c r="D8" s="142">
        <f t="shared" si="0"/>
        <v>2.9922638890757341E-2</v>
      </c>
      <c r="E8" s="141">
        <v>2.6532087316787599E-2</v>
      </c>
      <c r="F8" s="141">
        <v>2.6286987203006699E-2</v>
      </c>
      <c r="G8" s="141">
        <f t="shared" si="1"/>
        <v>5.2819074519794298E-2</v>
      </c>
      <c r="H8" s="141">
        <v>0.24731797558818899</v>
      </c>
      <c r="I8" s="143">
        <f t="shared" si="2"/>
        <v>0.33005968899874061</v>
      </c>
      <c r="J8" s="141">
        <v>0.29207763558896399</v>
      </c>
      <c r="K8" s="141">
        <v>4.24840197220335E-2</v>
      </c>
      <c r="L8" s="141">
        <v>0.13643906333806199</v>
      </c>
      <c r="M8" s="143">
        <f t="shared" si="3"/>
        <v>0.47100071864905946</v>
      </c>
      <c r="N8" s="143">
        <v>0.19893959235219899</v>
      </c>
    </row>
    <row r="9" spans="1:14" x14ac:dyDescent="0.35">
      <c r="A9" s="210" t="s">
        <v>130</v>
      </c>
      <c r="B9" s="141">
        <v>1.8641830388418799E-2</v>
      </c>
      <c r="C9" s="141">
        <v>6.6878883031898E-3</v>
      </c>
      <c r="D9" s="142">
        <f t="shared" si="0"/>
        <v>2.5329718691608598E-2</v>
      </c>
      <c r="E9" s="141">
        <v>2.64355899858368E-2</v>
      </c>
      <c r="F9" s="141">
        <v>2.05270776423888E-2</v>
      </c>
      <c r="G9" s="141">
        <f t="shared" si="1"/>
        <v>4.6962667628225596E-2</v>
      </c>
      <c r="H9" s="141">
        <v>0.30336427728159698</v>
      </c>
      <c r="I9" s="143">
        <f t="shared" si="2"/>
        <v>0.37565666360143118</v>
      </c>
      <c r="J9" s="141">
        <v>0.24055333676355201</v>
      </c>
      <c r="K9" s="141">
        <v>7.1197047133168906E-2</v>
      </c>
      <c r="L9" s="141">
        <v>0.14534308438427301</v>
      </c>
      <c r="M9" s="143">
        <f t="shared" si="3"/>
        <v>0.45709346828099395</v>
      </c>
      <c r="N9" s="143">
        <v>0.167249868117576</v>
      </c>
    </row>
    <row r="10" spans="1:14" x14ac:dyDescent="0.35">
      <c r="A10" s="210"/>
      <c r="B10" s="141">
        <v>2.2663282433432502E-2</v>
      </c>
      <c r="C10" s="141">
        <v>8.7093562139631594E-3</v>
      </c>
      <c r="D10" s="142">
        <f t="shared" si="0"/>
        <v>3.1372638647395659E-2</v>
      </c>
      <c r="E10" s="141">
        <v>3.8712930402090201E-2</v>
      </c>
      <c r="F10" s="141">
        <v>2.2768595084145499E-2</v>
      </c>
      <c r="G10" s="141">
        <f t="shared" si="1"/>
        <v>6.14815254862357E-2</v>
      </c>
      <c r="H10" s="141">
        <v>0.212503591763575</v>
      </c>
      <c r="I10" s="143">
        <f t="shared" si="2"/>
        <v>0.30535775589720637</v>
      </c>
      <c r="J10" s="141">
        <v>0.27549789426514798</v>
      </c>
      <c r="K10" s="141">
        <v>7.2455103690531097E-2</v>
      </c>
      <c r="L10" s="141">
        <v>0.17650400259494101</v>
      </c>
      <c r="M10" s="143">
        <f t="shared" si="3"/>
        <v>0.52445700055062006</v>
      </c>
      <c r="N10" s="143">
        <v>0.17018524355217299</v>
      </c>
    </row>
    <row r="11" spans="1:14" x14ac:dyDescent="0.35">
      <c r="A11" s="210"/>
      <c r="B11" s="141">
        <v>3.6998923887068498E-2</v>
      </c>
      <c r="C11" s="141">
        <v>2.13062405418558E-2</v>
      </c>
      <c r="D11" s="142">
        <f t="shared" si="0"/>
        <v>5.8305164428924298E-2</v>
      </c>
      <c r="E11" s="141">
        <v>6.7604922411355697E-2</v>
      </c>
      <c r="F11" s="141">
        <v>4.69095379997162E-2</v>
      </c>
      <c r="G11" s="141">
        <f t="shared" si="1"/>
        <v>0.1145144604110719</v>
      </c>
      <c r="H11" s="141">
        <v>0.13754486815025799</v>
      </c>
      <c r="I11" s="143">
        <f t="shared" si="2"/>
        <v>0.31036449299025415</v>
      </c>
      <c r="J11" s="141">
        <v>0.28225766016891901</v>
      </c>
      <c r="K11" s="141">
        <v>6.0664332931837102E-2</v>
      </c>
      <c r="L11" s="141">
        <v>0.159665154035842</v>
      </c>
      <c r="M11" s="143">
        <f t="shared" si="3"/>
        <v>0.50258714713659813</v>
      </c>
      <c r="N11" s="143">
        <v>0.187048359873148</v>
      </c>
    </row>
    <row r="12" spans="1:14" x14ac:dyDescent="0.35">
      <c r="A12" s="210" t="s">
        <v>131</v>
      </c>
      <c r="B12" s="141">
        <v>2.9066259157167401E-2</v>
      </c>
      <c r="C12" s="141">
        <v>1.9262463396920601E-2</v>
      </c>
      <c r="D12" s="142">
        <f t="shared" si="0"/>
        <v>4.8328722554088002E-2</v>
      </c>
      <c r="E12" s="141">
        <v>0.103063885902</v>
      </c>
      <c r="F12" s="141">
        <v>7.1808220210916596E-2</v>
      </c>
      <c r="G12" s="141">
        <f t="shared" si="1"/>
        <v>0.17487210611291659</v>
      </c>
      <c r="H12" s="141">
        <v>6.1521135227860201E-2</v>
      </c>
      <c r="I12" s="143">
        <f t="shared" si="2"/>
        <v>0.28472196389486476</v>
      </c>
      <c r="J12" s="141">
        <v>0.21570507723315699</v>
      </c>
      <c r="K12" s="141">
        <v>7.2476905950331405E-2</v>
      </c>
      <c r="L12" s="141">
        <v>0.20880251476169601</v>
      </c>
      <c r="M12" s="143">
        <f t="shared" si="3"/>
        <v>0.4969844979451844</v>
      </c>
      <c r="N12" s="143">
        <v>0.21829353815995101</v>
      </c>
    </row>
    <row r="13" spans="1:14" x14ac:dyDescent="0.35">
      <c r="A13" s="210"/>
      <c r="B13" s="141">
        <v>2.9582951095054599E-2</v>
      </c>
      <c r="C13" s="141">
        <v>1.2357571289252699E-2</v>
      </c>
      <c r="D13" s="142">
        <f t="shared" si="0"/>
        <v>4.1940522384307302E-2</v>
      </c>
      <c r="E13" s="141">
        <v>7.9657979101939599E-2</v>
      </c>
      <c r="F13" s="141">
        <v>7.4037970593870697E-2</v>
      </c>
      <c r="G13" s="141">
        <f t="shared" si="1"/>
        <v>0.1536959496958103</v>
      </c>
      <c r="H13" s="141">
        <v>5.9900450598638001E-2</v>
      </c>
      <c r="I13" s="143">
        <f t="shared" si="2"/>
        <v>0.25553692267875561</v>
      </c>
      <c r="J13" s="141">
        <v>0.203308911993618</v>
      </c>
      <c r="K13" s="141">
        <v>8.7255199016283994E-2</v>
      </c>
      <c r="L13" s="141">
        <v>0.22995828312175301</v>
      </c>
      <c r="M13" s="143">
        <f t="shared" si="3"/>
        <v>0.52052239413165502</v>
      </c>
      <c r="N13" s="143">
        <v>0.22394068318958901</v>
      </c>
    </row>
    <row r="14" spans="1:14" x14ac:dyDescent="0.35">
      <c r="A14" s="210"/>
      <c r="B14" s="141">
        <v>2.82521725323862E-2</v>
      </c>
      <c r="C14" s="141">
        <v>0.15111828479023601</v>
      </c>
      <c r="D14" s="142">
        <f t="shared" si="0"/>
        <v>0.17937045732262222</v>
      </c>
      <c r="E14" s="141">
        <v>5.4502563403151898E-2</v>
      </c>
      <c r="F14" s="141">
        <v>2.1262167378835298E-2</v>
      </c>
      <c r="G14" s="141">
        <f t="shared" si="1"/>
        <v>7.57647307819872E-2</v>
      </c>
      <c r="H14" s="141">
        <v>4.4998661227168398E-2</v>
      </c>
      <c r="I14" s="143">
        <f t="shared" si="2"/>
        <v>0.30013384933177784</v>
      </c>
      <c r="J14" s="141">
        <v>0.24973578783893499</v>
      </c>
      <c r="K14" s="141">
        <v>0.14109855604072</v>
      </c>
      <c r="L14" s="141">
        <v>3.3759777212194697E-2</v>
      </c>
      <c r="M14" s="143">
        <f t="shared" si="3"/>
        <v>0.42459412109184969</v>
      </c>
      <c r="N14" s="143">
        <v>0.27527202957637098</v>
      </c>
    </row>
    <row r="15" spans="1:14" x14ac:dyDescent="0.35">
      <c r="A15" s="210" t="s">
        <v>141</v>
      </c>
      <c r="B15" s="141">
        <v>1.5862252940703502E-2</v>
      </c>
      <c r="C15" s="141">
        <v>1.0313047840274999E-2</v>
      </c>
      <c r="D15" s="142">
        <f t="shared" si="0"/>
        <v>2.6175300780978503E-2</v>
      </c>
      <c r="E15" s="141">
        <v>3.9278451744373902E-2</v>
      </c>
      <c r="F15" s="141">
        <v>4.7555757676297897E-2</v>
      </c>
      <c r="G15" s="141">
        <f t="shared" si="1"/>
        <v>8.6834209420671798E-2</v>
      </c>
      <c r="H15" s="141">
        <v>0.128495788920407</v>
      </c>
      <c r="I15" s="143">
        <f t="shared" si="2"/>
        <v>0.24150529912205732</v>
      </c>
      <c r="J15" s="141">
        <v>0.25379604705126602</v>
      </c>
      <c r="K15" s="141">
        <v>7.7296190225704206E-2</v>
      </c>
      <c r="L15" s="141">
        <v>0.33977255810445101</v>
      </c>
      <c r="M15" s="143">
        <f t="shared" si="3"/>
        <v>0.6708647953814213</v>
      </c>
      <c r="N15" s="143">
        <v>8.7629905496521901E-2</v>
      </c>
    </row>
    <row r="16" spans="1:14" x14ac:dyDescent="0.35">
      <c r="A16" s="210"/>
      <c r="B16" s="141">
        <v>2.1854738678744701E-2</v>
      </c>
      <c r="C16" s="141">
        <v>1.18726075616945E-2</v>
      </c>
      <c r="D16" s="142">
        <f t="shared" si="0"/>
        <v>3.3727346240439202E-2</v>
      </c>
      <c r="E16" s="141">
        <v>4.25045583048589E-2</v>
      </c>
      <c r="F16" s="141">
        <v>5.6091059346588E-2</v>
      </c>
      <c r="G16" s="141">
        <f t="shared" si="1"/>
        <v>9.8595617651446893E-2</v>
      </c>
      <c r="H16" s="141">
        <v>9.5282374439175602E-2</v>
      </c>
      <c r="I16" s="143">
        <f t="shared" si="2"/>
        <v>0.22760533833106167</v>
      </c>
      <c r="J16" s="141">
        <v>0.32158874025376699</v>
      </c>
      <c r="K16" s="141">
        <v>7.1464164500841296E-2</v>
      </c>
      <c r="L16" s="141">
        <v>0.28959606195978799</v>
      </c>
      <c r="M16" s="143">
        <f t="shared" si="3"/>
        <v>0.68264896671439623</v>
      </c>
      <c r="N16" s="143">
        <v>8.9745694954541599E-2</v>
      </c>
    </row>
    <row r="17" spans="1:14" x14ac:dyDescent="0.35">
      <c r="A17" s="210"/>
      <c r="B17" s="141">
        <v>1.7726935003743598E-2</v>
      </c>
      <c r="C17" s="141">
        <v>6.3553276567750302E-3</v>
      </c>
      <c r="D17" s="142">
        <f t="shared" si="0"/>
        <v>2.4082262660518629E-2</v>
      </c>
      <c r="E17" s="141">
        <v>3.9213504682888999E-2</v>
      </c>
      <c r="F17" s="141">
        <v>5.5498388030314198E-2</v>
      </c>
      <c r="G17" s="141">
        <f t="shared" si="1"/>
        <v>9.4711892713203197E-2</v>
      </c>
      <c r="H17" s="141">
        <v>0.109090186357463</v>
      </c>
      <c r="I17" s="143">
        <f t="shared" si="2"/>
        <v>0.22788434173118483</v>
      </c>
      <c r="J17" s="141">
        <v>0.25544915054785</v>
      </c>
      <c r="K17" s="141">
        <v>8.4051010825414593E-2</v>
      </c>
      <c r="L17" s="141">
        <v>0.337440087578529</v>
      </c>
      <c r="M17" s="143">
        <f t="shared" si="3"/>
        <v>0.67694024895179361</v>
      </c>
      <c r="N17" s="143">
        <v>9.5175409317020898E-2</v>
      </c>
    </row>
    <row r="18" spans="1:14" x14ac:dyDescent="0.35">
      <c r="A18" s="210" t="s">
        <v>144</v>
      </c>
      <c r="B18" s="141">
        <v>1.0438821672491019E-2</v>
      </c>
      <c r="C18" s="141">
        <v>2.6249819979767951E-3</v>
      </c>
      <c r="D18" s="142">
        <f t="shared" si="0"/>
        <v>1.3063803670467814E-2</v>
      </c>
      <c r="E18" s="141">
        <v>1.6615081974117651E-2</v>
      </c>
      <c r="F18" s="141">
        <v>1.6886571655985248E-2</v>
      </c>
      <c r="G18" s="141">
        <f t="shared" si="1"/>
        <v>3.35016536301029E-2</v>
      </c>
      <c r="H18" s="141">
        <v>0.24052363648470748</v>
      </c>
      <c r="I18" s="143">
        <f t="shared" si="2"/>
        <v>0.28708909378527819</v>
      </c>
      <c r="J18" s="141">
        <v>0.17815928324100799</v>
      </c>
      <c r="K18" s="141">
        <v>6.0451971458519049E-2</v>
      </c>
      <c r="L18" s="141">
        <v>0.24612985517712149</v>
      </c>
      <c r="M18" s="143">
        <f t="shared" si="3"/>
        <v>0.48474110987664853</v>
      </c>
      <c r="N18" s="143">
        <v>0.22816979633807299</v>
      </c>
    </row>
    <row r="19" spans="1:14" x14ac:dyDescent="0.35">
      <c r="A19" s="210"/>
      <c r="B19" s="141">
        <v>8.0994721225913398E-3</v>
      </c>
      <c r="C19" s="141">
        <v>2.7886790092972701E-3</v>
      </c>
      <c r="D19" s="142">
        <f t="shared" si="0"/>
        <v>1.088815113188861E-2</v>
      </c>
      <c r="E19" s="141">
        <v>1.5604299456435501E-2</v>
      </c>
      <c r="F19" s="141">
        <v>1.7593283749831299E-2</v>
      </c>
      <c r="G19" s="141">
        <f t="shared" si="1"/>
        <v>3.3197583206266798E-2</v>
      </c>
      <c r="H19" s="141">
        <v>0.269407109549546</v>
      </c>
      <c r="I19" s="143">
        <f t="shared" si="2"/>
        <v>0.31349284388770138</v>
      </c>
      <c r="J19" s="141">
        <v>0.17511263778969599</v>
      </c>
      <c r="K19" s="141">
        <v>3.73190867420665E-2</v>
      </c>
      <c r="L19" s="141">
        <v>0.24441951316782001</v>
      </c>
      <c r="M19" s="143">
        <f t="shared" si="3"/>
        <v>0.45685123769958247</v>
      </c>
      <c r="N19" s="143">
        <v>0.22965591841271599</v>
      </c>
    </row>
    <row r="20" spans="1:14" s="140" customFormat="1" x14ac:dyDescent="0.35">
      <c r="A20" s="210"/>
      <c r="B20" s="141">
        <v>1.2778171222390699E-2</v>
      </c>
      <c r="C20" s="144">
        <v>2.4612849866563198E-3</v>
      </c>
      <c r="D20" s="145">
        <f t="shared" si="0"/>
        <v>1.5239456209047019E-2</v>
      </c>
      <c r="E20" s="144">
        <v>1.76258644917998E-2</v>
      </c>
      <c r="F20" s="144">
        <v>1.6179859562139201E-2</v>
      </c>
      <c r="G20" s="144">
        <f t="shared" si="1"/>
        <v>3.3805724053939001E-2</v>
      </c>
      <c r="H20" s="144">
        <v>0.21164016341986899</v>
      </c>
      <c r="I20" s="143">
        <f t="shared" si="2"/>
        <v>0.26068534368285501</v>
      </c>
      <c r="J20" s="144">
        <v>0.18120592869232</v>
      </c>
      <c r="K20" s="144">
        <v>8.3584856174971606E-2</v>
      </c>
      <c r="L20" s="144">
        <v>0.247840197186423</v>
      </c>
      <c r="M20" s="143">
        <f t="shared" si="3"/>
        <v>0.5126309820537146</v>
      </c>
      <c r="N20" s="143">
        <v>0.22668367426343</v>
      </c>
    </row>
    <row r="21" spans="1:14" s="139" customFormat="1" x14ac:dyDescent="0.35">
      <c r="A21" s="210" t="s">
        <v>135</v>
      </c>
      <c r="B21" s="142">
        <v>1.0300567233944799E-2</v>
      </c>
      <c r="C21" s="142">
        <v>4.8699254362097903E-3</v>
      </c>
      <c r="D21" s="142">
        <f t="shared" si="0"/>
        <v>1.5170492670154589E-2</v>
      </c>
      <c r="E21" s="142">
        <v>1.4495556309059399E-2</v>
      </c>
      <c r="F21" s="142">
        <v>1.7942923568807102E-2</v>
      </c>
      <c r="G21" s="142">
        <f t="shared" si="1"/>
        <v>3.2438479877866501E-2</v>
      </c>
      <c r="H21" s="142">
        <v>0.13767975703914101</v>
      </c>
      <c r="I21" s="143">
        <f t="shared" si="2"/>
        <v>0.18528872958716208</v>
      </c>
      <c r="J21" s="142">
        <v>0.21182618102063999</v>
      </c>
      <c r="K21" s="142">
        <v>0.15616989032109599</v>
      </c>
      <c r="L21" s="142">
        <v>0.153262472150232</v>
      </c>
      <c r="M21" s="143">
        <f t="shared" si="3"/>
        <v>0.52125854349196798</v>
      </c>
      <c r="N21" s="146">
        <v>0.29345272692086899</v>
      </c>
    </row>
    <row r="22" spans="1:14" x14ac:dyDescent="0.35">
      <c r="A22" s="210"/>
      <c r="B22" s="141">
        <v>8.6540336847470492E-3</v>
      </c>
      <c r="C22" s="141">
        <v>1.8785077926265801E-2</v>
      </c>
      <c r="D22" s="142">
        <f t="shared" si="0"/>
        <v>2.743911161101285E-2</v>
      </c>
      <c r="E22" s="141">
        <v>1.6975219920080799E-2</v>
      </c>
      <c r="F22" s="141">
        <v>4.42063018752103E-3</v>
      </c>
      <c r="G22" s="141">
        <f t="shared" si="1"/>
        <v>2.1395850107601831E-2</v>
      </c>
      <c r="H22" s="141">
        <v>9.6995271224379995E-2</v>
      </c>
      <c r="I22" s="143">
        <f t="shared" si="2"/>
        <v>0.14583023294299469</v>
      </c>
      <c r="J22" s="141">
        <v>0.48387697958464998</v>
      </c>
      <c r="K22" s="141">
        <v>3.0788389070736898E-2</v>
      </c>
      <c r="L22" s="141">
        <v>0.19846029171271201</v>
      </c>
      <c r="M22" s="143">
        <f t="shared" si="3"/>
        <v>0.71312566036809888</v>
      </c>
      <c r="N22" s="143">
        <v>0.14104410668890599</v>
      </c>
    </row>
    <row r="23" spans="1:14" x14ac:dyDescent="0.35">
      <c r="A23" s="210"/>
      <c r="B23" s="141">
        <v>7.8809142419880608E-3</v>
      </c>
      <c r="C23" s="141">
        <v>4.5196319209301599E-3</v>
      </c>
      <c r="D23" s="142">
        <f t="shared" si="0"/>
        <v>1.2400546162918221E-2</v>
      </c>
      <c r="E23" s="141">
        <v>1.6609905869596899E-2</v>
      </c>
      <c r="F23" s="141">
        <v>2.5007940468670799E-2</v>
      </c>
      <c r="G23" s="141">
        <f t="shared" si="1"/>
        <v>4.1617846338267699E-2</v>
      </c>
      <c r="H23" s="141">
        <v>4.6605882455136201E-2</v>
      </c>
      <c r="I23" s="143">
        <f t="shared" si="2"/>
        <v>0.10062427495632212</v>
      </c>
      <c r="J23" s="141">
        <v>0.437276973951781</v>
      </c>
      <c r="K23" s="141">
        <v>6.7018798278321801E-2</v>
      </c>
      <c r="L23" s="141">
        <v>0.26021496368559299</v>
      </c>
      <c r="M23" s="143">
        <f t="shared" si="3"/>
        <v>0.76451073591569574</v>
      </c>
      <c r="N23" s="143">
        <v>0.134864989127982</v>
      </c>
    </row>
    <row r="24" spans="1:14" x14ac:dyDescent="0.35">
      <c r="A24" s="210" t="s">
        <v>136</v>
      </c>
      <c r="B24" s="141">
        <v>1.0042563122736501E-2</v>
      </c>
      <c r="C24" s="141">
        <v>4.8935785715064099E-3</v>
      </c>
      <c r="D24" s="142">
        <f t="shared" si="0"/>
        <v>1.493614169424291E-2</v>
      </c>
      <c r="E24" s="141">
        <v>1.8705933954965E-2</v>
      </c>
      <c r="F24" s="141">
        <v>1.7653661318503301E-2</v>
      </c>
      <c r="G24" s="141">
        <f t="shared" si="1"/>
        <v>3.6359595273468298E-2</v>
      </c>
      <c r="H24" s="141">
        <v>8.9722872025485595E-2</v>
      </c>
      <c r="I24" s="143">
        <f t="shared" si="2"/>
        <v>0.14101860899319679</v>
      </c>
      <c r="J24" s="141">
        <v>0.33795319237042198</v>
      </c>
      <c r="K24" s="141">
        <v>6.3749332539039597E-2</v>
      </c>
      <c r="L24" s="141">
        <v>0.21699292037327</v>
      </c>
      <c r="M24" s="143">
        <f t="shared" si="3"/>
        <v>0.61869544528273157</v>
      </c>
      <c r="N24" s="143">
        <v>0.240285945724072</v>
      </c>
    </row>
    <row r="25" spans="1:14" x14ac:dyDescent="0.35">
      <c r="A25" s="210"/>
      <c r="B25" s="141">
        <v>1.07386363636364E-2</v>
      </c>
      <c r="C25" s="141">
        <v>4.725E-3</v>
      </c>
      <c r="D25" s="142">
        <f t="shared" si="0"/>
        <v>1.54636363636364E-2</v>
      </c>
      <c r="E25" s="141">
        <v>1.9084090909090901E-2</v>
      </c>
      <c r="F25" s="141">
        <v>1.13522727272727E-2</v>
      </c>
      <c r="G25" s="141">
        <f t="shared" si="1"/>
        <v>3.0436363636363602E-2</v>
      </c>
      <c r="H25" s="141">
        <v>7.3327272727273102E-2</v>
      </c>
      <c r="I25" s="143">
        <f t="shared" si="2"/>
        <v>0.1192272727272731</v>
      </c>
      <c r="J25" s="141">
        <v>0.41563636363636303</v>
      </c>
      <c r="K25" s="141">
        <v>6.9545454545454494E-2</v>
      </c>
      <c r="L25" s="141">
        <v>0.152590909090909</v>
      </c>
      <c r="M25" s="143">
        <f t="shared" si="3"/>
        <v>0.63777272727272649</v>
      </c>
      <c r="N25" s="143">
        <v>0.24299999999999999</v>
      </c>
    </row>
    <row r="26" spans="1:14" x14ac:dyDescent="0.35">
      <c r="A26" s="210"/>
      <c r="B26" s="141">
        <v>1.3327497686907001E-2</v>
      </c>
      <c r="C26" s="141">
        <v>5.7249052085412101E-3</v>
      </c>
      <c r="D26" s="142">
        <f t="shared" si="0"/>
        <v>1.9052402895448212E-2</v>
      </c>
      <c r="E26" s="141">
        <v>1.9399366847481E-2</v>
      </c>
      <c r="F26" s="141">
        <v>1.98177645543441E-2</v>
      </c>
      <c r="G26" s="141">
        <f t="shared" si="1"/>
        <v>3.9217131401825103E-2</v>
      </c>
      <c r="H26" s="141">
        <v>9.1872879664738005E-2</v>
      </c>
      <c r="I26" s="143">
        <f t="shared" si="2"/>
        <v>0.15014241396201133</v>
      </c>
      <c r="J26" s="141">
        <v>0.37757841838863598</v>
      </c>
      <c r="K26" s="141">
        <v>5.6330618094737002E-2</v>
      </c>
      <c r="L26" s="141">
        <v>0.208586564104425</v>
      </c>
      <c r="M26" s="143">
        <f t="shared" si="3"/>
        <v>0.64249560058779798</v>
      </c>
      <c r="N26" s="143">
        <v>0.20736198545019099</v>
      </c>
    </row>
    <row r="27" spans="1:14" x14ac:dyDescent="0.35">
      <c r="A27" s="210" t="s">
        <v>139</v>
      </c>
      <c r="B27" s="141">
        <v>1.6719826651732501E-2</v>
      </c>
      <c r="C27" s="141">
        <v>4.5692663521278796E-3</v>
      </c>
      <c r="D27" s="142">
        <f t="shared" si="0"/>
        <v>2.1289093003860379E-2</v>
      </c>
      <c r="E27" s="141">
        <v>2.0039204001708801E-2</v>
      </c>
      <c r="F27" s="141">
        <v>2.7210698276349001E-2</v>
      </c>
      <c r="G27" s="141">
        <f t="shared" si="1"/>
        <v>4.7249902278057802E-2</v>
      </c>
      <c r="H27" s="141">
        <v>0.377002047370187</v>
      </c>
      <c r="I27" s="143">
        <f t="shared" si="2"/>
        <v>0.44554104265210515</v>
      </c>
      <c r="J27" s="141">
        <v>0.13769269007309101</v>
      </c>
      <c r="K27" s="141">
        <v>4.09799672836582E-2</v>
      </c>
      <c r="L27" s="141">
        <v>0.13769269007309101</v>
      </c>
      <c r="M27" s="143">
        <f t="shared" si="3"/>
        <v>0.31636534742984024</v>
      </c>
      <c r="N27" s="143">
        <v>0.23809360991805401</v>
      </c>
    </row>
    <row r="28" spans="1:14" x14ac:dyDescent="0.35">
      <c r="A28" s="210"/>
      <c r="B28" s="141">
        <v>2.3453557960438201E-2</v>
      </c>
      <c r="C28" s="141">
        <v>5.84037575028793E-3</v>
      </c>
      <c r="D28" s="142">
        <f t="shared" si="0"/>
        <v>2.9293933710726132E-2</v>
      </c>
      <c r="E28" s="141">
        <v>2.7094843016659799E-2</v>
      </c>
      <c r="F28" s="141">
        <v>3.1513481062411801E-2</v>
      </c>
      <c r="G28" s="141">
        <f t="shared" si="1"/>
        <v>5.86083240790716E-2</v>
      </c>
      <c r="H28" s="141">
        <v>0.241937638604484</v>
      </c>
      <c r="I28" s="143">
        <f t="shared" si="2"/>
        <v>0.32983989639428174</v>
      </c>
      <c r="J28" s="141">
        <v>0.20865790771606599</v>
      </c>
      <c r="K28" s="141">
        <v>7.2825701124430903E-2</v>
      </c>
      <c r="L28" s="141">
        <v>0.140741804420249</v>
      </c>
      <c r="M28" s="143">
        <f t="shared" si="3"/>
        <v>0.42222541326074592</v>
      </c>
      <c r="N28" s="143">
        <v>0.24793469034497301</v>
      </c>
    </row>
    <row r="29" spans="1:14" x14ac:dyDescent="0.35">
      <c r="A29" s="210"/>
      <c r="B29" s="141">
        <v>1.40812057297625E-2</v>
      </c>
      <c r="C29" s="141">
        <v>8.2788484268734308E-3</v>
      </c>
      <c r="D29" s="142">
        <f t="shared" si="0"/>
        <v>2.2360054156635931E-2</v>
      </c>
      <c r="E29" s="141">
        <v>3.1488277638429603E-2</v>
      </c>
      <c r="F29" s="141">
        <v>3.3289362092236402E-2</v>
      </c>
      <c r="G29" s="141">
        <f t="shared" si="1"/>
        <v>6.4777639730665998E-2</v>
      </c>
      <c r="H29" s="141">
        <v>0.25996919160772303</v>
      </c>
      <c r="I29" s="143">
        <f t="shared" si="2"/>
        <v>0.34710688549502494</v>
      </c>
      <c r="J29" s="141">
        <v>0.204259350556729</v>
      </c>
      <c r="K29" s="141">
        <v>3.0700303189889099E-2</v>
      </c>
      <c r="L29" s="141">
        <v>0.16946567360818801</v>
      </c>
      <c r="M29" s="143">
        <f t="shared" si="3"/>
        <v>0.40442532735480607</v>
      </c>
      <c r="N29" s="143">
        <v>0.24846778715016901</v>
      </c>
    </row>
    <row r="30" spans="1:14" x14ac:dyDescent="0.35">
      <c r="A30" s="210" t="s">
        <v>132</v>
      </c>
      <c r="B30" s="141">
        <v>1.3862258390632E-2</v>
      </c>
      <c r="C30" s="141">
        <v>8.8538233863069294E-3</v>
      </c>
      <c r="D30" s="142">
        <f t="shared" si="0"/>
        <v>2.2716081776938929E-2</v>
      </c>
      <c r="E30" s="141">
        <v>2.4078208451755401E-2</v>
      </c>
      <c r="F30" s="141">
        <v>3.8872999719761797E-2</v>
      </c>
      <c r="G30" s="141">
        <f t="shared" si="1"/>
        <v>6.2951208171517198E-2</v>
      </c>
      <c r="H30" s="141">
        <v>0.26344571743925399</v>
      </c>
      <c r="I30" s="143">
        <f t="shared" si="2"/>
        <v>0.34911300738771012</v>
      </c>
      <c r="J30" s="141">
        <v>0.15842581017864699</v>
      </c>
      <c r="K30" s="141">
        <v>4.0654242294523801E-2</v>
      </c>
      <c r="L30" s="141">
        <v>0.30302079565916801</v>
      </c>
      <c r="M30" s="143">
        <f t="shared" si="3"/>
        <v>0.5021008481323388</v>
      </c>
      <c r="N30" s="143">
        <v>0.14878614447995001</v>
      </c>
    </row>
    <row r="31" spans="1:14" x14ac:dyDescent="0.35">
      <c r="A31" s="210"/>
      <c r="B31" s="141">
        <v>1.4126020491892601E-2</v>
      </c>
      <c r="C31" s="141">
        <v>8.0645597047510793E-3</v>
      </c>
      <c r="D31" s="142">
        <f t="shared" si="0"/>
        <v>2.2190580196643682E-2</v>
      </c>
      <c r="E31" s="141">
        <v>2.58316297916736E-2</v>
      </c>
      <c r="F31" s="141">
        <v>3.6222705426773298E-2</v>
      </c>
      <c r="G31" s="141">
        <f t="shared" si="1"/>
        <v>6.2054335218446902E-2</v>
      </c>
      <c r="H31" s="141">
        <v>0.28853473600840701</v>
      </c>
      <c r="I31" s="143">
        <f t="shared" si="2"/>
        <v>0.37277965142349756</v>
      </c>
      <c r="J31" s="141">
        <v>0.34762112466016098</v>
      </c>
      <c r="K31" s="141">
        <v>3.9227353803192602E-2</v>
      </c>
      <c r="L31" s="141">
        <v>0.142303485605175</v>
      </c>
      <c r="M31" s="143">
        <f t="shared" si="3"/>
        <v>0.5291519640685286</v>
      </c>
      <c r="N31" s="143">
        <v>9.8068384507973699E-2</v>
      </c>
    </row>
    <row r="32" spans="1:14" x14ac:dyDescent="0.35">
      <c r="A32" s="210"/>
      <c r="B32" s="141">
        <v>2.1932462542816899E-2</v>
      </c>
      <c r="C32" s="141">
        <v>7.5912074426132299E-3</v>
      </c>
      <c r="D32" s="142">
        <f t="shared" si="0"/>
        <v>2.9523669985430129E-2</v>
      </c>
      <c r="E32" s="141">
        <v>3.2441767511249997E-2</v>
      </c>
      <c r="F32" s="141">
        <v>3.9222969234952297E-2</v>
      </c>
      <c r="G32" s="141">
        <f t="shared" si="1"/>
        <v>7.1664736746202301E-2</v>
      </c>
      <c r="H32" s="141">
        <v>0.25329934342863902</v>
      </c>
      <c r="I32" s="143">
        <f t="shared" si="2"/>
        <v>0.35448775016027145</v>
      </c>
      <c r="J32" s="141">
        <v>0.41580293570757498</v>
      </c>
      <c r="K32" s="141">
        <v>5.8154256742255703E-3</v>
      </c>
      <c r="L32" s="141">
        <v>0.15037029243371</v>
      </c>
      <c r="M32" s="143">
        <f t="shared" si="3"/>
        <v>0.57198865381551056</v>
      </c>
      <c r="N32" s="143">
        <v>7.3523596024217305E-2</v>
      </c>
    </row>
    <row r="33" spans="1:14" x14ac:dyDescent="0.35">
      <c r="A33" s="210" t="s">
        <v>142</v>
      </c>
      <c r="B33" s="141">
        <v>2.0205804545729799E-2</v>
      </c>
      <c r="C33" s="141">
        <v>7.3795987703138702E-3</v>
      </c>
      <c r="D33" s="142">
        <f t="shared" si="0"/>
        <v>2.7585403316043668E-2</v>
      </c>
      <c r="E33" s="141">
        <v>3.2196394089309403E-2</v>
      </c>
      <c r="F33" s="141">
        <v>2.61658624884662E-2</v>
      </c>
      <c r="G33" s="141">
        <f t="shared" si="1"/>
        <v>5.8362256577775606E-2</v>
      </c>
      <c r="H33" s="141">
        <v>9.6155199450929402E-2</v>
      </c>
      <c r="I33" s="143">
        <f t="shared" si="2"/>
        <v>0.18210285934474868</v>
      </c>
      <c r="J33" s="141">
        <v>0.21222638755554801</v>
      </c>
      <c r="K33" s="141">
        <v>0.11879845223697599</v>
      </c>
      <c r="L33" s="141">
        <v>0.283102752279981</v>
      </c>
      <c r="M33" s="143">
        <f t="shared" si="3"/>
        <v>0.614127592072505</v>
      </c>
      <c r="N33" s="143">
        <v>0.20376954858274601</v>
      </c>
    </row>
    <row r="34" spans="1:14" x14ac:dyDescent="0.35">
      <c r="A34" s="210"/>
      <c r="B34" s="141">
        <v>2.1901115418795001E-2</v>
      </c>
      <c r="C34" s="141">
        <v>5.5733660735013497E-3</v>
      </c>
      <c r="D34" s="142">
        <f t="shared" si="0"/>
        <v>2.7474481492296352E-2</v>
      </c>
      <c r="E34" s="141">
        <v>2.3742137064013E-2</v>
      </c>
      <c r="F34" s="141">
        <v>3.0100200887935101E-2</v>
      </c>
      <c r="G34" s="141">
        <f t="shared" si="1"/>
        <v>5.3842337951948101E-2</v>
      </c>
      <c r="H34" s="141">
        <v>7.8050564848585094E-2</v>
      </c>
      <c r="I34" s="143">
        <f t="shared" si="2"/>
        <v>0.15936738429282954</v>
      </c>
      <c r="J34" s="141">
        <v>0.30945260003772801</v>
      </c>
      <c r="K34" s="141">
        <v>7.2836047603158399E-2</v>
      </c>
      <c r="L34" s="141">
        <v>0.251505689237425</v>
      </c>
      <c r="M34" s="143">
        <f t="shared" si="3"/>
        <v>0.63379433687831144</v>
      </c>
      <c r="N34" s="143">
        <v>0.206838278828859</v>
      </c>
    </row>
    <row r="35" spans="1:14" x14ac:dyDescent="0.35">
      <c r="A35" s="210"/>
      <c r="B35" s="141">
        <v>1.8741623742988101E-2</v>
      </c>
      <c r="C35" s="141">
        <v>9.1505577463093703E-3</v>
      </c>
      <c r="D35" s="142">
        <f t="shared" si="0"/>
        <v>2.7892181489297473E-2</v>
      </c>
      <c r="E35" s="141">
        <v>3.8654598969913002E-2</v>
      </c>
      <c r="F35" s="141">
        <v>2.56696171351611E-2</v>
      </c>
      <c r="G35" s="141">
        <f t="shared" si="1"/>
        <v>6.4324216105074106E-2</v>
      </c>
      <c r="H35" s="141">
        <v>0.16372512132716799</v>
      </c>
      <c r="I35" s="143">
        <f t="shared" si="2"/>
        <v>0.2559415189215396</v>
      </c>
      <c r="J35" s="141">
        <v>0.27391603932059599</v>
      </c>
      <c r="K35" s="141">
        <v>0.140161716026621</v>
      </c>
      <c r="L35" s="141">
        <v>0.17299960378142901</v>
      </c>
      <c r="M35" s="143">
        <f t="shared" si="3"/>
        <v>0.587077359128646</v>
      </c>
      <c r="N35" s="143">
        <v>0.15698112194981501</v>
      </c>
    </row>
    <row r="36" spans="1:14" x14ac:dyDescent="0.35">
      <c r="A36" s="210" t="s">
        <v>143</v>
      </c>
      <c r="B36" s="141">
        <v>1.0980993340519199E-2</v>
      </c>
      <c r="C36" s="141">
        <v>6.0395463372855604E-3</v>
      </c>
      <c r="D36" s="142">
        <f t="shared" si="0"/>
        <v>1.7020539677804758E-2</v>
      </c>
      <c r="E36" s="141">
        <v>3.0980635841261098E-2</v>
      </c>
      <c r="F36" s="141">
        <v>5.7995912976223599E-2</v>
      </c>
      <c r="G36" s="141">
        <f t="shared" si="1"/>
        <v>8.8976548817484694E-2</v>
      </c>
      <c r="H36" s="141">
        <v>9.1576990732696803E-2</v>
      </c>
      <c r="I36" s="143">
        <f t="shared" si="2"/>
        <v>0.19757407922798625</v>
      </c>
      <c r="J36" s="141">
        <v>0.30828122044864997</v>
      </c>
      <c r="K36" s="141">
        <v>7.4833436098352996E-2</v>
      </c>
      <c r="L36" s="141">
        <v>0.23588800509263499</v>
      </c>
      <c r="M36" s="143">
        <f t="shared" si="3"/>
        <v>0.61900266163963791</v>
      </c>
      <c r="N36" s="143">
        <v>0.183423259132376</v>
      </c>
    </row>
    <row r="37" spans="1:14" x14ac:dyDescent="0.35">
      <c r="A37" s="210"/>
      <c r="B37" s="141">
        <v>1.48632122944269E-2</v>
      </c>
      <c r="C37" s="141">
        <v>5.8884311002511099E-3</v>
      </c>
      <c r="D37" s="142">
        <f t="shared" si="0"/>
        <v>2.0751643394678009E-2</v>
      </c>
      <c r="E37" s="141">
        <v>3.4386407131983598E-2</v>
      </c>
      <c r="F37" s="141">
        <v>4.25896008026782E-2</v>
      </c>
      <c r="G37" s="141">
        <f t="shared" si="1"/>
        <v>7.6976007934661805E-2</v>
      </c>
      <c r="H37" s="141">
        <v>0.13677630563801599</v>
      </c>
      <c r="I37" s="143">
        <f t="shared" si="2"/>
        <v>0.23450395696735582</v>
      </c>
      <c r="J37" s="141">
        <v>0.26193365928703199</v>
      </c>
      <c r="K37" s="141">
        <v>7.2285567989289506E-2</v>
      </c>
      <c r="L37" s="141">
        <v>0.26112146189389401</v>
      </c>
      <c r="M37" s="143">
        <f t="shared" si="3"/>
        <v>0.59534068917021554</v>
      </c>
      <c r="N37" s="143">
        <v>0.170155353862428</v>
      </c>
    </row>
    <row r="38" spans="1:14" x14ac:dyDescent="0.35">
      <c r="A38" s="210"/>
      <c r="B38" s="141">
        <v>1.7021350574028201E-2</v>
      </c>
      <c r="C38" s="141">
        <v>5.0200281692954702E-3</v>
      </c>
      <c r="D38" s="142">
        <f t="shared" si="0"/>
        <v>2.204137874332367E-2</v>
      </c>
      <c r="E38" s="141">
        <v>3.1705441069234501E-2</v>
      </c>
      <c r="F38" s="141">
        <v>5.8004697956150902E-2</v>
      </c>
      <c r="G38" s="141">
        <f t="shared" si="1"/>
        <v>8.971013902538541E-2</v>
      </c>
      <c r="H38" s="141">
        <v>8.1385655020642905E-2</v>
      </c>
      <c r="I38" s="143">
        <f t="shared" si="2"/>
        <v>0.193137172789352</v>
      </c>
      <c r="J38" s="141">
        <v>0.259740728759498</v>
      </c>
      <c r="K38" s="141">
        <v>9.14580030843304E-2</v>
      </c>
      <c r="L38" s="141">
        <v>0.26990272910220198</v>
      </c>
      <c r="M38" s="143">
        <f t="shared" si="3"/>
        <v>0.62110146094603036</v>
      </c>
      <c r="N38" s="143">
        <v>0.18576136626461801</v>
      </c>
    </row>
    <row r="39" spans="1:14" x14ac:dyDescent="0.35">
      <c r="A39" s="210" t="s">
        <v>133</v>
      </c>
      <c r="B39" s="141">
        <v>2.05210279922057E-2</v>
      </c>
      <c r="C39" s="141">
        <v>1.08772662035189E-2</v>
      </c>
      <c r="D39" s="142">
        <f t="shared" ref="D39:D50" si="4">B39+C39</f>
        <v>3.1398294195724596E-2</v>
      </c>
      <c r="E39" s="141">
        <v>3.7606593275333798E-2</v>
      </c>
      <c r="F39" s="141">
        <v>2.6861852339524199E-2</v>
      </c>
      <c r="G39" s="141">
        <f t="shared" ref="G39:G50" si="5">E39+F39</f>
        <v>6.4468445614857997E-2</v>
      </c>
      <c r="H39" s="141">
        <v>0.17014716210754299</v>
      </c>
      <c r="I39" s="143">
        <f t="shared" ref="I39:I50" si="6">D39+G39+H39</f>
        <v>0.26601390191812557</v>
      </c>
      <c r="J39" s="141">
        <v>0.26301168514600498</v>
      </c>
      <c r="K39" s="141">
        <v>5.2602337029201002E-2</v>
      </c>
      <c r="L39" s="141">
        <v>0.20347725719047499</v>
      </c>
      <c r="M39" s="143">
        <f t="shared" ref="M39:M50" si="7">SUM(J39:L39)</f>
        <v>0.519091279365681</v>
      </c>
      <c r="N39" s="143">
        <v>0.21489481871619301</v>
      </c>
    </row>
    <row r="40" spans="1:14" x14ac:dyDescent="0.35">
      <c r="A40" s="210"/>
      <c r="B40" s="141">
        <v>3.1785834711103397E-2</v>
      </c>
      <c r="C40" s="141">
        <v>1.62840182300731E-2</v>
      </c>
      <c r="D40" s="142">
        <f t="shared" si="4"/>
        <v>4.8069852941176494E-2</v>
      </c>
      <c r="E40" s="141">
        <v>3.3868319887126401E-2</v>
      </c>
      <c r="F40" s="141">
        <v>2.7966252144348901E-2</v>
      </c>
      <c r="G40" s="141">
        <f t="shared" si="5"/>
        <v>6.1834572031475299E-2</v>
      </c>
      <c r="H40" s="141">
        <v>0.22288764155810301</v>
      </c>
      <c r="I40" s="143">
        <f t="shared" si="6"/>
        <v>0.33279206653075477</v>
      </c>
      <c r="J40" s="141">
        <v>0.17472558550047201</v>
      </c>
      <c r="K40" s="141">
        <v>6.46078327780817E-2</v>
      </c>
      <c r="L40" s="141">
        <v>0.20073125404007799</v>
      </c>
      <c r="M40" s="143">
        <f t="shared" si="7"/>
        <v>0.44006467231863167</v>
      </c>
      <c r="N40" s="143">
        <v>0.22714326115061401</v>
      </c>
    </row>
    <row r="41" spans="1:14" x14ac:dyDescent="0.35">
      <c r="A41" s="210"/>
      <c r="B41" s="141">
        <v>2.4019713127112E-2</v>
      </c>
      <c r="C41" s="141">
        <v>1.05079881081728E-2</v>
      </c>
      <c r="D41" s="142">
        <f t="shared" si="4"/>
        <v>3.45277012352848E-2</v>
      </c>
      <c r="E41" s="141">
        <v>3.3876043058033697E-2</v>
      </c>
      <c r="F41" s="141">
        <v>2.91413391139442E-2</v>
      </c>
      <c r="G41" s="141">
        <f t="shared" si="5"/>
        <v>6.3017382171977901E-2</v>
      </c>
      <c r="H41" s="141">
        <v>0.21169724870665199</v>
      </c>
      <c r="I41" s="143">
        <f t="shared" si="6"/>
        <v>0.30924233211391472</v>
      </c>
      <c r="J41" s="141">
        <v>0.25984869817884598</v>
      </c>
      <c r="K41" s="141">
        <v>1.2625877184238601E-2</v>
      </c>
      <c r="L41" s="141">
        <v>0.20893790308110999</v>
      </c>
      <c r="M41" s="143">
        <f t="shared" si="7"/>
        <v>0.48141247844419455</v>
      </c>
      <c r="N41" s="143">
        <v>0.20934518944189201</v>
      </c>
    </row>
    <row r="42" spans="1:14" x14ac:dyDescent="0.35">
      <c r="A42" s="210" t="s">
        <v>137</v>
      </c>
      <c r="B42" s="141">
        <v>1.07749701264162E-2</v>
      </c>
      <c r="C42" s="141">
        <v>4.0803407329340104E-3</v>
      </c>
      <c r="D42" s="142">
        <f t="shared" si="4"/>
        <v>1.4855310859350211E-2</v>
      </c>
      <c r="E42" s="141">
        <v>1.94380050996052E-2</v>
      </c>
      <c r="F42" s="141">
        <v>2.84906203437779E-2</v>
      </c>
      <c r="G42" s="141">
        <f t="shared" si="5"/>
        <v>4.7928625443383097E-2</v>
      </c>
      <c r="H42" s="141">
        <v>0.12893952253013999</v>
      </c>
      <c r="I42" s="143">
        <f t="shared" si="6"/>
        <v>0.19172345883287328</v>
      </c>
      <c r="J42" s="141">
        <v>0.44494167791290101</v>
      </c>
      <c r="K42" s="141">
        <v>4.1828618568767899E-2</v>
      </c>
      <c r="L42" s="141">
        <v>0.29854151292220998</v>
      </c>
      <c r="M42" s="143">
        <f t="shared" si="7"/>
        <v>0.7853118094038789</v>
      </c>
      <c r="N42" s="143">
        <v>2.2964731763247301E-2</v>
      </c>
    </row>
    <row r="43" spans="1:14" x14ac:dyDescent="0.35">
      <c r="A43" s="210"/>
      <c r="B43" s="141">
        <v>9.8294265537692497E-3</v>
      </c>
      <c r="C43" s="141">
        <v>4.9865358091146696E-3</v>
      </c>
      <c r="D43" s="142">
        <f t="shared" si="4"/>
        <v>1.4815962362883919E-2</v>
      </c>
      <c r="E43" s="141">
        <v>1.7052721223762501E-2</v>
      </c>
      <c r="F43" s="141">
        <v>2.56509043678738E-2</v>
      </c>
      <c r="G43" s="141">
        <f t="shared" si="5"/>
        <v>4.2703625591636304E-2</v>
      </c>
      <c r="H43" s="141">
        <v>0.141351366828042</v>
      </c>
      <c r="I43" s="143">
        <f t="shared" si="6"/>
        <v>0.19887095478256223</v>
      </c>
      <c r="J43" s="141">
        <v>0.37922297017465201</v>
      </c>
      <c r="K43" s="141">
        <v>7.3874604579472106E-2</v>
      </c>
      <c r="L43" s="141">
        <v>0.32627950355935997</v>
      </c>
      <c r="M43" s="143">
        <f t="shared" si="7"/>
        <v>0.77937707831348413</v>
      </c>
      <c r="N43" s="143">
        <v>2.1751966903953299E-2</v>
      </c>
    </row>
    <row r="44" spans="1:14" x14ac:dyDescent="0.35">
      <c r="A44" s="210"/>
      <c r="B44" s="141">
        <v>8.8365254063241597E-3</v>
      </c>
      <c r="C44" s="141">
        <v>2.5232502617126098E-3</v>
      </c>
      <c r="D44" s="142">
        <f t="shared" si="4"/>
        <v>1.1359775668036769E-2</v>
      </c>
      <c r="E44" s="141">
        <v>1.6952122166444698E-2</v>
      </c>
      <c r="F44" s="141">
        <v>2.81883100665609E-2</v>
      </c>
      <c r="G44" s="141">
        <f t="shared" si="5"/>
        <v>4.5140432233005595E-2</v>
      </c>
      <c r="H44" s="141">
        <v>0.14258491899665701</v>
      </c>
      <c r="I44" s="143">
        <f t="shared" si="6"/>
        <v>0.19908512689769936</v>
      </c>
      <c r="J44" s="141">
        <v>0.414430981760464</v>
      </c>
      <c r="K44" s="141">
        <v>5.8086250922701199E-2</v>
      </c>
      <c r="L44" s="141">
        <v>0.30073023527349702</v>
      </c>
      <c r="M44" s="143">
        <f t="shared" si="7"/>
        <v>0.77324746795666222</v>
      </c>
      <c r="N44" s="143">
        <v>2.7667405145638001E-2</v>
      </c>
    </row>
    <row r="45" spans="1:14" x14ac:dyDescent="0.35">
      <c r="A45" s="210" t="s">
        <v>140</v>
      </c>
      <c r="B45" s="141">
        <v>3.9720930628666497E-3</v>
      </c>
      <c r="C45" s="141">
        <v>2.3299987240279199E-3</v>
      </c>
      <c r="D45" s="142">
        <f t="shared" si="4"/>
        <v>6.3020917868945696E-3</v>
      </c>
      <c r="E45" s="141">
        <v>2.1391607332980098E-2</v>
      </c>
      <c r="F45" s="141">
        <v>4.8086735571128601E-2</v>
      </c>
      <c r="G45" s="141">
        <f t="shared" si="5"/>
        <v>6.9478342904108703E-2</v>
      </c>
      <c r="H45" s="141">
        <v>0.17640092721623099</v>
      </c>
      <c r="I45" s="143">
        <f t="shared" si="6"/>
        <v>0.25218136190723428</v>
      </c>
      <c r="J45" s="141">
        <v>0.31111030581781601</v>
      </c>
      <c r="K45" s="141">
        <v>1.68647526691546E-2</v>
      </c>
      <c r="L45" s="141">
        <v>0.21169702692596901</v>
      </c>
      <c r="M45" s="143">
        <f t="shared" si="7"/>
        <v>0.53967208541293965</v>
      </c>
      <c r="N45" s="143">
        <v>0.20814655267982701</v>
      </c>
    </row>
    <row r="46" spans="1:14" x14ac:dyDescent="0.35">
      <c r="A46" s="210"/>
      <c r="B46" s="141">
        <v>5.9647887117732102E-3</v>
      </c>
      <c r="C46" s="141">
        <v>7.0402245947509103E-3</v>
      </c>
      <c r="D46" s="142">
        <f t="shared" si="4"/>
        <v>1.3005013306524121E-2</v>
      </c>
      <c r="E46" s="141">
        <v>3.6409602471121301E-2</v>
      </c>
      <c r="F46" s="141">
        <v>5.5556795975270599E-2</v>
      </c>
      <c r="G46" s="141">
        <f t="shared" si="5"/>
        <v>9.19663984463919E-2</v>
      </c>
      <c r="H46" s="141">
        <v>0.191671346843935</v>
      </c>
      <c r="I46" s="143">
        <f t="shared" si="6"/>
        <v>0.29664275859685102</v>
      </c>
      <c r="J46" s="141">
        <v>0.25411330348297601</v>
      </c>
      <c r="K46" s="141">
        <v>4.7008743750778501E-2</v>
      </c>
      <c r="L46" s="141">
        <v>0.19912194286886101</v>
      </c>
      <c r="M46" s="143">
        <f t="shared" si="7"/>
        <v>0.50024399010261555</v>
      </c>
      <c r="N46" s="143">
        <v>0.20311325130053301</v>
      </c>
    </row>
    <row r="47" spans="1:14" x14ac:dyDescent="0.35">
      <c r="A47" s="210"/>
      <c r="B47" s="141">
        <v>3.9277332054061601E-3</v>
      </c>
      <c r="C47" s="141">
        <v>2.9011665721749998E-3</v>
      </c>
      <c r="D47" s="142">
        <f t="shared" si="4"/>
        <v>6.8288997775811603E-3</v>
      </c>
      <c r="E47" s="141">
        <v>2.5217832511982698E-2</v>
      </c>
      <c r="F47" s="141">
        <v>3.84739320802285E-2</v>
      </c>
      <c r="G47" s="141">
        <f t="shared" si="5"/>
        <v>6.3691764592211195E-2</v>
      </c>
      <c r="H47" s="141">
        <v>0.149735027693324</v>
      </c>
      <c r="I47" s="143">
        <f t="shared" si="6"/>
        <v>0.22025569206311635</v>
      </c>
      <c r="J47" s="141">
        <v>0.33832065564748898</v>
      </c>
      <c r="K47" s="141">
        <v>3.97236653728524E-2</v>
      </c>
      <c r="L47" s="141">
        <v>0.178086994199671</v>
      </c>
      <c r="M47" s="143">
        <f t="shared" si="7"/>
        <v>0.55613131522001236</v>
      </c>
      <c r="N47" s="143">
        <v>0.22361299271687099</v>
      </c>
    </row>
    <row r="48" spans="1:14" x14ac:dyDescent="0.35">
      <c r="A48" s="210" t="s">
        <v>134</v>
      </c>
      <c r="B48" s="141">
        <v>1.35724879989698E-2</v>
      </c>
      <c r="C48" s="141">
        <v>7.8993316396120308E-3</v>
      </c>
      <c r="D48" s="142">
        <f t="shared" si="4"/>
        <v>2.1471819638581829E-2</v>
      </c>
      <c r="E48" s="141">
        <v>2.95865875956378E-2</v>
      </c>
      <c r="F48" s="141">
        <v>4.5631463809083499E-2</v>
      </c>
      <c r="G48" s="141">
        <f t="shared" si="5"/>
        <v>7.5218051404721292E-2</v>
      </c>
      <c r="H48" s="141">
        <v>4.8951247207489799E-2</v>
      </c>
      <c r="I48" s="143">
        <f t="shared" si="6"/>
        <v>0.14564111825079293</v>
      </c>
      <c r="J48" s="141">
        <v>0.27165493742458002</v>
      </c>
      <c r="K48" s="141">
        <v>7.1812105814654706E-2</v>
      </c>
      <c r="L48" s="141">
        <v>0.26960316297273301</v>
      </c>
      <c r="M48" s="143">
        <f t="shared" si="7"/>
        <v>0.61307020621196773</v>
      </c>
      <c r="N48" s="143">
        <v>0.24128867553724001</v>
      </c>
    </row>
    <row r="49" spans="1:14" x14ac:dyDescent="0.35">
      <c r="A49" s="210"/>
      <c r="B49" s="141">
        <v>1.5356663775939401E-2</v>
      </c>
      <c r="C49" s="141">
        <v>7.0908078121092203E-3</v>
      </c>
      <c r="D49" s="142">
        <f t="shared" si="4"/>
        <v>2.244747158804862E-2</v>
      </c>
      <c r="E49" s="141">
        <v>3.2901348248186801E-2</v>
      </c>
      <c r="F49" s="141">
        <v>4.5107667410460503E-2</v>
      </c>
      <c r="G49" s="141">
        <f t="shared" si="5"/>
        <v>7.8009015658647304E-2</v>
      </c>
      <c r="H49" s="141">
        <v>7.3363105388121005E-2</v>
      </c>
      <c r="I49" s="143">
        <f t="shared" si="6"/>
        <v>0.17381959263481694</v>
      </c>
      <c r="J49" s="141">
        <v>6.9287322049753006E-2</v>
      </c>
      <c r="K49" s="141">
        <v>0.260941727485619</v>
      </c>
      <c r="L49" s="141">
        <v>0.27552853212767298</v>
      </c>
      <c r="M49" s="143">
        <f t="shared" si="7"/>
        <v>0.60575758166304494</v>
      </c>
      <c r="N49" s="143">
        <v>0.220422825702138</v>
      </c>
    </row>
    <row r="50" spans="1:14" x14ac:dyDescent="0.35">
      <c r="A50" s="210"/>
      <c r="B50" s="141">
        <v>1.2746471180041401E-2</v>
      </c>
      <c r="C50" s="141">
        <v>4.9881940143225402E-3</v>
      </c>
      <c r="D50" s="142">
        <f t="shared" si="4"/>
        <v>1.7734665194363942E-2</v>
      </c>
      <c r="E50" s="141">
        <v>2.7199967770721901E-2</v>
      </c>
      <c r="F50" s="141">
        <v>2.7639501259688799E-2</v>
      </c>
      <c r="G50" s="141">
        <f t="shared" si="5"/>
        <v>5.4839469030410704E-2</v>
      </c>
      <c r="H50" s="141">
        <v>5.5718518354270302E-2</v>
      </c>
      <c r="I50" s="143">
        <f t="shared" si="6"/>
        <v>0.12829265257904493</v>
      </c>
      <c r="J50" s="141">
        <v>0.325459216016454</v>
      </c>
      <c r="K50" s="141">
        <v>7.7276120385816396E-2</v>
      </c>
      <c r="L50" s="141">
        <v>0.22651307245366301</v>
      </c>
      <c r="M50" s="143">
        <f t="shared" si="7"/>
        <v>0.62924840885593336</v>
      </c>
      <c r="N50" s="143">
        <v>0.24245893856502199</v>
      </c>
    </row>
  </sheetData>
  <mergeCells count="19">
    <mergeCell ref="A30:A32"/>
    <mergeCell ref="A45:A47"/>
    <mergeCell ref="A48:A50"/>
    <mergeCell ref="A33:A35"/>
    <mergeCell ref="A36:A38"/>
    <mergeCell ref="A39:A41"/>
    <mergeCell ref="A42:A44"/>
    <mergeCell ref="A27:A29"/>
    <mergeCell ref="B1:C1"/>
    <mergeCell ref="E1:F1"/>
    <mergeCell ref="J1:L1"/>
    <mergeCell ref="A3:A5"/>
    <mergeCell ref="A6:A8"/>
    <mergeCell ref="A9:A11"/>
    <mergeCell ref="A12:A14"/>
    <mergeCell ref="A18:A20"/>
    <mergeCell ref="A21:A23"/>
    <mergeCell ref="A15:A17"/>
    <mergeCell ref="A24:A26"/>
  </mergeCells>
  <phoneticPr fontId="10" type="noConversion"/>
  <pageMargins left="0.7" right="0.7" top="0.75" bottom="0.75" header="0.3" footer="0.3"/>
  <pageSetup paperSize="9" orientation="portrait" horizontalDpi="300" verticalDpi="300"/>
  <ignoredErrors>
    <ignoredError sqref="M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:R65"/>
  <sheetViews>
    <sheetView zoomScaleNormal="100" workbookViewId="0">
      <selection activeCell="D61" sqref="D61"/>
    </sheetView>
  </sheetViews>
  <sheetFormatPr defaultColWidth="9" defaultRowHeight="15.5" x14ac:dyDescent="0.25"/>
  <cols>
    <col min="1" max="1" width="14.1796875" style="84" customWidth="1"/>
    <col min="2" max="2" width="15.08984375" style="3" customWidth="1"/>
    <col min="3" max="3" width="12.08984375" style="84" customWidth="1"/>
    <col min="4" max="4" width="9.6328125" style="2" customWidth="1"/>
    <col min="5" max="5" width="11.81640625" style="2" customWidth="1"/>
    <col min="6" max="6" width="10.81640625" style="2" customWidth="1"/>
    <col min="7" max="7" width="12.90625" style="2" customWidth="1"/>
    <col min="8" max="8" width="18.6328125" style="84" customWidth="1"/>
    <col min="9" max="9" width="13.6328125" style="84" customWidth="1"/>
    <col min="10" max="10" width="12.81640625" style="2" customWidth="1"/>
    <col min="11" max="13" width="11.90625" style="2" customWidth="1"/>
    <col min="14" max="15" width="14" style="17" customWidth="1"/>
    <col min="16" max="16" width="11.36328125" style="77" customWidth="1"/>
    <col min="17" max="17" width="12" style="77" customWidth="1"/>
    <col min="18" max="18" width="24.36328125" style="77" customWidth="1"/>
    <col min="19" max="16384" width="9" style="84"/>
  </cols>
  <sheetData>
    <row r="1" spans="1:18" s="1" customFormat="1" ht="31" x14ac:dyDescent="0.3">
      <c r="B1" s="26"/>
      <c r="C1" s="148" t="s">
        <v>123</v>
      </c>
      <c r="D1" s="147" t="s">
        <v>20</v>
      </c>
      <c r="E1" s="147" t="s">
        <v>21</v>
      </c>
      <c r="F1" s="147" t="s">
        <v>22</v>
      </c>
      <c r="G1" s="83"/>
      <c r="J1" s="2" t="s">
        <v>124</v>
      </c>
      <c r="K1" s="2" t="s">
        <v>128</v>
      </c>
      <c r="L1" s="2" t="s">
        <v>112</v>
      </c>
      <c r="M1" s="2" t="s">
        <v>125</v>
      </c>
      <c r="N1" s="2" t="s">
        <v>114</v>
      </c>
      <c r="O1" s="2" t="s">
        <v>115</v>
      </c>
      <c r="P1" s="2" t="s">
        <v>126</v>
      </c>
      <c r="Q1" s="2" t="s">
        <v>127</v>
      </c>
      <c r="R1" s="18"/>
    </row>
    <row r="2" spans="1:18" s="92" customFormat="1" ht="31" x14ac:dyDescent="0.3">
      <c r="A2" s="159" t="s">
        <v>105</v>
      </c>
      <c r="B2" s="166" t="s">
        <v>106</v>
      </c>
      <c r="C2" s="88"/>
      <c r="D2" s="104" t="s">
        <v>120</v>
      </c>
      <c r="E2" s="104" t="s">
        <v>121</v>
      </c>
      <c r="F2" s="104" t="s">
        <v>122</v>
      </c>
      <c r="G2" s="104" t="s">
        <v>118</v>
      </c>
      <c r="H2" s="160" t="s">
        <v>119</v>
      </c>
      <c r="I2" s="161"/>
      <c r="J2" s="162" t="s">
        <v>28</v>
      </c>
      <c r="K2" s="86" t="s">
        <v>31</v>
      </c>
      <c r="L2" s="86" t="s">
        <v>29</v>
      </c>
      <c r="M2" s="86" t="s">
        <v>30</v>
      </c>
      <c r="N2" s="86" t="s">
        <v>32</v>
      </c>
      <c r="O2" s="86" t="s">
        <v>40</v>
      </c>
      <c r="P2" s="86" t="s">
        <v>21</v>
      </c>
      <c r="Q2" s="86" t="s">
        <v>22</v>
      </c>
    </row>
    <row r="3" spans="1:18" s="73" customFormat="1" x14ac:dyDescent="0.3">
      <c r="A3" s="213" t="s">
        <v>104</v>
      </c>
      <c r="B3" s="38">
        <v>1</v>
      </c>
      <c r="C3" s="38">
        <v>1</v>
      </c>
      <c r="D3" s="7">
        <v>0.45510180705476799</v>
      </c>
      <c r="E3" s="7">
        <v>0.34240224286423399</v>
      </c>
      <c r="F3" s="7">
        <v>0.20249595008099799</v>
      </c>
      <c r="G3" s="7">
        <v>0.32395298621785701</v>
      </c>
      <c r="H3" s="7">
        <f>G3*0.1317</f>
        <v>4.266460828489177E-2</v>
      </c>
      <c r="I3" s="7">
        <f>-0.01383+0.51575*H3</f>
        <v>8.1742717229329308E-3</v>
      </c>
      <c r="J3" s="158">
        <v>0.116261311137414</v>
      </c>
      <c r="K3" s="158">
        <v>0.16901252884033199</v>
      </c>
      <c r="L3" s="23">
        <v>0.106985360292794</v>
      </c>
      <c r="M3" s="23">
        <v>6.2027168547538203E-2</v>
      </c>
      <c r="N3" s="158">
        <v>0.169827967077022</v>
      </c>
      <c r="O3" s="158">
        <f>J3+K3+N3</f>
        <v>0.45510180705476799</v>
      </c>
      <c r="P3" s="158">
        <v>0.34240224286423399</v>
      </c>
      <c r="Q3" s="158">
        <v>0.20249595008099799</v>
      </c>
      <c r="R3" s="80"/>
    </row>
    <row r="4" spans="1:18" s="73" customFormat="1" x14ac:dyDescent="0.3">
      <c r="A4" s="183"/>
      <c r="B4" s="38"/>
      <c r="C4" s="38">
        <v>2</v>
      </c>
      <c r="D4" s="7">
        <v>0.47148625627916901</v>
      </c>
      <c r="E4" s="7">
        <v>0.34852454307287201</v>
      </c>
      <c r="F4" s="7">
        <v>0.17998920064795901</v>
      </c>
      <c r="G4" s="7">
        <v>0.328594679094178</v>
      </c>
      <c r="H4" s="7">
        <f t="shared" ref="H4:H11" si="0">G4*0.1317</f>
        <v>4.3275919236703243E-2</v>
      </c>
      <c r="I4" s="7">
        <f t="shared" ref="I4:I14" si="1">-0.01383+0.51575*H4</f>
        <v>8.4895553463296986E-3</v>
      </c>
      <c r="J4" s="158">
        <v>0.102552937732827</v>
      </c>
      <c r="K4" s="158">
        <v>0.18038804035394199</v>
      </c>
      <c r="L4" s="23">
        <v>0.113260249839555</v>
      </c>
      <c r="M4" s="23">
        <v>6.7127790514387303E-2</v>
      </c>
      <c r="N4" s="158">
        <v>0.1885452781924</v>
      </c>
      <c r="O4" s="158">
        <f t="shared" ref="O4:O14" si="2">J4+K4+N4</f>
        <v>0.47148625627916896</v>
      </c>
      <c r="P4" s="158">
        <v>0.34852454307287201</v>
      </c>
      <c r="Q4" s="158">
        <v>0.17998920064795901</v>
      </c>
      <c r="R4" s="80"/>
    </row>
    <row r="5" spans="1:18" s="73" customFormat="1" x14ac:dyDescent="0.3">
      <c r="A5" s="183"/>
      <c r="B5" s="38"/>
      <c r="C5" s="38">
        <v>3</v>
      </c>
      <c r="D5" s="7">
        <v>0.436289638583572</v>
      </c>
      <c r="E5" s="7">
        <v>0.377170503066727</v>
      </c>
      <c r="F5" s="7">
        <v>0.18653985834970099</v>
      </c>
      <c r="G5" s="7">
        <v>0.330206508058075</v>
      </c>
      <c r="H5" s="7">
        <f t="shared" si="0"/>
        <v>4.3488197111248482E-2</v>
      </c>
      <c r="I5" s="7">
        <f t="shared" si="1"/>
        <v>8.599037660126407E-3</v>
      </c>
      <c r="J5" s="158">
        <v>9.1602933730169894E-2</v>
      </c>
      <c r="K5" s="158">
        <v>0.17681401376140499</v>
      </c>
      <c r="L5" s="23">
        <v>0.113263647545119</v>
      </c>
      <c r="M5" s="23">
        <v>6.3550366216286305E-2</v>
      </c>
      <c r="N5" s="158">
        <v>0.16787269109199701</v>
      </c>
      <c r="O5" s="158">
        <f t="shared" si="2"/>
        <v>0.43628963858357184</v>
      </c>
      <c r="P5" s="158">
        <v>0.377170503066727</v>
      </c>
      <c r="Q5" s="158">
        <v>0.18653985834970099</v>
      </c>
      <c r="R5" s="80"/>
    </row>
    <row r="6" spans="1:18" x14ac:dyDescent="0.3">
      <c r="A6" s="183"/>
      <c r="B6" s="6">
        <v>2</v>
      </c>
      <c r="C6" s="6">
        <v>4</v>
      </c>
      <c r="D6" s="5">
        <v>0.37565666360143102</v>
      </c>
      <c r="E6" s="5">
        <v>0.45709346828099301</v>
      </c>
      <c r="F6" s="5">
        <v>0.167249868117576</v>
      </c>
      <c r="G6" s="5">
        <v>0.33955961727904899</v>
      </c>
      <c r="H6" s="5">
        <f t="shared" si="0"/>
        <v>4.4720001595650753E-2</v>
      </c>
      <c r="I6" s="5">
        <f t="shared" si="1"/>
        <v>9.2343408229568786E-3</v>
      </c>
      <c r="J6" s="23">
        <v>2.5329718691608601E-2</v>
      </c>
      <c r="K6" s="19">
        <v>4.69626676282257E-2</v>
      </c>
      <c r="L6" s="19">
        <v>2.64355899858368E-2</v>
      </c>
      <c r="M6" s="19">
        <v>2.0627077642388799E-2</v>
      </c>
      <c r="N6" s="19">
        <v>0.30336427728159698</v>
      </c>
      <c r="O6" s="149">
        <f t="shared" si="2"/>
        <v>0.3756566636014313</v>
      </c>
      <c r="P6" s="19">
        <v>0.45709346828099301</v>
      </c>
      <c r="Q6" s="19">
        <v>0.167249868117576</v>
      </c>
    </row>
    <row r="7" spans="1:18" x14ac:dyDescent="0.3">
      <c r="A7" s="183"/>
      <c r="B7" s="6"/>
      <c r="C7" s="6">
        <v>5</v>
      </c>
      <c r="D7" s="5">
        <v>0.30535775589720598</v>
      </c>
      <c r="E7" s="5">
        <v>0.52445700055061995</v>
      </c>
      <c r="F7" s="5">
        <v>0.17018524355217299</v>
      </c>
      <c r="G7" s="5">
        <v>0.343077892881339</v>
      </c>
      <c r="H7" s="5">
        <f t="shared" si="0"/>
        <v>4.5183358492472347E-2</v>
      </c>
      <c r="I7" s="5">
        <f t="shared" si="1"/>
        <v>9.4733171424926151E-3</v>
      </c>
      <c r="J7" s="23">
        <v>3.1372638647395701E-2</v>
      </c>
      <c r="K7" s="19">
        <v>6.14815254862357E-2</v>
      </c>
      <c r="L7" s="19">
        <v>3.8712930402090201E-2</v>
      </c>
      <c r="M7" s="19">
        <v>2.2768595084145499E-2</v>
      </c>
      <c r="N7" s="19">
        <v>0.212503591763575</v>
      </c>
      <c r="O7" s="149">
        <f t="shared" si="2"/>
        <v>0.30535775589720637</v>
      </c>
      <c r="P7" s="19">
        <v>0.52445700055061995</v>
      </c>
      <c r="Q7" s="23">
        <v>0.17018524355217299</v>
      </c>
    </row>
    <row r="8" spans="1:18" x14ac:dyDescent="0.3">
      <c r="A8" s="183"/>
      <c r="B8" s="6"/>
      <c r="C8" s="6">
        <v>6</v>
      </c>
      <c r="D8" s="5">
        <v>0.31036449299025398</v>
      </c>
      <c r="E8" s="5">
        <v>0.50258714713659802</v>
      </c>
      <c r="F8" s="5">
        <v>0.187048359873148</v>
      </c>
      <c r="G8" s="5">
        <v>0.33943145354617899</v>
      </c>
      <c r="H8" s="5">
        <f t="shared" si="0"/>
        <v>4.4703122432031776E-2</v>
      </c>
      <c r="I8" s="5">
        <f t="shared" si="1"/>
        <v>9.22563539432039E-3</v>
      </c>
      <c r="J8" s="23">
        <v>5.8305164428924298E-2</v>
      </c>
      <c r="K8" s="19">
        <v>0.11451446041107199</v>
      </c>
      <c r="L8" s="19">
        <v>6.7604922411355697E-2</v>
      </c>
      <c r="M8" s="19">
        <v>4.69095379997162E-2</v>
      </c>
      <c r="N8" s="19">
        <v>0.13754486815025799</v>
      </c>
      <c r="O8" s="149">
        <f t="shared" si="2"/>
        <v>0.31036449299025426</v>
      </c>
      <c r="P8" s="19">
        <v>0.50258714713659802</v>
      </c>
      <c r="Q8" s="23">
        <v>0.187048359873148</v>
      </c>
    </row>
    <row r="9" spans="1:18" x14ac:dyDescent="0.3">
      <c r="A9" s="183"/>
      <c r="B9" s="6">
        <v>3</v>
      </c>
      <c r="C9" s="6">
        <v>7</v>
      </c>
      <c r="D9" s="5">
        <v>0.28472196389486498</v>
      </c>
      <c r="E9" s="5">
        <v>0.49698449794518401</v>
      </c>
      <c r="F9" s="5">
        <v>0.21829353815995101</v>
      </c>
      <c r="G9" s="5">
        <v>0.33473761205464397</v>
      </c>
      <c r="H9" s="5">
        <f t="shared" si="0"/>
        <v>4.4084943507596612E-2</v>
      </c>
      <c r="I9" s="5">
        <f t="shared" si="1"/>
        <v>8.9068096140429553E-3</v>
      </c>
      <c r="J9" s="23">
        <v>4.8328722554087898E-2</v>
      </c>
      <c r="K9" s="19">
        <v>0.17487210611291701</v>
      </c>
      <c r="L9" s="19">
        <v>0.103063885902</v>
      </c>
      <c r="M9" s="19">
        <v>7.1808220210916596E-2</v>
      </c>
      <c r="N9" s="19">
        <v>6.1521135227860201E-2</v>
      </c>
      <c r="O9" s="149">
        <f t="shared" si="2"/>
        <v>0.28472196389486509</v>
      </c>
      <c r="P9" s="19">
        <v>0.49698449794518401</v>
      </c>
      <c r="Q9" s="23">
        <v>0.21829353815995101</v>
      </c>
    </row>
    <row r="10" spans="1:18" x14ac:dyDescent="0.3">
      <c r="A10" s="183"/>
      <c r="B10" s="6"/>
      <c r="C10" s="6">
        <v>8</v>
      </c>
      <c r="D10" s="7">
        <v>0.300133849331778</v>
      </c>
      <c r="E10" s="7">
        <v>0.42459412109185102</v>
      </c>
      <c r="F10" s="7">
        <v>0.27527202957637098</v>
      </c>
      <c r="G10" s="7">
        <v>0.32131306584619801</v>
      </c>
      <c r="H10" s="5">
        <f t="shared" si="0"/>
        <v>4.2316930771944282E-2</v>
      </c>
      <c r="I10" s="5">
        <f t="shared" si="1"/>
        <v>7.9949570456302656E-3</v>
      </c>
      <c r="J10" s="23">
        <v>0.179370457322622</v>
      </c>
      <c r="K10" s="19">
        <v>7.57647307819872E-2</v>
      </c>
      <c r="L10" s="19">
        <v>5.4502563403151898E-2</v>
      </c>
      <c r="M10" s="19">
        <v>2.1262167378835298E-2</v>
      </c>
      <c r="N10" s="19">
        <v>4.4998661227168398E-2</v>
      </c>
      <c r="O10" s="149">
        <f t="shared" si="2"/>
        <v>0.30013384933177761</v>
      </c>
      <c r="P10" s="19">
        <v>0.42459412109185102</v>
      </c>
      <c r="Q10" s="23">
        <v>0.27527202957637098</v>
      </c>
    </row>
    <row r="11" spans="1:18" x14ac:dyDescent="0.3">
      <c r="A11" s="183"/>
      <c r="B11" s="6"/>
      <c r="C11" s="6">
        <v>9</v>
      </c>
      <c r="D11" s="7">
        <v>0.35960876993005803</v>
      </c>
      <c r="E11" s="7">
        <v>0.401542609124937</v>
      </c>
      <c r="F11" s="7">
        <v>0.238848620945005</v>
      </c>
      <c r="G11" s="7">
        <v>0.32421439115574902</v>
      </c>
      <c r="H11" s="5">
        <f t="shared" si="0"/>
        <v>4.2699035315212151E-2</v>
      </c>
      <c r="I11" s="5">
        <f t="shared" si="1"/>
        <v>8.1920274638206687E-3</v>
      </c>
      <c r="J11" s="23">
        <v>6.7727863031552205E-2</v>
      </c>
      <c r="K11" s="19">
        <v>0.207954071061901</v>
      </c>
      <c r="L11" s="19">
        <v>0.119078153050843</v>
      </c>
      <c r="M11" s="19">
        <v>8.8875918011057806E-2</v>
      </c>
      <c r="N11" s="19">
        <v>8.3926835836605401E-2</v>
      </c>
      <c r="O11" s="149">
        <f t="shared" si="2"/>
        <v>0.35960876993005864</v>
      </c>
      <c r="P11" s="19">
        <v>0.401542609124937</v>
      </c>
      <c r="Q11" s="23">
        <v>0.238848620945005</v>
      </c>
    </row>
    <row r="12" spans="1:18" x14ac:dyDescent="0.3">
      <c r="A12" s="183"/>
      <c r="B12" s="6">
        <v>4</v>
      </c>
      <c r="C12" s="6">
        <v>10</v>
      </c>
      <c r="D12" s="5">
        <v>0.31349284388770099</v>
      </c>
      <c r="E12" s="5">
        <v>0.45685123769958202</v>
      </c>
      <c r="F12" s="5">
        <v>0.22965591841271599</v>
      </c>
      <c r="G12" s="5">
        <v>0.330290931890452</v>
      </c>
      <c r="H12" s="5">
        <f>G12*0.1317</f>
        <v>4.3499315729972531E-2</v>
      </c>
      <c r="I12" s="5">
        <f t="shared" si="1"/>
        <v>8.6047720877333329E-3</v>
      </c>
      <c r="J12" s="23">
        <v>1.0888151131888599E-2</v>
      </c>
      <c r="K12" s="19">
        <v>3.3197583206266798E-2</v>
      </c>
      <c r="L12" s="19">
        <v>1.5604299456435501E-2</v>
      </c>
      <c r="M12" s="19">
        <v>1.7593283749831299E-2</v>
      </c>
      <c r="N12" s="19">
        <v>0.269407109549546</v>
      </c>
      <c r="O12" s="149">
        <f t="shared" si="2"/>
        <v>0.31349284388770138</v>
      </c>
      <c r="P12" s="19">
        <v>0.45685123769958202</v>
      </c>
      <c r="Q12" s="19">
        <v>0.22965591841271599</v>
      </c>
    </row>
    <row r="13" spans="1:18" x14ac:dyDescent="0.3">
      <c r="A13" s="183"/>
      <c r="B13" s="6"/>
      <c r="C13" s="6">
        <v>11</v>
      </c>
      <c r="D13" s="5">
        <v>0.317089093785278</v>
      </c>
      <c r="E13" s="5">
        <v>0.45474110987664851</v>
      </c>
      <c r="F13" s="5">
        <v>0.22816979633807299</v>
      </c>
      <c r="G13" s="5">
        <v>0.33033480884569449</v>
      </c>
      <c r="H13" s="5">
        <f>G13*0.1317</f>
        <v>4.3505094324977969E-2</v>
      </c>
      <c r="I13" s="5">
        <f t="shared" si="1"/>
        <v>8.6077523981073888E-3</v>
      </c>
      <c r="J13" s="152">
        <v>4.30638036704677E-2</v>
      </c>
      <c r="K13" s="152">
        <v>3.35016536301029E-2</v>
      </c>
      <c r="L13" s="19">
        <v>1.6615081974117651E-2</v>
      </c>
      <c r="M13" s="19">
        <v>1.6886571655985248E-2</v>
      </c>
      <c r="N13" s="19">
        <v>0.24052363648470748</v>
      </c>
      <c r="O13" s="149">
        <v>0.31708909378527805</v>
      </c>
      <c r="P13" s="19">
        <v>0.45474110987664851</v>
      </c>
      <c r="Q13" s="19">
        <v>0.22816979633807299</v>
      </c>
      <c r="R13" s="12"/>
    </row>
    <row r="14" spans="1:18" x14ac:dyDescent="0.3">
      <c r="A14" s="193"/>
      <c r="B14" s="11"/>
      <c r="C14" s="6">
        <v>12</v>
      </c>
      <c r="D14" s="10">
        <v>0.32068534368285501</v>
      </c>
      <c r="E14" s="10">
        <v>0.45263098205371499</v>
      </c>
      <c r="F14" s="10">
        <v>0.22668367426343</v>
      </c>
      <c r="G14" s="5">
        <v>0.33037868580093699</v>
      </c>
      <c r="H14" s="5">
        <f>G14*0.1317</f>
        <v>4.3510872919983408E-2</v>
      </c>
      <c r="I14" s="5">
        <f t="shared" si="1"/>
        <v>8.6107327084814448E-3</v>
      </c>
      <c r="J14" s="20">
        <v>7.5239456209046804E-2</v>
      </c>
      <c r="K14" s="21">
        <v>3.3805724053939001E-2</v>
      </c>
      <c r="L14" s="21">
        <v>1.76258644917998E-2</v>
      </c>
      <c r="M14" s="21">
        <v>1.6179859562139201E-2</v>
      </c>
      <c r="N14" s="21">
        <v>0.21164016341986899</v>
      </c>
      <c r="O14" s="149">
        <f t="shared" si="2"/>
        <v>0.32068534368285478</v>
      </c>
      <c r="P14" s="21">
        <v>0.45263098205371499</v>
      </c>
      <c r="Q14" s="21">
        <v>0.22668367426343</v>
      </c>
    </row>
    <row r="15" spans="1:18" x14ac:dyDescent="0.25">
      <c r="A15" s="77"/>
      <c r="C15" s="45" t="s">
        <v>69</v>
      </c>
      <c r="D15" s="12">
        <f t="shared" ref="D15:Q15" si="3">AVERAGE(D3:D11,D12:D14)</f>
        <v>0.35416570657657792</v>
      </c>
      <c r="E15" s="12">
        <f t="shared" si="3"/>
        <v>0.43663162189699684</v>
      </c>
      <c r="F15" s="12">
        <f t="shared" si="3"/>
        <v>0.20920267152642505</v>
      </c>
      <c r="G15" s="13">
        <f t="shared" si="3"/>
        <v>0.33134105272252928</v>
      </c>
      <c r="H15" s="13">
        <f t="shared" si="3"/>
        <v>4.3637616643557108E-2</v>
      </c>
      <c r="I15" s="13">
        <f t="shared" si="3"/>
        <v>8.6761007839145816E-3</v>
      </c>
      <c r="J15" s="14">
        <f t="shared" si="3"/>
        <v>7.0836929857333725E-2</v>
      </c>
      <c r="K15" s="14">
        <f t="shared" si="3"/>
        <v>0.10902242544402718</v>
      </c>
      <c r="L15" s="14">
        <f t="shared" si="3"/>
        <v>6.6062712396258202E-2</v>
      </c>
      <c r="M15" s="14">
        <f t="shared" si="3"/>
        <v>4.2968046381102319E-2</v>
      </c>
      <c r="N15" s="14">
        <f t="shared" si="3"/>
        <v>0.17430635127521713</v>
      </c>
      <c r="O15" s="14">
        <f t="shared" si="3"/>
        <v>0.35416570657657803</v>
      </c>
      <c r="P15" s="14">
        <f t="shared" si="3"/>
        <v>0.43663162189699684</v>
      </c>
      <c r="Q15" s="14">
        <f t="shared" si="3"/>
        <v>0.20920267152642505</v>
      </c>
    </row>
    <row r="16" spans="1:18" x14ac:dyDescent="0.25">
      <c r="A16" s="77"/>
      <c r="B16" s="6"/>
      <c r="C16" s="7" t="s">
        <v>70</v>
      </c>
      <c r="D16" s="12">
        <f>STDEV(D3:D11,D12:D14)</f>
        <v>6.5630207273277064E-2</v>
      </c>
      <c r="E16" s="12">
        <f>STDEV(E3:E11,E12:E14)</f>
        <v>5.929214979531186E-2</v>
      </c>
      <c r="F16" s="12">
        <f>STDEV(F3:F11,F12:F14)</f>
        <v>3.2467578028672991E-2</v>
      </c>
      <c r="G16" s="5">
        <f>STDEV(G3:G11,G12:G14)</f>
        <v>6.7426320994867723E-3</v>
      </c>
      <c r="H16" s="77"/>
      <c r="I16" s="77"/>
      <c r="J16" s="12">
        <f t="shared" ref="J16:Q16" si="4">STDEV(J3:J11,J12:J14)</f>
        <v>4.6677116550689839E-2</v>
      </c>
      <c r="K16" s="12">
        <f t="shared" si="4"/>
        <v>6.8602509328238109E-2</v>
      </c>
      <c r="L16" s="12">
        <f t="shared" si="4"/>
        <v>4.2748211453204218E-2</v>
      </c>
      <c r="M16" s="12">
        <f t="shared" si="4"/>
        <v>2.6535413181883429E-2</v>
      </c>
      <c r="N16" s="12">
        <f t="shared" si="4"/>
        <v>8.0995351227497153E-2</v>
      </c>
      <c r="O16" s="12">
        <f t="shared" si="4"/>
        <v>6.56302072732763E-2</v>
      </c>
      <c r="P16" s="12">
        <f t="shared" si="4"/>
        <v>5.929214979531186E-2</v>
      </c>
      <c r="Q16" s="12">
        <f t="shared" si="4"/>
        <v>3.2467578028672991E-2</v>
      </c>
    </row>
    <row r="17" spans="1:18" x14ac:dyDescent="0.25">
      <c r="A17" s="77"/>
      <c r="B17" s="6"/>
      <c r="C17" s="47" t="s">
        <v>2</v>
      </c>
      <c r="D17" s="5">
        <f>D16/D15</f>
        <v>0.185309322880719</v>
      </c>
      <c r="E17" s="5">
        <f>E16/E15</f>
        <v>0.1357944473597909</v>
      </c>
      <c r="F17" s="5">
        <f>F16/F15</f>
        <v>0.15519676585282952</v>
      </c>
      <c r="G17" s="10">
        <f>G16/G15</f>
        <v>2.0349522173858634E-2</v>
      </c>
      <c r="H17" s="78"/>
      <c r="I17" s="78"/>
      <c r="J17" s="22">
        <f>J16/J15</f>
        <v>0.65893759998771839</v>
      </c>
      <c r="K17" s="22">
        <f t="shared" ref="K17:Q17" si="5">K16/K15</f>
        <v>0.62925135859740233</v>
      </c>
      <c r="L17" s="22">
        <f t="shared" si="5"/>
        <v>0.64708532094158278</v>
      </c>
      <c r="M17" s="22">
        <f t="shared" si="5"/>
        <v>0.6175615467021538</v>
      </c>
      <c r="N17" s="22">
        <f t="shared" si="5"/>
        <v>0.46467240370152291</v>
      </c>
      <c r="O17" s="22">
        <f t="shared" ref="O17" si="6">O16/O15</f>
        <v>0.18530932288071678</v>
      </c>
      <c r="P17" s="22">
        <f t="shared" si="5"/>
        <v>0.1357944473597909</v>
      </c>
      <c r="Q17" s="22">
        <f t="shared" si="5"/>
        <v>0.15519676585282952</v>
      </c>
    </row>
    <row r="18" spans="1:18" x14ac:dyDescent="0.3">
      <c r="A18" s="182" t="s">
        <v>96</v>
      </c>
      <c r="B18" s="16">
        <v>1</v>
      </c>
      <c r="C18" s="6">
        <v>1</v>
      </c>
      <c r="D18" s="13">
        <v>0.34911300738771101</v>
      </c>
      <c r="E18" s="13">
        <v>0.50210084813234002</v>
      </c>
      <c r="F18" s="13">
        <v>0.14878614447995001</v>
      </c>
      <c r="G18" s="5">
        <v>0.34506732219813202</v>
      </c>
      <c r="H18" s="5">
        <f t="shared" ref="H18:H26" si="7">G18*0.1317</f>
        <v>4.544536633349399E-2</v>
      </c>
      <c r="I18" s="5">
        <f t="shared" ref="I18:I26" si="8">-0.01383+0.51575*H18</f>
        <v>9.6084476864995282E-3</v>
      </c>
      <c r="J18" s="23">
        <v>2.2716081776938998E-2</v>
      </c>
      <c r="K18" s="19">
        <v>6.2951208171517198E-2</v>
      </c>
      <c r="L18" s="19">
        <v>2.4078208451755401E-2</v>
      </c>
      <c r="M18" s="19">
        <v>3.8872999719761797E-2</v>
      </c>
      <c r="N18" s="19">
        <v>0.26344571743925399</v>
      </c>
      <c r="O18" s="149">
        <f>J18+K18+N18</f>
        <v>0.34911300738771017</v>
      </c>
      <c r="P18" s="19">
        <v>0.50210084813234002</v>
      </c>
      <c r="Q18" s="19">
        <v>0.14878614447995001</v>
      </c>
    </row>
    <row r="19" spans="1:18" x14ac:dyDescent="0.3">
      <c r="A19" s="183"/>
      <c r="B19" s="6"/>
      <c r="C19" s="6">
        <v>2</v>
      </c>
      <c r="D19" s="5">
        <v>0.372779651423497</v>
      </c>
      <c r="E19" s="5">
        <v>0.52915196406852905</v>
      </c>
      <c r="F19" s="5">
        <v>9.8068384507973699E-2</v>
      </c>
      <c r="G19" s="5">
        <v>0.35433207967018998</v>
      </c>
      <c r="H19" s="5">
        <f t="shared" si="7"/>
        <v>4.6665534892564024E-2</v>
      </c>
      <c r="I19" s="5">
        <f t="shared" si="8"/>
        <v>1.0237749620839896E-2</v>
      </c>
      <c r="J19" s="23">
        <v>2.2190580196643699E-2</v>
      </c>
      <c r="K19" s="19">
        <v>6.2054335218446902E-2</v>
      </c>
      <c r="L19" s="19">
        <v>2.58316297916736E-2</v>
      </c>
      <c r="M19" s="19">
        <v>3.6222705426773298E-2</v>
      </c>
      <c r="N19" s="19">
        <v>0.28853473600840701</v>
      </c>
      <c r="O19" s="149">
        <f t="shared" ref="O19:O26" si="9">J19+K19+N19</f>
        <v>0.37277965142349762</v>
      </c>
      <c r="P19" s="19">
        <v>0.52915196406852905</v>
      </c>
      <c r="Q19" s="19">
        <v>9.8068384507973699E-2</v>
      </c>
    </row>
    <row r="20" spans="1:18" x14ac:dyDescent="0.3">
      <c r="A20" s="183"/>
      <c r="B20" s="6"/>
      <c r="C20" s="6">
        <v>3</v>
      </c>
      <c r="D20" s="5">
        <v>0.36094632940560401</v>
      </c>
      <c r="E20" s="5">
        <v>0.51562640610043453</v>
      </c>
      <c r="F20" s="5">
        <v>0.12342726449396185</v>
      </c>
      <c r="G20" s="5">
        <v>0.34969970093416103</v>
      </c>
      <c r="H20" s="5">
        <f t="shared" ref="H20:H25" si="10">G20*0.1317</f>
        <v>4.6055450613029014E-2</v>
      </c>
      <c r="I20" s="5">
        <f t="shared" ref="I20" si="11">-0.01383+0.51575*H20</f>
        <v>9.9230986536697156E-3</v>
      </c>
      <c r="J20" s="23">
        <v>2.2453330986791351E-2</v>
      </c>
      <c r="K20" s="23">
        <v>6.2502771694982057E-2</v>
      </c>
      <c r="L20" s="23">
        <v>2.4954919121714499E-2</v>
      </c>
      <c r="M20" s="23">
        <v>3.7547852573267551E-2</v>
      </c>
      <c r="N20" s="23">
        <v>0.2759902267238305</v>
      </c>
      <c r="O20" s="23">
        <v>0.36094632940560389</v>
      </c>
      <c r="P20" s="23">
        <v>0.51562640610043453</v>
      </c>
      <c r="Q20" s="23">
        <v>0.12342726449396185</v>
      </c>
    </row>
    <row r="21" spans="1:18" x14ac:dyDescent="0.3">
      <c r="A21" s="183"/>
      <c r="B21" s="6">
        <v>2</v>
      </c>
      <c r="C21" s="6">
        <v>4</v>
      </c>
      <c r="D21" s="5">
        <v>0.26601390191812602</v>
      </c>
      <c r="E21" s="5">
        <v>0.519091279365681</v>
      </c>
      <c r="F21" s="5">
        <v>0.21489481871619301</v>
      </c>
      <c r="G21" s="5">
        <v>0.33661628043280101</v>
      </c>
      <c r="H21" s="5">
        <f t="shared" si="10"/>
        <v>4.4332364132999895E-2</v>
      </c>
      <c r="I21" s="5">
        <f t="shared" si="8"/>
        <v>9.0344168015946986E-3</v>
      </c>
      <c r="J21" s="23">
        <v>3.1398294195724603E-2</v>
      </c>
      <c r="K21" s="19">
        <v>6.4468445614857997E-2</v>
      </c>
      <c r="L21" s="19">
        <v>3.7606593275333798E-2</v>
      </c>
      <c r="M21" s="19">
        <v>2.6861852339524199E-2</v>
      </c>
      <c r="N21" s="19">
        <v>0.17014716210754299</v>
      </c>
      <c r="O21" s="149">
        <f t="shared" si="9"/>
        <v>0.26601390191812557</v>
      </c>
      <c r="P21" s="19">
        <v>0.519091279365681</v>
      </c>
      <c r="Q21" s="19">
        <v>0.21489481871619301</v>
      </c>
    </row>
    <row r="22" spans="1:18" x14ac:dyDescent="0.3">
      <c r="A22" s="183"/>
      <c r="B22" s="6"/>
      <c r="C22" s="6">
        <v>5</v>
      </c>
      <c r="D22" s="5">
        <v>0.33279206653075399</v>
      </c>
      <c r="E22" s="5">
        <v>0.440064672318631</v>
      </c>
      <c r="F22" s="5">
        <v>0.22714326115061401</v>
      </c>
      <c r="G22" s="5">
        <v>0.32930732678005797</v>
      </c>
      <c r="H22" s="5">
        <f t="shared" si="10"/>
        <v>4.3369774936933642E-2</v>
      </c>
      <c r="I22" s="5">
        <f t="shared" si="8"/>
        <v>8.5379614237235269E-3</v>
      </c>
      <c r="J22" s="23">
        <v>4.8069852941176501E-2</v>
      </c>
      <c r="K22" s="19">
        <v>6.1834572031475299E-2</v>
      </c>
      <c r="L22" s="19">
        <v>3.3868319887126401E-2</v>
      </c>
      <c r="M22" s="19">
        <v>2.7966252144348901E-2</v>
      </c>
      <c r="N22" s="19">
        <v>0.22288764155810301</v>
      </c>
      <c r="O22" s="149">
        <f t="shared" si="9"/>
        <v>0.33279206653075477</v>
      </c>
      <c r="P22" s="19">
        <v>0.440064672318631</v>
      </c>
      <c r="Q22" s="19">
        <v>0.22714326115061401</v>
      </c>
    </row>
    <row r="23" spans="1:18" x14ac:dyDescent="0.3">
      <c r="A23" s="183"/>
      <c r="B23" s="6"/>
      <c r="C23" s="6">
        <v>6</v>
      </c>
      <c r="D23" s="7">
        <v>0.309242332113914</v>
      </c>
      <c r="E23" s="7">
        <v>0.48141247844419399</v>
      </c>
      <c r="F23" s="7">
        <v>0.20934518944189201</v>
      </c>
      <c r="G23" s="7">
        <v>0.33491841890816498</v>
      </c>
      <c r="H23" s="5">
        <f t="shared" si="10"/>
        <v>4.410875577020533E-2</v>
      </c>
      <c r="I23" s="5">
        <f t="shared" si="8"/>
        <v>8.9190907884833994E-3</v>
      </c>
      <c r="J23" s="23">
        <v>3.4527701235284702E-2</v>
      </c>
      <c r="K23" s="19">
        <v>6.3017382171977901E-2</v>
      </c>
      <c r="L23" s="19">
        <v>3.3876043058033697E-2</v>
      </c>
      <c r="M23" s="19">
        <v>2.91413391139442E-2</v>
      </c>
      <c r="N23" s="19">
        <v>0.21169724870665199</v>
      </c>
      <c r="O23" s="149">
        <f t="shared" si="9"/>
        <v>0.30924233211391461</v>
      </c>
      <c r="P23" s="19">
        <v>0.48141247844419399</v>
      </c>
      <c r="Q23" s="19">
        <v>0.20934518944189201</v>
      </c>
    </row>
    <row r="24" spans="1:18" x14ac:dyDescent="0.3">
      <c r="A24" s="183"/>
      <c r="B24" s="6">
        <v>3</v>
      </c>
      <c r="C24" s="6">
        <v>7</v>
      </c>
      <c r="D24" s="7">
        <v>0.165641118250793</v>
      </c>
      <c r="E24" s="7">
        <v>0.61307020621196695</v>
      </c>
      <c r="F24" s="7">
        <v>0.22128867553723999</v>
      </c>
      <c r="G24" s="7">
        <v>0.34389547143133198</v>
      </c>
      <c r="H24" s="5">
        <f t="shared" si="10"/>
        <v>4.5291033587506427E-2</v>
      </c>
      <c r="I24" s="5">
        <f t="shared" si="8"/>
        <v>9.5288505727564397E-3</v>
      </c>
      <c r="J24" s="23">
        <v>2.1471819638581802E-2</v>
      </c>
      <c r="K24" s="19">
        <v>7.5218051404721306E-2</v>
      </c>
      <c r="L24" s="19">
        <v>2.95865875956378E-2</v>
      </c>
      <c r="M24" s="19">
        <v>4.5631463809083499E-2</v>
      </c>
      <c r="N24" s="19">
        <v>4.8951247207489799E-2</v>
      </c>
      <c r="O24" s="149">
        <f t="shared" si="9"/>
        <v>0.1456411182507929</v>
      </c>
      <c r="P24" s="19">
        <v>0.61307020621196695</v>
      </c>
      <c r="Q24" s="19">
        <v>0.24128867553724001</v>
      </c>
    </row>
    <row r="25" spans="1:18" x14ac:dyDescent="0.3">
      <c r="A25" s="183"/>
      <c r="B25" s="6"/>
      <c r="C25" s="6">
        <v>8</v>
      </c>
      <c r="D25" s="7">
        <v>0.16973035544280501</v>
      </c>
      <c r="E25" s="7">
        <v>0.609413893937506</v>
      </c>
      <c r="F25" s="7">
        <v>0.22085575061968898</v>
      </c>
      <c r="G25" s="7">
        <v>0.3437631971690015</v>
      </c>
      <c r="H25" s="5">
        <f t="shared" si="10"/>
        <v>4.5273613067157499E-2</v>
      </c>
      <c r="I25" s="5">
        <f t="shared" si="8"/>
        <v>9.5198659393864824E-3</v>
      </c>
      <c r="J25" s="23">
        <v>2.1959645613315201E-2</v>
      </c>
      <c r="K25" s="23">
        <v>7.6613533531684305E-2</v>
      </c>
      <c r="L25" s="23">
        <v>3.1243967921912301E-2</v>
      </c>
      <c r="M25" s="23">
        <v>4.5369565609771997E-2</v>
      </c>
      <c r="N25" s="23">
        <v>6.1157176297805399E-2</v>
      </c>
      <c r="O25" s="149">
        <v>0.15973035544280489</v>
      </c>
      <c r="P25" s="19">
        <v>0.609413893937506</v>
      </c>
      <c r="Q25" s="19">
        <v>0.23085575061968899</v>
      </c>
    </row>
    <row r="26" spans="1:18" x14ac:dyDescent="0.3">
      <c r="A26" s="184"/>
      <c r="B26" s="11"/>
      <c r="C26" s="6">
        <v>9</v>
      </c>
      <c r="D26" s="47">
        <v>0.173819592634817</v>
      </c>
      <c r="E26" s="47">
        <v>0.60575758166304505</v>
      </c>
      <c r="F26" s="47">
        <v>0.220422825702138</v>
      </c>
      <c r="G26" s="85">
        <v>0.34363092290667102</v>
      </c>
      <c r="H26" s="104">
        <f t="shared" si="7"/>
        <v>4.5256192546808578E-2</v>
      </c>
      <c r="I26" s="104">
        <f t="shared" si="8"/>
        <v>9.5108813060165252E-3</v>
      </c>
      <c r="J26" s="23">
        <v>2.2447471588048599E-2</v>
      </c>
      <c r="K26" s="19">
        <v>7.8009015658647304E-2</v>
      </c>
      <c r="L26" s="19">
        <v>3.2901348248186801E-2</v>
      </c>
      <c r="M26" s="19">
        <v>4.5107667410460503E-2</v>
      </c>
      <c r="N26" s="19">
        <v>7.3363105388121005E-2</v>
      </c>
      <c r="O26" s="149">
        <f t="shared" si="9"/>
        <v>0.17381959263481689</v>
      </c>
      <c r="P26" s="19">
        <v>0.60575758166304505</v>
      </c>
      <c r="Q26" s="19">
        <v>0.220422825702138</v>
      </c>
    </row>
    <row r="27" spans="1:18" x14ac:dyDescent="0.25">
      <c r="A27" s="77"/>
      <c r="B27" s="6"/>
      <c r="C27" s="45" t="s">
        <v>69</v>
      </c>
      <c r="D27" s="12">
        <f t="shared" ref="D27:I27" si="12">AVERAGE(D18:D23)</f>
        <v>0.33181454812993433</v>
      </c>
      <c r="E27" s="12">
        <f t="shared" si="12"/>
        <v>0.4979079414049683</v>
      </c>
      <c r="F27" s="12">
        <f t="shared" si="12"/>
        <v>0.17027751046509743</v>
      </c>
      <c r="G27" s="5">
        <f t="shared" si="12"/>
        <v>0.3416568548205845</v>
      </c>
      <c r="H27" s="5">
        <f t="shared" si="12"/>
        <v>4.4996207779870984E-2</v>
      </c>
      <c r="I27" s="5">
        <f t="shared" si="12"/>
        <v>9.3767941624684614E-3</v>
      </c>
      <c r="J27" s="14">
        <f>AVERAGE(J18:J26)</f>
        <v>2.7470530908056165E-2</v>
      </c>
      <c r="K27" s="14">
        <f t="shared" ref="K27:Q27" si="13">AVERAGE(K18:K26)</f>
        <v>6.7407701722034474E-2</v>
      </c>
      <c r="L27" s="14">
        <f t="shared" si="13"/>
        <v>3.0438624150152707E-2</v>
      </c>
      <c r="M27" s="14">
        <f t="shared" si="13"/>
        <v>3.6969077571881774E-2</v>
      </c>
      <c r="N27" s="14">
        <f t="shared" si="13"/>
        <v>0.17957491793746727</v>
      </c>
      <c r="O27" s="14">
        <f t="shared" si="13"/>
        <v>0.27445315056755792</v>
      </c>
      <c r="P27" s="14">
        <f t="shared" si="13"/>
        <v>0.53507659224914761</v>
      </c>
      <c r="Q27" s="14">
        <f t="shared" si="13"/>
        <v>0.19047025718329463</v>
      </c>
      <c r="R27" s="24"/>
    </row>
    <row r="28" spans="1:18" x14ac:dyDescent="0.25">
      <c r="A28" s="77"/>
      <c r="B28" s="6"/>
      <c r="C28" s="7" t="s">
        <v>70</v>
      </c>
      <c r="D28" s="12">
        <f>STDEV(D18:D23)</f>
        <v>3.9156666305568077E-2</v>
      </c>
      <c r="E28" s="12">
        <f>STDEV(E18:E23)</f>
        <v>3.2785336033759035E-2</v>
      </c>
      <c r="F28" s="12">
        <f>STDEV(F18:F23)</f>
        <v>5.4077136699699047E-2</v>
      </c>
      <c r="G28" s="5">
        <f>STDEV(G18:G23)</f>
        <v>9.5948396323894871E-3</v>
      </c>
      <c r="H28" s="77"/>
      <c r="I28" s="77"/>
      <c r="J28" s="12">
        <f>STDEV(J18:J26)</f>
        <v>9.0609293491310614E-3</v>
      </c>
      <c r="K28" s="12">
        <f t="shared" ref="K28:Q28" si="14">STDEV(K18:K26)</f>
        <v>6.9793254659460081E-3</v>
      </c>
      <c r="L28" s="12">
        <f t="shared" si="14"/>
        <v>4.6656765794790929E-3</v>
      </c>
      <c r="M28" s="12">
        <f t="shared" si="14"/>
        <v>7.5897884318861112E-3</v>
      </c>
      <c r="N28" s="12">
        <f t="shared" si="14"/>
        <v>9.5894106628086798E-2</v>
      </c>
      <c r="O28" s="12">
        <f t="shared" si="14"/>
        <v>9.1712304610461107E-2</v>
      </c>
      <c r="P28" s="12">
        <f t="shared" si="14"/>
        <v>6.1510449756022219E-2</v>
      </c>
      <c r="Q28" s="12">
        <f t="shared" si="14"/>
        <v>5.2653135914818655E-2</v>
      </c>
    </row>
    <row r="29" spans="1:18" x14ac:dyDescent="0.25">
      <c r="A29" s="77"/>
      <c r="B29" s="6"/>
      <c r="C29" s="47" t="s">
        <v>2</v>
      </c>
      <c r="D29" s="5">
        <f>D28/D27</f>
        <v>0.11800768388923932</v>
      </c>
      <c r="E29" s="5">
        <f>E28/E27</f>
        <v>6.5846180202001281E-2</v>
      </c>
      <c r="F29" s="5">
        <f>F28/F27</f>
        <v>0.31758237803684292</v>
      </c>
      <c r="G29" s="104">
        <f>G28/G27</f>
        <v>2.8083263944544769E-2</v>
      </c>
      <c r="H29" s="92"/>
      <c r="I29" s="92"/>
      <c r="J29" s="22">
        <f>J28/J27</f>
        <v>0.32984179954359022</v>
      </c>
      <c r="K29" s="22">
        <f t="shared" ref="K29:Q29" si="15">K28/K27</f>
        <v>0.10353899165300544</v>
      </c>
      <c r="L29" s="22">
        <f t="shared" si="15"/>
        <v>0.15328145439371593</v>
      </c>
      <c r="M29" s="22">
        <f t="shared" si="15"/>
        <v>0.20530099559905737</v>
      </c>
      <c r="N29" s="22">
        <f t="shared" si="15"/>
        <v>0.53400612808008996</v>
      </c>
      <c r="O29" s="22">
        <f t="shared" ref="O29" si="16">O28/O27</f>
        <v>0.33416378868598812</v>
      </c>
      <c r="P29" s="22">
        <f t="shared" si="15"/>
        <v>0.11495634577746791</v>
      </c>
      <c r="Q29" s="22">
        <f t="shared" si="15"/>
        <v>0.27643757452455758</v>
      </c>
    </row>
    <row r="30" spans="1:18" x14ac:dyDescent="0.3">
      <c r="A30" s="182" t="s">
        <v>97</v>
      </c>
      <c r="B30" s="16">
        <v>1</v>
      </c>
      <c r="C30" s="6">
        <v>1</v>
      </c>
      <c r="D30" s="45">
        <v>0.185288729587163</v>
      </c>
      <c r="E30" s="45">
        <v>0.52125854349196798</v>
      </c>
      <c r="F30" s="45">
        <v>0.29345272692086899</v>
      </c>
      <c r="G30" s="7">
        <v>0.33419648772701799</v>
      </c>
      <c r="H30" s="5">
        <f t="shared" ref="H30:H38" si="17">G30*0.1317</f>
        <v>4.4013677433648271E-2</v>
      </c>
      <c r="I30" s="5">
        <f t="shared" ref="I30:I38" si="18">-0.01383+0.51575*H30</f>
        <v>8.8700541364040968E-3</v>
      </c>
      <c r="J30" s="23">
        <v>1.5170492670154599E-2</v>
      </c>
      <c r="K30" s="19">
        <v>3.2438479877866501E-2</v>
      </c>
      <c r="L30" s="23">
        <v>1.4495556309059399E-2</v>
      </c>
      <c r="M30" s="23">
        <v>1.7942923568807102E-2</v>
      </c>
      <c r="N30" s="19">
        <v>0.13767975703914201</v>
      </c>
      <c r="O30" s="149">
        <f t="shared" ref="O30:O38" si="19">J30+K30+N30</f>
        <v>0.18528872958716311</v>
      </c>
      <c r="P30" s="19">
        <v>0.52125854349196798</v>
      </c>
      <c r="Q30" s="19">
        <v>0.29345272692086899</v>
      </c>
    </row>
    <row r="31" spans="1:18" ht="17.25" customHeight="1" x14ac:dyDescent="0.3">
      <c r="A31" s="183"/>
      <c r="B31" s="6"/>
      <c r="C31" s="6">
        <v>2</v>
      </c>
      <c r="D31" s="7">
        <v>0.14583023294299499</v>
      </c>
      <c r="E31" s="7">
        <v>0.61312566036809901</v>
      </c>
      <c r="F31" s="7">
        <v>0.241044106688906</v>
      </c>
      <c r="G31" s="7">
        <v>0.34613931401145198</v>
      </c>
      <c r="H31" s="5">
        <f t="shared" si="17"/>
        <v>4.5586547655308229E-2</v>
      </c>
      <c r="I31" s="5">
        <f t="shared" si="18"/>
        <v>9.6812619532252193E-3</v>
      </c>
      <c r="J31" s="23">
        <v>2.7439111611012899E-2</v>
      </c>
      <c r="K31" s="19">
        <v>2.13958501076018E-2</v>
      </c>
      <c r="L31" s="19">
        <v>1.6975219920080799E-2</v>
      </c>
      <c r="M31" s="19">
        <v>4.42063018752103E-3</v>
      </c>
      <c r="N31" s="19">
        <v>9.6995271224379995E-2</v>
      </c>
      <c r="O31" s="149">
        <f t="shared" si="19"/>
        <v>0.14583023294299469</v>
      </c>
      <c r="P31" s="19">
        <v>0.61312566036809901</v>
      </c>
      <c r="Q31" s="19">
        <v>0.241044106688906</v>
      </c>
    </row>
    <row r="32" spans="1:18" ht="17.25" customHeight="1" x14ac:dyDescent="0.3">
      <c r="A32" s="183"/>
      <c r="B32" s="6"/>
      <c r="C32" s="6">
        <v>3</v>
      </c>
      <c r="D32" s="7">
        <v>0.16555948126507899</v>
      </c>
      <c r="E32" s="7">
        <v>0.56719210193003344</v>
      </c>
      <c r="F32" s="7">
        <v>0.26724841680488748</v>
      </c>
      <c r="G32" s="7">
        <v>0.34016790086923498</v>
      </c>
      <c r="H32" s="5">
        <f t="shared" ref="H32" si="20">G32*0.1317</f>
        <v>4.480011254447825E-2</v>
      </c>
      <c r="I32" s="5">
        <f t="shared" ref="I32" si="21">-0.01383+0.51575*H32</f>
        <v>9.2756580448146598E-3</v>
      </c>
      <c r="J32" s="23">
        <v>2.1304802140583751E-2</v>
      </c>
      <c r="K32" s="19">
        <v>2.6917164992734152E-2</v>
      </c>
      <c r="L32" s="19">
        <v>1.5735388114570099E-2</v>
      </c>
      <c r="M32" s="19">
        <v>1.1181776878164067E-2</v>
      </c>
      <c r="N32" s="19">
        <v>0.11733751413176099</v>
      </c>
      <c r="O32" s="149">
        <v>0.16555948126507891</v>
      </c>
      <c r="P32" s="19">
        <v>0.56719210193003344</v>
      </c>
      <c r="Q32" s="19">
        <v>0.26724841680488748</v>
      </c>
      <c r="R32" s="12"/>
    </row>
    <row r="33" spans="1:18" x14ac:dyDescent="0.3">
      <c r="A33" s="183"/>
      <c r="B33" s="6">
        <v>2</v>
      </c>
      <c r="C33" s="6">
        <v>4</v>
      </c>
      <c r="D33" s="5">
        <v>0.14101860899319699</v>
      </c>
      <c r="E33" s="5">
        <v>0.61869544528273102</v>
      </c>
      <c r="F33" s="5">
        <v>0.240285945724072</v>
      </c>
      <c r="G33" s="5">
        <v>0.34681362084224499</v>
      </c>
      <c r="H33" s="5">
        <f t="shared" si="17"/>
        <v>4.5675353864923669E-2</v>
      </c>
      <c r="I33" s="5">
        <f t="shared" si="18"/>
        <v>9.727063755834384E-3</v>
      </c>
      <c r="J33" s="23">
        <v>1.4936141694242899E-2</v>
      </c>
      <c r="K33" s="19">
        <v>3.6359595273468298E-2</v>
      </c>
      <c r="L33" s="19">
        <v>1.8705933954965E-2</v>
      </c>
      <c r="M33" s="19">
        <v>1.7653661318503301E-2</v>
      </c>
      <c r="N33" s="19">
        <v>8.9722872025485595E-2</v>
      </c>
      <c r="O33" s="149">
        <f t="shared" si="19"/>
        <v>0.14101860899319679</v>
      </c>
      <c r="P33" s="19">
        <v>0.61869544528273102</v>
      </c>
      <c r="Q33" s="19">
        <v>0.240285945724072</v>
      </c>
    </row>
    <row r="34" spans="1:18" x14ac:dyDescent="0.3">
      <c r="A34" s="183"/>
      <c r="B34" s="6"/>
      <c r="C34" s="6">
        <v>5</v>
      </c>
      <c r="D34" s="5">
        <v>0.119227272727273</v>
      </c>
      <c r="E34" s="5">
        <v>0.63777272727272705</v>
      </c>
      <c r="F34" s="5">
        <v>0.24299999999999999</v>
      </c>
      <c r="G34" s="5">
        <v>0.34748274848376998</v>
      </c>
      <c r="H34" s="5">
        <f t="shared" si="17"/>
        <v>4.5763477975312508E-2</v>
      </c>
      <c r="I34" s="5">
        <f t="shared" si="18"/>
        <v>9.7725137657674269E-3</v>
      </c>
      <c r="J34" s="23">
        <v>1.54636363636364E-2</v>
      </c>
      <c r="K34" s="19">
        <v>3.0436363636363602E-2</v>
      </c>
      <c r="L34" s="19">
        <v>1.9084090909090901E-2</v>
      </c>
      <c r="M34" s="19">
        <v>1.13522727272727E-2</v>
      </c>
      <c r="N34" s="19">
        <v>7.3327272727273102E-2</v>
      </c>
      <c r="O34" s="149">
        <f t="shared" si="19"/>
        <v>0.1192272727272731</v>
      </c>
      <c r="P34" s="19">
        <v>0.63777272727272705</v>
      </c>
      <c r="Q34" s="19">
        <v>0.24299999999999999</v>
      </c>
    </row>
    <row r="35" spans="1:18" x14ac:dyDescent="0.3">
      <c r="A35" s="183"/>
      <c r="B35" s="6"/>
      <c r="C35" s="6">
        <v>6</v>
      </c>
      <c r="D35" s="5">
        <v>0.150142413962011</v>
      </c>
      <c r="E35" s="5">
        <v>0.64249560058779698</v>
      </c>
      <c r="F35" s="5">
        <v>0.20736198545019099</v>
      </c>
      <c r="G35" s="5">
        <v>0.35184002185042101</v>
      </c>
      <c r="H35" s="5">
        <f t="shared" si="17"/>
        <v>4.633733087770045E-2</v>
      </c>
      <c r="I35" s="5">
        <f t="shared" si="18"/>
        <v>1.0068478400174009E-2</v>
      </c>
      <c r="J35" s="23">
        <v>1.9052402895448201E-2</v>
      </c>
      <c r="K35" s="19">
        <v>3.9217131401825103E-2</v>
      </c>
      <c r="L35" s="19">
        <v>1.9399366847481E-2</v>
      </c>
      <c r="M35" s="19">
        <v>1.98177645543441E-2</v>
      </c>
      <c r="N35" s="19">
        <v>9.1872879664738005E-2</v>
      </c>
      <c r="O35" s="149">
        <f t="shared" si="19"/>
        <v>0.15014241396201131</v>
      </c>
      <c r="P35" s="19">
        <v>0.64249560058779698</v>
      </c>
      <c r="Q35" s="19">
        <v>0.20736198545019099</v>
      </c>
    </row>
    <row r="36" spans="1:18" x14ac:dyDescent="0.3">
      <c r="A36" s="183"/>
      <c r="B36" s="6">
        <v>3</v>
      </c>
      <c r="C36" s="6">
        <v>7</v>
      </c>
      <c r="D36" s="5">
        <v>0.19172345883287301</v>
      </c>
      <c r="E36" s="5">
        <v>0.58530000000000004</v>
      </c>
      <c r="F36" s="5">
        <v>0.22296473176324699</v>
      </c>
      <c r="G36" s="5">
        <v>0.39765180313214099</v>
      </c>
      <c r="H36" s="5">
        <f t="shared" si="17"/>
        <v>5.2370742472502972E-2</v>
      </c>
      <c r="I36" s="5">
        <f t="shared" si="18"/>
        <v>1.3180210430193408E-2</v>
      </c>
      <c r="J36" s="153">
        <v>1.48553108593502E-2</v>
      </c>
      <c r="K36" s="154">
        <v>4.7928625443383097E-2</v>
      </c>
      <c r="L36" s="154">
        <v>1.94380050996052E-2</v>
      </c>
      <c r="M36" s="154">
        <v>2.84906203437779E-2</v>
      </c>
      <c r="N36" s="154">
        <v>0.12893952253013999</v>
      </c>
      <c r="O36" s="149">
        <f t="shared" si="19"/>
        <v>0.19172345883287328</v>
      </c>
      <c r="P36" s="154">
        <v>0.58531180940387895</v>
      </c>
      <c r="Q36" s="154">
        <v>0.22296473176324699</v>
      </c>
    </row>
    <row r="37" spans="1:18" x14ac:dyDescent="0.3">
      <c r="A37" s="183"/>
      <c r="B37" s="6"/>
      <c r="C37" s="6">
        <v>8</v>
      </c>
      <c r="D37" s="5">
        <v>0.1952972068077175</v>
      </c>
      <c r="E37" s="5">
        <v>0.58235000000000003</v>
      </c>
      <c r="F37" s="5">
        <v>0.22235834933359999</v>
      </c>
      <c r="G37" s="5">
        <v>0.39755304236016353</v>
      </c>
      <c r="H37" s="5">
        <f t="shared" ref="H37" si="22">G37*0.1317</f>
        <v>5.235773567883354E-2</v>
      </c>
      <c r="I37" s="5">
        <f t="shared" ref="I37" si="23">-0.01383+0.51575*H37</f>
        <v>1.3173502176358402E-2</v>
      </c>
      <c r="J37" s="153">
        <v>1.483563661111705E-2</v>
      </c>
      <c r="K37" s="153">
        <v>4.5316125517509701E-2</v>
      </c>
      <c r="L37" s="153">
        <v>1.8245363161683851E-2</v>
      </c>
      <c r="M37" s="153">
        <v>2.707076235582585E-2</v>
      </c>
      <c r="N37" s="154">
        <v>0.13514544467909101</v>
      </c>
      <c r="O37" s="149">
        <v>0.19529720680771773</v>
      </c>
      <c r="P37" s="154">
        <v>0.58234444385868145</v>
      </c>
      <c r="Q37" s="154">
        <v>0.22235834933359999</v>
      </c>
    </row>
    <row r="38" spans="1:18" x14ac:dyDescent="0.3">
      <c r="A38" s="184"/>
      <c r="B38" s="88"/>
      <c r="C38" s="88">
        <v>9</v>
      </c>
      <c r="D38" s="104">
        <v>0.198870954782562</v>
      </c>
      <c r="E38" s="104">
        <v>0.57940000000000003</v>
      </c>
      <c r="F38" s="104">
        <v>0.22175196690395299</v>
      </c>
      <c r="G38" s="104">
        <v>0.39745428158818602</v>
      </c>
      <c r="H38" s="104">
        <f t="shared" si="17"/>
        <v>5.2344728885164102E-2</v>
      </c>
      <c r="I38" s="104">
        <f t="shared" si="18"/>
        <v>1.3166793922523389E-2</v>
      </c>
      <c r="J38" s="155">
        <v>1.48159623628839E-2</v>
      </c>
      <c r="K38" s="156">
        <v>4.2703625591636298E-2</v>
      </c>
      <c r="L38" s="156">
        <v>1.7052721223762501E-2</v>
      </c>
      <c r="M38" s="156">
        <v>2.56509043678738E-2</v>
      </c>
      <c r="N38" s="156">
        <v>0.141351366828042</v>
      </c>
      <c r="O38" s="157">
        <f t="shared" si="19"/>
        <v>0.1988709547825622</v>
      </c>
      <c r="P38" s="156">
        <v>0.57937707831348395</v>
      </c>
      <c r="Q38" s="156">
        <v>0.22175196690395299</v>
      </c>
    </row>
    <row r="39" spans="1:18" x14ac:dyDescent="0.25">
      <c r="A39" s="77"/>
      <c r="B39" s="6"/>
      <c r="C39" s="7" t="s">
        <v>69</v>
      </c>
      <c r="D39" s="12">
        <f t="shared" ref="D39:I39" si="24">AVERAGE(D31:D38)</f>
        <v>0.16345870378921343</v>
      </c>
      <c r="E39" s="12">
        <f t="shared" si="24"/>
        <v>0.60329144193017348</v>
      </c>
      <c r="F39" s="12">
        <f t="shared" si="24"/>
        <v>0.23325193783360706</v>
      </c>
      <c r="G39" s="5">
        <f t="shared" si="24"/>
        <v>0.36563784164220164</v>
      </c>
      <c r="H39" s="5">
        <f t="shared" si="24"/>
        <v>4.8154503744277967E-2</v>
      </c>
      <c r="I39" s="5">
        <f t="shared" si="24"/>
        <v>1.1005685306111361E-2</v>
      </c>
      <c r="J39" s="12">
        <f>AVERAGE(J30:J38)</f>
        <v>1.7541499689825546E-2</v>
      </c>
      <c r="K39" s="12">
        <f t="shared" ref="K39:Q39" si="25">AVERAGE(K30:K38)</f>
        <v>3.5856995760265395E-2</v>
      </c>
      <c r="L39" s="12">
        <f t="shared" si="25"/>
        <v>1.7681293948922081E-2</v>
      </c>
      <c r="M39" s="12">
        <f t="shared" si="25"/>
        <v>1.8175701811343314E-2</v>
      </c>
      <c r="N39" s="12">
        <f t="shared" si="25"/>
        <v>0.11248576676111696</v>
      </c>
      <c r="O39" s="12">
        <f t="shared" si="25"/>
        <v>0.16588426221120789</v>
      </c>
      <c r="P39" s="12">
        <f t="shared" si="25"/>
        <v>0.59417482338993333</v>
      </c>
      <c r="Q39" s="12">
        <f t="shared" si="25"/>
        <v>0.23994091439885842</v>
      </c>
    </row>
    <row r="40" spans="1:18" x14ac:dyDescent="0.25">
      <c r="A40" s="77"/>
      <c r="B40" s="6"/>
      <c r="C40" s="7" t="s">
        <v>70</v>
      </c>
      <c r="D40" s="12">
        <f>STDEV(D31:D38)</f>
        <v>2.932354331039386E-2</v>
      </c>
      <c r="E40" s="12">
        <f>STDEV(E31:E38)</f>
        <v>2.8525977096793078E-2</v>
      </c>
      <c r="F40" s="12">
        <f>STDEV(F31:F38)</f>
        <v>1.8470116040540288E-2</v>
      </c>
      <c r="G40" s="5">
        <f>STDEV(G31:G38)</f>
        <v>2.6616344624127885E-2</v>
      </c>
      <c r="H40" s="77"/>
      <c r="I40" s="77"/>
      <c r="J40" s="12">
        <f>STDEV(J30:J38)</f>
        <v>4.3746562051221643E-3</v>
      </c>
      <c r="K40" s="12">
        <f t="shared" ref="K40:Q40" si="26">STDEV(K30:K38)</f>
        <v>8.829875763702871E-3</v>
      </c>
      <c r="L40" s="12">
        <f t="shared" si="26"/>
        <v>1.7393543023614714E-3</v>
      </c>
      <c r="M40" s="12">
        <f t="shared" si="26"/>
        <v>8.1324776938905205E-3</v>
      </c>
      <c r="N40" s="12">
        <f t="shared" si="26"/>
        <v>2.4980167499238686E-2</v>
      </c>
      <c r="O40" s="12">
        <f t="shared" si="26"/>
        <v>2.8378449943021175E-2</v>
      </c>
      <c r="P40" s="12">
        <f t="shared" si="26"/>
        <v>3.8207337547617196E-2</v>
      </c>
      <c r="Q40" s="12">
        <f t="shared" si="26"/>
        <v>2.6479873595741842E-2</v>
      </c>
    </row>
    <row r="41" spans="1:18" x14ac:dyDescent="0.25">
      <c r="A41" s="77"/>
      <c r="B41" s="6"/>
      <c r="C41" s="47" t="s">
        <v>2</v>
      </c>
      <c r="D41" s="5">
        <f>D40/D39</f>
        <v>0.17939419945607638</v>
      </c>
      <c r="E41" s="5">
        <f>E40/E39</f>
        <v>4.7283908098425753E-2</v>
      </c>
      <c r="F41" s="5">
        <f>F40/F39</f>
        <v>7.9185262991110311E-2</v>
      </c>
      <c r="G41" s="104">
        <f>G40/G39</f>
        <v>7.2794283284752459E-2</v>
      </c>
      <c r="H41" s="92"/>
      <c r="I41" s="92"/>
      <c r="J41" s="22">
        <f>J40/J39</f>
        <v>0.24938895091504409</v>
      </c>
      <c r="K41" s="22">
        <f t="shared" ref="K41:Q41" si="27">K40/K39</f>
        <v>0.24625252552495258</v>
      </c>
      <c r="L41" s="22">
        <f>L40/L39</f>
        <v>9.8372568624566586E-2</v>
      </c>
      <c r="M41" s="22">
        <f>M40/M39</f>
        <v>0.44743679106878309</v>
      </c>
      <c r="N41" s="22">
        <f t="shared" si="27"/>
        <v>0.22207402961735065</v>
      </c>
      <c r="O41" s="22">
        <f t="shared" ref="O41" si="28">O40/O39</f>
        <v>0.17107379304547313</v>
      </c>
      <c r="P41" s="22">
        <f t="shared" si="27"/>
        <v>6.4303191659373357E-2</v>
      </c>
      <c r="Q41" s="22">
        <f t="shared" si="27"/>
        <v>0.11035997617198305</v>
      </c>
    </row>
    <row r="42" spans="1:18" x14ac:dyDescent="0.3">
      <c r="A42" s="182" t="s">
        <v>95</v>
      </c>
      <c r="B42" s="16">
        <v>1</v>
      </c>
      <c r="C42" s="6">
        <v>1</v>
      </c>
      <c r="D42" s="13">
        <v>0.34886371953602902</v>
      </c>
      <c r="E42" s="13">
        <v>0.45179217452519499</v>
      </c>
      <c r="F42" s="13">
        <v>0.19934410593877699</v>
      </c>
      <c r="G42" s="5">
        <v>0.33427103803543201</v>
      </c>
      <c r="H42" s="5">
        <f t="shared" ref="H42:H50" si="29">G42*0.1317</f>
        <v>4.4023495709266398E-2</v>
      </c>
      <c r="I42" s="5">
        <f t="shared" ref="I42:I50" si="30">-0.01383+0.51575*H42</f>
        <v>8.8751179120541476E-3</v>
      </c>
      <c r="J42" s="23">
        <v>3.01058619010003E-2</v>
      </c>
      <c r="K42" s="19">
        <v>7.74296624604425E-2</v>
      </c>
      <c r="L42" s="19">
        <v>4.3146969651196201E-2</v>
      </c>
      <c r="M42" s="19">
        <v>3.4282692809246298E-2</v>
      </c>
      <c r="N42" s="19">
        <v>0.24132819517458601</v>
      </c>
      <c r="O42" s="149">
        <f t="shared" ref="O42:O50" si="31">J42+K42+N42</f>
        <v>0.34886371953602879</v>
      </c>
      <c r="P42" s="19">
        <v>0.45179217452519499</v>
      </c>
      <c r="Q42" s="19">
        <v>0.19934410593877699</v>
      </c>
    </row>
    <row r="43" spans="1:18" x14ac:dyDescent="0.3">
      <c r="A43" s="183"/>
      <c r="B43" s="6"/>
      <c r="C43" s="6">
        <v>2</v>
      </c>
      <c r="D43" s="5">
        <v>0.31123424439826602</v>
      </c>
      <c r="E43" s="5">
        <v>0.48695657216919302</v>
      </c>
      <c r="F43" s="5">
        <v>0.20180918343254101</v>
      </c>
      <c r="G43" s="5">
        <v>0.33635205252532402</v>
      </c>
      <c r="H43" s="5">
        <f t="shared" si="29"/>
        <v>4.4297565317585177E-2</v>
      </c>
      <c r="I43" s="5">
        <f t="shared" si="30"/>
        <v>9.0164693125445571E-3</v>
      </c>
      <c r="J43" s="23">
        <v>4.2046984220230302E-2</v>
      </c>
      <c r="K43" s="19">
        <v>6.8662102237699404E-2</v>
      </c>
      <c r="L43" s="19">
        <v>4.0269919548304098E-2</v>
      </c>
      <c r="M43" s="19">
        <v>2.8392182689395199E-2</v>
      </c>
      <c r="N43" s="19">
        <v>0.20052515794033701</v>
      </c>
      <c r="O43" s="149">
        <f t="shared" si="31"/>
        <v>0.31123424439826675</v>
      </c>
      <c r="P43" s="19">
        <v>0.48695657216919302</v>
      </c>
      <c r="Q43" s="19">
        <v>0.20180918343254101</v>
      </c>
      <c r="R43" s="80"/>
    </row>
    <row r="44" spans="1:18" x14ac:dyDescent="0.3">
      <c r="A44" s="183"/>
      <c r="B44" s="6"/>
      <c r="C44" s="6">
        <v>3</v>
      </c>
      <c r="D44" s="5">
        <v>0.330059688998741</v>
      </c>
      <c r="E44" s="5">
        <v>0.47100071864906001</v>
      </c>
      <c r="F44" s="5">
        <v>0.19893959235219899</v>
      </c>
      <c r="G44" s="5">
        <v>0.33569981661932702</v>
      </c>
      <c r="H44" s="5">
        <f t="shared" si="29"/>
        <v>4.4211665848765375E-2</v>
      </c>
      <c r="I44" s="5">
        <f t="shared" si="30"/>
        <v>8.972166661500745E-3</v>
      </c>
      <c r="J44" s="23">
        <v>2.99226388907574E-2</v>
      </c>
      <c r="K44" s="19">
        <v>5.2819074519794201E-2</v>
      </c>
      <c r="L44" s="19">
        <v>2.6532087316787599E-2</v>
      </c>
      <c r="M44" s="19">
        <v>2.6286987203006699E-2</v>
      </c>
      <c r="N44" s="19">
        <v>0.24731797558818899</v>
      </c>
      <c r="O44" s="149">
        <f t="shared" si="31"/>
        <v>0.33005968899874061</v>
      </c>
      <c r="P44" s="19">
        <v>0.47100071864906001</v>
      </c>
      <c r="Q44" s="19">
        <v>0.19893959235219899</v>
      </c>
      <c r="R44" s="80"/>
    </row>
    <row r="45" spans="1:18" x14ac:dyDescent="0.3">
      <c r="A45" s="183"/>
      <c r="B45" s="6">
        <v>2</v>
      </c>
      <c r="C45" s="6">
        <v>4</v>
      </c>
      <c r="D45" s="7">
        <v>0.44554104265210498</v>
      </c>
      <c r="E45" s="7">
        <v>0.31636534742984102</v>
      </c>
      <c r="F45" s="7">
        <v>0.23809360991805401</v>
      </c>
      <c r="G45" s="7">
        <v>0.31475392568924199</v>
      </c>
      <c r="H45" s="5">
        <f t="shared" si="29"/>
        <v>4.1453092013273171E-2</v>
      </c>
      <c r="I45" s="7">
        <f t="shared" si="30"/>
        <v>7.5494322058456392E-3</v>
      </c>
      <c r="J45" s="23">
        <v>2.12890930038604E-2</v>
      </c>
      <c r="K45" s="23">
        <v>4.7249902278057899E-2</v>
      </c>
      <c r="L45" s="23">
        <v>2.0039204001708801E-2</v>
      </c>
      <c r="M45" s="23">
        <v>2.7210698276349001E-2</v>
      </c>
      <c r="N45" s="23">
        <v>0.377002047370187</v>
      </c>
      <c r="O45" s="158">
        <f t="shared" si="31"/>
        <v>0.44554104265210531</v>
      </c>
      <c r="P45" s="23">
        <v>0.31636534742984102</v>
      </c>
      <c r="Q45" s="23">
        <v>0.23809360991805401</v>
      </c>
    </row>
    <row r="46" spans="1:18" x14ac:dyDescent="0.3">
      <c r="A46" s="183"/>
      <c r="B46" s="6"/>
      <c r="C46" s="6">
        <v>5</v>
      </c>
      <c r="D46" s="7">
        <v>0.32983989639428102</v>
      </c>
      <c r="E46" s="7">
        <v>0.42222541326074597</v>
      </c>
      <c r="F46" s="7">
        <v>0.24793469034497301</v>
      </c>
      <c r="G46" s="7">
        <v>0.32482817444622097</v>
      </c>
      <c r="H46" s="5">
        <f t="shared" si="29"/>
        <v>4.2779870574567308E-2</v>
      </c>
      <c r="I46" s="7">
        <f t="shared" si="30"/>
        <v>8.2337182488330923E-3</v>
      </c>
      <c r="J46" s="23">
        <v>2.9293933710726201E-2</v>
      </c>
      <c r="K46" s="23">
        <v>5.8608324079071503E-2</v>
      </c>
      <c r="L46" s="23">
        <v>2.7094843016659799E-2</v>
      </c>
      <c r="M46" s="23">
        <v>3.1513481062411801E-2</v>
      </c>
      <c r="N46" s="23">
        <v>0.241937638604484</v>
      </c>
      <c r="O46" s="158">
        <f t="shared" si="31"/>
        <v>0.32983989639428168</v>
      </c>
      <c r="P46" s="23">
        <v>0.42222541326074597</v>
      </c>
      <c r="Q46" s="23">
        <v>0.24793469034497301</v>
      </c>
    </row>
    <row r="47" spans="1:18" x14ac:dyDescent="0.3">
      <c r="A47" s="183"/>
      <c r="B47" s="6"/>
      <c r="C47" s="6">
        <v>6</v>
      </c>
      <c r="D47" s="5">
        <v>0.347106885495025</v>
      </c>
      <c r="E47" s="5">
        <v>0.40442532735480602</v>
      </c>
      <c r="F47" s="5">
        <v>0.24846778715016901</v>
      </c>
      <c r="G47" s="5">
        <v>0.32309342219357001</v>
      </c>
      <c r="H47" s="5">
        <f t="shared" si="29"/>
        <v>4.2551403702893176E-2</v>
      </c>
      <c r="I47" s="5">
        <f t="shared" si="30"/>
        <v>8.1158864597671559E-3</v>
      </c>
      <c r="J47" s="23">
        <v>2.2360054156635899E-2</v>
      </c>
      <c r="K47" s="19">
        <v>6.4777639730665998E-2</v>
      </c>
      <c r="L47" s="19">
        <v>3.1488277638429603E-2</v>
      </c>
      <c r="M47" s="19">
        <v>3.3289362092236402E-2</v>
      </c>
      <c r="N47" s="19">
        <v>0.25996919160772303</v>
      </c>
      <c r="O47" s="149">
        <f t="shared" si="31"/>
        <v>0.34710688549502494</v>
      </c>
      <c r="P47" s="19">
        <v>0.40442532735480602</v>
      </c>
      <c r="Q47" s="19">
        <v>0.24846778715016901</v>
      </c>
    </row>
    <row r="48" spans="1:18" x14ac:dyDescent="0.3">
      <c r="A48" s="183"/>
      <c r="B48" s="3">
        <v>3</v>
      </c>
      <c r="C48" s="6">
        <v>7</v>
      </c>
      <c r="D48" s="2">
        <v>0.252181361907234</v>
      </c>
      <c r="E48" s="2">
        <v>0.53967208541293898</v>
      </c>
      <c r="F48" s="2">
        <v>0.20814655267982701</v>
      </c>
      <c r="G48" s="2">
        <v>0.33873521291198899</v>
      </c>
      <c r="H48" s="5">
        <f t="shared" si="29"/>
        <v>4.4611427540508952E-2</v>
      </c>
      <c r="I48" s="5">
        <f t="shared" si="30"/>
        <v>9.1783437540174945E-3</v>
      </c>
      <c r="J48" s="23">
        <v>6.3020917868945696E-3</v>
      </c>
      <c r="K48" s="19">
        <v>6.94783429041088E-2</v>
      </c>
      <c r="L48" s="19">
        <v>2.1391607332980098E-2</v>
      </c>
      <c r="M48" s="19">
        <v>4.8086735571128601E-2</v>
      </c>
      <c r="N48" s="19">
        <v>0.17640092721623099</v>
      </c>
      <c r="O48" s="149">
        <f t="shared" si="31"/>
        <v>0.25218136190723439</v>
      </c>
      <c r="P48" s="19">
        <v>0.53967208541293898</v>
      </c>
      <c r="Q48" s="19">
        <v>0.20814655267982701</v>
      </c>
    </row>
    <row r="49" spans="1:18" x14ac:dyDescent="0.3">
      <c r="A49" s="183"/>
      <c r="C49" s="6">
        <v>8</v>
      </c>
      <c r="D49" s="2">
        <v>0.29664275859685102</v>
      </c>
      <c r="E49" s="2">
        <v>0.500243990102616</v>
      </c>
      <c r="F49" s="2">
        <v>0.20311325130053301</v>
      </c>
      <c r="G49" s="2">
        <v>0.33702884806765998</v>
      </c>
      <c r="H49" s="5">
        <f t="shared" si="29"/>
        <v>4.4386699290510825E-2</v>
      </c>
      <c r="I49" s="5">
        <f t="shared" si="30"/>
        <v>9.0624401590809599E-3</v>
      </c>
      <c r="J49" s="23">
        <v>1.3005013306524101E-2</v>
      </c>
      <c r="K49" s="19">
        <v>9.1966398446391803E-2</v>
      </c>
      <c r="L49" s="19">
        <v>3.6409602471121301E-2</v>
      </c>
      <c r="M49" s="19">
        <v>5.5556795975270599E-2</v>
      </c>
      <c r="N49" s="19">
        <v>0.191671346843935</v>
      </c>
      <c r="O49" s="149">
        <f t="shared" si="31"/>
        <v>0.29664275859685091</v>
      </c>
      <c r="P49" s="19">
        <v>0.500243990102616</v>
      </c>
      <c r="Q49" s="19">
        <v>0.20311325130053301</v>
      </c>
    </row>
    <row r="50" spans="1:18" x14ac:dyDescent="0.3">
      <c r="A50" s="183"/>
      <c r="C50" s="88">
        <v>9</v>
      </c>
      <c r="D50" s="2">
        <v>0.22025569206311699</v>
      </c>
      <c r="E50" s="2">
        <v>0.55613131522001202</v>
      </c>
      <c r="F50" s="2">
        <v>0.22361299271687099</v>
      </c>
      <c r="G50" s="2">
        <v>0.337706435359093</v>
      </c>
      <c r="H50" s="5">
        <f t="shared" si="29"/>
        <v>4.4475937536792555E-2</v>
      </c>
      <c r="I50" s="5">
        <f t="shared" si="30"/>
        <v>9.1084647846007612E-3</v>
      </c>
      <c r="J50" s="23">
        <v>6.8288997775811603E-3</v>
      </c>
      <c r="K50" s="19">
        <v>6.3691764592211195E-2</v>
      </c>
      <c r="L50" s="19">
        <v>2.5217832511982698E-2</v>
      </c>
      <c r="M50" s="19">
        <v>3.84739320802285E-2</v>
      </c>
      <c r="N50" s="19">
        <v>0.149735027693324</v>
      </c>
      <c r="O50" s="149">
        <f t="shared" si="31"/>
        <v>0.22025569206311635</v>
      </c>
      <c r="P50" s="19">
        <v>0.55613131522001202</v>
      </c>
      <c r="Q50" s="19">
        <v>0.22361299271687099</v>
      </c>
    </row>
    <row r="51" spans="1:18" x14ac:dyDescent="0.25">
      <c r="C51" s="45" t="s">
        <v>69</v>
      </c>
      <c r="D51" s="14">
        <f t="shared" ref="D51:J51" si="32">AVERAGE(D42:D44,D46:D50)</f>
        <v>0.30452303092369298</v>
      </c>
      <c r="E51" s="14">
        <f t="shared" si="32"/>
        <v>0.47905594958682085</v>
      </c>
      <c r="F51" s="14">
        <f t="shared" si="32"/>
        <v>0.21642101948948625</v>
      </c>
      <c r="G51" s="13">
        <f t="shared" si="32"/>
        <v>0.33346437501982701</v>
      </c>
      <c r="H51" s="13">
        <f t="shared" si="32"/>
        <v>4.3917258190111226E-2</v>
      </c>
      <c r="I51" s="13">
        <f t="shared" si="32"/>
        <v>8.8203259115498638E-3</v>
      </c>
      <c r="J51" s="14">
        <f t="shared" si="32"/>
        <v>2.248318471879374E-2</v>
      </c>
      <c r="K51" s="14">
        <f t="shared" ref="K51:Q51" si="33">AVERAGE(K42:K44,K46:K50)</f>
        <v>6.8429163621298181E-2</v>
      </c>
      <c r="L51" s="14">
        <f>AVERAGE(L42:L44,L46:L50)</f>
        <v>3.1443892435932673E-2</v>
      </c>
      <c r="M51" s="14">
        <f>AVERAGE(M42:M44,M46:M50)</f>
        <v>3.6985271185365508E-2</v>
      </c>
      <c r="N51" s="14">
        <f t="shared" si="33"/>
        <v>0.21361068258360116</v>
      </c>
      <c r="O51" s="14">
        <f t="shared" ref="O51" si="34">AVERAGE(O42:O44,O46:O50)</f>
        <v>0.30452303092369304</v>
      </c>
      <c r="P51" s="14">
        <f t="shared" si="33"/>
        <v>0.47905594958682085</v>
      </c>
      <c r="Q51" s="14">
        <f t="shared" si="33"/>
        <v>0.21642101948948625</v>
      </c>
    </row>
    <row r="52" spans="1:18" x14ac:dyDescent="0.25">
      <c r="C52" s="7" t="s">
        <v>70</v>
      </c>
      <c r="D52" s="12">
        <f>STDEV(D42:D44,D46:D51)</f>
        <v>4.3330589241297644E-2</v>
      </c>
      <c r="E52" s="12">
        <f>STDEV(E42:E44,E46:E51)</f>
        <v>4.9666287129685856E-2</v>
      </c>
      <c r="F52" s="12">
        <f>STDEV(F42:F44,F46:F51)</f>
        <v>1.9774104804244463E-2</v>
      </c>
      <c r="G52" s="5">
        <f>STDEV(G42:G44,G46:G51)</f>
        <v>5.6414701622164339E-3</v>
      </c>
      <c r="H52" s="77"/>
      <c r="I52" s="77"/>
      <c r="J52" s="12">
        <f>STDEV(J42:J44,J46:J51)</f>
        <v>1.1933746993880074E-2</v>
      </c>
      <c r="K52" s="12">
        <f t="shared" ref="K52:Q52" si="35">STDEV(K42:K44,K46:K51)</f>
        <v>1.1247587449577991E-2</v>
      </c>
      <c r="L52" s="12">
        <f>STDEV(L42:L44,L46:L51)</f>
        <v>7.2661314968997352E-3</v>
      </c>
      <c r="M52" s="12">
        <f>STDEV(M42:M44,M46:M51)</f>
        <v>9.4177941081662834E-3</v>
      </c>
      <c r="N52" s="12">
        <f t="shared" si="35"/>
        <v>3.7035794328469658E-2</v>
      </c>
      <c r="O52" s="12">
        <f t="shared" ref="O52" si="36">STDEV(O42:O44,O46:O51)</f>
        <v>4.3330589241297811E-2</v>
      </c>
      <c r="P52" s="12">
        <f t="shared" si="35"/>
        <v>4.9666287129685856E-2</v>
      </c>
      <c r="Q52" s="12">
        <f t="shared" si="35"/>
        <v>1.9774104804244463E-2</v>
      </c>
    </row>
    <row r="53" spans="1:18" x14ac:dyDescent="0.25">
      <c r="C53" s="47" t="s">
        <v>2</v>
      </c>
      <c r="D53" s="10">
        <f>D52/D51</f>
        <v>0.14229002354884407</v>
      </c>
      <c r="E53" s="10">
        <f>E52/E51</f>
        <v>0.1036753372388389</v>
      </c>
      <c r="F53" s="10">
        <f>F52/F51</f>
        <v>9.1368688914271981E-2</v>
      </c>
      <c r="G53" s="104">
        <f>G52/G51</f>
        <v>1.6917759691364349E-2</v>
      </c>
      <c r="H53" s="92"/>
      <c r="I53" s="92"/>
      <c r="J53" s="22">
        <f>J52/J51</f>
        <v>0.5307854355661914</v>
      </c>
      <c r="K53" s="22">
        <f t="shared" ref="K53:Q53" si="37">K52/K51</f>
        <v>0.16436833148837793</v>
      </c>
      <c r="L53" s="22">
        <f>L52/L51</f>
        <v>0.23108244348897231</v>
      </c>
      <c r="M53" s="22">
        <f>M52/M51</f>
        <v>0.25463634053040979</v>
      </c>
      <c r="N53" s="22">
        <f t="shared" si="37"/>
        <v>0.17337987913584282</v>
      </c>
      <c r="O53" s="22">
        <f t="shared" ref="O53" si="38">O52/O51</f>
        <v>0.1422900235488446</v>
      </c>
      <c r="P53" s="22">
        <f t="shared" si="37"/>
        <v>0.1036753372388389</v>
      </c>
      <c r="Q53" s="22">
        <f t="shared" si="37"/>
        <v>9.1368688914271981E-2</v>
      </c>
    </row>
    <row r="54" spans="1:18" x14ac:dyDescent="0.3">
      <c r="A54" s="182" t="s">
        <v>98</v>
      </c>
      <c r="B54" s="16">
        <v>1</v>
      </c>
      <c r="C54" s="6">
        <v>1</v>
      </c>
      <c r="D54" s="13">
        <v>0.24150529912205701</v>
      </c>
      <c r="E54" s="13">
        <v>0.67086479538142096</v>
      </c>
      <c r="F54" s="13">
        <v>8.7629905496521901E-2</v>
      </c>
      <c r="G54" s="5">
        <v>0.39470648261264302</v>
      </c>
      <c r="H54" s="5">
        <f t="shared" ref="H54:H62" si="39">G54*0.1317</f>
        <v>5.1982843760085093E-2</v>
      </c>
      <c r="I54" s="5">
        <f t="shared" ref="I54:I62" si="40">-0.01383+0.51575*H54</f>
        <v>1.2980151669263888E-2</v>
      </c>
      <c r="J54" s="150">
        <v>2.6175300780978399E-2</v>
      </c>
      <c r="K54" s="25">
        <v>8.6834209420671798E-2</v>
      </c>
      <c r="L54" s="25">
        <v>3.9278451744373902E-2</v>
      </c>
      <c r="M54" s="25">
        <v>4.7555757676297897E-2</v>
      </c>
      <c r="N54" s="25">
        <v>0.128495788920407</v>
      </c>
      <c r="O54" s="149">
        <f t="shared" ref="O54:O62" si="41">J54+K54+N54</f>
        <v>0.2415052991220572</v>
      </c>
      <c r="P54" s="25">
        <v>0.67086479538142096</v>
      </c>
      <c r="Q54" s="25">
        <v>8.7629905496521901E-2</v>
      </c>
    </row>
    <row r="55" spans="1:18" x14ac:dyDescent="0.3">
      <c r="A55" s="183"/>
      <c r="B55" s="6"/>
      <c r="C55" s="6">
        <v>2</v>
      </c>
      <c r="D55" s="5">
        <v>0.227605338331062</v>
      </c>
      <c r="E55" s="5">
        <v>0.68264896671439701</v>
      </c>
      <c r="F55" s="5">
        <v>8.9745694954541599E-2</v>
      </c>
      <c r="G55" s="5">
        <v>0.39470173546898502</v>
      </c>
      <c r="H55" s="5">
        <f t="shared" si="39"/>
        <v>5.198221856126533E-2</v>
      </c>
      <c r="I55" s="5">
        <f t="shared" si="40"/>
        <v>1.2979829222972595E-2</v>
      </c>
      <c r="J55" s="23">
        <v>3.3727346240439098E-2</v>
      </c>
      <c r="K55" s="19">
        <v>9.8595617651446907E-2</v>
      </c>
      <c r="L55" s="19">
        <v>4.25045583048589E-2</v>
      </c>
      <c r="M55" s="19">
        <v>5.6091059346588E-2</v>
      </c>
      <c r="N55" s="19">
        <v>9.5282374439175602E-2</v>
      </c>
      <c r="O55" s="149">
        <f t="shared" si="41"/>
        <v>0.22760533833106161</v>
      </c>
      <c r="P55" s="19">
        <v>0.68264896671439701</v>
      </c>
      <c r="Q55" s="19">
        <v>8.9745694954541599E-2</v>
      </c>
    </row>
    <row r="56" spans="1:18" x14ac:dyDescent="0.3">
      <c r="A56" s="183"/>
      <c r="B56" s="6"/>
      <c r="C56" s="6">
        <v>3</v>
      </c>
      <c r="D56" s="5">
        <v>0.22788434173118499</v>
      </c>
      <c r="E56" s="5">
        <v>0.67694024895179405</v>
      </c>
      <c r="F56" s="5">
        <v>9.5175409317020898E-2</v>
      </c>
      <c r="G56" s="5">
        <v>0.39374952797052898</v>
      </c>
      <c r="H56" s="5">
        <f t="shared" si="39"/>
        <v>5.1856812833718673E-2</v>
      </c>
      <c r="I56" s="5">
        <f>-0.01383+0.51575*H56</f>
        <v>1.2915151218990407E-2</v>
      </c>
      <c r="J56" s="23">
        <v>2.4082262660518699E-2</v>
      </c>
      <c r="K56" s="19">
        <v>9.4711892713203197E-2</v>
      </c>
      <c r="L56" s="19">
        <v>3.9213504682888999E-2</v>
      </c>
      <c r="M56" s="19">
        <v>5.5498388030314198E-2</v>
      </c>
      <c r="N56" s="19">
        <v>0.109090186357463</v>
      </c>
      <c r="O56" s="149">
        <f t="shared" si="41"/>
        <v>0.22788434173118488</v>
      </c>
      <c r="P56" s="19">
        <v>0.67694024895179405</v>
      </c>
      <c r="Q56" s="19">
        <v>9.5175409317020898E-2</v>
      </c>
    </row>
    <row r="57" spans="1:18" s="73" customFormat="1" x14ac:dyDescent="0.3">
      <c r="A57" s="183"/>
      <c r="B57" s="38">
        <v>2</v>
      </c>
      <c r="C57" s="6">
        <v>4</v>
      </c>
      <c r="D57" s="7">
        <v>0.18210285934474901</v>
      </c>
      <c r="E57" s="7">
        <v>0.614127592072505</v>
      </c>
      <c r="F57" s="7">
        <v>0.20376954858274601</v>
      </c>
      <c r="G57" s="7">
        <v>0.343157147566578</v>
      </c>
      <c r="H57" s="7">
        <f t="shared" si="39"/>
        <v>4.5193796334518324E-2</v>
      </c>
      <c r="I57" s="7">
        <f t="shared" si="40"/>
        <v>9.4787004595278269E-3</v>
      </c>
      <c r="J57" s="23">
        <v>2.75854033160437E-2</v>
      </c>
      <c r="K57" s="23">
        <v>5.8362256577775599E-2</v>
      </c>
      <c r="L57" s="23">
        <v>3.2196394089309403E-2</v>
      </c>
      <c r="M57" s="23">
        <v>2.61658624884662E-2</v>
      </c>
      <c r="N57" s="23">
        <v>9.6155199450929402E-2</v>
      </c>
      <c r="O57" s="158">
        <f t="shared" si="41"/>
        <v>0.18210285934474871</v>
      </c>
      <c r="P57" s="23">
        <v>0.614127592072505</v>
      </c>
      <c r="Q57" s="23">
        <v>0.20376954858274601</v>
      </c>
      <c r="R57" s="80"/>
    </row>
    <row r="58" spans="1:18" s="73" customFormat="1" x14ac:dyDescent="0.3">
      <c r="A58" s="183"/>
      <c r="B58" s="38"/>
      <c r="C58" s="6">
        <v>5</v>
      </c>
      <c r="D58" s="7">
        <v>0.15936738429282901</v>
      </c>
      <c r="E58" s="7">
        <v>0.63379433687831199</v>
      </c>
      <c r="F58" s="7">
        <v>0.206838278828859</v>
      </c>
      <c r="G58" s="7">
        <v>0.34369909362983803</v>
      </c>
      <c r="H58" s="7">
        <f t="shared" si="39"/>
        <v>4.5265170631049671E-2</v>
      </c>
      <c r="I58" s="7">
        <f t="shared" si="40"/>
        <v>9.5155117529638709E-3</v>
      </c>
      <c r="J58" s="23">
        <v>2.74744814922964E-2</v>
      </c>
      <c r="K58" s="23">
        <v>5.3842337951947997E-2</v>
      </c>
      <c r="L58" s="23">
        <v>2.3742137064013E-2</v>
      </c>
      <c r="M58" s="23">
        <v>3.0100200887935101E-2</v>
      </c>
      <c r="N58" s="23">
        <v>7.8050564848585094E-2</v>
      </c>
      <c r="O58" s="158">
        <f t="shared" si="41"/>
        <v>0.15936738429282948</v>
      </c>
      <c r="P58" s="23">
        <v>0.63379433687831199</v>
      </c>
      <c r="Q58" s="23">
        <v>0.206838278828859</v>
      </c>
      <c r="R58" s="80"/>
    </row>
    <row r="59" spans="1:18" s="73" customFormat="1" x14ac:dyDescent="0.3">
      <c r="A59" s="183"/>
      <c r="B59" s="38"/>
      <c r="C59" s="6">
        <v>6</v>
      </c>
      <c r="D59" s="7">
        <v>0.25594151892153999</v>
      </c>
      <c r="E59" s="7">
        <v>0.587077359128645</v>
      </c>
      <c r="F59" s="7">
        <v>0.15698112194981501</v>
      </c>
      <c r="G59" s="7">
        <v>0.34790658347775899</v>
      </c>
      <c r="H59" s="7">
        <f t="shared" si="39"/>
        <v>4.5819297044020865E-2</v>
      </c>
      <c r="I59" s="7">
        <f t="shared" si="40"/>
        <v>9.8013024504537642E-3</v>
      </c>
      <c r="J59" s="23">
        <v>2.78921814892975E-2</v>
      </c>
      <c r="K59" s="23">
        <v>6.4324216105074106E-2</v>
      </c>
      <c r="L59" s="23">
        <v>3.8654598969913002E-2</v>
      </c>
      <c r="M59" s="23">
        <v>2.56696171351611E-2</v>
      </c>
      <c r="N59" s="23">
        <v>0.16372512132716799</v>
      </c>
      <c r="O59" s="158">
        <f t="shared" si="41"/>
        <v>0.2559415189215396</v>
      </c>
      <c r="P59" s="23">
        <v>0.587077359128645</v>
      </c>
      <c r="Q59" s="23">
        <v>0.15698112194981501</v>
      </c>
      <c r="R59" s="80"/>
    </row>
    <row r="60" spans="1:18" s="73" customFormat="1" x14ac:dyDescent="0.3">
      <c r="A60" s="183"/>
      <c r="B60" s="38">
        <v>3</v>
      </c>
      <c r="C60" s="6">
        <v>7</v>
      </c>
      <c r="D60" s="7">
        <v>0.197574079227986</v>
      </c>
      <c r="E60" s="7">
        <v>0.61900266163963802</v>
      </c>
      <c r="F60" s="7">
        <v>0.183423259132376</v>
      </c>
      <c r="G60" s="7">
        <v>0.34586692645494299</v>
      </c>
      <c r="H60" s="7">
        <f t="shared" si="39"/>
        <v>4.5550674214115995E-2</v>
      </c>
      <c r="I60" s="7">
        <f t="shared" si="40"/>
        <v>9.6627602259303277E-3</v>
      </c>
      <c r="J60" s="23">
        <v>1.70205396778048E-2</v>
      </c>
      <c r="K60" s="23">
        <v>8.8976548817484694E-2</v>
      </c>
      <c r="L60" s="23">
        <v>3.0980635841261098E-2</v>
      </c>
      <c r="M60" s="23">
        <v>5.7995912976223599E-2</v>
      </c>
      <c r="N60" s="23">
        <v>9.1576990732696803E-2</v>
      </c>
      <c r="O60" s="158">
        <f t="shared" si="41"/>
        <v>0.19757407922798631</v>
      </c>
      <c r="P60" s="23">
        <v>0.61900266163963802</v>
      </c>
      <c r="Q60" s="23">
        <v>0.183423259132376</v>
      </c>
      <c r="R60" s="80"/>
    </row>
    <row r="61" spans="1:18" s="73" customFormat="1" x14ac:dyDescent="0.3">
      <c r="A61" s="183"/>
      <c r="B61" s="38"/>
      <c r="C61" s="6">
        <v>8</v>
      </c>
      <c r="D61" s="7">
        <v>0.23450395696735599</v>
      </c>
      <c r="E61" s="7">
        <v>0.59534068917021499</v>
      </c>
      <c r="F61" s="7">
        <v>0.170155353862428</v>
      </c>
      <c r="G61" s="7">
        <v>0.34651727686602501</v>
      </c>
      <c r="H61" s="7">
        <f t="shared" si="39"/>
        <v>4.56363253632555E-2</v>
      </c>
      <c r="I61" s="7">
        <f t="shared" si="40"/>
        <v>9.7069348060990265E-3</v>
      </c>
      <c r="J61" s="23">
        <v>2.0751643394677999E-2</v>
      </c>
      <c r="K61" s="23">
        <v>7.6976007934661902E-2</v>
      </c>
      <c r="L61" s="23">
        <v>3.4386407131983598E-2</v>
      </c>
      <c r="M61" s="23">
        <v>4.25896008026782E-2</v>
      </c>
      <c r="N61" s="23">
        <v>0.13677630563801599</v>
      </c>
      <c r="O61" s="158">
        <f t="shared" si="41"/>
        <v>0.23450395696735588</v>
      </c>
      <c r="P61" s="23">
        <v>0.59534068917021499</v>
      </c>
      <c r="Q61" s="23">
        <v>0.170155353862428</v>
      </c>
      <c r="R61" s="80"/>
    </row>
    <row r="62" spans="1:18" s="73" customFormat="1" x14ac:dyDescent="0.3">
      <c r="A62" s="184"/>
      <c r="B62" s="42"/>
      <c r="C62" s="88">
        <v>9</v>
      </c>
      <c r="D62" s="47">
        <v>0.193137172789352</v>
      </c>
      <c r="E62" s="47">
        <v>0.62110146094603003</v>
      </c>
      <c r="F62" s="47">
        <v>0.18576136626461801</v>
      </c>
      <c r="G62" s="85">
        <v>0.345669451243589</v>
      </c>
      <c r="H62" s="85">
        <f t="shared" si="39"/>
        <v>4.5524666728780673E-2</v>
      </c>
      <c r="I62" s="85">
        <f t="shared" si="40"/>
        <v>9.6493468653686323E-3</v>
      </c>
      <c r="J62" s="151">
        <v>2.2041378743323601E-2</v>
      </c>
      <c r="K62" s="151">
        <v>8.9710139025385396E-2</v>
      </c>
      <c r="L62" s="151">
        <v>3.1705441069234501E-2</v>
      </c>
      <c r="M62" s="151">
        <v>5.8004697956150902E-2</v>
      </c>
      <c r="N62" s="151">
        <v>8.1385655020642905E-2</v>
      </c>
      <c r="O62" s="158">
        <f t="shared" si="41"/>
        <v>0.19313717278935189</v>
      </c>
      <c r="P62" s="151">
        <v>0.62110146094603003</v>
      </c>
      <c r="Q62" s="151">
        <v>0.18576136626461801</v>
      </c>
      <c r="R62" s="80"/>
    </row>
    <row r="63" spans="1:18" x14ac:dyDescent="0.25">
      <c r="C63" s="45" t="s">
        <v>69</v>
      </c>
      <c r="D63" s="12">
        <f t="shared" ref="D63:J63" si="42">AVERAGE(D54:D56)</f>
        <v>0.23233165972810133</v>
      </c>
      <c r="E63" s="12">
        <f t="shared" si="42"/>
        <v>0.67681800368253731</v>
      </c>
      <c r="F63" s="12">
        <f t="shared" si="42"/>
        <v>9.0850336589361466E-2</v>
      </c>
      <c r="G63" s="5">
        <f t="shared" si="42"/>
        <v>0.39438591535071899</v>
      </c>
      <c r="H63" s="5">
        <f t="shared" si="42"/>
        <v>5.1940625051689698E-2</v>
      </c>
      <c r="I63" s="5">
        <f t="shared" si="42"/>
        <v>1.2958377370408962E-2</v>
      </c>
      <c r="J63" s="12">
        <f t="shared" si="42"/>
        <v>2.7994969893978733E-2</v>
      </c>
      <c r="K63" s="12">
        <f t="shared" ref="K63:Q63" si="43">AVERAGE(K54:K56)</f>
        <v>9.3380573261773958E-2</v>
      </c>
      <c r="L63" s="12">
        <f t="shared" si="43"/>
        <v>4.0332171577373933E-2</v>
      </c>
      <c r="M63" s="12">
        <f>AVERAGE(M54:M56)</f>
        <v>5.3048401684400032E-2</v>
      </c>
      <c r="N63" s="12">
        <f t="shared" si="43"/>
        <v>0.11095611657234854</v>
      </c>
      <c r="O63" s="12">
        <f t="shared" ref="O63" si="44">AVERAGE(O54:O56)</f>
        <v>0.23233165972810124</v>
      </c>
      <c r="P63" s="12">
        <f t="shared" si="43"/>
        <v>0.67681800368253731</v>
      </c>
      <c r="Q63" s="12">
        <f t="shared" si="43"/>
        <v>9.0850336589361466E-2</v>
      </c>
    </row>
    <row r="64" spans="1:18" x14ac:dyDescent="0.25">
      <c r="C64" s="7" t="s">
        <v>70</v>
      </c>
      <c r="D64" s="12">
        <f>STDEV(D54:D56)</f>
        <v>7.9458294420451554E-3</v>
      </c>
      <c r="E64" s="12">
        <f>STDEV(E54:E56)</f>
        <v>5.893036690079686E-3</v>
      </c>
      <c r="F64" s="12">
        <f>STDEV(F54:F56)</f>
        <v>3.8921500269548156E-3</v>
      </c>
      <c r="G64" s="5">
        <f>STDEV(G54:G56)</f>
        <v>5.5113274906511416E-4</v>
      </c>
      <c r="J64" s="12">
        <f>STDEV(J54:J56)</f>
        <v>5.0734905219698683E-3</v>
      </c>
      <c r="K64" s="12">
        <f t="shared" ref="K64:Q64" si="45">STDEV(K54:K56)</f>
        <v>5.9926613039659998E-3</v>
      </c>
      <c r="L64" s="12">
        <f t="shared" si="45"/>
        <v>1.8816223320617536E-3</v>
      </c>
      <c r="M64" s="12">
        <f>STDEV(M54:M56)</f>
        <v>4.7659908174574406E-3</v>
      </c>
      <c r="N64" s="12">
        <f t="shared" si="45"/>
        <v>1.668514300360158E-2</v>
      </c>
      <c r="O64" s="12">
        <f t="shared" ref="O64" si="46">STDEV(O54:O56)</f>
        <v>7.9458294420454156E-3</v>
      </c>
      <c r="P64" s="12">
        <f t="shared" si="45"/>
        <v>5.893036690079686E-3</v>
      </c>
      <c r="Q64" s="12">
        <f t="shared" si="45"/>
        <v>3.8921500269548156E-3</v>
      </c>
    </row>
    <row r="65" spans="3:17" x14ac:dyDescent="0.25">
      <c r="C65" s="47" t="s">
        <v>2</v>
      </c>
      <c r="D65" s="5">
        <f>D64/D63</f>
        <v>3.4200373084512854E-2</v>
      </c>
      <c r="E65" s="5">
        <f>E64/E63</f>
        <v>8.7069738955168601E-3</v>
      </c>
      <c r="F65" s="5">
        <f>F64/F63</f>
        <v>4.2841338547232023E-2</v>
      </c>
      <c r="G65" s="5">
        <f>G64/G63</f>
        <v>1.3974453133677545E-3</v>
      </c>
      <c r="J65" s="12">
        <f>J64/J63</f>
        <v>0.18122864718854706</v>
      </c>
      <c r="K65" s="12">
        <f t="shared" ref="K65:Q65" si="47">K64/K63</f>
        <v>6.4174603931448998E-2</v>
      </c>
      <c r="L65" s="12">
        <f t="shared" si="47"/>
        <v>4.6653137147649411E-2</v>
      </c>
      <c r="M65" s="12">
        <f>M64/M63</f>
        <v>8.9842307517796108E-2</v>
      </c>
      <c r="N65" s="12">
        <f t="shared" si="47"/>
        <v>0.15037605423692071</v>
      </c>
      <c r="O65" s="12">
        <f t="shared" ref="O65" si="48">O64/O63</f>
        <v>3.4200373084513985E-2</v>
      </c>
      <c r="P65" s="12">
        <f t="shared" si="47"/>
        <v>8.7069738955168601E-3</v>
      </c>
      <c r="Q65" s="12">
        <f t="shared" si="47"/>
        <v>4.2841338547232023E-2</v>
      </c>
    </row>
  </sheetData>
  <mergeCells count="5">
    <mergeCell ref="A54:A62"/>
    <mergeCell ref="A3:A14"/>
    <mergeCell ref="A18:A26"/>
    <mergeCell ref="A30:A38"/>
    <mergeCell ref="A42:A50"/>
  </mergeCells>
  <phoneticPr fontId="1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Soil organic carbon</vt:lpstr>
      <vt:lpstr>physical property</vt:lpstr>
      <vt:lpstr>soil texture</vt:lpstr>
      <vt:lpstr>PSD</vt:lpstr>
      <vt:lpstr>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Sherlocked</dc:creator>
  <cp:lastModifiedBy>hu cheng</cp:lastModifiedBy>
  <dcterms:created xsi:type="dcterms:W3CDTF">2006-09-16T00:00:00Z</dcterms:created>
  <dcterms:modified xsi:type="dcterms:W3CDTF">2022-07-20T11:54:55Z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