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310EE67F-AC41-48A1-9357-A431A3CDE0AE}" xr6:coauthVersionLast="45" xr6:coauthVersionMax="46" xr10:uidLastSave="{00000000-0000-0000-0000-000000000000}"/>
  <bookViews>
    <workbookView xWindow="-120" yWindow="-120" windowWidth="20730" windowHeight="11160" firstSheet="9" activeTab="12" xr2:uid="{00000000-000D-0000-FFFF-FFFF00000000}"/>
  </bookViews>
  <sheets>
    <sheet name="Dry weight" sheetId="8" r:id="rId1"/>
    <sheet name="Relative electrolytic leakage" sheetId="3" r:id="rId2"/>
    <sheet name="Chlorophyll a" sheetId="1" r:id="rId3"/>
    <sheet name="The PSⅡ activity " sheetId="2" r:id="rId4"/>
    <sheet name="Phycobiliprotein" sheetId="4" r:id="rId5"/>
    <sheet name="Na+ and K+" sheetId="6" r:id="rId6"/>
    <sheet name="NfEST1 gene" sheetId="11" r:id="rId7"/>
    <sheet name="NfTrKA gene" sheetId="14" r:id="rId8"/>
    <sheet name="Reactive oxygen species " sheetId="5" r:id="rId9"/>
    <sheet name="Antioxidant Enzymes Activities" sheetId="10" r:id="rId10"/>
    <sheet name="NfCAT gene" sheetId="7" r:id="rId11"/>
    <sheet name="NfSOD gene" sheetId="12" r:id="rId12"/>
    <sheet name="NfGR gene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6" l="1"/>
  <c r="F2" i="4"/>
  <c r="F3" i="4"/>
  <c r="F4" i="4"/>
  <c r="F5" i="4"/>
  <c r="F6" i="4"/>
  <c r="F7" i="4"/>
  <c r="F8" i="4"/>
  <c r="F9" i="4"/>
  <c r="F10" i="4"/>
  <c r="F11" i="4"/>
  <c r="F12" i="4"/>
  <c r="F13" i="4"/>
  <c r="D7" i="2"/>
  <c r="F6" i="8"/>
  <c r="G6" i="3"/>
  <c r="G6" i="1"/>
  <c r="D2" i="1"/>
  <c r="W11" i="6" l="1"/>
  <c r="V11" i="6"/>
  <c r="U11" i="6"/>
  <c r="T11" i="6"/>
  <c r="V10" i="6"/>
  <c r="U10" i="6"/>
  <c r="T10" i="6"/>
  <c r="Q36" i="10"/>
  <c r="R36" i="10"/>
  <c r="S36" i="10"/>
  <c r="P36" i="10"/>
  <c r="Q35" i="10"/>
  <c r="R35" i="10"/>
  <c r="S35" i="10"/>
  <c r="P35" i="10"/>
  <c r="E36" i="10"/>
  <c r="F36" i="10"/>
  <c r="G36" i="10"/>
  <c r="D36" i="10"/>
  <c r="E35" i="10"/>
  <c r="F35" i="10"/>
  <c r="G35" i="10"/>
  <c r="D35" i="10"/>
  <c r="Y7" i="10"/>
  <c r="Z7" i="10"/>
  <c r="AA7" i="10"/>
  <c r="X7" i="10"/>
  <c r="Y6" i="10"/>
  <c r="Z6" i="10"/>
  <c r="AA6" i="10"/>
  <c r="X6" i="10"/>
  <c r="K6" i="10"/>
  <c r="L6" i="10"/>
  <c r="M6" i="10"/>
  <c r="J6" i="10"/>
  <c r="K5" i="10"/>
  <c r="L5" i="10"/>
  <c r="M5" i="10"/>
  <c r="J5" i="10"/>
  <c r="P20" i="6"/>
  <c r="Q20" i="6"/>
  <c r="R20" i="6"/>
  <c r="S20" i="6"/>
  <c r="P19" i="6"/>
  <c r="Q19" i="6"/>
  <c r="R19" i="6"/>
  <c r="S19" i="6"/>
  <c r="I20" i="6"/>
  <c r="J20" i="6"/>
  <c r="K20" i="6"/>
  <c r="L20" i="6"/>
  <c r="I19" i="6"/>
  <c r="J19" i="6"/>
  <c r="K19" i="6"/>
  <c r="L19" i="6"/>
  <c r="C20" i="6"/>
  <c r="D20" i="6"/>
  <c r="E20" i="6"/>
  <c r="C19" i="6"/>
  <c r="D19" i="6"/>
  <c r="E19" i="6"/>
  <c r="B19" i="6"/>
  <c r="M28" i="5"/>
  <c r="N28" i="5"/>
  <c r="O28" i="5"/>
  <c r="L28" i="5"/>
  <c r="M27" i="5"/>
  <c r="N27" i="5"/>
  <c r="O27" i="5"/>
  <c r="L27" i="5"/>
  <c r="M7" i="5"/>
  <c r="N7" i="5"/>
  <c r="O7" i="5"/>
  <c r="L7" i="5"/>
  <c r="M6" i="5"/>
  <c r="N6" i="5"/>
  <c r="O6" i="5"/>
  <c r="L6" i="5"/>
  <c r="P6" i="4"/>
  <c r="Q6" i="4"/>
  <c r="R6" i="4"/>
  <c r="S6" i="4"/>
  <c r="K6" i="4"/>
  <c r="L6" i="4"/>
  <c r="M6" i="4"/>
  <c r="J6" i="4"/>
  <c r="H6" i="3"/>
  <c r="I6" i="3"/>
  <c r="J6" i="3"/>
  <c r="H6" i="1"/>
  <c r="I6" i="1"/>
  <c r="J6" i="1"/>
  <c r="F21" i="13"/>
  <c r="M22" i="13"/>
  <c r="N22" i="13"/>
  <c r="O22" i="13"/>
  <c r="P22" i="13"/>
  <c r="L22" i="13"/>
  <c r="M21" i="13"/>
  <c r="N21" i="13"/>
  <c r="O21" i="13"/>
  <c r="P21" i="13"/>
  <c r="L21" i="13"/>
  <c r="E22" i="13"/>
  <c r="F22" i="13"/>
  <c r="G22" i="13"/>
  <c r="H22" i="13"/>
  <c r="D22" i="13"/>
  <c r="E21" i="13"/>
  <c r="G21" i="13"/>
  <c r="H21" i="13"/>
  <c r="D21" i="13"/>
  <c r="M6" i="13"/>
  <c r="N6" i="13"/>
  <c r="O6" i="13"/>
  <c r="P6" i="13"/>
  <c r="L6" i="13"/>
  <c r="M5" i="13"/>
  <c r="N5" i="13"/>
  <c r="O5" i="13"/>
  <c r="P5" i="13"/>
  <c r="L5" i="13"/>
  <c r="E6" i="13"/>
  <c r="F6" i="13"/>
  <c r="G6" i="13"/>
  <c r="H6" i="13"/>
  <c r="D6" i="13"/>
  <c r="E5" i="13"/>
  <c r="F5" i="13"/>
  <c r="G5" i="13"/>
  <c r="H5" i="13"/>
  <c r="D5" i="13"/>
  <c r="M22" i="12"/>
  <c r="N22" i="12"/>
  <c r="O22" i="12"/>
  <c r="P22" i="12"/>
  <c r="L22" i="12"/>
  <c r="M21" i="12"/>
  <c r="N21" i="12"/>
  <c r="O21" i="12"/>
  <c r="P21" i="12"/>
  <c r="L21" i="12"/>
  <c r="E22" i="12"/>
  <c r="F22" i="12"/>
  <c r="G22" i="12"/>
  <c r="H22" i="12"/>
  <c r="D22" i="12"/>
  <c r="E21" i="12"/>
  <c r="F21" i="12"/>
  <c r="G21" i="12"/>
  <c r="H21" i="12"/>
  <c r="D21" i="12"/>
  <c r="M6" i="12"/>
  <c r="N6" i="12"/>
  <c r="O6" i="12"/>
  <c r="P6" i="12"/>
  <c r="L6" i="12"/>
  <c r="M5" i="12"/>
  <c r="N5" i="12"/>
  <c r="O5" i="12"/>
  <c r="P5" i="12"/>
  <c r="L5" i="12"/>
  <c r="E6" i="12"/>
  <c r="F6" i="12"/>
  <c r="G6" i="12"/>
  <c r="H6" i="12"/>
  <c r="D6" i="12"/>
  <c r="E5" i="12"/>
  <c r="F5" i="12"/>
  <c r="G5" i="12"/>
  <c r="H5" i="12"/>
  <c r="D5" i="12"/>
  <c r="M22" i="14"/>
  <c r="N22" i="14"/>
  <c r="O22" i="14"/>
  <c r="P22" i="14"/>
  <c r="L22" i="14"/>
  <c r="M21" i="14"/>
  <c r="N21" i="14"/>
  <c r="O21" i="14"/>
  <c r="P21" i="14"/>
  <c r="L21" i="14"/>
  <c r="E22" i="14"/>
  <c r="F22" i="14"/>
  <c r="G22" i="14"/>
  <c r="H22" i="14"/>
  <c r="D22" i="14"/>
  <c r="E21" i="14"/>
  <c r="F21" i="14"/>
  <c r="G21" i="14"/>
  <c r="H21" i="14"/>
  <c r="D21" i="14"/>
  <c r="M6" i="14"/>
  <c r="N6" i="14"/>
  <c r="O6" i="14"/>
  <c r="P6" i="14"/>
  <c r="L6" i="14"/>
  <c r="M5" i="14"/>
  <c r="N5" i="14"/>
  <c r="O5" i="14"/>
  <c r="P5" i="14"/>
  <c r="L5" i="14"/>
  <c r="E6" i="14"/>
  <c r="F6" i="14"/>
  <c r="G6" i="14"/>
  <c r="H6" i="14"/>
  <c r="D6" i="14"/>
  <c r="E5" i="14"/>
  <c r="F5" i="14"/>
  <c r="G5" i="14"/>
  <c r="H5" i="14"/>
  <c r="D5" i="14"/>
  <c r="M22" i="11"/>
  <c r="N22" i="11"/>
  <c r="O22" i="11"/>
  <c r="P22" i="11"/>
  <c r="L22" i="11"/>
  <c r="M21" i="11"/>
  <c r="N21" i="11"/>
  <c r="O21" i="11"/>
  <c r="P21" i="11"/>
  <c r="L21" i="11"/>
  <c r="E22" i="11"/>
  <c r="F22" i="11"/>
  <c r="G22" i="11"/>
  <c r="H22" i="11"/>
  <c r="D22" i="11"/>
  <c r="H21" i="11"/>
  <c r="G21" i="11"/>
  <c r="F21" i="11"/>
  <c r="E21" i="11"/>
  <c r="D21" i="11"/>
  <c r="M6" i="11"/>
  <c r="N6" i="11"/>
  <c r="O6" i="11"/>
  <c r="P6" i="11"/>
  <c r="L6" i="11"/>
  <c r="M5" i="11"/>
  <c r="N5" i="11"/>
  <c r="O5" i="11"/>
  <c r="P5" i="11"/>
  <c r="L5" i="11"/>
  <c r="E6" i="11"/>
  <c r="F6" i="11"/>
  <c r="G6" i="11"/>
  <c r="H6" i="11"/>
  <c r="D6" i="11"/>
  <c r="E5" i="11"/>
  <c r="F5" i="11"/>
  <c r="G5" i="11"/>
  <c r="H5" i="11"/>
  <c r="D5" i="11"/>
  <c r="W10" i="6" l="1"/>
  <c r="M22" i="7"/>
  <c r="N22" i="7"/>
  <c r="O22" i="7"/>
  <c r="P22" i="7"/>
  <c r="L22" i="7"/>
  <c r="M21" i="7"/>
  <c r="N21" i="7"/>
  <c r="O21" i="7"/>
  <c r="P21" i="7"/>
  <c r="L21" i="7"/>
  <c r="E22" i="7"/>
  <c r="F22" i="7"/>
  <c r="G22" i="7"/>
  <c r="H22" i="7"/>
  <c r="D22" i="7"/>
  <c r="E21" i="7"/>
  <c r="F21" i="7"/>
  <c r="G21" i="7"/>
  <c r="H21" i="7"/>
  <c r="D21" i="7"/>
  <c r="M6" i="7"/>
  <c r="N6" i="7"/>
  <c r="O6" i="7"/>
  <c r="P6" i="7"/>
  <c r="L6" i="7"/>
  <c r="M5" i="7"/>
  <c r="N5" i="7"/>
  <c r="O5" i="7"/>
  <c r="P5" i="7"/>
  <c r="L5" i="7"/>
  <c r="H6" i="7"/>
  <c r="G6" i="7"/>
  <c r="F6" i="7"/>
  <c r="E6" i="7"/>
  <c r="D6" i="7"/>
  <c r="E5" i="7" l="1"/>
  <c r="F5" i="7"/>
  <c r="G5" i="7"/>
  <c r="H5" i="7"/>
  <c r="D5" i="7"/>
  <c r="T20" i="10" l="1"/>
  <c r="T21" i="10"/>
  <c r="T22" i="10"/>
  <c r="T23" i="10"/>
  <c r="U23" i="10" s="1"/>
  <c r="T24" i="10"/>
  <c r="T25" i="10"/>
  <c r="T26" i="10"/>
  <c r="T27" i="10"/>
  <c r="T28" i="10"/>
  <c r="T29" i="10"/>
  <c r="T30" i="10"/>
  <c r="T19" i="10"/>
  <c r="S20" i="10"/>
  <c r="S21" i="10"/>
  <c r="S22" i="10"/>
  <c r="U22" i="10" s="1"/>
  <c r="S23" i="10"/>
  <c r="S24" i="10"/>
  <c r="S25" i="10"/>
  <c r="S26" i="10"/>
  <c r="S27" i="10"/>
  <c r="S28" i="10"/>
  <c r="S29" i="10"/>
  <c r="S30" i="10"/>
  <c r="S19" i="10"/>
  <c r="C2" i="6"/>
  <c r="D2" i="6"/>
  <c r="F2" i="6" s="1"/>
  <c r="T4" i="10"/>
  <c r="T5" i="10"/>
  <c r="T6" i="10"/>
  <c r="T7" i="10"/>
  <c r="T8" i="10"/>
  <c r="T9" i="10"/>
  <c r="T10" i="10"/>
  <c r="T11" i="10"/>
  <c r="T12" i="10"/>
  <c r="T13" i="10"/>
  <c r="T14" i="10"/>
  <c r="T3" i="10"/>
  <c r="Q14" i="10"/>
  <c r="Q4" i="10"/>
  <c r="Q5" i="10"/>
  <c r="U5" i="10" s="1"/>
  <c r="V5" i="10" s="1"/>
  <c r="Q6" i="10"/>
  <c r="Q7" i="10"/>
  <c r="U7" i="10" s="1"/>
  <c r="V7" i="10" s="1"/>
  <c r="Q8" i="10"/>
  <c r="Q9" i="10"/>
  <c r="Q10" i="10"/>
  <c r="Q11" i="10"/>
  <c r="U11" i="10" s="1"/>
  <c r="V11" i="10" s="1"/>
  <c r="Q12" i="10"/>
  <c r="Q13" i="10"/>
  <c r="U13" i="10" s="1"/>
  <c r="V13" i="10" s="1"/>
  <c r="Q3" i="10"/>
  <c r="U3" i="10" s="1"/>
  <c r="V3" i="10" s="1"/>
  <c r="H7" i="10"/>
  <c r="D4" i="10"/>
  <c r="E4" i="10" s="1"/>
  <c r="G4" i="10" s="1"/>
  <c r="H4" i="10" s="1"/>
  <c r="D5" i="10"/>
  <c r="E5" i="10" s="1"/>
  <c r="G5" i="10" s="1"/>
  <c r="H5" i="10" s="1"/>
  <c r="D6" i="10"/>
  <c r="E6" i="10" s="1"/>
  <c r="G6" i="10" s="1"/>
  <c r="H6" i="10" s="1"/>
  <c r="D7" i="10"/>
  <c r="E7" i="10" s="1"/>
  <c r="G7" i="10" s="1"/>
  <c r="D8" i="10"/>
  <c r="E8" i="10" s="1"/>
  <c r="G8" i="10" s="1"/>
  <c r="H8" i="10" s="1"/>
  <c r="D9" i="10"/>
  <c r="E9" i="10" s="1"/>
  <c r="G9" i="10" s="1"/>
  <c r="H9" i="10" s="1"/>
  <c r="D10" i="10"/>
  <c r="E10" i="10" s="1"/>
  <c r="G10" i="10" s="1"/>
  <c r="H10" i="10" s="1"/>
  <c r="D11" i="10"/>
  <c r="E11" i="10" s="1"/>
  <c r="G11" i="10" s="1"/>
  <c r="H11" i="10" s="1"/>
  <c r="D12" i="10"/>
  <c r="E12" i="10" s="1"/>
  <c r="G12" i="10" s="1"/>
  <c r="H12" i="10" s="1"/>
  <c r="D13" i="10"/>
  <c r="E13" i="10" s="1"/>
  <c r="G13" i="10" s="1"/>
  <c r="H13" i="10" s="1"/>
  <c r="D14" i="10"/>
  <c r="E14" i="10" s="1"/>
  <c r="G14" i="10" s="1"/>
  <c r="H14" i="10" s="1"/>
  <c r="D3" i="10"/>
  <c r="E3" i="10" s="1"/>
  <c r="G3" i="10" s="1"/>
  <c r="H3" i="10" s="1"/>
  <c r="G20" i="10"/>
  <c r="G21" i="10"/>
  <c r="G22" i="10"/>
  <c r="G23" i="10"/>
  <c r="G24" i="10"/>
  <c r="G25" i="10"/>
  <c r="G26" i="10"/>
  <c r="G27" i="10"/>
  <c r="G28" i="10"/>
  <c r="G29" i="10"/>
  <c r="G30" i="10"/>
  <c r="G19" i="10"/>
  <c r="F20" i="10"/>
  <c r="H20" i="10" s="1"/>
  <c r="I20" i="10" s="1"/>
  <c r="F21" i="10"/>
  <c r="F22" i="10"/>
  <c r="F23" i="10"/>
  <c r="F24" i="10"/>
  <c r="F25" i="10"/>
  <c r="F26" i="10"/>
  <c r="F27" i="10"/>
  <c r="F28" i="10"/>
  <c r="F29" i="10"/>
  <c r="F30" i="10"/>
  <c r="F19" i="10"/>
  <c r="H19" i="10" s="1"/>
  <c r="I19" i="10" s="1"/>
  <c r="N3" i="6"/>
  <c r="O3" i="6" s="1"/>
  <c r="N4" i="6"/>
  <c r="O4" i="6" s="1"/>
  <c r="N5" i="6"/>
  <c r="O5" i="6" s="1"/>
  <c r="N7" i="6"/>
  <c r="O7" i="6" s="1"/>
  <c r="N8" i="6"/>
  <c r="O8" i="6" s="1"/>
  <c r="N9" i="6"/>
  <c r="O9" i="6" s="1"/>
  <c r="K2" i="6"/>
  <c r="M2" i="6" s="1"/>
  <c r="J3" i="6"/>
  <c r="K3" i="6" s="1"/>
  <c r="M3" i="6" s="1"/>
  <c r="J4" i="6"/>
  <c r="K4" i="6" s="1"/>
  <c r="M4" i="6" s="1"/>
  <c r="J5" i="6"/>
  <c r="K5" i="6" s="1"/>
  <c r="M5" i="6" s="1"/>
  <c r="J6" i="6"/>
  <c r="K6" i="6" s="1"/>
  <c r="M6" i="6" s="1"/>
  <c r="J7" i="6"/>
  <c r="K7" i="6" s="1"/>
  <c r="M7" i="6" s="1"/>
  <c r="J8" i="6"/>
  <c r="K8" i="6" s="1"/>
  <c r="M8" i="6" s="1"/>
  <c r="J9" i="6"/>
  <c r="K9" i="6" s="1"/>
  <c r="M9" i="6" s="1"/>
  <c r="J10" i="6"/>
  <c r="K10" i="6" s="1"/>
  <c r="M10" i="6" s="1"/>
  <c r="J2" i="6"/>
  <c r="J12" i="6"/>
  <c r="K12" i="6" s="1"/>
  <c r="M12" i="6" s="1"/>
  <c r="J13" i="6"/>
  <c r="K13" i="6" s="1"/>
  <c r="M13" i="6" s="1"/>
  <c r="J11" i="6"/>
  <c r="K11" i="6" s="1"/>
  <c r="M11" i="6" s="1"/>
  <c r="C3" i="6"/>
  <c r="D3" i="6" s="1"/>
  <c r="F3" i="6" s="1"/>
  <c r="C4" i="6"/>
  <c r="D4" i="6" s="1"/>
  <c r="F4" i="6" s="1"/>
  <c r="C5" i="6"/>
  <c r="D5" i="6" s="1"/>
  <c r="F5" i="6" s="1"/>
  <c r="C6" i="6"/>
  <c r="D6" i="6" s="1"/>
  <c r="F6" i="6" s="1"/>
  <c r="N6" i="6" s="1"/>
  <c r="O6" i="6" s="1"/>
  <c r="C7" i="6"/>
  <c r="D7" i="6" s="1"/>
  <c r="F7" i="6" s="1"/>
  <c r="C8" i="6"/>
  <c r="D8" i="6" s="1"/>
  <c r="F8" i="6" s="1"/>
  <c r="C9" i="6"/>
  <c r="D9" i="6" s="1"/>
  <c r="F9" i="6" s="1"/>
  <c r="C10" i="6"/>
  <c r="D10" i="6" s="1"/>
  <c r="F10" i="6" s="1"/>
  <c r="N10" i="6" s="1"/>
  <c r="O10" i="6" s="1"/>
  <c r="C11" i="6"/>
  <c r="D11" i="6" s="1"/>
  <c r="F11" i="6" s="1"/>
  <c r="C12" i="6"/>
  <c r="D12" i="6" s="1"/>
  <c r="F12" i="6" s="1"/>
  <c r="N12" i="6" s="1"/>
  <c r="O12" i="6" s="1"/>
  <c r="C13" i="6"/>
  <c r="D13" i="6" s="1"/>
  <c r="F13" i="6" s="1"/>
  <c r="N13" i="6" s="1"/>
  <c r="O13" i="6" s="1"/>
  <c r="G25" i="5"/>
  <c r="G26" i="5"/>
  <c r="G27" i="5"/>
  <c r="G28" i="5"/>
  <c r="G29" i="5"/>
  <c r="G30" i="5"/>
  <c r="G31" i="5"/>
  <c r="G32" i="5"/>
  <c r="G33" i="5"/>
  <c r="G34" i="5"/>
  <c r="G35" i="5"/>
  <c r="G24" i="5"/>
  <c r="C25" i="5"/>
  <c r="H25" i="5" s="1"/>
  <c r="I25" i="5" s="1"/>
  <c r="C26" i="5"/>
  <c r="H26" i="5" s="1"/>
  <c r="I26" i="5" s="1"/>
  <c r="C27" i="5"/>
  <c r="H27" i="5" s="1"/>
  <c r="I27" i="5" s="1"/>
  <c r="C28" i="5"/>
  <c r="H28" i="5" s="1"/>
  <c r="I28" i="5" s="1"/>
  <c r="C29" i="5"/>
  <c r="H29" i="5" s="1"/>
  <c r="I29" i="5" s="1"/>
  <c r="C30" i="5"/>
  <c r="H30" i="5" s="1"/>
  <c r="I30" i="5" s="1"/>
  <c r="C31" i="5"/>
  <c r="H31" i="5" s="1"/>
  <c r="I31" i="5" s="1"/>
  <c r="C32" i="5"/>
  <c r="H32" i="5" s="1"/>
  <c r="I32" i="5" s="1"/>
  <c r="C33" i="5"/>
  <c r="H33" i="5" s="1"/>
  <c r="I33" i="5" s="1"/>
  <c r="C34" i="5"/>
  <c r="H34" i="5" s="1"/>
  <c r="I34" i="5" s="1"/>
  <c r="C35" i="5"/>
  <c r="H35" i="5" s="1"/>
  <c r="I35" i="5" s="1"/>
  <c r="C24" i="5"/>
  <c r="H24" i="5" s="1"/>
  <c r="I24" i="5" s="1"/>
  <c r="F4" i="5"/>
  <c r="F5" i="5"/>
  <c r="F6" i="5"/>
  <c r="F7" i="5"/>
  <c r="F8" i="5"/>
  <c r="F9" i="5"/>
  <c r="F10" i="5"/>
  <c r="F11" i="5"/>
  <c r="F12" i="5"/>
  <c r="F13" i="5"/>
  <c r="F14" i="5"/>
  <c r="F3" i="5"/>
  <c r="C4" i="5"/>
  <c r="G4" i="5" s="1"/>
  <c r="H4" i="5" s="1"/>
  <c r="I4" i="5" s="1"/>
  <c r="C5" i="5"/>
  <c r="G5" i="5" s="1"/>
  <c r="H5" i="5" s="1"/>
  <c r="I5" i="5" s="1"/>
  <c r="C6" i="5"/>
  <c r="G6" i="5" s="1"/>
  <c r="H6" i="5" s="1"/>
  <c r="I6" i="5" s="1"/>
  <c r="C7" i="5"/>
  <c r="G7" i="5" s="1"/>
  <c r="H7" i="5" s="1"/>
  <c r="I7" i="5" s="1"/>
  <c r="C8" i="5"/>
  <c r="G8" i="5" s="1"/>
  <c r="H8" i="5" s="1"/>
  <c r="I8" i="5" s="1"/>
  <c r="C9" i="5"/>
  <c r="G9" i="5" s="1"/>
  <c r="H9" i="5" s="1"/>
  <c r="I9" i="5" s="1"/>
  <c r="C10" i="5"/>
  <c r="G10" i="5" s="1"/>
  <c r="H10" i="5" s="1"/>
  <c r="I10" i="5" s="1"/>
  <c r="C11" i="5"/>
  <c r="G11" i="5" s="1"/>
  <c r="H11" i="5" s="1"/>
  <c r="I11" i="5" s="1"/>
  <c r="C12" i="5"/>
  <c r="G12" i="5" s="1"/>
  <c r="H12" i="5" s="1"/>
  <c r="I12" i="5" s="1"/>
  <c r="C13" i="5"/>
  <c r="G13" i="5" s="1"/>
  <c r="H13" i="5" s="1"/>
  <c r="I13" i="5" s="1"/>
  <c r="C14" i="5"/>
  <c r="G14" i="5" s="1"/>
  <c r="H14" i="5" s="1"/>
  <c r="I14" i="5" s="1"/>
  <c r="C3" i="5"/>
  <c r="G3" i="5" s="1"/>
  <c r="H3" i="5" s="1"/>
  <c r="I3" i="5" s="1"/>
  <c r="Q5" i="4"/>
  <c r="R5" i="4"/>
  <c r="S5" i="4"/>
  <c r="P5" i="4"/>
  <c r="K5" i="4"/>
  <c r="L5" i="4"/>
  <c r="M5" i="4"/>
  <c r="J5" i="4"/>
  <c r="E3" i="4"/>
  <c r="G3" i="4" s="1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2" i="4"/>
  <c r="G2" i="4" s="1"/>
  <c r="J5" i="1"/>
  <c r="I5" i="1"/>
  <c r="H5" i="1"/>
  <c r="G5" i="1"/>
  <c r="D3" i="1"/>
  <c r="D4" i="1"/>
  <c r="D5" i="1"/>
  <c r="D6" i="1"/>
  <c r="D7" i="1"/>
  <c r="D8" i="1"/>
  <c r="D9" i="1"/>
  <c r="D10" i="1"/>
  <c r="D11" i="1"/>
  <c r="D12" i="1"/>
  <c r="D13" i="1"/>
  <c r="G6" i="8"/>
  <c r="H6" i="8"/>
  <c r="I6" i="8"/>
  <c r="E7" i="2"/>
  <c r="F7" i="2"/>
  <c r="G7" i="2"/>
  <c r="E6" i="2"/>
  <c r="F6" i="2"/>
  <c r="G6" i="2"/>
  <c r="D6" i="2"/>
  <c r="H5" i="3"/>
  <c r="I5" i="3"/>
  <c r="J5" i="3"/>
  <c r="G5" i="3"/>
  <c r="G5" i="8"/>
  <c r="H5" i="8"/>
  <c r="I5" i="8"/>
  <c r="F5" i="8"/>
  <c r="D11" i="8"/>
  <c r="E13" i="3"/>
  <c r="E12" i="3"/>
  <c r="E11" i="3"/>
  <c r="E10" i="3"/>
  <c r="E9" i="3"/>
  <c r="E8" i="3"/>
  <c r="E7" i="3"/>
  <c r="E6" i="3"/>
  <c r="E5" i="3"/>
  <c r="E4" i="3"/>
  <c r="E3" i="3"/>
  <c r="E2" i="3"/>
  <c r="D3" i="8"/>
  <c r="D4" i="8"/>
  <c r="D5" i="8"/>
  <c r="D6" i="8"/>
  <c r="D7" i="8"/>
  <c r="D8" i="8"/>
  <c r="D9" i="8"/>
  <c r="D10" i="8"/>
  <c r="D12" i="8"/>
  <c r="D13" i="8"/>
  <c r="D2" i="8"/>
  <c r="H26" i="10" l="1"/>
  <c r="I26" i="10" s="1"/>
  <c r="U26" i="10"/>
  <c r="N2" i="6"/>
  <c r="O2" i="6" s="1"/>
  <c r="U21" i="10"/>
  <c r="U28" i="10"/>
  <c r="U24" i="10"/>
  <c r="U20" i="10"/>
  <c r="N11" i="6"/>
  <c r="O11" i="6" s="1"/>
  <c r="U12" i="10"/>
  <c r="V12" i="10" s="1"/>
  <c r="U8" i="10"/>
  <c r="V8" i="10" s="1"/>
  <c r="U4" i="10"/>
  <c r="V4" i="10" s="1"/>
  <c r="U19" i="10"/>
  <c r="H21" i="10"/>
  <c r="I21" i="10" s="1"/>
  <c r="U27" i="10"/>
  <c r="U30" i="10"/>
  <c r="U6" i="10"/>
  <c r="V6" i="10" s="1"/>
  <c r="U29" i="10"/>
  <c r="U25" i="10"/>
  <c r="U10" i="10"/>
  <c r="V10" i="10" s="1"/>
  <c r="U14" i="10"/>
  <c r="V14" i="10" s="1"/>
  <c r="U9" i="10"/>
  <c r="V9" i="10" s="1"/>
  <c r="H30" i="10"/>
  <c r="I30" i="10" s="1"/>
  <c r="H22" i="10"/>
  <c r="I22" i="10" s="1"/>
  <c r="H29" i="10"/>
  <c r="I29" i="10" s="1"/>
  <c r="H25" i="10"/>
  <c r="I25" i="10" s="1"/>
  <c r="H27" i="10"/>
  <c r="I27" i="10" s="1"/>
  <c r="H28" i="10"/>
  <c r="I28" i="10" s="1"/>
  <c r="H24" i="10"/>
  <c r="I24" i="10" s="1"/>
  <c r="H23" i="10"/>
  <c r="I23" i="10" s="1"/>
</calcChain>
</file>

<file path=xl/sharedStrings.xml><?xml version="1.0" encoding="utf-8"?>
<sst xmlns="http://schemas.openxmlformats.org/spreadsheetml/2006/main" count="654" uniqueCount="148">
  <si>
    <t>CK</t>
    <phoneticPr fontId="1" type="noConversion"/>
  </si>
  <si>
    <t>MT</t>
    <phoneticPr fontId="1" type="noConversion"/>
  </si>
  <si>
    <t>Na</t>
    <phoneticPr fontId="1" type="noConversion"/>
  </si>
  <si>
    <t>MT+Na</t>
    <phoneticPr fontId="1" type="noConversion"/>
  </si>
  <si>
    <t>C1</t>
    <phoneticPr fontId="1" type="noConversion"/>
  </si>
  <si>
    <t>C2</t>
    <phoneticPr fontId="1" type="noConversion"/>
  </si>
  <si>
    <t>Cw</t>
    <phoneticPr fontId="1" type="noConversion"/>
  </si>
  <si>
    <t>A648.6</t>
    <phoneticPr fontId="1" type="noConversion"/>
  </si>
  <si>
    <t>A664.1</t>
    <phoneticPr fontId="1" type="noConversion"/>
  </si>
  <si>
    <t>A562</t>
    <phoneticPr fontId="1" type="noConversion"/>
  </si>
  <si>
    <t>A620</t>
    <phoneticPr fontId="1" type="noConversion"/>
  </si>
  <si>
    <t>A652</t>
    <phoneticPr fontId="1" type="noConversion"/>
  </si>
  <si>
    <t>A412</t>
    <phoneticPr fontId="1" type="noConversion"/>
  </si>
  <si>
    <t>y=0.142x-0.048</t>
    <phoneticPr fontId="1" type="noConversion"/>
  </si>
  <si>
    <t>m/g</t>
    <phoneticPr fontId="1" type="noConversion"/>
  </si>
  <si>
    <t>Vt/L</t>
    <phoneticPr fontId="1" type="noConversion"/>
  </si>
  <si>
    <t>C0/mM</t>
    <phoneticPr fontId="1" type="noConversion"/>
  </si>
  <si>
    <t>A530</t>
    <phoneticPr fontId="1" type="noConversion"/>
  </si>
  <si>
    <t>y=0.4906x+0.0151</t>
    <phoneticPr fontId="1" type="noConversion"/>
  </si>
  <si>
    <t>mmol/g</t>
    <phoneticPr fontId="1" type="noConversion"/>
  </si>
  <si>
    <t>W*Vs</t>
    <phoneticPr fontId="1" type="noConversion"/>
  </si>
  <si>
    <t>Vs/ml</t>
    <phoneticPr fontId="1" type="noConversion"/>
  </si>
  <si>
    <t>Na+</t>
    <phoneticPr fontId="1" type="noConversion"/>
  </si>
  <si>
    <t>*10</t>
    <phoneticPr fontId="1" type="noConversion"/>
  </si>
  <si>
    <t>K+</t>
    <phoneticPr fontId="1" type="noConversion"/>
  </si>
  <si>
    <t>mg/g</t>
    <phoneticPr fontId="1" type="noConversion"/>
  </si>
  <si>
    <t>m/g</t>
    <phoneticPr fontId="1" type="noConversion"/>
  </si>
  <si>
    <t>Na+/K+</t>
    <phoneticPr fontId="1" type="noConversion"/>
  </si>
  <si>
    <t>V/10ml</t>
    <phoneticPr fontId="1" type="noConversion"/>
  </si>
  <si>
    <t>C/mg/L</t>
    <phoneticPr fontId="1" type="noConversion"/>
  </si>
  <si>
    <t>Vt/ml</t>
    <phoneticPr fontId="1" type="noConversion"/>
  </si>
  <si>
    <t>APX</t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</si>
  <si>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</si>
  <si>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</si>
  <si>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</si>
  <si>
    <t>A4</t>
    <phoneticPr fontId="1" type="noConversion"/>
  </si>
  <si>
    <t>CAT</t>
    <phoneticPr fontId="1" type="noConversion"/>
  </si>
  <si>
    <t>A1-A2</t>
    <phoneticPr fontId="1" type="noConversion"/>
  </si>
  <si>
    <t>A3-A4</t>
    <phoneticPr fontId="1" type="noConversion"/>
  </si>
  <si>
    <t>U/g FW</t>
    <phoneticPr fontId="1" type="noConversion"/>
  </si>
  <si>
    <t xml:space="preserve">SOD </t>
    <phoneticPr fontId="1" type="noConversion"/>
  </si>
  <si>
    <r>
      <t>A</t>
    </r>
    <r>
      <rPr>
        <sz val="12"/>
        <color theme="1"/>
        <rFont val="宋体"/>
        <family val="3"/>
        <charset val="134"/>
      </rPr>
      <t>空</t>
    </r>
    <r>
      <rPr>
        <sz val="12"/>
        <color theme="1"/>
        <rFont val="Times New Roman"/>
        <family val="1"/>
      </rPr>
      <t>1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</si>
  <si>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空</t>
    </r>
    <r>
      <rPr>
        <sz val="12"/>
        <color theme="1"/>
        <rFont val="Times New Roman"/>
        <family val="1"/>
      </rPr>
      <t>2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</si>
  <si>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空</t>
    </r>
    <r>
      <rPr>
        <sz val="12"/>
        <color theme="1"/>
        <rFont val="Times New Roman"/>
        <family val="1"/>
      </rPr>
      <t>1-A</t>
    </r>
    <r>
      <rPr>
        <sz val="12"/>
        <color theme="1"/>
        <rFont val="宋体"/>
        <family val="3"/>
        <charset val="134"/>
      </rPr>
      <t>空</t>
    </r>
    <r>
      <rPr>
        <sz val="12"/>
        <color theme="1"/>
        <rFont val="Times New Roman"/>
        <family val="1"/>
      </rPr>
      <t>2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</si>
  <si>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测定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</si>
  <si>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对照</t>
    </r>
    <phoneticPr fontId="1" type="noConversion"/>
  </si>
  <si>
    <r>
      <rPr>
        <sz val="12"/>
        <color theme="1"/>
        <rFont val="宋体"/>
        <family val="3"/>
        <charset val="134"/>
      </rPr>
      <t>A测定</t>
    </r>
    <r>
      <rPr>
        <sz val="12"/>
        <color theme="1"/>
        <rFont val="Times New Roman"/>
        <family val="1"/>
      </rPr>
      <t>-A</t>
    </r>
    <r>
      <rPr>
        <sz val="12"/>
        <color theme="1"/>
        <rFont val="宋体"/>
        <family val="3"/>
        <charset val="134"/>
      </rPr>
      <t>对照</t>
    </r>
    <phoneticPr fontId="1" type="noConversion"/>
  </si>
  <si>
    <t>抑制百分率</t>
    <phoneticPr fontId="1" type="noConversion"/>
  </si>
  <si>
    <t>GR</t>
    <phoneticPr fontId="1" type="noConversion"/>
  </si>
  <si>
    <r>
      <t>A</t>
    </r>
    <r>
      <rPr>
        <sz val="12"/>
        <color theme="1"/>
        <rFont val="宋体"/>
        <family val="3"/>
        <charset val="134"/>
      </rPr>
      <t>测</t>
    </r>
    <r>
      <rPr>
        <sz val="12"/>
        <color theme="1"/>
        <rFont val="Times New Roman"/>
        <family val="1"/>
      </rPr>
      <t>1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</si>
  <si>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测</t>
    </r>
    <r>
      <rPr>
        <sz val="12"/>
        <color theme="1"/>
        <rFont val="Times New Roman"/>
        <family val="1"/>
      </rPr>
      <t>2</t>
    </r>
    <phoneticPr fontId="1" type="noConversion"/>
  </si>
  <si>
    <r>
      <t>A</t>
    </r>
    <r>
      <rPr>
        <sz val="12"/>
        <color theme="1"/>
        <rFont val="宋体"/>
        <family val="3"/>
        <charset val="134"/>
      </rPr>
      <t>测</t>
    </r>
    <r>
      <rPr>
        <sz val="12"/>
        <color theme="1"/>
        <rFont val="Times New Roman"/>
        <family val="1"/>
      </rPr>
      <t>1-A</t>
    </r>
    <r>
      <rPr>
        <sz val="12"/>
        <color theme="1"/>
        <rFont val="宋体"/>
        <family val="3"/>
        <charset val="134"/>
      </rPr>
      <t>测</t>
    </r>
    <r>
      <rPr>
        <sz val="12"/>
        <color theme="1"/>
        <rFont val="Times New Roman"/>
        <family val="1"/>
      </rPr>
      <t>2</t>
    </r>
    <phoneticPr fontId="1" type="noConversion"/>
  </si>
  <si>
    <t>CK0-1</t>
    <phoneticPr fontId="1" type="noConversion"/>
  </si>
  <si>
    <t>CK0-2</t>
  </si>
  <si>
    <t>CK0-3</t>
  </si>
  <si>
    <t>CK3-1</t>
    <phoneticPr fontId="1" type="noConversion"/>
  </si>
  <si>
    <t>CK3-2</t>
  </si>
  <si>
    <t>CK3-3</t>
  </si>
  <si>
    <t>CK6-1</t>
    <phoneticPr fontId="1" type="noConversion"/>
  </si>
  <si>
    <t>CK6-2</t>
  </si>
  <si>
    <t>CK6-3</t>
  </si>
  <si>
    <t>CK12-1</t>
    <phoneticPr fontId="1" type="noConversion"/>
  </si>
  <si>
    <t>CK12-2</t>
  </si>
  <si>
    <t>CK12-3</t>
  </si>
  <si>
    <t>CK24-1</t>
    <phoneticPr fontId="1" type="noConversion"/>
  </si>
  <si>
    <t>CK24-2</t>
  </si>
  <si>
    <t>CK24-3</t>
  </si>
  <si>
    <t>Mean</t>
    <phoneticPr fontId="1" type="noConversion"/>
  </si>
  <si>
    <t>SD</t>
    <phoneticPr fontId="1" type="noConversion"/>
  </si>
  <si>
    <t>MT0-1</t>
  </si>
  <si>
    <t>MT0-2</t>
  </si>
  <si>
    <t>MT0-3</t>
  </si>
  <si>
    <t>MT3-1</t>
  </si>
  <si>
    <t>MT3-2</t>
  </si>
  <si>
    <t>MT3-3</t>
  </si>
  <si>
    <t>MT6-1</t>
  </si>
  <si>
    <t>MT6-2</t>
  </si>
  <si>
    <t>MT6-3</t>
  </si>
  <si>
    <t>MT12-1</t>
  </si>
  <si>
    <t>MT12-2</t>
  </si>
  <si>
    <t>MT12-3</t>
  </si>
  <si>
    <t>MT24-1</t>
  </si>
  <si>
    <t>MT24-2</t>
  </si>
  <si>
    <t>MT24-3</t>
  </si>
  <si>
    <t>NA0-1</t>
  </si>
  <si>
    <t>NA0-2</t>
  </si>
  <si>
    <t>NA0-3</t>
  </si>
  <si>
    <t>NA3-1</t>
  </si>
  <si>
    <t>NA3-2</t>
  </si>
  <si>
    <t>NA3-3</t>
  </si>
  <si>
    <t>NA6-1</t>
  </si>
  <si>
    <t>NA6-2</t>
  </si>
  <si>
    <t>NA6-3</t>
  </si>
  <si>
    <t>NA12-1</t>
  </si>
  <si>
    <t>NA12-2</t>
  </si>
  <si>
    <t>NA12-3</t>
  </si>
  <si>
    <t>NA24-1</t>
  </si>
  <si>
    <t>NA24-2</t>
  </si>
  <si>
    <t>NA24-3</t>
  </si>
  <si>
    <t>NM0-1</t>
  </si>
  <si>
    <t>NM0-2</t>
  </si>
  <si>
    <t>NM0-3</t>
  </si>
  <si>
    <t>NM3-1</t>
  </si>
  <si>
    <t>NM3-2</t>
  </si>
  <si>
    <t>NM3-3</t>
  </si>
  <si>
    <t>NM6-1</t>
  </si>
  <si>
    <t>NM6-2</t>
  </si>
  <si>
    <t>NM6-3</t>
  </si>
  <si>
    <t>NM12-1</t>
  </si>
  <si>
    <t>NM12-2</t>
  </si>
  <si>
    <t>NM12-3</t>
  </si>
  <si>
    <t>NM24-1</t>
  </si>
  <si>
    <t>NM24-2</t>
  </si>
  <si>
    <t>NM24-3</t>
  </si>
  <si>
    <t>Control</t>
    <phoneticPr fontId="1" type="noConversion"/>
  </si>
  <si>
    <t>NaCl</t>
    <phoneticPr fontId="1" type="noConversion"/>
  </si>
  <si>
    <t>MT+NaCl</t>
    <phoneticPr fontId="1" type="noConversion"/>
  </si>
  <si>
    <t>SD0</t>
    <phoneticPr fontId="1" type="noConversion"/>
  </si>
  <si>
    <t>SD3</t>
    <phoneticPr fontId="1" type="noConversion"/>
  </si>
  <si>
    <t>SD6</t>
    <phoneticPr fontId="1" type="noConversion"/>
  </si>
  <si>
    <t>SD12</t>
    <phoneticPr fontId="1" type="noConversion"/>
  </si>
  <si>
    <t>SD24</t>
    <phoneticPr fontId="1" type="noConversion"/>
  </si>
  <si>
    <t>SD24</t>
    <phoneticPr fontId="1" type="noConversion"/>
  </si>
  <si>
    <t>Mean</t>
    <phoneticPr fontId="1" type="noConversion"/>
  </si>
  <si>
    <t>SD</t>
    <phoneticPr fontId="1" type="noConversion"/>
  </si>
  <si>
    <t>n/μmol</t>
    <phoneticPr fontId="1" type="noConversion"/>
  </si>
  <si>
    <t>μmol/g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</si>
  <si>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</si>
  <si>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</si>
  <si>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</si>
  <si>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</si>
  <si>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K+/Na+</t>
    <phoneticPr fontId="1" type="noConversion"/>
  </si>
  <si>
    <t>Gene expression</t>
    <phoneticPr fontId="1" type="noConversion"/>
  </si>
  <si>
    <r>
      <t>O</t>
    </r>
    <r>
      <rPr>
        <vertAlign val="subscript"/>
        <sz val="20"/>
        <color theme="1"/>
        <rFont val="Times New Roman"/>
        <family val="1"/>
      </rPr>
      <t>2</t>
    </r>
    <r>
      <rPr>
        <vertAlign val="superscript"/>
        <sz val="20"/>
        <color theme="1"/>
        <rFont val="Times New Roman"/>
        <family val="1"/>
      </rPr>
      <t>•−</t>
    </r>
    <phoneticPr fontId="1" type="noConversion"/>
  </si>
  <si>
    <t>NfTrkA</t>
    <phoneticPr fontId="1" type="noConversion"/>
  </si>
  <si>
    <t>NfEST1</t>
    <phoneticPr fontId="1" type="noConversion"/>
  </si>
  <si>
    <r>
      <t>H</t>
    </r>
    <r>
      <rPr>
        <vertAlign val="subscript"/>
        <sz val="20"/>
        <color theme="1"/>
        <rFont val="Times New Roman"/>
        <family val="1"/>
      </rPr>
      <t>2</t>
    </r>
    <r>
      <rPr>
        <sz val="20"/>
        <color theme="1"/>
        <rFont val="Times New Roman"/>
        <family val="1"/>
      </rPr>
      <t>O</t>
    </r>
    <r>
      <rPr>
        <vertAlign val="subscript"/>
        <sz val="20"/>
        <color theme="1"/>
        <rFont val="Times New Roman"/>
        <family val="1"/>
      </rPr>
      <t>2</t>
    </r>
    <phoneticPr fontId="1" type="noConversion"/>
  </si>
  <si>
    <t>Before Dried</t>
    <phoneticPr fontId="1" type="noConversion"/>
  </si>
  <si>
    <t>After Dried</t>
    <phoneticPr fontId="1" type="noConversion"/>
  </si>
  <si>
    <r>
      <t>The PS</t>
    </r>
    <r>
      <rPr>
        <sz val="20"/>
        <color theme="1"/>
        <rFont val="宋体"/>
        <family val="3"/>
        <charset val="134"/>
      </rPr>
      <t>Ⅱ</t>
    </r>
    <r>
      <rPr>
        <sz val="20"/>
        <color theme="1"/>
        <rFont val="Times New Roman"/>
        <family val="1"/>
      </rPr>
      <t xml:space="preserve"> activity (Fv/Fm)</t>
    </r>
    <phoneticPr fontId="1" type="noConversion"/>
  </si>
  <si>
    <t>Dry weight(g)</t>
    <phoneticPr fontId="1" type="noConversion"/>
  </si>
  <si>
    <t>SD</t>
    <phoneticPr fontId="1" type="noConversion"/>
  </si>
  <si>
    <r>
      <t>PC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mg/mL</t>
    </r>
    <r>
      <rPr>
        <sz val="20"/>
        <color theme="1"/>
        <rFont val="宋体"/>
        <family val="3"/>
        <charset val="134"/>
      </rPr>
      <t>）</t>
    </r>
    <phoneticPr fontId="1" type="noConversion"/>
  </si>
  <si>
    <t>APC (mg/mL)</t>
    <phoneticPr fontId="1" type="noConversion"/>
  </si>
  <si>
    <t>PE (mg/mL)</t>
    <phoneticPr fontId="1" type="noConversion"/>
  </si>
  <si>
    <t>SD</t>
    <phoneticPr fontId="1" type="noConversion"/>
  </si>
  <si>
    <t>Relative electrolytic leakage(%)</t>
    <phoneticPr fontId="1" type="noConversion"/>
  </si>
  <si>
    <t>Chlorophyll a (μg/mL)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</si>
</sst>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000"/>
    <numFmt numFmtId="178" formatCode="0.00000"/>
    <numFmt numFmtId="179" formatCode="0.0000_ "/>
    <numFmt numFmtId="180" formatCode="0.00_ 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3"/>
      <charset val="134"/>
    </font>
    <font>
      <b/>
      <sz val="12"/>
      <color rgb="FFFF0000"/>
      <name val="宋体"/>
      <family val="3"/>
      <charset val="134"/>
    </font>
    <font>
      <sz val="10"/>
      <name val="Arial"/>
    </font>
    <font>
      <sz val="9"/>
      <color indexed="60"/>
      <name val="MingLiU"/>
      <family val="3"/>
      <charset val="136"/>
    </font>
    <font>
      <sz val="20"/>
      <color theme="1"/>
      <name val="Times New Roman"/>
      <family val="1"/>
    </font>
    <font>
      <vertAlign val="subscript"/>
      <sz val="20"/>
      <color theme="1"/>
      <name val="Times New Roman"/>
      <family val="1"/>
    </font>
    <font>
      <vertAlign val="superscript"/>
      <sz val="20"/>
      <color theme="1"/>
      <name val="Times New Roman"/>
      <family val="1"/>
    </font>
    <font>
      <i/>
      <sz val="22"/>
      <color theme="1"/>
      <name val="Times New Roman"/>
      <family val="1"/>
    </font>
    <font>
      <i/>
      <sz val="20"/>
      <color theme="1"/>
      <name val="Times New Roman"/>
      <family val="1"/>
    </font>
    <font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1"/>
    <xf numFmtId="0" fontId="9" fillId="0" borderId="0" xfId="1" applyFont="1" applyBorder="1" applyAlignment="1">
      <alignment horizontal="left" vertical="top" wrapText="1"/>
    </xf>
    <xf numFmtId="0" fontId="8" fillId="0" borderId="0" xfId="2"/>
    <xf numFmtId="0" fontId="9" fillId="0" borderId="0" xfId="2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常规" xfId="0" builtinId="0"/>
    <cellStyle name="常规_DW" xfId="1" xr:uid="{38C3BD5F-0BC5-42E8-9000-7E97831EC133}"/>
    <cellStyle name="常规_REL" xfId="2" xr:uid="{7650737C-32D2-4F31-AC96-627B4FF0D01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D38E-7139-43C2-997C-9EBFD6533CE4}">
  <dimension ref="A1:R34"/>
  <sheetViews>
    <sheetView workbookViewId="0">
      <selection activeCell="D1" sqref="D1"/>
    </sheetView>
  </sheetViews>
  <sheetFormatPr defaultColWidth="8.875" defaultRowHeight="15.75" x14ac:dyDescent="0.2"/>
  <cols>
    <col min="1" max="1" width="8.875" style="1"/>
    <col min="2" max="2" width="13.5" style="1" customWidth="1"/>
    <col min="3" max="3" width="12.375" style="1" customWidth="1"/>
    <col min="4" max="4" width="11.875" style="1" customWidth="1"/>
    <col min="5" max="6" width="8.875" style="1"/>
    <col min="7" max="7" width="8" style="1" customWidth="1"/>
    <col min="8" max="8" width="10.75" style="1" customWidth="1"/>
    <col min="9" max="16384" width="8.875" style="1"/>
  </cols>
  <sheetData>
    <row r="1" spans="1:10" ht="26.25" x14ac:dyDescent="0.2">
      <c r="B1" s="1" t="s">
        <v>137</v>
      </c>
      <c r="C1" s="1" t="s">
        <v>138</v>
      </c>
      <c r="D1" s="23" t="s">
        <v>140</v>
      </c>
    </row>
    <row r="2" spans="1:10" x14ac:dyDescent="0.2">
      <c r="B2" s="1">
        <v>3.1709000000000001</v>
      </c>
      <c r="C2" s="1">
        <v>3.1981000000000002</v>
      </c>
      <c r="D2" s="1">
        <f t="shared" ref="D2:D11" si="0">C2-B2</f>
        <v>2.7200000000000113E-2</v>
      </c>
      <c r="F2" s="1">
        <v>2.7200000000000099E-2</v>
      </c>
      <c r="G2" s="2">
        <v>2.4400000000000002E-2</v>
      </c>
      <c r="H2" s="1">
        <v>1.2399999999999967E-2</v>
      </c>
      <c r="I2" s="2">
        <v>1.8899999999999917E-2</v>
      </c>
      <c r="J2" s="2"/>
    </row>
    <row r="3" spans="1:10" x14ac:dyDescent="0.2">
      <c r="A3" s="1" t="s">
        <v>0</v>
      </c>
      <c r="B3" s="1">
        <v>3.2183999999999999</v>
      </c>
      <c r="C3" s="1">
        <v>3.2446000000000002</v>
      </c>
      <c r="D3" s="1">
        <f t="shared" si="0"/>
        <v>2.6200000000000223E-2</v>
      </c>
      <c r="F3" s="1">
        <v>2.6200000000000223E-2</v>
      </c>
      <c r="G3" s="2">
        <v>2.7199999999999669E-2</v>
      </c>
      <c r="H3" s="1">
        <v>1.1000000000000121E-2</v>
      </c>
      <c r="I3" s="2">
        <v>1.7699999999999605E-2</v>
      </c>
      <c r="J3" s="2"/>
    </row>
    <row r="4" spans="1:10" x14ac:dyDescent="0.2">
      <c r="B4" s="1">
        <v>3.1619000000000002</v>
      </c>
      <c r="C4" s="1">
        <v>3.1897000000000002</v>
      </c>
      <c r="D4" s="1">
        <f t="shared" si="0"/>
        <v>2.7800000000000047E-2</v>
      </c>
      <c r="F4" s="1">
        <v>2.7800000000000047E-2</v>
      </c>
      <c r="G4" s="2">
        <v>2.8799999999999937E-2</v>
      </c>
      <c r="H4" s="1">
        <v>1.7099999999999671E-2</v>
      </c>
      <c r="I4" s="2">
        <v>1.9899999999999807E-2</v>
      </c>
      <c r="J4" s="2"/>
    </row>
    <row r="5" spans="1:10" x14ac:dyDescent="0.2">
      <c r="B5" s="2">
        <v>3.1738</v>
      </c>
      <c r="C5" s="2">
        <v>3.1981999999999999</v>
      </c>
      <c r="D5" s="2">
        <f t="shared" si="0"/>
        <v>2.4399999999999977E-2</v>
      </c>
      <c r="F5" s="4">
        <f>AVERAGE(F2:F4)</f>
        <v>2.7066666666666791E-2</v>
      </c>
      <c r="G5" s="4">
        <f t="shared" ref="G5:I5" si="1">AVERAGE(G2:G4)</f>
        <v>2.6799999999999869E-2</v>
      </c>
      <c r="H5" s="4">
        <f t="shared" si="1"/>
        <v>1.349999999999992E-2</v>
      </c>
      <c r="I5" s="4">
        <f t="shared" si="1"/>
        <v>1.8833333333333108E-2</v>
      </c>
      <c r="J5" s="3"/>
    </row>
    <row r="6" spans="1:10" x14ac:dyDescent="0.2">
      <c r="A6" s="1" t="s">
        <v>1</v>
      </c>
      <c r="B6" s="2">
        <v>3.1179000000000001</v>
      </c>
      <c r="C6" s="2">
        <v>3.1450999999999998</v>
      </c>
      <c r="D6" s="2">
        <f t="shared" si="0"/>
        <v>2.7199999999999669E-2</v>
      </c>
      <c r="E6" s="1" t="s">
        <v>68</v>
      </c>
      <c r="F6" s="3">
        <f>STDEV(F2:F4)</f>
        <v>8.0829037686538593E-4</v>
      </c>
      <c r="G6" s="3">
        <f t="shared" ref="G6:I6" si="2">STDEV(G2:G4)</f>
        <v>2.2271057451319497E-3</v>
      </c>
      <c r="H6" s="3">
        <f t="shared" si="2"/>
        <v>3.1953090617338645E-3</v>
      </c>
      <c r="I6" s="3">
        <f t="shared" si="2"/>
        <v>1.1015141094573276E-3</v>
      </c>
    </row>
    <row r="7" spans="1:10" x14ac:dyDescent="0.2">
      <c r="B7" s="2">
        <v>3.2052</v>
      </c>
      <c r="C7" s="2">
        <v>3.234</v>
      </c>
      <c r="D7" s="2">
        <f t="shared" si="0"/>
        <v>2.8799999999999937E-2</v>
      </c>
    </row>
    <row r="8" spans="1:10" x14ac:dyDescent="0.2">
      <c r="B8" s="1">
        <v>3.1311</v>
      </c>
      <c r="C8" s="1">
        <v>3.1435</v>
      </c>
      <c r="D8" s="1">
        <f t="shared" si="0"/>
        <v>1.2399999999999967E-2</v>
      </c>
    </row>
    <row r="9" spans="1:10" x14ac:dyDescent="0.2">
      <c r="A9" s="1" t="s">
        <v>2</v>
      </c>
      <c r="B9" s="1">
        <v>3.2035</v>
      </c>
      <c r="C9" s="1">
        <v>3.2145000000000001</v>
      </c>
      <c r="D9" s="1">
        <f t="shared" si="0"/>
        <v>1.1000000000000121E-2</v>
      </c>
    </row>
    <row r="10" spans="1:10" x14ac:dyDescent="0.2">
      <c r="B10" s="1">
        <v>3.1417000000000002</v>
      </c>
      <c r="C10" s="1">
        <v>3.1587999999999998</v>
      </c>
      <c r="D10" s="1">
        <f t="shared" si="0"/>
        <v>1.7099999999999671E-2</v>
      </c>
      <c r="I10" s="1" t="s">
        <v>123</v>
      </c>
      <c r="J10" s="1" t="s">
        <v>124</v>
      </c>
    </row>
    <row r="11" spans="1:10" x14ac:dyDescent="0.2">
      <c r="B11" s="2">
        <v>3.2168999999999999</v>
      </c>
      <c r="C11" s="2">
        <v>3.2357999999999998</v>
      </c>
      <c r="D11" s="2">
        <f t="shared" si="0"/>
        <v>1.8899999999999917E-2</v>
      </c>
      <c r="H11" s="1" t="s">
        <v>114</v>
      </c>
      <c r="I11" s="5">
        <v>2.7066666666666794E-2</v>
      </c>
      <c r="J11" s="3">
        <v>8.0829037686538702E-4</v>
      </c>
    </row>
    <row r="12" spans="1:10" x14ac:dyDescent="0.2">
      <c r="A12" s="1" t="s">
        <v>3</v>
      </c>
      <c r="B12" s="2">
        <v>3.2198000000000002</v>
      </c>
      <c r="C12" s="2">
        <v>3.2374999999999998</v>
      </c>
      <c r="D12" s="2">
        <f t="shared" ref="D12:D13" si="3">C12-B12</f>
        <v>1.7699999999999605E-2</v>
      </c>
      <c r="H12" s="1" t="s">
        <v>115</v>
      </c>
      <c r="I12" s="5">
        <v>1.349999999999992E-2</v>
      </c>
      <c r="J12" s="3">
        <v>3.1953090617338645E-3</v>
      </c>
    </row>
    <row r="13" spans="1:10" x14ac:dyDescent="0.2">
      <c r="B13" s="2">
        <v>3.1886000000000001</v>
      </c>
      <c r="C13" s="2">
        <v>3.2084999999999999</v>
      </c>
      <c r="D13" s="2">
        <f t="shared" si="3"/>
        <v>1.9899999999999807E-2</v>
      </c>
      <c r="H13" s="1" t="s">
        <v>1</v>
      </c>
      <c r="I13" s="5">
        <v>2.6799999999999862E-2</v>
      </c>
      <c r="J13" s="3">
        <v>2.2271057451319631E-3</v>
      </c>
    </row>
    <row r="14" spans="1:10" x14ac:dyDescent="0.2">
      <c r="H14" s="1" t="s">
        <v>116</v>
      </c>
      <c r="I14" s="5">
        <v>1.8833333333333108E-2</v>
      </c>
      <c r="J14" s="3">
        <v>1.1015141094573276E-3</v>
      </c>
    </row>
    <row r="24" spans="18:18" x14ac:dyDescent="0.2">
      <c r="R24" s="18"/>
    </row>
    <row r="25" spans="18:18" x14ac:dyDescent="0.2">
      <c r="R25"/>
    </row>
    <row r="26" spans="18:18" x14ac:dyDescent="0.2">
      <c r="R26"/>
    </row>
    <row r="27" spans="18:18" x14ac:dyDescent="0.2">
      <c r="R27"/>
    </row>
    <row r="33" spans="13:18" x14ac:dyDescent="0.2">
      <c r="M33" s="19"/>
    </row>
    <row r="34" spans="13:18" x14ac:dyDescent="0.2">
      <c r="M34" s="19"/>
      <c r="N34" s="19"/>
      <c r="O34" s="19"/>
      <c r="P34" s="19"/>
      <c r="Q34" s="19"/>
      <c r="R34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21BD9-0F0D-44B6-93A2-23608AF3A4AF}">
  <dimension ref="A1:AA42"/>
  <sheetViews>
    <sheetView topLeftCell="A19" workbookViewId="0">
      <selection activeCell="M36" sqref="M36"/>
    </sheetView>
  </sheetViews>
  <sheetFormatPr defaultColWidth="8.875" defaultRowHeight="15.75" x14ac:dyDescent="0.2"/>
  <cols>
    <col min="1" max="15" width="8.875" style="1"/>
    <col min="16" max="16" width="11.625" style="1" customWidth="1"/>
    <col min="17" max="17" width="12.75" style="1" customWidth="1"/>
    <col min="18" max="22" width="8.875" style="1"/>
    <col min="23" max="23" width="10.5" style="1" customWidth="1"/>
    <col min="24" max="25" width="8.875" style="1"/>
    <col min="26" max="26" width="9.875" style="1" customWidth="1"/>
    <col min="27" max="27" width="9.25" style="1" customWidth="1"/>
    <col min="28" max="16384" width="8.875" style="1"/>
  </cols>
  <sheetData>
    <row r="1" spans="1:27" ht="26.25" x14ac:dyDescent="0.2">
      <c r="A1" s="22" t="s">
        <v>36</v>
      </c>
      <c r="N1" s="22" t="s">
        <v>40</v>
      </c>
    </row>
    <row r="2" spans="1:27" x14ac:dyDescent="0.2">
      <c r="B2" s="1" t="s">
        <v>32</v>
      </c>
      <c r="C2" s="1" t="s">
        <v>33</v>
      </c>
      <c r="D2" s="1" t="s">
        <v>37</v>
      </c>
      <c r="F2" s="1" t="s">
        <v>14</v>
      </c>
      <c r="H2" s="1" t="s">
        <v>39</v>
      </c>
      <c r="J2" s="1">
        <v>248.59999999999769</v>
      </c>
      <c r="K2" s="2">
        <v>293.79999999999774</v>
      </c>
      <c r="L2" s="1">
        <v>452.00000000000045</v>
      </c>
      <c r="M2" s="2">
        <v>542.40000000000043</v>
      </c>
      <c r="O2" s="1" t="s">
        <v>41</v>
      </c>
      <c r="P2" s="1" t="s">
        <v>42</v>
      </c>
      <c r="Q2" s="1" t="s">
        <v>43</v>
      </c>
      <c r="R2" s="4" t="s">
        <v>44</v>
      </c>
      <c r="S2" s="4" t="s">
        <v>45</v>
      </c>
      <c r="T2" s="11" t="s">
        <v>46</v>
      </c>
      <c r="U2" s="6" t="s">
        <v>47</v>
      </c>
      <c r="V2" s="1" t="s">
        <v>39</v>
      </c>
    </row>
    <row r="3" spans="1:27" x14ac:dyDescent="0.2">
      <c r="B3" s="1">
        <v>1.615</v>
      </c>
      <c r="C3" s="1">
        <v>1.6259999999999999</v>
      </c>
      <c r="D3" s="1">
        <f>B3-C3</f>
        <v>-1.0999999999999899E-2</v>
      </c>
      <c r="E3" s="1">
        <f>678*D3</f>
        <v>-7.4579999999999309</v>
      </c>
      <c r="F3" s="10">
        <v>0.03</v>
      </c>
      <c r="G3" s="1">
        <f>E3/F3</f>
        <v>-248.59999999999769</v>
      </c>
      <c r="H3" s="1">
        <f>G3*-1</f>
        <v>248.59999999999769</v>
      </c>
      <c r="J3" s="1">
        <v>180.80000000000015</v>
      </c>
      <c r="K3" s="2">
        <v>293.79999999999774</v>
      </c>
      <c r="L3" s="1">
        <v>406.79999999999535</v>
      </c>
      <c r="M3" s="2">
        <v>564.99999999999795</v>
      </c>
      <c r="O3" s="1">
        <v>0.23299999535083801</v>
      </c>
      <c r="P3" s="1">
        <v>3.7399999797344201E-2</v>
      </c>
      <c r="Q3" s="4">
        <f>O3-P3</f>
        <v>0.19559999555349381</v>
      </c>
      <c r="R3" s="4">
        <v>8.6900003254413605E-2</v>
      </c>
      <c r="S3" s="4">
        <v>4.06999997794628E-2</v>
      </c>
      <c r="T3" s="12">
        <f>R3-S3</f>
        <v>4.6200003474950804E-2</v>
      </c>
      <c r="U3" s="9">
        <f>(Q3-T3)/Q3</f>
        <v>0.76380365784662929</v>
      </c>
      <c r="V3" s="9">
        <f>11.11*U3/(1-U3)</f>
        <v>35.927138249947497</v>
      </c>
      <c r="X3" s="9">
        <v>35.927138249947497</v>
      </c>
      <c r="Y3" s="16">
        <v>29.357708541334564</v>
      </c>
      <c r="Z3" s="9">
        <v>72.471386470898224</v>
      </c>
      <c r="AA3" s="16">
        <v>144.1125837604994</v>
      </c>
    </row>
    <row r="4" spans="1:27" x14ac:dyDescent="0.2">
      <c r="A4" s="1" t="s">
        <v>0</v>
      </c>
      <c r="B4" s="1">
        <v>1.6140000000000001</v>
      </c>
      <c r="C4" s="1">
        <v>1.6220000000000001</v>
      </c>
      <c r="D4" s="1">
        <f t="shared" ref="D4:D14" si="0">B4-C4</f>
        <v>-8.0000000000000071E-3</v>
      </c>
      <c r="E4" s="1">
        <f t="shared" ref="E4:E14" si="1">678*D4</f>
        <v>-5.4240000000000048</v>
      </c>
      <c r="F4" s="10">
        <v>0.03</v>
      </c>
      <c r="G4" s="1">
        <f t="shared" ref="G4:G14" si="2">E4/F4</f>
        <v>-180.80000000000015</v>
      </c>
      <c r="H4" s="1">
        <f t="shared" ref="H4:H14" si="3">G4*-1</f>
        <v>180.80000000000015</v>
      </c>
      <c r="J4" s="1">
        <v>226.00000000000023</v>
      </c>
      <c r="K4" s="2">
        <v>271.20000000000022</v>
      </c>
      <c r="L4" s="1">
        <v>406.79999999999535</v>
      </c>
      <c r="M4" s="2">
        <v>497.19999999999538</v>
      </c>
      <c r="N4" s="1" t="s">
        <v>0</v>
      </c>
      <c r="O4" s="1">
        <v>0.23299999535083801</v>
      </c>
      <c r="P4" s="1">
        <v>3.7399999797344201E-2</v>
      </c>
      <c r="Q4" s="4">
        <f t="shared" ref="Q4:Q14" si="4">O4-P4</f>
        <v>0.19559999555349381</v>
      </c>
      <c r="R4" s="4">
        <v>7.4400000274181394E-2</v>
      </c>
      <c r="S4" s="4">
        <v>4.1099999099969899E-2</v>
      </c>
      <c r="T4" s="12">
        <f t="shared" ref="T4:T14" si="5">R4-S4</f>
        <v>3.3300001174211495E-2</v>
      </c>
      <c r="U4" s="9">
        <f t="shared" ref="U4:U14" si="6">(Q4-T4)/Q4</f>
        <v>0.82975459135373841</v>
      </c>
      <c r="V4" s="9">
        <f t="shared" ref="V4:V14" si="7">11.11*U4/(1-U4)</f>
        <v>54.148734954106871</v>
      </c>
      <c r="X4" s="9">
        <v>54.148734954106871</v>
      </c>
      <c r="Y4" s="16">
        <v>44.185573467704153</v>
      </c>
      <c r="Z4" s="9">
        <v>68.200793767032408</v>
      </c>
      <c r="AA4" s="16">
        <v>85.045577879093258</v>
      </c>
    </row>
    <row r="5" spans="1:27" x14ac:dyDescent="0.2">
      <c r="B5" s="1">
        <v>1.6140000000000001</v>
      </c>
      <c r="C5" s="1">
        <v>1.6240000000000001</v>
      </c>
      <c r="D5" s="1">
        <f t="shared" si="0"/>
        <v>-1.0000000000000009E-2</v>
      </c>
      <c r="E5" s="1">
        <f t="shared" si="1"/>
        <v>-6.7800000000000065</v>
      </c>
      <c r="F5" s="10">
        <v>0.03</v>
      </c>
      <c r="G5" s="1">
        <f t="shared" si="2"/>
        <v>-226.00000000000023</v>
      </c>
      <c r="H5" s="1">
        <f t="shared" si="3"/>
        <v>226.00000000000023</v>
      </c>
      <c r="J5" s="1">
        <f>AVERAGE(J2:J4)</f>
        <v>218.46666666666601</v>
      </c>
      <c r="K5" s="1">
        <f t="shared" ref="K5:M5" si="8">AVERAGE(K2:K4)</f>
        <v>286.26666666666523</v>
      </c>
      <c r="L5" s="1">
        <f t="shared" si="8"/>
        <v>421.86666666666378</v>
      </c>
      <c r="M5" s="1">
        <f t="shared" si="8"/>
        <v>534.86666666666451</v>
      </c>
      <c r="O5" s="1">
        <v>0.23299999535083801</v>
      </c>
      <c r="P5" s="1">
        <v>3.7399999797344201E-2</v>
      </c>
      <c r="Q5" s="4">
        <f t="shared" si="4"/>
        <v>0.19559999555349381</v>
      </c>
      <c r="R5" s="4">
        <v>8.0300003290176405E-2</v>
      </c>
      <c r="S5" s="4">
        <v>3.8499999791383702E-2</v>
      </c>
      <c r="T5" s="12">
        <f t="shared" si="5"/>
        <v>4.1800003498792704E-2</v>
      </c>
      <c r="U5" s="9">
        <f t="shared" si="6"/>
        <v>0.78629854576166902</v>
      </c>
      <c r="V5" s="9">
        <f t="shared" si="7"/>
        <v>40.878415519201617</v>
      </c>
      <c r="X5" s="9">
        <v>40.878415519201617</v>
      </c>
      <c r="Y5" s="16">
        <v>46.379841304600653</v>
      </c>
      <c r="Z5" s="9">
        <v>92.371709289876293</v>
      </c>
      <c r="AA5" s="16">
        <v>99.763273271714326</v>
      </c>
    </row>
    <row r="6" spans="1:27" x14ac:dyDescent="0.2">
      <c r="B6" s="2">
        <v>1.617</v>
      </c>
      <c r="C6" s="2">
        <v>1.63</v>
      </c>
      <c r="D6" s="2">
        <f t="shared" si="0"/>
        <v>-1.2999999999999901E-2</v>
      </c>
      <c r="E6" s="2">
        <f t="shared" si="1"/>
        <v>-8.8139999999999326</v>
      </c>
      <c r="F6" s="2">
        <v>0.03</v>
      </c>
      <c r="G6" s="2">
        <f t="shared" si="2"/>
        <v>-293.79999999999774</v>
      </c>
      <c r="H6" s="2">
        <f t="shared" si="3"/>
        <v>293.79999999999774</v>
      </c>
      <c r="J6" s="1">
        <f>STDEV(J2:J4)</f>
        <v>34.522070235332905</v>
      </c>
      <c r="K6" s="1">
        <f t="shared" ref="K6:M6" si="9">STDEV(K2:K4)</f>
        <v>13.048116083684111</v>
      </c>
      <c r="L6" s="1">
        <f t="shared" si="9"/>
        <v>26.09623216737403</v>
      </c>
      <c r="M6" s="1">
        <f t="shared" si="9"/>
        <v>34.522070235335669</v>
      </c>
      <c r="O6" s="2">
        <v>0.23299999535083801</v>
      </c>
      <c r="P6" s="2">
        <v>3.7399999797344201E-2</v>
      </c>
      <c r="Q6" s="7">
        <f t="shared" si="4"/>
        <v>0.19559999555349381</v>
      </c>
      <c r="R6" s="2">
        <v>9.1899998486041995E-2</v>
      </c>
      <c r="S6" s="2">
        <v>3.81999984383583E-2</v>
      </c>
      <c r="T6" s="14">
        <f t="shared" si="5"/>
        <v>5.3700000047683695E-2</v>
      </c>
      <c r="U6" s="16">
        <f t="shared" si="6"/>
        <v>0.72546011621458595</v>
      </c>
      <c r="V6" s="16">
        <f t="shared" si="7"/>
        <v>29.357708541334564</v>
      </c>
      <c r="X6" s="9">
        <f>AVERAGE(X3:X5)</f>
        <v>43.651429574418664</v>
      </c>
      <c r="Y6" s="9">
        <f t="shared" ref="Y6:AA6" si="10">AVERAGE(Y3:Y5)</f>
        <v>39.974374437879789</v>
      </c>
      <c r="Z6" s="9">
        <f t="shared" si="10"/>
        <v>77.681296509268975</v>
      </c>
      <c r="AA6" s="9">
        <f t="shared" si="10"/>
        <v>109.64047830376899</v>
      </c>
    </row>
    <row r="7" spans="1:27" x14ac:dyDescent="0.2">
      <c r="A7" s="1" t="s">
        <v>1</v>
      </c>
      <c r="B7" s="2">
        <v>1.615</v>
      </c>
      <c r="C7" s="2">
        <v>1.6279999999999999</v>
      </c>
      <c r="D7" s="2">
        <f t="shared" si="0"/>
        <v>-1.2999999999999901E-2</v>
      </c>
      <c r="E7" s="2">
        <f t="shared" si="1"/>
        <v>-8.8139999999999326</v>
      </c>
      <c r="F7" s="2">
        <v>0.03</v>
      </c>
      <c r="G7" s="2">
        <f t="shared" si="2"/>
        <v>-293.79999999999774</v>
      </c>
      <c r="H7" s="2">
        <f t="shared" si="3"/>
        <v>293.79999999999774</v>
      </c>
      <c r="J7" s="1" t="s">
        <v>127</v>
      </c>
      <c r="K7" s="1" t="s">
        <v>128</v>
      </c>
      <c r="L7" s="1" t="s">
        <v>129</v>
      </c>
      <c r="M7" s="1" t="s">
        <v>130</v>
      </c>
      <c r="N7" s="1" t="s">
        <v>1</v>
      </c>
      <c r="O7" s="2">
        <v>0.23299999535083801</v>
      </c>
      <c r="P7" s="2">
        <v>3.7399999797344201E-2</v>
      </c>
      <c r="Q7" s="7">
        <f t="shared" si="4"/>
        <v>0.19559999555349381</v>
      </c>
      <c r="R7" s="2">
        <v>8.7600000202655806E-2</v>
      </c>
      <c r="S7" s="2">
        <v>4.8300001770257901E-2</v>
      </c>
      <c r="T7" s="14">
        <f t="shared" si="5"/>
        <v>3.9299998432397905E-2</v>
      </c>
      <c r="U7" s="16">
        <f t="shared" si="6"/>
        <v>0.79907975804810327</v>
      </c>
      <c r="V7" s="16">
        <f t="shared" si="7"/>
        <v>44.185573467704153</v>
      </c>
      <c r="X7" s="1">
        <f>STDEV(X3:X5)</f>
        <v>9.4219876790983559</v>
      </c>
      <c r="Y7" s="1">
        <f t="shared" ref="Y7:AA7" si="11">STDEV(Y3:Y5)</f>
        <v>9.2595301664911531</v>
      </c>
      <c r="Z7" s="1">
        <f t="shared" si="11"/>
        <v>12.900219426779161</v>
      </c>
      <c r="AA7" s="1">
        <f t="shared" si="11"/>
        <v>30.747311758631085</v>
      </c>
    </row>
    <row r="8" spans="1:27" x14ac:dyDescent="0.2">
      <c r="B8" s="2">
        <v>1.615</v>
      </c>
      <c r="C8" s="2">
        <v>1.627</v>
      </c>
      <c r="D8" s="2">
        <f t="shared" si="0"/>
        <v>-1.2000000000000011E-2</v>
      </c>
      <c r="E8" s="2">
        <f t="shared" si="1"/>
        <v>-8.1360000000000063</v>
      </c>
      <c r="F8" s="2">
        <v>0.03</v>
      </c>
      <c r="G8" s="2">
        <f t="shared" si="2"/>
        <v>-271.20000000000022</v>
      </c>
      <c r="H8" s="2">
        <f t="shared" si="3"/>
        <v>271.20000000000022</v>
      </c>
      <c r="K8" s="1" t="s">
        <v>67</v>
      </c>
      <c r="L8" s="1" t="s">
        <v>68</v>
      </c>
      <c r="O8" s="2">
        <v>0.23299999535083801</v>
      </c>
      <c r="P8" s="2">
        <v>3.7399999797344201E-2</v>
      </c>
      <c r="Q8" s="7">
        <f t="shared" si="4"/>
        <v>0.19559999555349381</v>
      </c>
      <c r="R8" s="2">
        <v>8.7600000202655806E-2</v>
      </c>
      <c r="S8" s="2">
        <v>4.98000010848045E-2</v>
      </c>
      <c r="T8" s="14">
        <f t="shared" si="5"/>
        <v>3.7799999117851306E-2</v>
      </c>
      <c r="U8" s="16">
        <f t="shared" si="6"/>
        <v>0.80674846637451203</v>
      </c>
      <c r="V8" s="16">
        <f t="shared" si="7"/>
        <v>46.379841304600653</v>
      </c>
      <c r="X8" s="1" t="s">
        <v>127</v>
      </c>
      <c r="Y8" s="1" t="s">
        <v>127</v>
      </c>
      <c r="Z8" s="1" t="s">
        <v>128</v>
      </c>
      <c r="AA8" s="1" t="s">
        <v>129</v>
      </c>
    </row>
    <row r="9" spans="1:27" x14ac:dyDescent="0.2">
      <c r="B9" s="1">
        <v>1.613</v>
      </c>
      <c r="C9" s="1">
        <v>1.633</v>
      </c>
      <c r="D9" s="1">
        <f t="shared" si="0"/>
        <v>-2.0000000000000018E-2</v>
      </c>
      <c r="E9" s="1">
        <f t="shared" si="1"/>
        <v>-13.560000000000013</v>
      </c>
      <c r="F9" s="10">
        <v>0.03</v>
      </c>
      <c r="G9" s="1">
        <f t="shared" si="2"/>
        <v>-452.00000000000045</v>
      </c>
      <c r="H9" s="1">
        <f t="shared" si="3"/>
        <v>452.00000000000045</v>
      </c>
      <c r="J9" s="1" t="s">
        <v>114</v>
      </c>
      <c r="K9" s="1">
        <v>218.46666666666601</v>
      </c>
      <c r="L9" s="1">
        <v>34.522070235332905</v>
      </c>
      <c r="O9" s="1">
        <v>0.23299999535083801</v>
      </c>
      <c r="P9" s="1">
        <v>3.7399999797344201E-2</v>
      </c>
      <c r="Q9" s="4">
        <f t="shared" si="4"/>
        <v>0.19559999555349381</v>
      </c>
      <c r="R9" s="1">
        <v>6.7199997603893294E-2</v>
      </c>
      <c r="S9" s="1">
        <v>4.1199998772144301E-2</v>
      </c>
      <c r="T9" s="12">
        <f t="shared" si="5"/>
        <v>2.5999998831748992E-2</v>
      </c>
      <c r="U9" s="9">
        <f t="shared" si="6"/>
        <v>0.86707566757260801</v>
      </c>
      <c r="V9" s="9">
        <f t="shared" si="7"/>
        <v>72.471386470898224</v>
      </c>
      <c r="Y9" s="1" t="s">
        <v>67</v>
      </c>
      <c r="Z9" s="1" t="s">
        <v>68</v>
      </c>
    </row>
    <row r="10" spans="1:27" x14ac:dyDescent="0.2">
      <c r="A10" s="1" t="s">
        <v>2</v>
      </c>
      <c r="B10" s="1">
        <v>1.6120000000000001</v>
      </c>
      <c r="C10" s="1">
        <v>1.63</v>
      </c>
      <c r="D10" s="1">
        <f t="shared" si="0"/>
        <v>-1.7999999999999794E-2</v>
      </c>
      <c r="E10" s="1">
        <f t="shared" si="1"/>
        <v>-12.20399999999986</v>
      </c>
      <c r="F10" s="10">
        <v>0.03</v>
      </c>
      <c r="G10" s="1">
        <f t="shared" si="2"/>
        <v>-406.79999999999535</v>
      </c>
      <c r="H10" s="1">
        <f t="shared" si="3"/>
        <v>406.79999999999535</v>
      </c>
      <c r="J10" s="1" t="s">
        <v>1</v>
      </c>
      <c r="K10" s="1">
        <v>286.26666666666523</v>
      </c>
      <c r="L10" s="1">
        <v>13.048116083684111</v>
      </c>
      <c r="N10" s="1" t="s">
        <v>2</v>
      </c>
      <c r="O10" s="1">
        <v>0.23299999535083801</v>
      </c>
      <c r="P10" s="1">
        <v>3.7399999797344201E-2</v>
      </c>
      <c r="Q10" s="4">
        <f t="shared" si="4"/>
        <v>0.19559999555349381</v>
      </c>
      <c r="R10" s="1">
        <v>7.0600003004074097E-2</v>
      </c>
      <c r="S10" s="1">
        <v>4.3200000464916198E-2</v>
      </c>
      <c r="T10" s="12">
        <f t="shared" si="5"/>
        <v>2.7400002539157899E-2</v>
      </c>
      <c r="U10" s="9">
        <f t="shared" si="6"/>
        <v>0.85991818424318733</v>
      </c>
      <c r="V10" s="9">
        <f t="shared" si="7"/>
        <v>68.200793767032408</v>
      </c>
      <c r="X10" s="1" t="s">
        <v>114</v>
      </c>
      <c r="Y10" s="9">
        <v>43.651429574418664</v>
      </c>
      <c r="Z10" s="1">
        <v>9.4219876790983559</v>
      </c>
    </row>
    <row r="11" spans="1:27" x14ac:dyDescent="0.2">
      <c r="B11" s="1">
        <v>1.61</v>
      </c>
      <c r="C11" s="1">
        <v>1.6279999999999999</v>
      </c>
      <c r="D11" s="1">
        <f t="shared" si="0"/>
        <v>-1.7999999999999794E-2</v>
      </c>
      <c r="E11" s="1">
        <f t="shared" si="1"/>
        <v>-12.20399999999986</v>
      </c>
      <c r="F11" s="10">
        <v>0.03</v>
      </c>
      <c r="G11" s="1">
        <f t="shared" si="2"/>
        <v>-406.79999999999535</v>
      </c>
      <c r="H11" s="1">
        <f t="shared" si="3"/>
        <v>406.79999999999535</v>
      </c>
      <c r="J11" s="1" t="s">
        <v>115</v>
      </c>
      <c r="K11" s="1">
        <v>421.86666666666378</v>
      </c>
      <c r="L11" s="1">
        <v>26.09623216737403</v>
      </c>
      <c r="O11" s="1">
        <v>0.23299999535083801</v>
      </c>
      <c r="P11" s="1">
        <v>3.7399999797344201E-2</v>
      </c>
      <c r="Q11" s="4">
        <f t="shared" si="4"/>
        <v>0.19559999555349381</v>
      </c>
      <c r="R11" s="1">
        <v>6.7299999296665206E-2</v>
      </c>
      <c r="S11" s="1">
        <v>4.62999987602234E-2</v>
      </c>
      <c r="T11" s="12">
        <f t="shared" si="5"/>
        <v>2.1000000536441805E-2</v>
      </c>
      <c r="U11" s="9">
        <f t="shared" si="6"/>
        <v>0.89263803162664901</v>
      </c>
      <c r="V11" s="9">
        <f t="shared" si="7"/>
        <v>92.371709289876293</v>
      </c>
      <c r="X11" s="1" t="s">
        <v>1</v>
      </c>
      <c r="Y11" s="9">
        <v>39.974374437879789</v>
      </c>
      <c r="Z11" s="1">
        <v>9.2595301664911531</v>
      </c>
    </row>
    <row r="12" spans="1:27" x14ac:dyDescent="0.2">
      <c r="B12" s="2">
        <v>1.611</v>
      </c>
      <c r="C12" s="2">
        <v>1.635</v>
      </c>
      <c r="D12" s="2">
        <f t="shared" si="0"/>
        <v>-2.4000000000000021E-2</v>
      </c>
      <c r="E12" s="2">
        <f t="shared" si="1"/>
        <v>-16.272000000000013</v>
      </c>
      <c r="F12" s="2">
        <v>0.03</v>
      </c>
      <c r="G12" s="2">
        <f t="shared" si="2"/>
        <v>-542.40000000000043</v>
      </c>
      <c r="H12" s="2">
        <f t="shared" si="3"/>
        <v>542.40000000000043</v>
      </c>
      <c r="J12" s="1" t="s">
        <v>116</v>
      </c>
      <c r="K12" s="1">
        <v>534.86666666666451</v>
      </c>
      <c r="L12" s="1">
        <v>34.522070235335669</v>
      </c>
      <c r="O12" s="2">
        <v>0.23299999535083801</v>
      </c>
      <c r="P12" s="2">
        <v>3.7399999797344201E-2</v>
      </c>
      <c r="Q12" s="7">
        <f t="shared" si="4"/>
        <v>0.19559999555349381</v>
      </c>
      <c r="R12" s="2">
        <v>5.5700000375509297E-2</v>
      </c>
      <c r="S12" s="2">
        <v>4.1700001806020702E-2</v>
      </c>
      <c r="T12" s="14">
        <f t="shared" si="5"/>
        <v>1.3999998569488595E-2</v>
      </c>
      <c r="U12" s="16">
        <f t="shared" si="6"/>
        <v>0.92842536355958249</v>
      </c>
      <c r="V12" s="16">
        <f t="shared" si="7"/>
        <v>144.1125837604994</v>
      </c>
      <c r="X12" s="1" t="s">
        <v>115</v>
      </c>
      <c r="Y12" s="9">
        <v>77.681296509268975</v>
      </c>
      <c r="Z12" s="1">
        <v>12.900219426779161</v>
      </c>
    </row>
    <row r="13" spans="1:27" x14ac:dyDescent="0.2">
      <c r="A13" s="1" t="s">
        <v>3</v>
      </c>
      <c r="B13" s="2">
        <v>1.6080000000000001</v>
      </c>
      <c r="C13" s="2">
        <v>1.633</v>
      </c>
      <c r="D13" s="2">
        <f t="shared" si="0"/>
        <v>-2.4999999999999911E-2</v>
      </c>
      <c r="E13" s="2">
        <f t="shared" si="1"/>
        <v>-16.949999999999939</v>
      </c>
      <c r="F13" s="2">
        <v>0.03</v>
      </c>
      <c r="G13" s="2">
        <f t="shared" si="2"/>
        <v>-564.99999999999795</v>
      </c>
      <c r="H13" s="2">
        <f t="shared" si="3"/>
        <v>564.99999999999795</v>
      </c>
      <c r="N13" s="1" t="s">
        <v>3</v>
      </c>
      <c r="O13" s="2">
        <v>0.23299999535083801</v>
      </c>
      <c r="P13" s="2">
        <v>3.7399999797344201E-2</v>
      </c>
      <c r="Q13" s="7">
        <f t="shared" si="4"/>
        <v>0.19559999555349381</v>
      </c>
      <c r="R13" s="2">
        <v>6.0899998992681503E-2</v>
      </c>
      <c r="S13" s="2">
        <v>3.8300000131130198E-2</v>
      </c>
      <c r="T13" s="14">
        <f t="shared" si="5"/>
        <v>2.2599998861551306E-2</v>
      </c>
      <c r="U13" s="16">
        <f t="shared" si="6"/>
        <v>0.88445808090332734</v>
      </c>
      <c r="V13" s="16">
        <f t="shared" si="7"/>
        <v>85.045577879093258</v>
      </c>
      <c r="X13" s="1" t="s">
        <v>116</v>
      </c>
      <c r="Y13" s="9">
        <v>109.64047830376899</v>
      </c>
      <c r="Z13" s="1">
        <v>30.747311758631085</v>
      </c>
    </row>
    <row r="14" spans="1:27" x14ac:dyDescent="0.2">
      <c r="B14" s="2">
        <v>1.6080000000000001</v>
      </c>
      <c r="C14" s="2">
        <v>1.63</v>
      </c>
      <c r="D14" s="2">
        <f t="shared" si="0"/>
        <v>-2.1999999999999797E-2</v>
      </c>
      <c r="E14" s="2">
        <f t="shared" si="1"/>
        <v>-14.915999999999862</v>
      </c>
      <c r="F14" s="2">
        <v>0.03</v>
      </c>
      <c r="G14" s="2">
        <f t="shared" si="2"/>
        <v>-497.19999999999538</v>
      </c>
      <c r="H14" s="2">
        <f t="shared" si="3"/>
        <v>497.19999999999538</v>
      </c>
      <c r="O14" s="2">
        <v>0.23299999535083801</v>
      </c>
      <c r="P14" s="2">
        <v>3.7399999797344201E-2</v>
      </c>
      <c r="Q14" s="7">
        <f t="shared" si="4"/>
        <v>0.19559999555349381</v>
      </c>
      <c r="R14" s="2">
        <v>6.8499997258186299E-2</v>
      </c>
      <c r="S14" s="2">
        <v>4.8899999111890802E-2</v>
      </c>
      <c r="T14" s="14">
        <f t="shared" si="5"/>
        <v>1.9599998146295497E-2</v>
      </c>
      <c r="U14" s="16">
        <f t="shared" si="6"/>
        <v>0.89979550822159815</v>
      </c>
      <c r="V14" s="16">
        <f t="shared" si="7"/>
        <v>99.763273271714326</v>
      </c>
    </row>
    <row r="17" spans="1:21" ht="26.25" x14ac:dyDescent="0.2">
      <c r="A17" s="22" t="s">
        <v>31</v>
      </c>
      <c r="N17" s="22" t="s">
        <v>48</v>
      </c>
    </row>
    <row r="18" spans="1:21" x14ac:dyDescent="0.2">
      <c r="B18" s="1" t="s">
        <v>32</v>
      </c>
      <c r="C18" s="1" t="s">
        <v>33</v>
      </c>
      <c r="D18" s="1" t="s">
        <v>34</v>
      </c>
      <c r="E18" s="1" t="s">
        <v>35</v>
      </c>
      <c r="F18" s="1" t="s">
        <v>37</v>
      </c>
      <c r="G18" s="1" t="s">
        <v>38</v>
      </c>
      <c r="I18" s="1" t="s">
        <v>39</v>
      </c>
      <c r="O18" s="1" t="s">
        <v>41</v>
      </c>
      <c r="P18" s="1" t="s">
        <v>42</v>
      </c>
      <c r="Q18" s="1" t="s">
        <v>49</v>
      </c>
      <c r="R18" s="1" t="s">
        <v>50</v>
      </c>
      <c r="S18" s="1" t="s">
        <v>43</v>
      </c>
      <c r="T18" s="1" t="s">
        <v>51</v>
      </c>
      <c r="U18" s="1" t="s">
        <v>39</v>
      </c>
    </row>
    <row r="19" spans="1:21" x14ac:dyDescent="0.2">
      <c r="B19" s="1">
        <v>0.86299999999999999</v>
      </c>
      <c r="C19" s="1">
        <v>0.86799999999999999</v>
      </c>
      <c r="D19" s="1">
        <v>0.871</v>
      </c>
      <c r="E19" s="1">
        <v>0.879</v>
      </c>
      <c r="F19" s="1">
        <f>B19-C19</f>
        <v>-5.0000000000000044E-3</v>
      </c>
      <c r="G19" s="1">
        <f>D19-E19</f>
        <v>-8.0000000000000071E-3</v>
      </c>
      <c r="H19" s="1">
        <f>1.79*(G19-F19)</f>
        <v>-5.370000000000005E-3</v>
      </c>
      <c r="I19" s="1">
        <f>H19*-1/0.001</f>
        <v>5.3700000000000045</v>
      </c>
      <c r="O19" s="1">
        <v>0.42059999704361001</v>
      </c>
      <c r="P19" s="1">
        <v>0.41999999165535001</v>
      </c>
      <c r="Q19" s="1">
        <v>0.37450000643730202</v>
      </c>
      <c r="R19" s="1">
        <v>0.36739999055862399</v>
      </c>
      <c r="S19" s="4">
        <f>O19-P19</f>
        <v>6.0000538825999428E-4</v>
      </c>
      <c r="T19" s="5">
        <f>Q19-R19</f>
        <v>7.1000158786780343E-3</v>
      </c>
      <c r="U19" s="1">
        <f>0.893*(T19-S19)/0.001</f>
        <v>5.80450936794331</v>
      </c>
    </row>
    <row r="20" spans="1:21" x14ac:dyDescent="0.2">
      <c r="A20" s="1" t="s">
        <v>0</v>
      </c>
      <c r="B20" s="1">
        <v>0.86299999999999999</v>
      </c>
      <c r="C20" s="1">
        <v>0.86399999999999999</v>
      </c>
      <c r="D20" s="1">
        <v>0.876</v>
      </c>
      <c r="E20" s="1">
        <v>0.879</v>
      </c>
      <c r="F20" s="1">
        <f t="shared" ref="F20:F30" si="12">B20-C20</f>
        <v>-1.0000000000000009E-3</v>
      </c>
      <c r="G20" s="1">
        <f t="shared" ref="G20:G30" si="13">D20-E20</f>
        <v>-3.0000000000000027E-3</v>
      </c>
      <c r="H20" s="1">
        <f t="shared" ref="H20:H30" si="14">1.79*(G20-F20)</f>
        <v>-3.5800000000000033E-3</v>
      </c>
      <c r="I20" s="1">
        <f t="shared" ref="I20:I30" si="15">H20*-1/0.001</f>
        <v>3.5800000000000032</v>
      </c>
      <c r="N20" s="1" t="s">
        <v>0</v>
      </c>
      <c r="O20" s="1">
        <v>0.42059999704361001</v>
      </c>
      <c r="P20" s="1">
        <v>0.41999999165535001</v>
      </c>
      <c r="Q20" s="1">
        <v>0.37270000576973</v>
      </c>
      <c r="R20" s="1">
        <v>0.36550000309944197</v>
      </c>
      <c r="S20" s="4">
        <f t="shared" ref="S20:S30" si="16">O20-P20</f>
        <v>6.0000538825999428E-4</v>
      </c>
      <c r="T20" s="5">
        <f t="shared" ref="T20:T30" si="17">Q20-R20</f>
        <v>7.2000026702880304E-3</v>
      </c>
      <c r="U20" s="1">
        <f t="shared" ref="U20:U30" si="18">0.893*(T20-S20)/0.001</f>
        <v>5.8937975728510361</v>
      </c>
    </row>
    <row r="21" spans="1:21" x14ac:dyDescent="0.2">
      <c r="B21" s="1">
        <v>0.86299999999999999</v>
      </c>
      <c r="C21" s="1">
        <v>0.86399999999999999</v>
      </c>
      <c r="D21" s="1">
        <v>0.88200000000000001</v>
      </c>
      <c r="E21" s="1">
        <v>0.88400000000000001</v>
      </c>
      <c r="F21" s="1">
        <f t="shared" si="12"/>
        <v>-1.0000000000000009E-3</v>
      </c>
      <c r="G21" s="1">
        <f t="shared" si="13"/>
        <v>-2.0000000000000018E-3</v>
      </c>
      <c r="H21" s="1">
        <f t="shared" si="14"/>
        <v>-1.7900000000000017E-3</v>
      </c>
      <c r="I21" s="1">
        <f t="shared" si="15"/>
        <v>1.7900000000000016</v>
      </c>
      <c r="O21" s="1">
        <v>0.42059999704361001</v>
      </c>
      <c r="P21" s="1">
        <v>0.41999999165535001</v>
      </c>
      <c r="Q21" s="1">
        <v>0.38890001177787797</v>
      </c>
      <c r="R21" s="1">
        <v>0.38199999928474399</v>
      </c>
      <c r="S21" s="4">
        <f t="shared" si="16"/>
        <v>6.0000538825999428E-4</v>
      </c>
      <c r="T21" s="5">
        <f t="shared" si="17"/>
        <v>6.900012493133989E-3</v>
      </c>
      <c r="U21" s="1">
        <f t="shared" si="18"/>
        <v>5.6259063446524777</v>
      </c>
    </row>
    <row r="22" spans="1:21" x14ac:dyDescent="0.2">
      <c r="B22" s="2">
        <v>0.86299999999999999</v>
      </c>
      <c r="C22" s="2">
        <v>0.86399999999999999</v>
      </c>
      <c r="D22" s="2">
        <v>0.83899999999999997</v>
      </c>
      <c r="E22" s="2">
        <v>0.84299999999999997</v>
      </c>
      <c r="F22" s="2">
        <f t="shared" si="12"/>
        <v>-1.0000000000000009E-3</v>
      </c>
      <c r="G22" s="2">
        <f t="shared" si="13"/>
        <v>-4.0000000000000036E-3</v>
      </c>
      <c r="H22" s="2">
        <f t="shared" si="14"/>
        <v>-5.370000000000005E-3</v>
      </c>
      <c r="I22" s="2">
        <f t="shared" si="15"/>
        <v>5.3700000000000045</v>
      </c>
      <c r="O22" s="2">
        <v>0.42059999704361001</v>
      </c>
      <c r="P22" s="1">
        <v>0.41999999165535001</v>
      </c>
      <c r="Q22" s="2">
        <v>0.35069999098777799</v>
      </c>
      <c r="R22" s="2">
        <v>0.34580001235008201</v>
      </c>
      <c r="S22" s="7">
        <f t="shared" si="16"/>
        <v>6.0000538825999428E-4</v>
      </c>
      <c r="T22" s="15">
        <f t="shared" si="17"/>
        <v>4.8999786376959786E-3</v>
      </c>
      <c r="U22" s="2">
        <f t="shared" si="18"/>
        <v>3.8398761117463343</v>
      </c>
    </row>
    <row r="23" spans="1:21" x14ac:dyDescent="0.2">
      <c r="A23" s="1" t="s">
        <v>1</v>
      </c>
      <c r="B23" s="2">
        <v>0.86299999999999999</v>
      </c>
      <c r="C23" s="2">
        <v>0.86399999999999999</v>
      </c>
      <c r="D23" s="2">
        <v>0.93</v>
      </c>
      <c r="E23" s="2">
        <v>0.93300000000000005</v>
      </c>
      <c r="F23" s="2">
        <f t="shared" si="12"/>
        <v>-1.0000000000000009E-3</v>
      </c>
      <c r="G23" s="2">
        <f t="shared" si="13"/>
        <v>-3.0000000000000027E-3</v>
      </c>
      <c r="H23" s="2">
        <f t="shared" si="14"/>
        <v>-3.5800000000000033E-3</v>
      </c>
      <c r="I23" s="2">
        <f t="shared" si="15"/>
        <v>3.5800000000000032</v>
      </c>
      <c r="N23" s="1" t="s">
        <v>1</v>
      </c>
      <c r="O23" s="2">
        <v>0.42059999704361001</v>
      </c>
      <c r="P23" s="1">
        <v>0.41999999165535001</v>
      </c>
      <c r="Q23" s="2">
        <v>0.375099986791611</v>
      </c>
      <c r="R23" s="2">
        <v>0.37090000510215798</v>
      </c>
      <c r="S23" s="7">
        <f t="shared" si="16"/>
        <v>6.0000538825999428E-4</v>
      </c>
      <c r="T23" s="15">
        <f t="shared" si="17"/>
        <v>4.199981689453014E-3</v>
      </c>
      <c r="U23" s="2">
        <f t="shared" si="18"/>
        <v>3.2147788369653663</v>
      </c>
    </row>
    <row r="24" spans="1:21" x14ac:dyDescent="0.2">
      <c r="B24" s="2">
        <v>0.86299999999999999</v>
      </c>
      <c r="C24" s="2">
        <v>0.86399999999999999</v>
      </c>
      <c r="D24" s="2">
        <v>0.94199999999999995</v>
      </c>
      <c r="E24" s="2">
        <v>0.94499999999999995</v>
      </c>
      <c r="F24" s="2">
        <f t="shared" si="12"/>
        <v>-1.0000000000000009E-3</v>
      </c>
      <c r="G24" s="2">
        <f t="shared" si="13"/>
        <v>-3.0000000000000027E-3</v>
      </c>
      <c r="H24" s="2">
        <f t="shared" si="14"/>
        <v>-3.5800000000000033E-3</v>
      </c>
      <c r="I24" s="2">
        <f t="shared" si="15"/>
        <v>3.5800000000000032</v>
      </c>
      <c r="O24" s="2">
        <v>0.42059999704361001</v>
      </c>
      <c r="P24" s="1">
        <v>0.41999999165535001</v>
      </c>
      <c r="Q24" s="2">
        <v>0.37709999084472701</v>
      </c>
      <c r="R24" s="2">
        <v>0.37299999594688399</v>
      </c>
      <c r="S24" s="7">
        <f t="shared" si="16"/>
        <v>6.0000538825999428E-4</v>
      </c>
      <c r="T24" s="15">
        <f t="shared" si="17"/>
        <v>4.0999948978430178E-3</v>
      </c>
      <c r="U24" s="2">
        <f t="shared" si="18"/>
        <v>3.1254906320576401</v>
      </c>
    </row>
    <row r="25" spans="1:21" x14ac:dyDescent="0.2">
      <c r="B25" s="1">
        <v>0.86299999999999999</v>
      </c>
      <c r="C25" s="1">
        <v>0.86399999999999999</v>
      </c>
      <c r="D25" s="1">
        <v>0.82</v>
      </c>
      <c r="E25" s="1">
        <v>0.82599999999999996</v>
      </c>
      <c r="F25" s="1">
        <f t="shared" si="12"/>
        <v>-1.0000000000000009E-3</v>
      </c>
      <c r="G25" s="1">
        <f t="shared" si="13"/>
        <v>-6.0000000000000053E-3</v>
      </c>
      <c r="H25" s="1">
        <f t="shared" si="14"/>
        <v>-8.9500000000000083E-3</v>
      </c>
      <c r="I25" s="10">
        <f t="shared" si="15"/>
        <v>8.9500000000000082</v>
      </c>
      <c r="O25" s="1">
        <v>0.42059999704361001</v>
      </c>
      <c r="P25" s="1">
        <v>0.41999999165535001</v>
      </c>
      <c r="Q25" s="1">
        <v>0.36970001459121699</v>
      </c>
      <c r="R25" s="1">
        <v>0.36029998683929398</v>
      </c>
      <c r="S25" s="4">
        <f t="shared" si="16"/>
        <v>6.0000538825999428E-4</v>
      </c>
      <c r="T25" s="5">
        <f t="shared" si="17"/>
        <v>9.4000277519230013E-3</v>
      </c>
      <c r="U25" s="1">
        <f t="shared" si="18"/>
        <v>7.8584199707510649</v>
      </c>
    </row>
    <row r="26" spans="1:21" x14ac:dyDescent="0.2">
      <c r="A26" s="1" t="s">
        <v>2</v>
      </c>
      <c r="B26" s="1">
        <v>0.86299999999999999</v>
      </c>
      <c r="C26" s="1">
        <v>0.86399999999999999</v>
      </c>
      <c r="D26" s="1">
        <v>0.85099999999999998</v>
      </c>
      <c r="E26" s="1">
        <v>0.85799999999999998</v>
      </c>
      <c r="F26" s="1">
        <f t="shared" si="12"/>
        <v>-1.0000000000000009E-3</v>
      </c>
      <c r="G26" s="1">
        <f t="shared" si="13"/>
        <v>-7.0000000000000062E-3</v>
      </c>
      <c r="H26" s="1">
        <f t="shared" si="14"/>
        <v>-1.074000000000001E-2</v>
      </c>
      <c r="I26" s="10">
        <f t="shared" si="15"/>
        <v>10.740000000000009</v>
      </c>
      <c r="N26" s="1" t="s">
        <v>2</v>
      </c>
      <c r="O26" s="1">
        <v>0.42059999704361001</v>
      </c>
      <c r="P26" s="1">
        <v>0.41999999165535001</v>
      </c>
      <c r="Q26" s="1">
        <v>0.36579999327659601</v>
      </c>
      <c r="R26" s="1">
        <v>0.351500011920929</v>
      </c>
      <c r="S26" s="4">
        <f t="shared" si="16"/>
        <v>6.0000538825999428E-4</v>
      </c>
      <c r="T26" s="5">
        <f t="shared" si="17"/>
        <v>1.4299981355667013E-2</v>
      </c>
      <c r="U26" s="1">
        <f t="shared" si="18"/>
        <v>12.234078538894467</v>
      </c>
    </row>
    <row r="27" spans="1:21" x14ac:dyDescent="0.2">
      <c r="B27" s="1">
        <v>0.86299999999999999</v>
      </c>
      <c r="C27" s="1">
        <v>0.86399999999999999</v>
      </c>
      <c r="D27" s="1">
        <v>0.86599999999999999</v>
      </c>
      <c r="E27" s="1">
        <v>0.875</v>
      </c>
      <c r="F27" s="1">
        <f t="shared" si="12"/>
        <v>-1.0000000000000009E-3</v>
      </c>
      <c r="G27" s="1">
        <f t="shared" si="13"/>
        <v>-9.000000000000008E-3</v>
      </c>
      <c r="H27" s="1">
        <f t="shared" si="14"/>
        <v>-1.4320000000000013E-2</v>
      </c>
      <c r="I27" s="10">
        <f t="shared" si="15"/>
        <v>14.320000000000013</v>
      </c>
      <c r="O27" s="1">
        <v>0.42059999704361001</v>
      </c>
      <c r="P27" s="1">
        <v>0.41999999165535001</v>
      </c>
      <c r="Q27" s="1">
        <v>0.33210000395774802</v>
      </c>
      <c r="R27" s="1">
        <v>0.32060000634193397</v>
      </c>
      <c r="S27" s="4">
        <f t="shared" si="16"/>
        <v>6.0000538825999428E-4</v>
      </c>
      <c r="T27" s="5">
        <f t="shared" si="17"/>
        <v>1.149999761581405E-2</v>
      </c>
      <c r="U27" s="1">
        <f t="shared" si="18"/>
        <v>9.7336930592057715</v>
      </c>
    </row>
    <row r="28" spans="1:21" x14ac:dyDescent="0.2">
      <c r="B28" s="2">
        <v>0.86299999999999999</v>
      </c>
      <c r="C28" s="2">
        <v>0.86399999999999999</v>
      </c>
      <c r="D28" s="2">
        <v>0.93600000000000005</v>
      </c>
      <c r="E28" s="2">
        <v>0.94599999999999995</v>
      </c>
      <c r="F28" s="2">
        <f t="shared" si="12"/>
        <v>-1.0000000000000009E-3</v>
      </c>
      <c r="G28" s="2">
        <f t="shared" si="13"/>
        <v>-9.9999999999998979E-3</v>
      </c>
      <c r="H28" s="2">
        <f t="shared" si="14"/>
        <v>-1.6109999999999815E-2</v>
      </c>
      <c r="I28" s="2">
        <f t="shared" si="15"/>
        <v>16.109999999999815</v>
      </c>
      <c r="O28" s="2">
        <v>0.42059999704361001</v>
      </c>
      <c r="P28" s="1">
        <v>0.41999999165535001</v>
      </c>
      <c r="Q28" s="2">
        <v>0.36910001397132902</v>
      </c>
      <c r="R28" s="2">
        <v>0.35080000209808299</v>
      </c>
      <c r="S28" s="7">
        <f t="shared" si="16"/>
        <v>6.0000538825999428E-4</v>
      </c>
      <c r="T28" s="15">
        <f t="shared" si="17"/>
        <v>1.8300011873246036E-2</v>
      </c>
      <c r="U28" s="2">
        <f t="shared" si="18"/>
        <v>15.806105791092536</v>
      </c>
    </row>
    <row r="29" spans="1:21" x14ac:dyDescent="0.2">
      <c r="A29" s="1" t="s">
        <v>3</v>
      </c>
      <c r="B29" s="2">
        <v>0.86299999999999999</v>
      </c>
      <c r="C29" s="2">
        <v>0.86399999999999999</v>
      </c>
      <c r="D29" s="2">
        <v>0.93799999999999994</v>
      </c>
      <c r="E29" s="2">
        <v>0.95199999999999996</v>
      </c>
      <c r="F29" s="2">
        <f t="shared" si="12"/>
        <v>-1.0000000000000009E-3</v>
      </c>
      <c r="G29" s="2">
        <f t="shared" si="13"/>
        <v>-1.4000000000000012E-2</v>
      </c>
      <c r="H29" s="2">
        <f t="shared" si="14"/>
        <v>-2.327000000000002E-2</v>
      </c>
      <c r="I29" s="2">
        <f t="shared" si="15"/>
        <v>23.270000000000021</v>
      </c>
      <c r="N29" s="1" t="s">
        <v>3</v>
      </c>
      <c r="O29" s="2">
        <v>0.42059999704361001</v>
      </c>
      <c r="P29" s="1">
        <v>0.41999999165535001</v>
      </c>
      <c r="Q29" s="2">
        <v>0.34679999947547901</v>
      </c>
      <c r="R29" s="2">
        <v>0.33070001268386801</v>
      </c>
      <c r="S29" s="7">
        <f t="shared" si="16"/>
        <v>6.0000538825999428E-4</v>
      </c>
      <c r="T29" s="15">
        <f t="shared" si="17"/>
        <v>1.609998679161101E-2</v>
      </c>
      <c r="U29" s="2">
        <f t="shared" si="18"/>
        <v>13.841483393192457</v>
      </c>
    </row>
    <row r="30" spans="1:21" x14ac:dyDescent="0.2">
      <c r="B30" s="2">
        <v>0.86299999999999999</v>
      </c>
      <c r="C30" s="2">
        <v>0.86399999999999999</v>
      </c>
      <c r="D30" s="2">
        <v>0.93300000000000005</v>
      </c>
      <c r="E30" s="2">
        <v>0.94099999999999995</v>
      </c>
      <c r="F30" s="2">
        <f t="shared" si="12"/>
        <v>-1.0000000000000009E-3</v>
      </c>
      <c r="G30" s="2">
        <f t="shared" si="13"/>
        <v>-7.9999999999998961E-3</v>
      </c>
      <c r="H30" s="2">
        <f t="shared" si="14"/>
        <v>-1.2529999999999812E-2</v>
      </c>
      <c r="I30" s="2">
        <f t="shared" si="15"/>
        <v>12.529999999999811</v>
      </c>
      <c r="O30" s="2">
        <v>0.42059999704361001</v>
      </c>
      <c r="P30" s="1">
        <v>0.41999999165535001</v>
      </c>
      <c r="Q30" s="2">
        <v>0.33790001344680798</v>
      </c>
      <c r="R30" s="2">
        <v>0.32309999175071702</v>
      </c>
      <c r="S30" s="7">
        <f t="shared" si="16"/>
        <v>6.0000538825999428E-4</v>
      </c>
      <c r="T30" s="15">
        <f t="shared" si="17"/>
        <v>1.4800021696090959E-2</v>
      </c>
      <c r="U30" s="2">
        <f t="shared" si="18"/>
        <v>12.680614562893052</v>
      </c>
    </row>
    <row r="32" spans="1:21" x14ac:dyDescent="0.2">
      <c r="D32" s="1">
        <v>5.3700000000000045</v>
      </c>
      <c r="E32" s="2">
        <v>5.3700000000000045</v>
      </c>
      <c r="F32" s="1">
        <v>8.9500000000000082</v>
      </c>
      <c r="G32" s="2">
        <v>16.109999999999815</v>
      </c>
      <c r="P32" s="1">
        <v>5.80450936794331</v>
      </c>
      <c r="Q32" s="2">
        <v>3.8398761117463343</v>
      </c>
      <c r="R32" s="1">
        <v>7.8584199707510649</v>
      </c>
      <c r="S32" s="2">
        <v>15.806105791092536</v>
      </c>
    </row>
    <row r="33" spans="3:19" x14ac:dyDescent="0.2">
      <c r="D33" s="1">
        <v>3.5800000000000032</v>
      </c>
      <c r="E33" s="2">
        <v>3.5800000000000032</v>
      </c>
      <c r="F33" s="1">
        <v>10.740000000000009</v>
      </c>
      <c r="G33" s="2">
        <v>23.270000000000021</v>
      </c>
      <c r="P33" s="1">
        <v>5.8937975728510361</v>
      </c>
      <c r="Q33" s="2">
        <v>3.2147788369653663</v>
      </c>
      <c r="R33" s="1">
        <v>12.234078538894467</v>
      </c>
      <c r="S33" s="2">
        <v>13.841483393192457</v>
      </c>
    </row>
    <row r="34" spans="3:19" x14ac:dyDescent="0.2">
      <c r="D34" s="1">
        <v>1.7900000000000016</v>
      </c>
      <c r="E34" s="2">
        <v>3.5800000000000032</v>
      </c>
      <c r="F34" s="1">
        <v>14.320000000000013</v>
      </c>
      <c r="G34" s="2">
        <v>12.529999999999811</v>
      </c>
      <c r="P34" s="1">
        <v>5.6259063446524777</v>
      </c>
      <c r="Q34" s="2">
        <v>3.1254906320576401</v>
      </c>
      <c r="R34" s="1">
        <v>9.7336930592057715</v>
      </c>
      <c r="S34" s="2">
        <v>12.680614562893052</v>
      </c>
    </row>
    <row r="35" spans="3:19" x14ac:dyDescent="0.2">
      <c r="D35" s="1">
        <f>AVERAGE(D32:D34)</f>
        <v>3.5800000000000032</v>
      </c>
      <c r="E35" s="1">
        <f t="shared" ref="E35:G35" si="19">AVERAGE(E32:E34)</f>
        <v>4.1766666666666703</v>
      </c>
      <c r="F35" s="1">
        <f t="shared" si="19"/>
        <v>11.336666666666678</v>
      </c>
      <c r="G35" s="1">
        <f t="shared" si="19"/>
        <v>17.303333333333217</v>
      </c>
      <c r="P35" s="1">
        <f>AVERAGE(P32:P34)</f>
        <v>5.7747377618156079</v>
      </c>
      <c r="Q35" s="1">
        <f t="shared" ref="Q35:S35" si="20">AVERAGE(Q32:Q34)</f>
        <v>3.3933818602564472</v>
      </c>
      <c r="R35" s="1">
        <f t="shared" si="20"/>
        <v>9.9420638562837667</v>
      </c>
      <c r="S35" s="1">
        <f t="shared" si="20"/>
        <v>14.109401249059347</v>
      </c>
    </row>
    <row r="36" spans="3:19" x14ac:dyDescent="0.2">
      <c r="C36" s="1" t="s">
        <v>145</v>
      </c>
      <c r="D36" s="1">
        <f>STDEV(D32:D34)</f>
        <v>1.7900000000000011</v>
      </c>
      <c r="E36" s="1">
        <f t="shared" ref="E36:G36" si="21">STDEV(E32:E34)</f>
        <v>1.0334569818494297</v>
      </c>
      <c r="F36" s="1">
        <f t="shared" si="21"/>
        <v>2.7342701646569805</v>
      </c>
      <c r="G36" s="1">
        <f t="shared" si="21"/>
        <v>5.4685403293140809</v>
      </c>
      <c r="O36" s="1" t="s">
        <v>145</v>
      </c>
      <c r="P36" s="1">
        <f>STDEV(P32:P34)</f>
        <v>0.1364045048193068</v>
      </c>
      <c r="Q36" s="1">
        <f t="shared" ref="Q36:S36" si="22">STDEV(Q32:Q34)</f>
        <v>0.38924405370416015</v>
      </c>
      <c r="R36" s="1">
        <f t="shared" si="22"/>
        <v>2.1952587018499519</v>
      </c>
      <c r="S36" s="1">
        <f t="shared" si="22"/>
        <v>1.5798762095516266</v>
      </c>
    </row>
    <row r="38" spans="3:19" x14ac:dyDescent="0.2">
      <c r="E38" s="1" t="s">
        <v>67</v>
      </c>
      <c r="F38" s="1" t="s">
        <v>68</v>
      </c>
      <c r="Q38" s="1" t="s">
        <v>67</v>
      </c>
      <c r="R38" s="1" t="s">
        <v>68</v>
      </c>
    </row>
    <row r="39" spans="3:19" x14ac:dyDescent="0.2">
      <c r="D39" s="1" t="s">
        <v>114</v>
      </c>
      <c r="E39" s="1">
        <v>3.5800000000000032</v>
      </c>
      <c r="F39" s="1">
        <v>1.7900000000000011</v>
      </c>
      <c r="P39" s="1" t="s">
        <v>114</v>
      </c>
      <c r="Q39" s="1">
        <v>5.7747377618156079</v>
      </c>
      <c r="R39" s="1">
        <v>0.1364045048193068</v>
      </c>
    </row>
    <row r="40" spans="3:19" x14ac:dyDescent="0.2">
      <c r="D40" s="1" t="s">
        <v>1</v>
      </c>
      <c r="E40" s="1">
        <v>4.1766666666666703</v>
      </c>
      <c r="F40" s="1">
        <v>1.0334569818494297</v>
      </c>
      <c r="P40" s="1" t="s">
        <v>1</v>
      </c>
      <c r="Q40" s="1">
        <v>3.3933818602564472</v>
      </c>
      <c r="R40" s="1">
        <v>0.38924405370416015</v>
      </c>
    </row>
    <row r="41" spans="3:19" x14ac:dyDescent="0.2">
      <c r="D41" s="1" t="s">
        <v>115</v>
      </c>
      <c r="E41" s="1">
        <v>11.336666666666678</v>
      </c>
      <c r="F41" s="1">
        <v>2.7342701646569805</v>
      </c>
      <c r="P41" s="1" t="s">
        <v>115</v>
      </c>
      <c r="Q41" s="1">
        <v>9.9420638562837667</v>
      </c>
      <c r="R41" s="1">
        <v>2.1952587018499519</v>
      </c>
    </row>
    <row r="42" spans="3:19" x14ac:dyDescent="0.2">
      <c r="D42" s="1" t="s">
        <v>116</v>
      </c>
      <c r="E42" s="1">
        <v>19.3033333333332</v>
      </c>
      <c r="F42" s="1">
        <v>5.4685403293140809</v>
      </c>
      <c r="P42" s="1" t="s">
        <v>116</v>
      </c>
      <c r="Q42" s="1">
        <v>14.109401249059347</v>
      </c>
      <c r="R42" s="1">
        <v>1.5798762095516266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006F-5EAC-4433-8B2B-1CED9A5371FD}">
  <dimension ref="A1:P60"/>
  <sheetViews>
    <sheetView topLeftCell="A22" workbookViewId="0"/>
  </sheetViews>
  <sheetFormatPr defaultColWidth="8.875" defaultRowHeight="15.75" x14ac:dyDescent="0.2"/>
  <cols>
    <col min="1" max="6" width="8.875" style="1"/>
    <col min="7" max="7" width="10.75" style="1" customWidth="1"/>
    <col min="8" max="16384" width="8.875" style="1"/>
  </cols>
  <sheetData>
    <row r="1" spans="1:16" ht="26.25" x14ac:dyDescent="0.2">
      <c r="A1" s="22" t="s">
        <v>36</v>
      </c>
    </row>
    <row r="2" spans="1:16" x14ac:dyDescent="0.2">
      <c r="A2" s="1" t="s">
        <v>52</v>
      </c>
      <c r="B2" s="13">
        <v>1.1703986414745902</v>
      </c>
      <c r="D2" s="13">
        <v>1.1703986414745902</v>
      </c>
      <c r="E2" s="13">
        <v>0.17458481655842464</v>
      </c>
      <c r="F2" s="13">
        <v>0.18907099966049493</v>
      </c>
      <c r="G2" s="13">
        <v>0.21568533613566382</v>
      </c>
      <c r="H2" s="13">
        <v>0.43587911976852989</v>
      </c>
      <c r="I2" s="1" t="s">
        <v>69</v>
      </c>
      <c r="J2" s="13">
        <v>1.3149427602050687</v>
      </c>
      <c r="L2" s="13">
        <v>1.3149427602050687</v>
      </c>
      <c r="M2" s="13">
        <v>0.25525303142679817</v>
      </c>
      <c r="N2" s="13">
        <v>0.45850202160233727</v>
      </c>
      <c r="O2" s="13">
        <v>0.13</v>
      </c>
      <c r="P2" s="13">
        <v>6.5607292726441807E-2</v>
      </c>
    </row>
    <row r="3" spans="1:16" x14ac:dyDescent="0.2">
      <c r="A3" s="1" t="s">
        <v>53</v>
      </c>
      <c r="B3" s="13">
        <v>0.8962666995694063</v>
      </c>
      <c r="D3" s="13">
        <v>0.8962666995694063</v>
      </c>
      <c r="E3" s="13">
        <v>7.9770548051809401E-2</v>
      </c>
      <c r="F3" s="13">
        <v>9.0684512989636298E-2</v>
      </c>
      <c r="G3" s="13">
        <v>7.0170088879600787E-2</v>
      </c>
      <c r="H3" s="13">
        <v>0.15517843644076418</v>
      </c>
      <c r="I3" s="1" t="s">
        <v>70</v>
      </c>
      <c r="J3" s="13">
        <v>1.1019051158766124</v>
      </c>
      <c r="L3" s="13">
        <v>1.1019051158766124</v>
      </c>
      <c r="M3" s="13">
        <v>2.034959384205373</v>
      </c>
      <c r="N3" s="13">
        <v>0.85263489176795748</v>
      </c>
      <c r="O3" s="13">
        <v>0.10806715391348323</v>
      </c>
      <c r="P3" s="13">
        <v>1.2647534633553309E-2</v>
      </c>
    </row>
    <row r="4" spans="1:16" x14ac:dyDescent="0.2">
      <c r="A4" s="1" t="s">
        <v>54</v>
      </c>
      <c r="B4" s="13">
        <v>0.95395955054755954</v>
      </c>
      <c r="D4" s="13">
        <v>0.95395955054755954</v>
      </c>
      <c r="E4" s="13">
        <v>5.3178983094158631E-2</v>
      </c>
      <c r="F4" s="13">
        <v>0.13139661363596325</v>
      </c>
      <c r="G4" s="13">
        <v>0.34796159795777543</v>
      </c>
      <c r="H4" s="13">
        <v>0.33962157113723546</v>
      </c>
      <c r="I4" s="1" t="s">
        <v>71</v>
      </c>
      <c r="J4" s="13">
        <v>0.69495910992116838</v>
      </c>
      <c r="L4" s="13">
        <v>0.69495910992116838</v>
      </c>
      <c r="M4" s="13">
        <v>1.3519108330281262</v>
      </c>
      <c r="N4" s="13">
        <v>0.76312960448028022</v>
      </c>
      <c r="O4" s="13">
        <v>0.13397168281703661</v>
      </c>
      <c r="P4" s="13">
        <v>0.02</v>
      </c>
    </row>
    <row r="5" spans="1:16" x14ac:dyDescent="0.2">
      <c r="A5" s="1" t="s">
        <v>55</v>
      </c>
      <c r="B5" s="13">
        <v>0.17458481655842464</v>
      </c>
      <c r="C5" s="1" t="s">
        <v>67</v>
      </c>
      <c r="D5" s="13">
        <f>AVERAGE(D2:D4)</f>
        <v>1.0068749638638519</v>
      </c>
      <c r="E5" s="13">
        <f t="shared" ref="E5:H5" si="0">AVERAGE(E2:E4)</f>
        <v>0.10251144923479756</v>
      </c>
      <c r="F5" s="13">
        <f t="shared" si="0"/>
        <v>0.13705070876203149</v>
      </c>
      <c r="G5" s="13">
        <f t="shared" si="0"/>
        <v>0.21127234099101333</v>
      </c>
      <c r="H5" s="13">
        <f t="shared" si="0"/>
        <v>0.31022637578217654</v>
      </c>
      <c r="I5" s="1" t="s">
        <v>72</v>
      </c>
      <c r="J5" s="13">
        <v>0.25525303142679817</v>
      </c>
      <c r="K5" s="1" t="s">
        <v>67</v>
      </c>
      <c r="L5" s="13">
        <f>AVERAGE(L2:L4)</f>
        <v>1.0372689953342833</v>
      </c>
      <c r="M5" s="13">
        <f t="shared" ref="M5:P5" si="1">AVERAGE(M2:M4)</f>
        <v>1.2140410828867658</v>
      </c>
      <c r="N5" s="13">
        <f t="shared" si="1"/>
        <v>0.69142217261685834</v>
      </c>
      <c r="O5" s="13">
        <f t="shared" si="1"/>
        <v>0.12401294557683995</v>
      </c>
      <c r="P5" s="13">
        <f t="shared" si="1"/>
        <v>3.2751609119998373E-2</v>
      </c>
    </row>
    <row r="6" spans="1:16" x14ac:dyDescent="0.2">
      <c r="A6" s="1" t="s">
        <v>56</v>
      </c>
      <c r="B6" s="13">
        <v>7.9770548051809401E-2</v>
      </c>
      <c r="C6" s="1" t="s">
        <v>68</v>
      </c>
      <c r="D6" s="1">
        <f>STDEV(D2:D4)</f>
        <v>0.14452373894278642</v>
      </c>
      <c r="E6" s="1">
        <f t="shared" ref="E6:H6" si="2">STDEV(E2:E4)</f>
        <v>6.3817752543858006E-2</v>
      </c>
      <c r="F6" s="1">
        <f t="shared" si="2"/>
        <v>4.943634071844049E-2</v>
      </c>
      <c r="G6" s="1">
        <f t="shared" si="2"/>
        <v>0.13894832321259745</v>
      </c>
      <c r="H6" s="1">
        <f t="shared" si="2"/>
        <v>0.14264037485102238</v>
      </c>
      <c r="I6" s="1" t="s">
        <v>73</v>
      </c>
      <c r="J6" s="13">
        <v>2.034959384205373</v>
      </c>
      <c r="K6" s="1" t="s">
        <v>68</v>
      </c>
      <c r="L6" s="1">
        <f>STDEV(L2:L4)</f>
        <v>0.31500524235940763</v>
      </c>
      <c r="M6" s="1">
        <f t="shared" ref="M6:P6" si="3">STDEV(M2:M4)</f>
        <v>0.89782778222392701</v>
      </c>
      <c r="N6" s="1">
        <f t="shared" si="3"/>
        <v>0.20661956992158997</v>
      </c>
      <c r="O6" s="1">
        <f t="shared" si="3"/>
        <v>1.3951514968926078E-2</v>
      </c>
      <c r="P6" s="1">
        <f t="shared" si="3"/>
        <v>2.8690358061136786E-2</v>
      </c>
    </row>
    <row r="7" spans="1:16" x14ac:dyDescent="0.2">
      <c r="A7" s="1" t="s">
        <v>57</v>
      </c>
      <c r="B7" s="13">
        <v>5.3178983094158631E-2</v>
      </c>
      <c r="I7" s="1" t="s">
        <v>74</v>
      </c>
      <c r="J7" s="13">
        <v>1.3519108330281262</v>
      </c>
    </row>
    <row r="8" spans="1:16" x14ac:dyDescent="0.2">
      <c r="A8" s="1" t="s">
        <v>58</v>
      </c>
      <c r="B8" s="13">
        <v>0.18907099966049493</v>
      </c>
      <c r="I8" s="1" t="s">
        <v>75</v>
      </c>
      <c r="J8" s="13">
        <v>0.45850202160233727</v>
      </c>
    </row>
    <row r="9" spans="1:16" x14ac:dyDescent="0.2">
      <c r="A9" s="1" t="s">
        <v>59</v>
      </c>
      <c r="B9" s="13">
        <v>9.0684512989636298E-2</v>
      </c>
      <c r="I9" s="1" t="s">
        <v>76</v>
      </c>
      <c r="J9" s="13">
        <v>0.85263489176795748</v>
      </c>
    </row>
    <row r="10" spans="1:16" x14ac:dyDescent="0.2">
      <c r="A10" s="1" t="s">
        <v>60</v>
      </c>
      <c r="B10" s="13">
        <v>0.13139661363596325</v>
      </c>
      <c r="I10" s="1" t="s">
        <v>77</v>
      </c>
      <c r="J10" s="13">
        <v>0.76312960448028022</v>
      </c>
    </row>
    <row r="11" spans="1:16" x14ac:dyDescent="0.2">
      <c r="A11" s="1" t="s">
        <v>61</v>
      </c>
      <c r="B11" s="13">
        <v>0.21568533613566382</v>
      </c>
      <c r="I11" s="1" t="s">
        <v>78</v>
      </c>
      <c r="J11" s="13">
        <v>0.13</v>
      </c>
    </row>
    <row r="12" spans="1:16" x14ac:dyDescent="0.2">
      <c r="A12" s="1" t="s">
        <v>62</v>
      </c>
      <c r="B12" s="13">
        <v>7.0170088879600787E-2</v>
      </c>
      <c r="I12" s="1" t="s">
        <v>79</v>
      </c>
      <c r="J12" s="13">
        <v>0.10806715391348323</v>
      </c>
    </row>
    <row r="13" spans="1:16" x14ac:dyDescent="0.2">
      <c r="A13" s="1" t="s">
        <v>63</v>
      </c>
      <c r="B13" s="13">
        <v>0.34796159795777543</v>
      </c>
      <c r="I13" s="1" t="s">
        <v>80</v>
      </c>
      <c r="J13" s="13">
        <v>0.13397168281703661</v>
      </c>
    </row>
    <row r="14" spans="1:16" x14ac:dyDescent="0.2">
      <c r="A14" s="1" t="s">
        <v>64</v>
      </c>
      <c r="B14" s="13">
        <v>0.43587911976852989</v>
      </c>
      <c r="I14" s="1" t="s">
        <v>81</v>
      </c>
      <c r="J14" s="13">
        <v>6.5607292726441807E-2</v>
      </c>
    </row>
    <row r="15" spans="1:16" x14ac:dyDescent="0.2">
      <c r="A15" s="1" t="s">
        <v>65</v>
      </c>
      <c r="B15" s="13">
        <v>0.15517843644076418</v>
      </c>
      <c r="I15" s="1" t="s">
        <v>82</v>
      </c>
      <c r="J15" s="13">
        <v>1.2647534633553309E-2</v>
      </c>
    </row>
    <row r="16" spans="1:16" x14ac:dyDescent="0.2">
      <c r="A16" s="1" t="s">
        <v>66</v>
      </c>
      <c r="B16" s="13">
        <v>0.33962157113723546</v>
      </c>
      <c r="I16" s="1" t="s">
        <v>83</v>
      </c>
      <c r="J16" s="13">
        <v>0.02</v>
      </c>
    </row>
    <row r="18" spans="1:16" x14ac:dyDescent="0.2">
      <c r="A18" s="1" t="s">
        <v>84</v>
      </c>
      <c r="B18" s="13">
        <v>0.98282059854524961</v>
      </c>
      <c r="D18" s="13">
        <v>0.98282059854524961</v>
      </c>
      <c r="E18" s="13">
        <v>1.287881629509821</v>
      </c>
      <c r="F18" s="13">
        <v>3.0631159941887542</v>
      </c>
      <c r="G18" s="13">
        <v>9.0945357858881035</v>
      </c>
      <c r="H18" s="13">
        <v>4.1843397591701104</v>
      </c>
      <c r="I18" s="1" t="s">
        <v>99</v>
      </c>
      <c r="J18" s="13">
        <v>2.2973967099940715</v>
      </c>
      <c r="L18" s="13">
        <v>2.2973967099940715</v>
      </c>
      <c r="M18" s="13">
        <v>36.815588309374398</v>
      </c>
      <c r="N18" s="13">
        <v>14.5149614596268</v>
      </c>
      <c r="O18" s="13">
        <v>22.812536295108</v>
      </c>
      <c r="P18" s="13">
        <v>1.8725444948689838</v>
      </c>
    </row>
    <row r="19" spans="1:16" x14ac:dyDescent="0.2">
      <c r="A19" s="1" t="s">
        <v>85</v>
      </c>
      <c r="B19" s="13">
        <v>1.2968395546510096</v>
      </c>
      <c r="D19" s="13">
        <v>1.2968395546510096</v>
      </c>
      <c r="E19" s="13">
        <v>0.77110541270397226</v>
      </c>
      <c r="F19" s="13">
        <v>3.4942915836667852</v>
      </c>
      <c r="G19" s="13">
        <v>4.7899148184756957</v>
      </c>
      <c r="H19" s="13">
        <v>2.5847056612749864</v>
      </c>
      <c r="I19" s="1" t="s">
        <v>100</v>
      </c>
      <c r="J19" s="13">
        <v>1.1019051158766098</v>
      </c>
      <c r="L19" s="13">
        <v>1.1019051158766098</v>
      </c>
      <c r="M19" s="13">
        <v>35.522475977732199</v>
      </c>
      <c r="N19" s="13">
        <v>12.034959384205299</v>
      </c>
      <c r="O19" s="13">
        <v>23.160165247453499</v>
      </c>
      <c r="P19" s="13">
        <v>3.6426793343678958</v>
      </c>
    </row>
    <row r="20" spans="1:16" x14ac:dyDescent="0.2">
      <c r="A20" s="1" t="s">
        <v>86</v>
      </c>
      <c r="B20" s="13">
        <v>0.78730797656920593</v>
      </c>
      <c r="D20" s="13">
        <v>0.78730797656920593</v>
      </c>
      <c r="E20" s="13">
        <v>1.6245047927124663</v>
      </c>
      <c r="F20" s="13">
        <v>4.7403710837663322</v>
      </c>
      <c r="G20" s="13">
        <v>3.2943640690702978</v>
      </c>
      <c r="H20" s="13">
        <v>2.1885874025214829</v>
      </c>
      <c r="I20" s="1" t="s">
        <v>101</v>
      </c>
      <c r="J20" s="13">
        <v>0.39502065593168817</v>
      </c>
      <c r="L20" s="13">
        <v>0.39502065593168817</v>
      </c>
      <c r="M20" s="13">
        <v>34.056106996174599</v>
      </c>
      <c r="N20" s="13">
        <v>16.971003861891454</v>
      </c>
      <c r="O20" s="13">
        <v>20.843815796129999</v>
      </c>
      <c r="P20" s="13">
        <v>0.76048937662050198</v>
      </c>
    </row>
    <row r="21" spans="1:16" x14ac:dyDescent="0.2">
      <c r="A21" s="1" t="s">
        <v>87</v>
      </c>
      <c r="B21" s="13">
        <v>1.287881629509821</v>
      </c>
      <c r="C21" s="1" t="s">
        <v>67</v>
      </c>
      <c r="D21" s="13">
        <f>AVERAGE(D18:D20)</f>
        <v>1.0223227099218217</v>
      </c>
      <c r="E21" s="13">
        <f t="shared" ref="E21:H21" si="4">AVERAGE(E18:E20)</f>
        <v>1.2278306116420865</v>
      </c>
      <c r="F21" s="13">
        <f t="shared" si="4"/>
        <v>3.7659262205406239</v>
      </c>
      <c r="G21" s="13">
        <f t="shared" si="4"/>
        <v>5.7262715578113657</v>
      </c>
      <c r="H21" s="13">
        <f t="shared" si="4"/>
        <v>2.9858776076555267</v>
      </c>
      <c r="I21" s="1" t="s">
        <v>102</v>
      </c>
      <c r="J21" s="13">
        <v>26.815588309374398</v>
      </c>
      <c r="K21" s="1" t="s">
        <v>67</v>
      </c>
      <c r="L21" s="13">
        <f>AVERAGE(L18:L20)</f>
        <v>1.2647741606007898</v>
      </c>
      <c r="M21" s="13">
        <f t="shared" ref="M21:P21" si="5">AVERAGE(M18:M20)</f>
        <v>35.46472376109373</v>
      </c>
      <c r="N21" s="13">
        <f t="shared" si="5"/>
        <v>14.506974901907851</v>
      </c>
      <c r="O21" s="13">
        <f t="shared" si="5"/>
        <v>22.272172446230499</v>
      </c>
      <c r="P21" s="13">
        <f t="shared" si="5"/>
        <v>2.0919044019524606</v>
      </c>
    </row>
    <row r="22" spans="1:16" x14ac:dyDescent="0.2">
      <c r="A22" s="1" t="s">
        <v>88</v>
      </c>
      <c r="B22" s="13">
        <v>0.77110541270397226</v>
      </c>
      <c r="C22" s="1" t="s">
        <v>68</v>
      </c>
      <c r="D22" s="1">
        <f>STDEV(D18:D20)</f>
        <v>0.2570523679487095</v>
      </c>
      <c r="E22" s="1">
        <f t="shared" ref="E22:H22" si="6">STDEV(E18:E20)</f>
        <v>0.42985720769801422</v>
      </c>
      <c r="F22" s="1">
        <f t="shared" si="6"/>
        <v>0.87099666522935904</v>
      </c>
      <c r="G22" s="1">
        <f t="shared" si="6"/>
        <v>3.0113237859150592</v>
      </c>
      <c r="H22" s="1">
        <f t="shared" si="6"/>
        <v>1.0566272120238043</v>
      </c>
      <c r="I22" s="1" t="s">
        <v>103</v>
      </c>
      <c r="J22" s="13">
        <v>55.522475977732206</v>
      </c>
      <c r="K22" s="1" t="s">
        <v>68</v>
      </c>
      <c r="L22" s="1">
        <f>STDEV(L18:L20)</f>
        <v>0.9615890011145698</v>
      </c>
      <c r="M22" s="1">
        <f t="shared" ref="M22:P22" si="7">STDEV(M18:M20)</f>
        <v>1.3806468659181879</v>
      </c>
      <c r="N22" s="1">
        <f t="shared" si="7"/>
        <v>2.4680319305576646</v>
      </c>
      <c r="O22" s="1">
        <f t="shared" si="7"/>
        <v>1.2491451124837138</v>
      </c>
      <c r="P22" s="1">
        <f t="shared" si="7"/>
        <v>1.4535624564365077</v>
      </c>
    </row>
    <row r="23" spans="1:16" x14ac:dyDescent="0.2">
      <c r="A23" s="1" t="s">
        <v>89</v>
      </c>
      <c r="B23" s="13">
        <v>1.6245047927124663</v>
      </c>
      <c r="I23" s="1" t="s">
        <v>104</v>
      </c>
      <c r="J23" s="13">
        <v>30.056106996174599</v>
      </c>
    </row>
    <row r="24" spans="1:16" x14ac:dyDescent="0.2">
      <c r="A24" s="1" t="s">
        <v>90</v>
      </c>
      <c r="B24" s="13">
        <v>3.0631159941887542</v>
      </c>
      <c r="I24" s="1" t="s">
        <v>105</v>
      </c>
      <c r="J24" s="13">
        <v>8.5149614596268872</v>
      </c>
    </row>
    <row r="25" spans="1:16" x14ac:dyDescent="0.2">
      <c r="A25" s="1" t="s">
        <v>91</v>
      </c>
      <c r="B25" s="13">
        <v>3.4942915836667852</v>
      </c>
      <c r="I25" s="1" t="s">
        <v>106</v>
      </c>
      <c r="J25" s="13">
        <v>2.0349593842053681</v>
      </c>
    </row>
    <row r="26" spans="1:16" x14ac:dyDescent="0.2">
      <c r="A26" s="1" t="s">
        <v>92</v>
      </c>
      <c r="B26" s="13">
        <v>4.7403710837663322</v>
      </c>
      <c r="I26" s="1" t="s">
        <v>107</v>
      </c>
      <c r="J26" s="13">
        <v>16.971003861891454</v>
      </c>
    </row>
    <row r="27" spans="1:16" x14ac:dyDescent="0.2">
      <c r="A27" s="1" t="s">
        <v>93</v>
      </c>
      <c r="B27" s="13">
        <v>9.0945357858881035</v>
      </c>
      <c r="I27" s="1" t="s">
        <v>108</v>
      </c>
      <c r="J27" s="13">
        <v>25.812536295107964</v>
      </c>
    </row>
    <row r="28" spans="1:16" x14ac:dyDescent="0.2">
      <c r="A28" s="1" t="s">
        <v>94</v>
      </c>
      <c r="B28" s="13">
        <v>4.7899148184756957</v>
      </c>
      <c r="I28" s="1" t="s">
        <v>109</v>
      </c>
      <c r="J28" s="13">
        <v>3.1601652474534974</v>
      </c>
    </row>
    <row r="29" spans="1:16" x14ac:dyDescent="0.2">
      <c r="A29" s="1" t="s">
        <v>95</v>
      </c>
      <c r="B29" s="13">
        <v>3.2943640690702978</v>
      </c>
      <c r="I29" s="1" t="s">
        <v>110</v>
      </c>
      <c r="J29" s="13">
        <v>0.84381579613001834</v>
      </c>
    </row>
    <row r="30" spans="1:16" x14ac:dyDescent="0.2">
      <c r="A30" s="1" t="s">
        <v>96</v>
      </c>
      <c r="B30" s="13">
        <v>4.1843397591701104</v>
      </c>
      <c r="I30" s="1" t="s">
        <v>111</v>
      </c>
      <c r="J30" s="13">
        <v>1.8725444948689838</v>
      </c>
    </row>
    <row r="31" spans="1:16" x14ac:dyDescent="0.2">
      <c r="A31" s="1" t="s">
        <v>97</v>
      </c>
      <c r="B31" s="13">
        <v>2.5847056612749864</v>
      </c>
      <c r="I31" s="1" t="s">
        <v>112</v>
      </c>
      <c r="J31" s="13">
        <v>3.6426793343678958</v>
      </c>
    </row>
    <row r="32" spans="1:16" x14ac:dyDescent="0.2">
      <c r="A32" s="1" t="s">
        <v>98</v>
      </c>
      <c r="B32" s="13">
        <v>2.1885874025214829</v>
      </c>
      <c r="I32" s="1" t="s">
        <v>113</v>
      </c>
      <c r="J32" s="13">
        <v>0.76048937662050198</v>
      </c>
    </row>
    <row r="34" spans="3:7" ht="26.25" x14ac:dyDescent="0.2">
      <c r="C34" s="23" t="s">
        <v>132</v>
      </c>
    </row>
    <row r="35" spans="3:7" x14ac:dyDescent="0.2">
      <c r="D35" s="1" t="s">
        <v>114</v>
      </c>
      <c r="E35" s="1" t="s">
        <v>1</v>
      </c>
      <c r="F35" s="1" t="s">
        <v>115</v>
      </c>
      <c r="G35" s="1" t="s">
        <v>116</v>
      </c>
    </row>
    <row r="36" spans="3:7" x14ac:dyDescent="0.2">
      <c r="C36" s="1">
        <v>0</v>
      </c>
      <c r="D36" s="9">
        <v>1.01</v>
      </c>
      <c r="E36" s="9">
        <v>1.04</v>
      </c>
      <c r="F36" s="9">
        <v>1.02</v>
      </c>
      <c r="G36" s="9">
        <v>1.26</v>
      </c>
    </row>
    <row r="37" spans="3:7" x14ac:dyDescent="0.2">
      <c r="C37" s="1">
        <v>3</v>
      </c>
      <c r="D37" s="1">
        <v>0.09</v>
      </c>
      <c r="E37" s="1">
        <v>0.89</v>
      </c>
      <c r="F37" s="1">
        <v>1.17</v>
      </c>
      <c r="G37" s="1">
        <v>12.65</v>
      </c>
    </row>
    <row r="38" spans="3:7" x14ac:dyDescent="0.2">
      <c r="C38" s="1">
        <v>6</v>
      </c>
      <c r="D38" s="1">
        <v>0.13</v>
      </c>
      <c r="E38" s="1">
        <v>0.67</v>
      </c>
      <c r="F38" s="9">
        <v>3.7</v>
      </c>
      <c r="G38" s="1">
        <v>6.65</v>
      </c>
    </row>
    <row r="39" spans="3:7" x14ac:dyDescent="0.2">
      <c r="C39" s="1">
        <v>12</v>
      </c>
      <c r="D39" s="1">
        <v>0.17</v>
      </c>
      <c r="E39" s="1">
        <v>0.12</v>
      </c>
      <c r="F39" s="1">
        <v>5.24</v>
      </c>
      <c r="G39" s="9">
        <v>4.0999999999999996</v>
      </c>
    </row>
    <row r="40" spans="3:7" x14ac:dyDescent="0.2">
      <c r="C40" s="1">
        <v>24</v>
      </c>
      <c r="D40" s="1">
        <v>0.28000000000000003</v>
      </c>
      <c r="E40" s="1">
        <v>0.03</v>
      </c>
      <c r="F40" s="1">
        <v>2.87</v>
      </c>
      <c r="G40" s="1">
        <v>1.73</v>
      </c>
    </row>
    <row r="43" spans="3:7" x14ac:dyDescent="0.2">
      <c r="C43" s="1" t="s">
        <v>117</v>
      </c>
      <c r="D43" s="1">
        <v>0.14452373894278642</v>
      </c>
      <c r="E43" s="1">
        <v>0.31500524235940763</v>
      </c>
      <c r="F43" s="1">
        <v>0.2570523679487095</v>
      </c>
      <c r="G43" s="1">
        <v>0.9615890011145698</v>
      </c>
    </row>
    <row r="44" spans="3:7" x14ac:dyDescent="0.2">
      <c r="C44" s="1" t="s">
        <v>118</v>
      </c>
      <c r="D44" s="1">
        <v>6.3817752543858006E-2</v>
      </c>
      <c r="E44" s="1">
        <v>0.89782778222392701</v>
      </c>
      <c r="F44" s="1">
        <v>0.42985720769801422</v>
      </c>
      <c r="G44" s="1">
        <v>1.1221834259115999</v>
      </c>
    </row>
    <row r="45" spans="3:7" x14ac:dyDescent="0.2">
      <c r="C45" s="1" t="s">
        <v>119</v>
      </c>
      <c r="D45" s="1">
        <v>4.943634071844049E-2</v>
      </c>
      <c r="E45" s="1">
        <v>0.20661956992158997</v>
      </c>
      <c r="F45" s="1">
        <v>0.87099666522935904</v>
      </c>
      <c r="G45" s="1">
        <v>0.48977641684294998</v>
      </c>
    </row>
    <row r="46" spans="3:7" x14ac:dyDescent="0.2">
      <c r="C46" s="1" t="s">
        <v>120</v>
      </c>
      <c r="D46" s="1">
        <v>0.13894832321259745</v>
      </c>
      <c r="E46" s="1">
        <v>1.3951514968926078E-2</v>
      </c>
      <c r="F46" s="1">
        <v>0.30113237859150599</v>
      </c>
      <c r="G46" s="1">
        <v>0.37957263443994999</v>
      </c>
    </row>
    <row r="47" spans="3:7" x14ac:dyDescent="0.2">
      <c r="C47" s="1" t="s">
        <v>121</v>
      </c>
      <c r="D47" s="1">
        <v>0.14264037485102238</v>
      </c>
      <c r="E47" s="1">
        <v>2.8690358061136786E-2</v>
      </c>
      <c r="F47" s="1">
        <v>1.0566272120238043</v>
      </c>
      <c r="G47" s="1">
        <v>1.05356245643651</v>
      </c>
    </row>
    <row r="53" spans="4:9" x14ac:dyDescent="0.2">
      <c r="D53" s="1" t="s">
        <v>114</v>
      </c>
      <c r="E53" s="9">
        <v>1.01</v>
      </c>
      <c r="F53" s="1">
        <v>0.09</v>
      </c>
      <c r="G53" s="1">
        <v>0.13</v>
      </c>
      <c r="H53" s="1">
        <v>0.17</v>
      </c>
      <c r="I53" s="1">
        <v>0.28000000000000003</v>
      </c>
    </row>
    <row r="54" spans="4:9" x14ac:dyDescent="0.2">
      <c r="D54" s="1" t="s">
        <v>1</v>
      </c>
      <c r="E54" s="9">
        <v>1.04</v>
      </c>
      <c r="F54" s="1">
        <v>0.89</v>
      </c>
      <c r="G54" s="1">
        <v>0.67</v>
      </c>
      <c r="H54" s="1">
        <v>0.12</v>
      </c>
      <c r="I54" s="1">
        <v>0.03</v>
      </c>
    </row>
    <row r="55" spans="4:9" x14ac:dyDescent="0.2">
      <c r="D55" s="1" t="s">
        <v>115</v>
      </c>
      <c r="E55" s="9">
        <v>1.02</v>
      </c>
      <c r="F55" s="1">
        <v>1.17</v>
      </c>
      <c r="G55" s="9">
        <v>3.7</v>
      </c>
      <c r="H55" s="1">
        <v>5.24</v>
      </c>
      <c r="I55" s="1">
        <v>2.87</v>
      </c>
    </row>
    <row r="56" spans="4:9" x14ac:dyDescent="0.2">
      <c r="D56" s="1" t="s">
        <v>116</v>
      </c>
      <c r="E56" s="9">
        <v>1.26</v>
      </c>
      <c r="F56" s="1">
        <v>12.65</v>
      </c>
      <c r="G56" s="1">
        <v>6.65</v>
      </c>
      <c r="H56" s="9">
        <v>4.0999999999999996</v>
      </c>
      <c r="I56" s="1">
        <v>1.73</v>
      </c>
    </row>
    <row r="57" spans="4:9" x14ac:dyDescent="0.2">
      <c r="E57" s="1">
        <v>0.14452373894278642</v>
      </c>
      <c r="F57" s="1">
        <v>6.3817752543858006E-2</v>
      </c>
      <c r="G57" s="1">
        <v>4.943634071844049E-2</v>
      </c>
      <c r="H57" s="1">
        <v>0.13894832321259745</v>
      </c>
      <c r="I57" s="1">
        <v>0.14264037485102238</v>
      </c>
    </row>
    <row r="58" spans="4:9" x14ac:dyDescent="0.2">
      <c r="E58" s="1">
        <v>0.31500524235940763</v>
      </c>
      <c r="F58" s="1">
        <v>0.89782778222392701</v>
      </c>
      <c r="G58" s="1">
        <v>0.20661956992158997</v>
      </c>
      <c r="H58" s="1">
        <v>1.3951514968926078E-2</v>
      </c>
      <c r="I58" s="1">
        <v>2.8690358061136786E-2</v>
      </c>
    </row>
    <row r="59" spans="4:9" x14ac:dyDescent="0.2">
      <c r="E59" s="1">
        <v>0.2570523679487095</v>
      </c>
      <c r="F59" s="1">
        <v>0.42985720769801422</v>
      </c>
      <c r="G59" s="1">
        <v>0.87099666522935904</v>
      </c>
      <c r="H59" s="1">
        <v>0.30113237859150599</v>
      </c>
      <c r="I59" s="1">
        <v>1.0566272120238043</v>
      </c>
    </row>
    <row r="60" spans="4:9" x14ac:dyDescent="0.2">
      <c r="E60" s="1">
        <v>0.9615890011145698</v>
      </c>
      <c r="F60" s="1">
        <v>1.1221834259115999</v>
      </c>
      <c r="G60" s="1">
        <v>0.48977641684294998</v>
      </c>
      <c r="H60" s="1">
        <v>0.37957263443994999</v>
      </c>
      <c r="I60" s="1">
        <v>1.05356245643651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1B4C-BA7B-4120-8C56-29F5AB31CF49}">
  <dimension ref="A1:P59"/>
  <sheetViews>
    <sheetView topLeftCell="A28" workbookViewId="0">
      <selection activeCell="G32" sqref="G32"/>
    </sheetView>
  </sheetViews>
  <sheetFormatPr defaultColWidth="8.875" defaultRowHeight="15.75" x14ac:dyDescent="0.2"/>
  <cols>
    <col min="1" max="6" width="8.875" style="1"/>
    <col min="7" max="7" width="10.75" style="1" customWidth="1"/>
    <col min="8" max="16384" width="8.875" style="1"/>
  </cols>
  <sheetData>
    <row r="1" spans="1:16" ht="26.25" x14ac:dyDescent="0.2">
      <c r="A1" s="22" t="s">
        <v>40</v>
      </c>
    </row>
    <row r="2" spans="1:16" x14ac:dyDescent="0.2">
      <c r="A2" s="1" t="s">
        <v>52</v>
      </c>
      <c r="B2" s="13">
        <v>0.93952274921400947</v>
      </c>
      <c r="D2" s="13">
        <v>0.93952274921400947</v>
      </c>
      <c r="E2" s="13">
        <v>1.3472335768656898</v>
      </c>
      <c r="F2" s="13">
        <v>1.0754943904573784</v>
      </c>
      <c r="G2" s="13">
        <v>1.7654059925813099</v>
      </c>
      <c r="H2" s="13">
        <v>1.0069555500567173</v>
      </c>
      <c r="I2" s="1" t="s">
        <v>69</v>
      </c>
      <c r="J2" s="13">
        <v>0.68302012837719706</v>
      </c>
      <c r="L2" s="13">
        <v>0.68302012837719706</v>
      </c>
      <c r="M2" s="13">
        <v>2.5491212546385253</v>
      </c>
      <c r="N2" s="13">
        <v>2.1361308160957053</v>
      </c>
      <c r="O2" s="13">
        <v>1.931872657849689</v>
      </c>
      <c r="P2" s="13">
        <v>3.7076269488750802</v>
      </c>
    </row>
    <row r="3" spans="1:16" x14ac:dyDescent="0.2">
      <c r="A3" s="1" t="s">
        <v>53</v>
      </c>
      <c r="B3" s="13">
        <v>0.84674531236252804</v>
      </c>
      <c r="D3" s="13">
        <v>0.84674531236252804</v>
      </c>
      <c r="E3" s="13">
        <v>1.1447241605986846</v>
      </c>
      <c r="F3" s="13">
        <v>0.85263489176795848</v>
      </c>
      <c r="G3" s="13">
        <v>1.4948492486349403</v>
      </c>
      <c r="H3" s="13">
        <v>0.94934212095051729</v>
      </c>
      <c r="I3" s="1" t="s">
        <v>70</v>
      </c>
      <c r="J3" s="13">
        <v>1.2613774088312495</v>
      </c>
      <c r="L3" s="13">
        <v>1.2613774088312495</v>
      </c>
      <c r="M3" s="13">
        <v>2.0849315216822446</v>
      </c>
      <c r="N3" s="13">
        <v>1.7715350382047235</v>
      </c>
      <c r="O3" s="13">
        <v>1.6529006363084198</v>
      </c>
      <c r="P3" s="13">
        <v>2.06806540804785</v>
      </c>
    </row>
    <row r="4" spans="1:16" x14ac:dyDescent="0.2">
      <c r="A4" s="1" t="s">
        <v>54</v>
      </c>
      <c r="B4" s="13">
        <v>1.2570133745218297</v>
      </c>
      <c r="D4" s="13">
        <v>1.2570133745218297</v>
      </c>
      <c r="E4" s="13">
        <v>0.89192851942009299</v>
      </c>
      <c r="F4" s="13">
        <v>0.84968499913865037</v>
      </c>
      <c r="G4" s="13">
        <v>1.7052697835359125</v>
      </c>
      <c r="H4" s="13">
        <v>0.88270299629065263</v>
      </c>
      <c r="I4" s="1" t="s">
        <v>71</v>
      </c>
      <c r="J4" s="13">
        <v>1.1526863467988622</v>
      </c>
      <c r="L4" s="13">
        <v>1.1526863467988622</v>
      </c>
      <c r="M4" s="13">
        <v>4.0699187684107487</v>
      </c>
      <c r="N4" s="13">
        <v>0.52850902028069058</v>
      </c>
      <c r="O4" s="13">
        <v>3.4581489252314648</v>
      </c>
      <c r="P4" s="13">
        <v>1.8986842419010381</v>
      </c>
    </row>
    <row r="5" spans="1:16" x14ac:dyDescent="0.2">
      <c r="A5" s="1" t="s">
        <v>55</v>
      </c>
      <c r="B5" s="13">
        <v>1.3472335768656898</v>
      </c>
      <c r="C5" s="1" t="s">
        <v>67</v>
      </c>
      <c r="D5" s="13">
        <f>AVERAGE(D2:D4)</f>
        <v>1.0144271453661224</v>
      </c>
      <c r="E5" s="13">
        <f t="shared" ref="E5:H5" si="0">AVERAGE(E2:E4)</f>
        <v>1.1279620856281556</v>
      </c>
      <c r="F5" s="13">
        <f t="shared" si="0"/>
        <v>0.92593809378799585</v>
      </c>
      <c r="G5" s="13">
        <f t="shared" si="0"/>
        <v>1.6551750082507208</v>
      </c>
      <c r="H5" s="13">
        <f t="shared" si="0"/>
        <v>0.94633355576596234</v>
      </c>
      <c r="I5" s="1" t="s">
        <v>72</v>
      </c>
      <c r="J5" s="13">
        <v>2.5491212546385253</v>
      </c>
      <c r="K5" s="1" t="s">
        <v>67</v>
      </c>
      <c r="L5" s="13">
        <f>AVERAGE(L2:L4)</f>
        <v>1.032361294669103</v>
      </c>
      <c r="M5" s="13">
        <f t="shared" ref="M5:P5" si="1">AVERAGE(M2:M4)</f>
        <v>2.9013238482438397</v>
      </c>
      <c r="N5" s="13">
        <f t="shared" si="1"/>
        <v>1.4787249581937065</v>
      </c>
      <c r="O5" s="13">
        <f t="shared" si="1"/>
        <v>2.3476407397965247</v>
      </c>
      <c r="P5" s="13">
        <f t="shared" si="1"/>
        <v>2.5581255329413226</v>
      </c>
    </row>
    <row r="6" spans="1:16" x14ac:dyDescent="0.2">
      <c r="A6" s="1" t="s">
        <v>56</v>
      </c>
      <c r="B6" s="13">
        <v>1.1447241605986846</v>
      </c>
      <c r="C6" s="1" t="s">
        <v>68</v>
      </c>
      <c r="D6" s="1">
        <f>STDEV(D2:D4)</f>
        <v>0.2151463969699976</v>
      </c>
      <c r="E6" s="1">
        <f t="shared" ref="E6:H6" si="2">STDEV(E2:E4)</f>
        <v>0.22811488158792509</v>
      </c>
      <c r="F6" s="1">
        <f t="shared" si="2"/>
        <v>0.12952795015642807</v>
      </c>
      <c r="G6" s="1">
        <f t="shared" si="2"/>
        <v>0.14206460786160197</v>
      </c>
      <c r="H6" s="1">
        <f t="shared" si="2"/>
        <v>6.2180888363704535E-2</v>
      </c>
      <c r="I6" s="1" t="s">
        <v>73</v>
      </c>
      <c r="J6" s="13">
        <v>2.0849315216822446</v>
      </c>
      <c r="K6" s="1" t="s">
        <v>68</v>
      </c>
      <c r="L6" s="1">
        <f>STDEV(L2:L4)</f>
        <v>0.30738066723701696</v>
      </c>
      <c r="M6" s="1">
        <f t="shared" ref="M6:P6" si="3">STDEV(M2:M4)</f>
        <v>1.0383056354587665</v>
      </c>
      <c r="N6" s="1">
        <f t="shared" si="3"/>
        <v>0.84286135681493668</v>
      </c>
      <c r="O6" s="1">
        <f t="shared" si="3"/>
        <v>0.97179095984641028</v>
      </c>
      <c r="P6" s="1">
        <f t="shared" si="3"/>
        <v>0.99909340093236476</v>
      </c>
    </row>
    <row r="7" spans="1:16" x14ac:dyDescent="0.2">
      <c r="A7" s="1" t="s">
        <v>57</v>
      </c>
      <c r="B7" s="13">
        <v>0.89192851942009299</v>
      </c>
      <c r="I7" s="1" t="s">
        <v>74</v>
      </c>
      <c r="J7" s="13">
        <v>4.0699187684107487</v>
      </c>
    </row>
    <row r="8" spans="1:16" x14ac:dyDescent="0.2">
      <c r="A8" s="1" t="s">
        <v>58</v>
      </c>
      <c r="B8" s="13">
        <v>1.0754943904573784</v>
      </c>
      <c r="I8" s="1" t="s">
        <v>75</v>
      </c>
      <c r="J8" s="13">
        <v>2.1361308160957053</v>
      </c>
    </row>
    <row r="9" spans="1:16" x14ac:dyDescent="0.2">
      <c r="A9" s="1" t="s">
        <v>59</v>
      </c>
      <c r="B9" s="13">
        <v>0.85263489176795848</v>
      </c>
      <c r="I9" s="1" t="s">
        <v>76</v>
      </c>
      <c r="J9" s="13">
        <v>1.7715350382047235</v>
      </c>
    </row>
    <row r="10" spans="1:16" x14ac:dyDescent="0.2">
      <c r="A10" s="1" t="s">
        <v>60</v>
      </c>
      <c r="B10" s="13">
        <v>0.84968499913865037</v>
      </c>
      <c r="I10" s="1" t="s">
        <v>77</v>
      </c>
      <c r="J10" s="13">
        <v>0.52850902028069058</v>
      </c>
    </row>
    <row r="11" spans="1:16" x14ac:dyDescent="0.2">
      <c r="A11" s="1" t="s">
        <v>61</v>
      </c>
      <c r="B11" s="13">
        <v>1.7654059925813099</v>
      </c>
      <c r="I11" s="1" t="s">
        <v>78</v>
      </c>
      <c r="J11" s="13">
        <v>1.931872657849689</v>
      </c>
    </row>
    <row r="12" spans="1:16" x14ac:dyDescent="0.2">
      <c r="A12" s="1" t="s">
        <v>62</v>
      </c>
      <c r="B12" s="13">
        <v>1.4948492486349403</v>
      </c>
      <c r="I12" s="1" t="s">
        <v>79</v>
      </c>
      <c r="J12" s="13">
        <v>1.6529006363084198</v>
      </c>
    </row>
    <row r="13" spans="1:16" x14ac:dyDescent="0.2">
      <c r="A13" s="1" t="s">
        <v>63</v>
      </c>
      <c r="B13" s="13">
        <v>1.7052697835359125</v>
      </c>
      <c r="I13" s="1" t="s">
        <v>80</v>
      </c>
      <c r="J13" s="13">
        <v>3.4581489252314648</v>
      </c>
    </row>
    <row r="14" spans="1:16" x14ac:dyDescent="0.2">
      <c r="A14" s="1" t="s">
        <v>64</v>
      </c>
      <c r="B14" s="13">
        <v>1.0069555500567173</v>
      </c>
      <c r="I14" s="1" t="s">
        <v>81</v>
      </c>
      <c r="J14" s="13">
        <v>4.7076269488750757</v>
      </c>
    </row>
    <row r="15" spans="1:16" x14ac:dyDescent="0.2">
      <c r="A15" s="1" t="s">
        <v>65</v>
      </c>
      <c r="B15" s="13">
        <v>0.94934212095051729</v>
      </c>
      <c r="I15" s="1" t="s">
        <v>82</v>
      </c>
      <c r="J15" s="13">
        <v>1.06806540804785</v>
      </c>
    </row>
    <row r="16" spans="1:16" x14ac:dyDescent="0.2">
      <c r="A16" s="1" t="s">
        <v>66</v>
      </c>
      <c r="B16" s="13">
        <v>0.88270299629065263</v>
      </c>
      <c r="I16" s="1" t="s">
        <v>83</v>
      </c>
      <c r="J16" s="13">
        <v>1.8986842419010381</v>
      </c>
    </row>
    <row r="18" spans="1:16" x14ac:dyDescent="0.2">
      <c r="A18" s="1" t="s">
        <v>84</v>
      </c>
      <c r="B18" s="13">
        <v>0.72196459776124777</v>
      </c>
      <c r="D18" s="13">
        <v>0.72196459776124777</v>
      </c>
      <c r="E18" s="13">
        <v>4.67649342480152</v>
      </c>
      <c r="F18" s="13">
        <v>8.9586266256608305</v>
      </c>
      <c r="G18" s="13">
        <v>9.8833490970154205</v>
      </c>
      <c r="H18" s="13">
        <v>30.112213992349201</v>
      </c>
      <c r="I18" s="1" t="s">
        <v>99</v>
      </c>
      <c r="J18" s="13">
        <v>1.7171308728755088</v>
      </c>
      <c r="L18" s="13">
        <v>1.7171308728755088</v>
      </c>
      <c r="M18" s="13">
        <v>11.196686924761591</v>
      </c>
      <c r="N18" s="13">
        <v>5.2870938501451796</v>
      </c>
      <c r="O18" s="13">
        <v>54.069096567688</v>
      </c>
      <c r="P18" s="13">
        <v>45.927538600877597</v>
      </c>
    </row>
    <row r="19" spans="1:16" x14ac:dyDescent="0.2">
      <c r="A19" s="1" t="s">
        <v>85</v>
      </c>
      <c r="B19" s="13">
        <v>1.7838570388401842</v>
      </c>
      <c r="D19" s="13">
        <v>1.7838570388401842</v>
      </c>
      <c r="E19" s="13">
        <v>2.9281713918912557</v>
      </c>
      <c r="F19" s="13">
        <v>9.2549571450287509</v>
      </c>
      <c r="G19" s="13">
        <v>8.6938789002084373</v>
      </c>
      <c r="H19" s="13">
        <v>32.111474459702102</v>
      </c>
      <c r="I19" s="1" t="s">
        <v>100</v>
      </c>
      <c r="J19" s="13">
        <v>1.6301446648052487</v>
      </c>
      <c r="L19" s="13">
        <v>1.6301446648052487</v>
      </c>
      <c r="M19" s="13">
        <v>10.8768790818105</v>
      </c>
      <c r="N19" s="13">
        <v>5.5445232643828097</v>
      </c>
      <c r="O19" s="13">
        <v>54.761039896678199</v>
      </c>
      <c r="P19" s="13">
        <v>45.760560327819</v>
      </c>
    </row>
    <row r="20" spans="1:16" x14ac:dyDescent="0.2">
      <c r="A20" s="1" t="s">
        <v>86</v>
      </c>
      <c r="B20" s="13">
        <v>0.78458409789675287</v>
      </c>
      <c r="D20" s="13">
        <v>0.78458409789675287</v>
      </c>
      <c r="E20" s="13">
        <v>3.6851450055605199</v>
      </c>
      <c r="F20" s="13">
        <v>8.5694850205928006</v>
      </c>
      <c r="G20" s="13">
        <v>5.2780316430915786</v>
      </c>
      <c r="H20" s="13">
        <v>31.1691051493837</v>
      </c>
      <c r="I20" s="1" t="s">
        <v>101</v>
      </c>
      <c r="J20" s="13">
        <v>0.3609822988806235</v>
      </c>
      <c r="L20" s="13">
        <v>0.3609822988806235</v>
      </c>
      <c r="M20" s="13">
        <v>9.1492319062768193</v>
      </c>
      <c r="N20" s="13">
        <v>6.6428156575348796</v>
      </c>
      <c r="O20" s="13">
        <v>53.977166334667103</v>
      </c>
      <c r="P20" s="13">
        <v>46.6983106135187</v>
      </c>
    </row>
    <row r="21" spans="1:16" x14ac:dyDescent="0.2">
      <c r="A21" s="1" t="s">
        <v>87</v>
      </c>
      <c r="B21" s="13">
        <v>5.6764934248015182</v>
      </c>
      <c r="C21" s="1" t="s">
        <v>67</v>
      </c>
      <c r="D21" s="13">
        <f>AVERAGE(D18:D20)</f>
        <v>1.096801911499395</v>
      </c>
      <c r="E21" s="13">
        <f t="shared" ref="E21:H21" si="4">AVERAGE(E18:E20)</f>
        <v>3.7632699407510981</v>
      </c>
      <c r="F21" s="13">
        <f t="shared" si="4"/>
        <v>8.9276895970941279</v>
      </c>
      <c r="G21" s="13">
        <f t="shared" si="4"/>
        <v>7.9517532134384794</v>
      </c>
      <c r="H21" s="13">
        <f t="shared" si="4"/>
        <v>31.130931200478333</v>
      </c>
      <c r="I21" s="1" t="s">
        <v>102</v>
      </c>
      <c r="J21" s="13">
        <v>11.196686924761591</v>
      </c>
      <c r="K21" s="1" t="s">
        <v>67</v>
      </c>
      <c r="L21" s="13">
        <f>AVERAGE(L18:L20)</f>
        <v>1.2360859455204602</v>
      </c>
      <c r="M21" s="13">
        <f t="shared" ref="M21:P21" si="5">AVERAGE(M18:M20)</f>
        <v>10.40759930428297</v>
      </c>
      <c r="N21" s="13">
        <f t="shared" si="5"/>
        <v>5.824810924020956</v>
      </c>
      <c r="O21" s="13">
        <f t="shared" si="5"/>
        <v>54.26910093301111</v>
      </c>
      <c r="P21" s="13">
        <f t="shared" si="5"/>
        <v>46.12880318073843</v>
      </c>
    </row>
    <row r="22" spans="1:16" x14ac:dyDescent="0.2">
      <c r="A22" s="1" t="s">
        <v>88</v>
      </c>
      <c r="B22" s="13">
        <v>2.9281713918912557</v>
      </c>
      <c r="C22" s="1" t="s">
        <v>68</v>
      </c>
      <c r="D22" s="1">
        <f>STDEV(D18:D20)</f>
        <v>0.59583039655027381</v>
      </c>
      <c r="E22" s="1">
        <f t="shared" ref="E22:H22" si="6">STDEV(E18:E20)</f>
        <v>0.87677540557076072</v>
      </c>
      <c r="F22" s="1">
        <f t="shared" si="6"/>
        <v>0.34378166493733564</v>
      </c>
      <c r="G22" s="1">
        <f t="shared" si="6"/>
        <v>2.3906693861922284</v>
      </c>
      <c r="H22" s="1">
        <f t="shared" si="6"/>
        <v>1.0001767553094338</v>
      </c>
      <c r="I22" s="1" t="s">
        <v>103</v>
      </c>
      <c r="J22" s="13">
        <v>14.876879081810547</v>
      </c>
      <c r="K22" s="1" t="s">
        <v>68</v>
      </c>
      <c r="L22" s="1">
        <f>STDEV(L18:L20)</f>
        <v>0.7591089805623209</v>
      </c>
      <c r="M22" s="1">
        <f t="shared" ref="M22:P22" si="7">STDEV(M18:M20)</f>
        <v>1.1014470688039601</v>
      </c>
      <c r="N22" s="1">
        <f t="shared" si="7"/>
        <v>0.72001130815221837</v>
      </c>
      <c r="O22" s="1">
        <f t="shared" si="7"/>
        <v>0.42850408389677325</v>
      </c>
      <c r="P22" s="1">
        <f t="shared" si="7"/>
        <v>0.50022442254690658</v>
      </c>
    </row>
    <row r="23" spans="1:16" x14ac:dyDescent="0.2">
      <c r="A23" s="1" t="s">
        <v>89</v>
      </c>
      <c r="B23" s="13">
        <v>2.6851450055605248</v>
      </c>
      <c r="I23" s="1" t="s">
        <v>104</v>
      </c>
      <c r="J23" s="13">
        <v>3.1492319062768157</v>
      </c>
    </row>
    <row r="24" spans="1:16" x14ac:dyDescent="0.2">
      <c r="A24" s="1" t="s">
        <v>90</v>
      </c>
      <c r="B24" s="13">
        <v>3.9586266256608309</v>
      </c>
      <c r="I24" s="1" t="s">
        <v>105</v>
      </c>
      <c r="J24" s="13">
        <v>4.2870938501451761</v>
      </c>
    </row>
    <row r="25" spans="1:16" x14ac:dyDescent="0.2">
      <c r="A25" s="1" t="s">
        <v>91</v>
      </c>
      <c r="B25" s="13">
        <v>6.2549571450287536</v>
      </c>
      <c r="I25" s="1" t="s">
        <v>106</v>
      </c>
      <c r="J25" s="13">
        <v>8.5445232643828053</v>
      </c>
    </row>
    <row r="26" spans="1:16" x14ac:dyDescent="0.2">
      <c r="A26" s="1" t="s">
        <v>92</v>
      </c>
      <c r="B26" s="13">
        <v>17.569485020592836</v>
      </c>
      <c r="I26" s="1" t="s">
        <v>107</v>
      </c>
      <c r="J26" s="13">
        <v>4.6428156575348805</v>
      </c>
    </row>
    <row r="27" spans="1:16" x14ac:dyDescent="0.2">
      <c r="A27" s="1" t="s">
        <v>93</v>
      </c>
      <c r="B27" s="13">
        <v>9.8833490970154205</v>
      </c>
      <c r="I27" s="1" t="s">
        <v>108</v>
      </c>
      <c r="J27" s="13">
        <v>124.06909656768821</v>
      </c>
    </row>
    <row r="28" spans="1:16" x14ac:dyDescent="0.2">
      <c r="A28" s="1" t="s">
        <v>94</v>
      </c>
      <c r="B28" s="13">
        <v>8.6938789002084373</v>
      </c>
      <c r="I28" s="1" t="s">
        <v>109</v>
      </c>
      <c r="J28" s="13">
        <v>24.761039896678213</v>
      </c>
    </row>
    <row r="29" spans="1:16" x14ac:dyDescent="0.2">
      <c r="A29" s="1" t="s">
        <v>95</v>
      </c>
      <c r="B29" s="13">
        <v>5.2780316430915786</v>
      </c>
      <c r="I29" s="1" t="s">
        <v>110</v>
      </c>
      <c r="J29" s="13">
        <v>13.977166334667102</v>
      </c>
    </row>
    <row r="30" spans="1:16" x14ac:dyDescent="0.2">
      <c r="A30" s="1" t="s">
        <v>96</v>
      </c>
      <c r="B30" s="13">
        <v>20.112213992349204</v>
      </c>
      <c r="I30" s="1" t="s">
        <v>111</v>
      </c>
      <c r="J30" s="13">
        <v>40.927538600877618</v>
      </c>
    </row>
    <row r="31" spans="1:16" x14ac:dyDescent="0.2">
      <c r="A31" s="1" t="s">
        <v>97</v>
      </c>
      <c r="B31" s="13">
        <v>43.111474459702123</v>
      </c>
      <c r="I31" s="1" t="s">
        <v>112</v>
      </c>
      <c r="J31" s="13">
        <v>45.760560327819</v>
      </c>
    </row>
    <row r="32" spans="1:16" x14ac:dyDescent="0.2">
      <c r="A32" s="1" t="s">
        <v>98</v>
      </c>
      <c r="B32" s="13">
        <v>30.169105149383675</v>
      </c>
      <c r="I32" s="1" t="s">
        <v>113</v>
      </c>
      <c r="J32" s="13">
        <v>49.6983106135187</v>
      </c>
    </row>
    <row r="34" spans="3:7" ht="26.25" x14ac:dyDescent="0.2">
      <c r="C34" s="23" t="s">
        <v>132</v>
      </c>
    </row>
    <row r="35" spans="3:7" x14ac:dyDescent="0.2">
      <c r="D35" s="1" t="s">
        <v>114</v>
      </c>
      <c r="E35" s="1" t="s">
        <v>1</v>
      </c>
      <c r="F35" s="1" t="s">
        <v>115</v>
      </c>
      <c r="G35" s="1" t="s">
        <v>116</v>
      </c>
    </row>
    <row r="36" spans="3:7" x14ac:dyDescent="0.2">
      <c r="C36" s="1">
        <v>0</v>
      </c>
      <c r="D36" s="13">
        <v>1.01</v>
      </c>
      <c r="E36" s="13">
        <v>1.03</v>
      </c>
      <c r="F36" s="13">
        <v>1.1000000000000001</v>
      </c>
      <c r="G36" s="13">
        <v>1.2360859455204602</v>
      </c>
    </row>
    <row r="37" spans="3:7" x14ac:dyDescent="0.2">
      <c r="C37" s="1">
        <v>3</v>
      </c>
      <c r="D37" s="13">
        <v>1.1121360858318723</v>
      </c>
      <c r="E37" s="13">
        <v>2.7862666512644361</v>
      </c>
      <c r="F37" s="13">
        <v>3.5471655566527609</v>
      </c>
      <c r="G37" s="13">
        <v>9.7409326376163179</v>
      </c>
    </row>
    <row r="38" spans="3:7" x14ac:dyDescent="0.2">
      <c r="C38" s="1">
        <v>6</v>
      </c>
      <c r="D38" s="13">
        <v>0.92018765062487573</v>
      </c>
      <c r="E38" s="13">
        <v>1.2599210498948745</v>
      </c>
      <c r="F38" s="13">
        <v>7.5772096553592414</v>
      </c>
      <c r="G38" s="13">
        <v>5.8248109240209542</v>
      </c>
    </row>
    <row r="39" spans="3:7" x14ac:dyDescent="0.2">
      <c r="C39" s="1">
        <v>12</v>
      </c>
      <c r="D39" s="13">
        <v>1.6509922331645461</v>
      </c>
      <c r="E39" s="13">
        <v>2.2268432364573711</v>
      </c>
      <c r="F39" s="13">
        <v>7.6829835604080232</v>
      </c>
      <c r="G39" s="13">
        <v>54.269100933011174</v>
      </c>
    </row>
    <row r="40" spans="3:7" x14ac:dyDescent="0.2">
      <c r="C40" s="1">
        <v>24</v>
      </c>
      <c r="D40" s="13">
        <v>0.94496534913211416</v>
      </c>
      <c r="E40" s="13">
        <v>2.1213754827364335</v>
      </c>
      <c r="F40" s="13">
        <v>29.685091742121905</v>
      </c>
      <c r="G40" s="13">
        <v>45.462136514071773</v>
      </c>
    </row>
    <row r="43" spans="3:7" x14ac:dyDescent="0.2">
      <c r="C43" s="1" t="s">
        <v>117</v>
      </c>
      <c r="D43" s="1">
        <v>0.2151463969699976</v>
      </c>
      <c r="E43" s="1">
        <v>0.30738066723701696</v>
      </c>
      <c r="F43" s="1">
        <v>0.59583039655027381</v>
      </c>
      <c r="G43" s="1">
        <v>0.7591089805623209</v>
      </c>
    </row>
    <row r="44" spans="3:7" x14ac:dyDescent="0.2">
      <c r="C44" s="1" t="s">
        <v>118</v>
      </c>
      <c r="D44" s="1">
        <v>0.22811488158792509</v>
      </c>
      <c r="E44" s="1">
        <v>1.0383056354587665</v>
      </c>
      <c r="F44" s="1">
        <v>0.87677540557076072</v>
      </c>
      <c r="G44" s="1">
        <v>1.1014470688039601</v>
      </c>
    </row>
    <row r="45" spans="3:7" x14ac:dyDescent="0.2">
      <c r="C45" s="1" t="s">
        <v>119</v>
      </c>
      <c r="D45" s="1">
        <v>0.12952795015642807</v>
      </c>
      <c r="E45" s="1">
        <v>0.84286135681493668</v>
      </c>
      <c r="F45" s="1">
        <v>0.34378166493733564</v>
      </c>
      <c r="G45" s="1">
        <v>0.72001130815221837</v>
      </c>
    </row>
    <row r="46" spans="3:7" x14ac:dyDescent="0.2">
      <c r="C46" s="1" t="s">
        <v>120</v>
      </c>
      <c r="D46" s="1">
        <v>0.14206460786160197</v>
      </c>
      <c r="E46" s="1">
        <v>0.97179095984641028</v>
      </c>
      <c r="F46" s="1">
        <v>2.3906693861922284</v>
      </c>
      <c r="G46" s="1">
        <v>0.42850408389677325</v>
      </c>
    </row>
    <row r="47" spans="3:7" x14ac:dyDescent="0.2">
      <c r="C47" s="1" t="s">
        <v>122</v>
      </c>
      <c r="D47" s="1">
        <v>6.2180888363704535E-2</v>
      </c>
      <c r="E47" s="1">
        <v>0.99909340093236476</v>
      </c>
      <c r="F47" s="1">
        <v>1.0001767553094338</v>
      </c>
      <c r="G47" s="1">
        <v>0.50022442254690658</v>
      </c>
    </row>
    <row r="52" spans="3:8" x14ac:dyDescent="0.2">
      <c r="C52" s="1" t="s">
        <v>114</v>
      </c>
      <c r="D52" s="13">
        <v>1.01</v>
      </c>
      <c r="E52" s="13">
        <v>1.1121360858318723</v>
      </c>
      <c r="F52" s="13">
        <v>0.92018765062487573</v>
      </c>
      <c r="G52" s="13">
        <v>1.6509922331645461</v>
      </c>
      <c r="H52" s="13">
        <v>0.94496534913211416</v>
      </c>
    </row>
    <row r="53" spans="3:8" x14ac:dyDescent="0.2">
      <c r="C53" s="1" t="s">
        <v>1</v>
      </c>
      <c r="D53" s="13">
        <v>1.03</v>
      </c>
      <c r="E53" s="13">
        <v>2.7862666512644361</v>
      </c>
      <c r="F53" s="13">
        <v>1.2599210498948745</v>
      </c>
      <c r="G53" s="13">
        <v>2.2268432364573711</v>
      </c>
      <c r="H53" s="13">
        <v>2.1213754827364335</v>
      </c>
    </row>
    <row r="54" spans="3:8" x14ac:dyDescent="0.2">
      <c r="C54" s="1" t="s">
        <v>115</v>
      </c>
      <c r="D54" s="13">
        <v>1.1000000000000001</v>
      </c>
      <c r="E54" s="13">
        <v>3.5471655566527609</v>
      </c>
      <c r="F54" s="13">
        <v>7.5772096553592414</v>
      </c>
      <c r="G54" s="13">
        <v>7.6829835604080232</v>
      </c>
      <c r="H54" s="13">
        <v>29.685091742121905</v>
      </c>
    </row>
    <row r="55" spans="3:8" x14ac:dyDescent="0.2">
      <c r="C55" s="1" t="s">
        <v>116</v>
      </c>
      <c r="D55" s="13">
        <v>1.2360859455204602</v>
      </c>
      <c r="E55" s="13">
        <v>9.7409326376163179</v>
      </c>
      <c r="F55" s="13">
        <v>5.8248109240209542</v>
      </c>
      <c r="G55" s="13">
        <v>54.269100933011174</v>
      </c>
      <c r="H55" s="13">
        <v>45.462136514071773</v>
      </c>
    </row>
    <row r="56" spans="3:8" x14ac:dyDescent="0.2">
      <c r="D56" s="1">
        <v>0.2151463969699976</v>
      </c>
      <c r="E56" s="1">
        <v>0.22811488158792509</v>
      </c>
      <c r="F56" s="1">
        <v>0.12952795015642807</v>
      </c>
      <c r="G56" s="1">
        <v>0.14206460786160197</v>
      </c>
      <c r="H56" s="1">
        <v>6.2180888363704535E-2</v>
      </c>
    </row>
    <row r="57" spans="3:8" x14ac:dyDescent="0.2">
      <c r="D57" s="1">
        <v>0.30738066723701696</v>
      </c>
      <c r="E57" s="1">
        <v>1.0383056354587665</v>
      </c>
      <c r="F57" s="1">
        <v>0.84286135681493668</v>
      </c>
      <c r="G57" s="1">
        <v>0.97179095984641028</v>
      </c>
      <c r="H57" s="1">
        <v>0.99909340093236476</v>
      </c>
    </row>
    <row r="58" spans="3:8" x14ac:dyDescent="0.2">
      <c r="D58" s="1">
        <v>0.59583039655027381</v>
      </c>
      <c r="E58" s="1">
        <v>0.87677540557076072</v>
      </c>
      <c r="F58" s="1">
        <v>0.34378166493733564</v>
      </c>
      <c r="G58" s="1">
        <v>2.3906693861922284</v>
      </c>
      <c r="H58" s="1">
        <v>1.0001767553094338</v>
      </c>
    </row>
    <row r="59" spans="3:8" x14ac:dyDescent="0.2">
      <c r="D59" s="1">
        <v>0.7591089805623209</v>
      </c>
      <c r="E59" s="1">
        <v>1.1014470688039601</v>
      </c>
      <c r="F59" s="1">
        <v>0.72001130815221837</v>
      </c>
      <c r="G59" s="1">
        <v>0.42850408389677325</v>
      </c>
      <c r="H59" s="1">
        <v>0.50022442254690658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67DD-5E8A-45DA-9BC3-DBFCCDB1F20E}">
  <dimension ref="A1:P58"/>
  <sheetViews>
    <sheetView tabSelected="1" topLeftCell="A73" workbookViewId="0">
      <selection activeCell="J41" sqref="J41"/>
    </sheetView>
  </sheetViews>
  <sheetFormatPr defaultColWidth="8.875" defaultRowHeight="15.75" x14ac:dyDescent="0.2"/>
  <cols>
    <col min="1" max="6" width="8.875" style="1"/>
    <col min="7" max="7" width="10.75" style="1" customWidth="1"/>
    <col min="8" max="16384" width="8.875" style="1"/>
  </cols>
  <sheetData>
    <row r="1" spans="1:16" ht="26.25" x14ac:dyDescent="0.2">
      <c r="A1" s="22" t="s">
        <v>48</v>
      </c>
    </row>
    <row r="2" spans="1:16" x14ac:dyDescent="0.2">
      <c r="A2" s="1" t="s">
        <v>52</v>
      </c>
      <c r="B2" s="13">
        <v>1.1172871380722187</v>
      </c>
      <c r="D2" s="13">
        <v>1.1172871380722187</v>
      </c>
      <c r="E2" s="13">
        <v>1.1211660780285095</v>
      </c>
      <c r="F2" s="13">
        <v>0.18556544632863095</v>
      </c>
      <c r="G2" s="13">
        <v>0.40472110827370378</v>
      </c>
      <c r="H2" s="13">
        <v>0.80664175922212411</v>
      </c>
      <c r="I2" s="1" t="s">
        <v>69</v>
      </c>
      <c r="J2" s="13">
        <v>0.81225239635623459</v>
      </c>
      <c r="L2" s="13">
        <v>0.81225239635623459</v>
      </c>
      <c r="M2" s="13">
        <v>2.2191389441356919</v>
      </c>
      <c r="N2" s="13">
        <v>2.68539140248985</v>
      </c>
      <c r="O2" s="13">
        <v>2.0212705330702998</v>
      </c>
      <c r="P2" s="13">
        <v>1.2099940892192937</v>
      </c>
    </row>
    <row r="3" spans="1:16" x14ac:dyDescent="0.2">
      <c r="A3" s="1" t="s">
        <v>53</v>
      </c>
      <c r="B3" s="13">
        <v>1.0606877413682188</v>
      </c>
      <c r="D3" s="13">
        <v>1.0606877413682188</v>
      </c>
      <c r="E3" s="13">
        <v>0.71449706987054773</v>
      </c>
      <c r="F3" s="13">
        <v>0.20026746939740575</v>
      </c>
      <c r="G3" s="13">
        <v>0.36349312933007788</v>
      </c>
      <c r="H3" s="13">
        <v>1.5262592089605567</v>
      </c>
      <c r="I3" s="1" t="s">
        <v>70</v>
      </c>
      <c r="J3" s="13">
        <v>2.0349593842053744</v>
      </c>
      <c r="L3" s="13">
        <v>2.0349593842053744</v>
      </c>
      <c r="M3" s="13">
        <v>2.6817928305074301</v>
      </c>
      <c r="N3" s="13">
        <v>3.1416104856619702</v>
      </c>
      <c r="O3" s="13">
        <v>2.8481003911941447</v>
      </c>
      <c r="P3" s="13">
        <v>0.56252924234440504</v>
      </c>
    </row>
    <row r="4" spans="1:16" x14ac:dyDescent="0.2">
      <c r="A4" s="1" t="s">
        <v>54</v>
      </c>
      <c r="B4" s="13">
        <v>0.8408964152537155</v>
      </c>
      <c r="D4" s="13">
        <v>0.8408964152537155</v>
      </c>
      <c r="E4" s="13">
        <v>0.63068870441562441</v>
      </c>
      <c r="F4" s="13">
        <v>0.15604131861270132</v>
      </c>
      <c r="G4" s="13">
        <v>0.43527528164806178</v>
      </c>
      <c r="H4" s="13">
        <v>0.92018765062487329</v>
      </c>
      <c r="I4" s="1" t="s">
        <v>71</v>
      </c>
      <c r="J4" s="13">
        <v>0.60709744219752348</v>
      </c>
      <c r="L4" s="13">
        <v>0.60709744219752348</v>
      </c>
      <c r="M4" s="13">
        <v>2.08060393015516</v>
      </c>
      <c r="N4" s="13">
        <v>2.2549571450287398</v>
      </c>
      <c r="O4" s="13">
        <v>3.7239706457181301</v>
      </c>
      <c r="P4" s="13">
        <v>0.28224110120153278</v>
      </c>
    </row>
    <row r="5" spans="1:16" x14ac:dyDescent="0.2">
      <c r="A5" s="1" t="s">
        <v>55</v>
      </c>
      <c r="B5" s="13">
        <v>1.1211660780285095</v>
      </c>
      <c r="C5" s="1" t="s">
        <v>67</v>
      </c>
      <c r="D5" s="13">
        <f>AVERAGE(D2:D4)</f>
        <v>1.0062904315647179</v>
      </c>
      <c r="E5" s="13">
        <f t="shared" ref="E5:H5" si="0">AVERAGE(E2:E4)</f>
        <v>0.82211728410489382</v>
      </c>
      <c r="F5" s="13">
        <f t="shared" si="0"/>
        <v>0.18062474477957935</v>
      </c>
      <c r="G5" s="13">
        <f t="shared" si="0"/>
        <v>0.40116317308394783</v>
      </c>
      <c r="H5" s="13">
        <f t="shared" si="0"/>
        <v>1.0843628729358514</v>
      </c>
      <c r="I5" s="1" t="s">
        <v>72</v>
      </c>
      <c r="J5" s="13">
        <v>2.2191389441356919</v>
      </c>
      <c r="K5" s="1" t="s">
        <v>67</v>
      </c>
      <c r="L5" s="13">
        <f>AVERAGE(L2:L4)</f>
        <v>1.1514364075863774</v>
      </c>
      <c r="M5" s="13">
        <f t="shared" ref="M5:P5" si="1">AVERAGE(M2:M4)</f>
        <v>2.3271785682660941</v>
      </c>
      <c r="N5" s="13">
        <f t="shared" si="1"/>
        <v>2.6939863443935201</v>
      </c>
      <c r="O5" s="13">
        <f t="shared" si="1"/>
        <v>2.8644471899941912</v>
      </c>
      <c r="P5" s="13">
        <f t="shared" si="1"/>
        <v>0.6849214775884106</v>
      </c>
    </row>
    <row r="6" spans="1:16" x14ac:dyDescent="0.2">
      <c r="A6" s="1" t="s">
        <v>56</v>
      </c>
      <c r="B6" s="13">
        <v>0.71449706987054773</v>
      </c>
      <c r="C6" s="1" t="s">
        <v>68</v>
      </c>
      <c r="D6" s="1">
        <f>STDEV(D2:D4)</f>
        <v>0.14600430952690013</v>
      </c>
      <c r="E6" s="1">
        <f t="shared" ref="E6:H6" si="2">STDEV(E2:E4)</f>
        <v>0.26235204666713313</v>
      </c>
      <c r="F6" s="1">
        <f t="shared" si="2"/>
        <v>2.2523232497921937E-2</v>
      </c>
      <c r="G6" s="1">
        <f t="shared" si="2"/>
        <v>3.6023097103961489E-2</v>
      </c>
      <c r="H6" s="1">
        <f t="shared" si="2"/>
        <v>0.38688169536391298</v>
      </c>
      <c r="I6" s="1" t="s">
        <v>73</v>
      </c>
      <c r="J6" s="13">
        <v>1.6817928305074281</v>
      </c>
      <c r="K6" s="1" t="s">
        <v>68</v>
      </c>
      <c r="L6" s="1">
        <f>STDEV(L2:L4)</f>
        <v>0.77199855988481958</v>
      </c>
      <c r="M6" s="1">
        <f t="shared" ref="M6:P6" si="3">STDEV(M2:M4)</f>
        <v>0.31481970040544088</v>
      </c>
      <c r="N6" s="1">
        <f t="shared" si="3"/>
        <v>0.4433891534349485</v>
      </c>
      <c r="O6" s="1">
        <f t="shared" si="3"/>
        <v>0.8514677514597927</v>
      </c>
      <c r="P6" s="1">
        <f t="shared" si="3"/>
        <v>0.47583221426253675</v>
      </c>
    </row>
    <row r="7" spans="1:16" x14ac:dyDescent="0.2">
      <c r="A7" s="1" t="s">
        <v>57</v>
      </c>
      <c r="B7" s="13">
        <v>0.63068870441562441</v>
      </c>
      <c r="I7" s="1" t="s">
        <v>74</v>
      </c>
      <c r="J7" s="13">
        <v>5.0806039301551635</v>
      </c>
    </row>
    <row r="8" spans="1:16" x14ac:dyDescent="0.2">
      <c r="A8" s="1" t="s">
        <v>58</v>
      </c>
      <c r="B8" s="13">
        <v>0.18556544632863095</v>
      </c>
      <c r="I8" s="1" t="s">
        <v>75</v>
      </c>
      <c r="J8" s="13">
        <v>0.6853914024898522</v>
      </c>
    </row>
    <row r="9" spans="1:16" x14ac:dyDescent="0.2">
      <c r="A9" s="1" t="s">
        <v>59</v>
      </c>
      <c r="B9" s="13">
        <v>0.20026746939740575</v>
      </c>
      <c r="I9" s="1" t="s">
        <v>76</v>
      </c>
      <c r="J9" s="13">
        <v>0.14161048566197473</v>
      </c>
    </row>
    <row r="10" spans="1:16" x14ac:dyDescent="0.2">
      <c r="A10" s="1" t="s">
        <v>60</v>
      </c>
      <c r="B10" s="13">
        <v>0.15604131861270132</v>
      </c>
      <c r="I10" s="1" t="s">
        <v>77</v>
      </c>
      <c r="J10" s="13">
        <v>6.254957145028742</v>
      </c>
    </row>
    <row r="11" spans="1:16" x14ac:dyDescent="0.2">
      <c r="A11" s="1" t="s">
        <v>61</v>
      </c>
      <c r="B11" s="13">
        <v>0.40472110827370378</v>
      </c>
      <c r="I11" s="1" t="s">
        <v>78</v>
      </c>
      <c r="J11" s="13">
        <v>2.1270533070304316E-2</v>
      </c>
    </row>
    <row r="12" spans="1:16" x14ac:dyDescent="0.2">
      <c r="A12" s="1" t="s">
        <v>62</v>
      </c>
      <c r="B12" s="13">
        <v>0.36349312933007788</v>
      </c>
      <c r="I12" s="1" t="s">
        <v>79</v>
      </c>
      <c r="J12" s="13">
        <v>2.8481003911941447</v>
      </c>
    </row>
    <row r="13" spans="1:16" x14ac:dyDescent="0.2">
      <c r="A13" s="1" t="s">
        <v>63</v>
      </c>
      <c r="B13" s="13">
        <v>0.43527528164806178</v>
      </c>
      <c r="I13" s="1" t="s">
        <v>80</v>
      </c>
      <c r="J13" s="13">
        <v>4.7239706457181256</v>
      </c>
    </row>
    <row r="14" spans="1:16" x14ac:dyDescent="0.2">
      <c r="A14" s="1" t="s">
        <v>64</v>
      </c>
      <c r="B14" s="13">
        <v>0.80664175922212411</v>
      </c>
      <c r="I14" s="1" t="s">
        <v>81</v>
      </c>
      <c r="J14" s="13">
        <v>1.2099940892192937</v>
      </c>
    </row>
    <row r="15" spans="1:16" x14ac:dyDescent="0.2">
      <c r="A15" s="1" t="s">
        <v>65</v>
      </c>
      <c r="B15" s="13">
        <v>1.5262592089605567</v>
      </c>
      <c r="I15" s="1" t="s">
        <v>82</v>
      </c>
      <c r="J15" s="13">
        <v>0.56252924234440504</v>
      </c>
    </row>
    <row r="16" spans="1:16" x14ac:dyDescent="0.2">
      <c r="A16" s="1" t="s">
        <v>66</v>
      </c>
      <c r="B16" s="13">
        <v>0.92018765062487329</v>
      </c>
      <c r="I16" s="1" t="s">
        <v>83</v>
      </c>
      <c r="J16" s="13">
        <v>0.28224110120153278</v>
      </c>
    </row>
    <row r="18" spans="1:16" x14ac:dyDescent="0.2">
      <c r="A18" s="1" t="s">
        <v>84</v>
      </c>
      <c r="B18" s="13">
        <v>0.73713460864554992</v>
      </c>
      <c r="D18" s="13">
        <v>0.73713460864554992</v>
      </c>
      <c r="E18" s="13">
        <v>5.3030530360785999</v>
      </c>
      <c r="F18" s="13">
        <v>24.750526369040099</v>
      </c>
      <c r="G18" s="13">
        <v>15.182038541300001</v>
      </c>
      <c r="H18" s="13">
        <v>1.1368169732360129</v>
      </c>
      <c r="I18" s="1" t="s">
        <v>99</v>
      </c>
      <c r="J18" s="13">
        <v>0.88576751910236118</v>
      </c>
      <c r="L18" s="13">
        <v>0.88576751910236118</v>
      </c>
      <c r="M18" s="13">
        <v>17.093371888507601</v>
      </c>
      <c r="N18" s="13">
        <v>15.223351676640499</v>
      </c>
      <c r="O18" s="13">
        <v>58.0346763609435</v>
      </c>
      <c r="P18" s="13">
        <v>26</v>
      </c>
    </row>
    <row r="19" spans="1:16" x14ac:dyDescent="0.2">
      <c r="A19" s="1" t="s">
        <v>85</v>
      </c>
      <c r="B19" s="13">
        <v>1.3425725027802609</v>
      </c>
      <c r="D19" s="13">
        <v>1.3425725027802609</v>
      </c>
      <c r="E19" s="13">
        <v>5.2526644386241301</v>
      </c>
      <c r="F19" s="13">
        <v>25.126142164732801</v>
      </c>
      <c r="G19" s="13">
        <v>13.8325957009258</v>
      </c>
      <c r="H19" s="13">
        <v>3.4342617457510176</v>
      </c>
      <c r="I19" s="1" t="s">
        <v>100</v>
      </c>
      <c r="J19" s="13">
        <v>1.681792830507427</v>
      </c>
      <c r="L19" s="13">
        <v>1.681792830507427</v>
      </c>
      <c r="M19" s="13">
        <v>16.332778833459098</v>
      </c>
      <c r="N19" s="13">
        <v>14.980355958951799</v>
      </c>
      <c r="O19" s="13">
        <v>60.21</v>
      </c>
      <c r="P19" s="13">
        <v>27.775421000858</v>
      </c>
    </row>
    <row r="20" spans="1:16" x14ac:dyDescent="0.2">
      <c r="A20" s="1" t="s">
        <v>86</v>
      </c>
      <c r="B20" s="13">
        <v>1</v>
      </c>
      <c r="D20" s="13">
        <v>1</v>
      </c>
      <c r="E20" s="13">
        <v>4.4846643121140319</v>
      </c>
      <c r="F20" s="13">
        <v>24.009855907020199</v>
      </c>
      <c r="G20" s="13">
        <v>13.110741449332499</v>
      </c>
      <c r="H20" s="13">
        <v>3.0737503625760265</v>
      </c>
      <c r="I20" s="1" t="s">
        <v>101</v>
      </c>
      <c r="J20" s="13">
        <v>0.67830216372383578</v>
      </c>
      <c r="L20" s="13">
        <v>0.67830216372383578</v>
      </c>
      <c r="M20" s="13">
        <v>15.126052751762201</v>
      </c>
      <c r="N20" s="13">
        <v>16.475537732379198</v>
      </c>
      <c r="O20" s="13">
        <v>59.242606407340901</v>
      </c>
      <c r="P20" s="13">
        <v>26.815588309374338</v>
      </c>
    </row>
    <row r="21" spans="1:16" x14ac:dyDescent="0.2">
      <c r="A21" s="1" t="s">
        <v>87</v>
      </c>
      <c r="B21" s="13">
        <v>10.303053036078593</v>
      </c>
      <c r="C21" s="1" t="s">
        <v>67</v>
      </c>
      <c r="D21" s="13">
        <f>AVERAGE(D18:D20)</f>
        <v>1.0265690371419369</v>
      </c>
      <c r="E21" s="13">
        <f t="shared" ref="E21:H21" si="4">AVERAGE(E18:E20)</f>
        <v>5.0134605956055873</v>
      </c>
      <c r="F21" s="13">
        <f>AVERAGE(F18:F20)</f>
        <v>24.628841480264366</v>
      </c>
      <c r="G21" s="13">
        <f t="shared" si="4"/>
        <v>14.041791897186101</v>
      </c>
      <c r="H21" s="13">
        <f t="shared" si="4"/>
        <v>2.5482763605210192</v>
      </c>
      <c r="I21" s="1" t="s">
        <v>102</v>
      </c>
      <c r="J21" s="13">
        <v>19.093371888507559</v>
      </c>
      <c r="K21" s="1" t="s">
        <v>67</v>
      </c>
      <c r="L21" s="13">
        <f>AVERAGE(L18:L20)</f>
        <v>1.081954171111208</v>
      </c>
      <c r="M21" s="13">
        <f t="shared" ref="M21:P21" si="5">AVERAGE(M18:M20)</f>
        <v>16.184067824576299</v>
      </c>
      <c r="N21" s="13">
        <f t="shared" si="5"/>
        <v>15.559748455990499</v>
      </c>
      <c r="O21" s="13">
        <f t="shared" si="5"/>
        <v>59.162427589428127</v>
      </c>
      <c r="P21" s="13">
        <f t="shared" si="5"/>
        <v>26.863669770077447</v>
      </c>
    </row>
    <row r="22" spans="1:16" x14ac:dyDescent="0.2">
      <c r="A22" s="1" t="s">
        <v>88</v>
      </c>
      <c r="B22" s="13">
        <v>1.2526644386241272</v>
      </c>
      <c r="C22" s="1" t="s">
        <v>68</v>
      </c>
      <c r="D22" s="1">
        <f>STDEV(D18:D20)</f>
        <v>0.30359215440217774</v>
      </c>
      <c r="E22" s="1">
        <f t="shared" ref="E22:H22" si="6">STDEV(E18:E20)</f>
        <v>0.45864352689667187</v>
      </c>
      <c r="F22" s="1">
        <f t="shared" si="6"/>
        <v>0.5680045434737061</v>
      </c>
      <c r="G22" s="1">
        <f t="shared" si="6"/>
        <v>1.0513753835788577</v>
      </c>
      <c r="H22" s="1">
        <f t="shared" si="6"/>
        <v>1.2355789395323595</v>
      </c>
      <c r="I22" s="1" t="s">
        <v>103</v>
      </c>
      <c r="J22" s="13">
        <v>21.332778833459138</v>
      </c>
      <c r="K22" s="1" t="s">
        <v>68</v>
      </c>
      <c r="L22" s="1">
        <f>STDEV(L18:L20)</f>
        <v>0.52973132944944312</v>
      </c>
      <c r="M22" s="1">
        <f t="shared" ref="M22:P22" si="7">STDEV(M18:M20)</f>
        <v>0.99205462025705615</v>
      </c>
      <c r="N22" s="1">
        <f t="shared" si="7"/>
        <v>0.80234919378358249</v>
      </c>
      <c r="O22" s="1">
        <f t="shared" si="7"/>
        <v>1.0898760093657078</v>
      </c>
      <c r="P22" s="1">
        <f t="shared" si="7"/>
        <v>0.88868656044716554</v>
      </c>
    </row>
    <row r="23" spans="1:16" x14ac:dyDescent="0.2">
      <c r="A23" s="1" t="s">
        <v>89</v>
      </c>
      <c r="B23" s="13">
        <v>4.4846643121140319</v>
      </c>
      <c r="I23" s="1" t="s">
        <v>104</v>
      </c>
      <c r="J23" s="13">
        <v>10.126052751762249</v>
      </c>
    </row>
    <row r="24" spans="1:16" x14ac:dyDescent="0.2">
      <c r="A24" s="1" t="s">
        <v>90</v>
      </c>
      <c r="B24" s="13">
        <v>6.7505263690401378</v>
      </c>
      <c r="I24" s="1" t="s">
        <v>105</v>
      </c>
      <c r="J24" s="13">
        <v>16.22335167664048</v>
      </c>
    </row>
    <row r="25" spans="1:16" x14ac:dyDescent="0.2">
      <c r="A25" s="1" t="s">
        <v>91</v>
      </c>
      <c r="B25" s="13">
        <v>18.126142164732816</v>
      </c>
      <c r="I25" s="1" t="s">
        <v>106</v>
      </c>
      <c r="J25" s="13">
        <v>14.980355958951829</v>
      </c>
    </row>
    <row r="26" spans="1:16" x14ac:dyDescent="0.2">
      <c r="A26" s="1" t="s">
        <v>92</v>
      </c>
      <c r="B26" s="13">
        <v>49.009855907020196</v>
      </c>
      <c r="I26" s="1" t="s">
        <v>107</v>
      </c>
      <c r="J26" s="13">
        <v>6.4755377323792755</v>
      </c>
    </row>
    <row r="27" spans="1:16" x14ac:dyDescent="0.2">
      <c r="A27" s="1" t="s">
        <v>93</v>
      </c>
      <c r="B27" s="13">
        <v>20.182038541299956</v>
      </c>
      <c r="I27" s="1" t="s">
        <v>108</v>
      </c>
      <c r="J27" s="13">
        <v>88.03467636094355</v>
      </c>
    </row>
    <row r="28" spans="1:16" x14ac:dyDescent="0.2">
      <c r="A28" s="1" t="s">
        <v>94</v>
      </c>
      <c r="B28" s="13">
        <v>13.8325957009258</v>
      </c>
      <c r="I28" s="1" t="s">
        <v>109</v>
      </c>
      <c r="J28" s="13">
        <v>62.21</v>
      </c>
    </row>
    <row r="29" spans="1:16" x14ac:dyDescent="0.2">
      <c r="A29" s="1" t="s">
        <v>95</v>
      </c>
      <c r="B29" s="13">
        <v>7.1107414493325694</v>
      </c>
      <c r="I29" s="1" t="s">
        <v>110</v>
      </c>
      <c r="J29" s="13">
        <v>29.242606407340872</v>
      </c>
    </row>
    <row r="30" spans="1:16" x14ac:dyDescent="0.2">
      <c r="A30" s="1" t="s">
        <v>96</v>
      </c>
      <c r="B30" s="13">
        <v>1.1368169732360129</v>
      </c>
      <c r="I30" s="1" t="s">
        <v>111</v>
      </c>
      <c r="J30" s="13">
        <v>26</v>
      </c>
    </row>
    <row r="31" spans="1:16" x14ac:dyDescent="0.2">
      <c r="A31" s="1" t="s">
        <v>97</v>
      </c>
      <c r="B31" s="13">
        <v>3.4342617457510176</v>
      </c>
      <c r="I31" s="1" t="s">
        <v>112</v>
      </c>
      <c r="J31" s="13">
        <v>30.775421000858</v>
      </c>
    </row>
    <row r="32" spans="1:16" x14ac:dyDescent="0.2">
      <c r="A32" s="1" t="s">
        <v>98</v>
      </c>
      <c r="B32" s="13">
        <v>3.0737503625760265</v>
      </c>
      <c r="I32" s="1" t="s">
        <v>113</v>
      </c>
      <c r="J32" s="13">
        <v>26.815588309374338</v>
      </c>
    </row>
    <row r="34" spans="3:7" ht="26.25" x14ac:dyDescent="0.2">
      <c r="C34" s="23" t="s">
        <v>132</v>
      </c>
    </row>
    <row r="35" spans="3:7" x14ac:dyDescent="0.2">
      <c r="D35" s="1" t="s">
        <v>114</v>
      </c>
      <c r="E35" s="1" t="s">
        <v>1</v>
      </c>
      <c r="F35" s="1" t="s">
        <v>115</v>
      </c>
      <c r="G35" s="1" t="s">
        <v>116</v>
      </c>
    </row>
    <row r="36" spans="3:7" x14ac:dyDescent="0.2">
      <c r="C36" s="1">
        <v>0</v>
      </c>
      <c r="D36" s="13">
        <v>1.01</v>
      </c>
      <c r="E36" s="13">
        <v>1.1499999999999999</v>
      </c>
      <c r="F36" s="13">
        <v>1.03</v>
      </c>
      <c r="G36" s="13">
        <v>1.08</v>
      </c>
    </row>
    <row r="37" spans="3:7" x14ac:dyDescent="0.2">
      <c r="C37" s="1">
        <v>3</v>
      </c>
      <c r="D37" s="13">
        <v>0.79645605460217705</v>
      </c>
      <c r="E37" s="13">
        <v>2.6665973541823984</v>
      </c>
      <c r="F37" s="13">
        <v>3.8682114685736968</v>
      </c>
      <c r="G37" s="13">
        <v>16.037010589474761</v>
      </c>
    </row>
    <row r="38" spans="3:7" x14ac:dyDescent="0.2">
      <c r="C38" s="1">
        <v>6</v>
      </c>
      <c r="D38" s="13">
        <v>0.17965902732236513</v>
      </c>
      <c r="E38" s="13">
        <v>0.84674531236252693</v>
      </c>
      <c r="F38" s="13">
        <v>18.168070865134041</v>
      </c>
      <c r="G38" s="13">
        <v>11.63178013856248</v>
      </c>
    </row>
    <row r="39" spans="3:7" x14ac:dyDescent="0.2">
      <c r="C39" s="1">
        <v>12</v>
      </c>
      <c r="D39" s="13">
        <v>0.40007248986131894</v>
      </c>
      <c r="E39" s="13">
        <v>0.65899221781131001</v>
      </c>
      <c r="F39" s="13">
        <v>12.567856139846631</v>
      </c>
      <c r="G39" s="13">
        <v>50.738184743058227</v>
      </c>
    </row>
    <row r="40" spans="3:7" x14ac:dyDescent="0.2">
      <c r="C40" s="1">
        <v>24</v>
      </c>
      <c r="D40" s="13">
        <v>1.0424657608411192</v>
      </c>
      <c r="E40" s="13">
        <v>0.57700937588177836</v>
      </c>
      <c r="F40" s="13">
        <v>2.2894483211973697</v>
      </c>
      <c r="G40" s="13">
        <v>35.098399350227993</v>
      </c>
    </row>
    <row r="43" spans="3:7" x14ac:dyDescent="0.2">
      <c r="C43" s="1" t="s">
        <v>117</v>
      </c>
      <c r="D43" s="1">
        <v>0.14600430952690013</v>
      </c>
      <c r="E43" s="1">
        <v>0.77199855988481958</v>
      </c>
      <c r="F43" s="1">
        <v>0.30359215440217774</v>
      </c>
      <c r="G43" s="1">
        <v>0.52973132944944312</v>
      </c>
    </row>
    <row r="44" spans="3:7" x14ac:dyDescent="0.2">
      <c r="C44" s="1" t="s">
        <v>118</v>
      </c>
      <c r="D44" s="1">
        <v>0.26235204666713313</v>
      </c>
      <c r="E44" s="1">
        <v>0.31481970040544088</v>
      </c>
      <c r="F44" s="1">
        <v>0.45864352689667187</v>
      </c>
      <c r="G44" s="1">
        <v>0.99205462025705615</v>
      </c>
    </row>
    <row r="45" spans="3:7" x14ac:dyDescent="0.2">
      <c r="C45" s="1" t="s">
        <v>119</v>
      </c>
      <c r="D45" s="1">
        <v>2.2523232497921937E-2</v>
      </c>
      <c r="E45" s="1">
        <v>0.4433891534349485</v>
      </c>
      <c r="F45" s="1">
        <v>0.5680045434737061</v>
      </c>
      <c r="G45" s="1">
        <v>0.80234919378358249</v>
      </c>
    </row>
    <row r="46" spans="3:7" x14ac:dyDescent="0.2">
      <c r="C46" s="1" t="s">
        <v>120</v>
      </c>
      <c r="D46" s="1">
        <v>3.6023097103961489E-2</v>
      </c>
      <c r="E46" s="1">
        <v>0.8514677514597927</v>
      </c>
      <c r="F46" s="1">
        <v>1.0513753835788577</v>
      </c>
      <c r="G46" s="1">
        <v>1.0898760093657078</v>
      </c>
    </row>
    <row r="47" spans="3:7" x14ac:dyDescent="0.2">
      <c r="C47" s="1" t="s">
        <v>121</v>
      </c>
      <c r="D47" s="1">
        <v>0.38688169536391298</v>
      </c>
      <c r="E47" s="1">
        <v>0.47583221426253675</v>
      </c>
      <c r="F47" s="1">
        <v>1.2355789395323595</v>
      </c>
      <c r="G47" s="1">
        <v>0.88868656044716554</v>
      </c>
    </row>
    <row r="51" spans="3:8" x14ac:dyDescent="0.2">
      <c r="C51" s="1" t="s">
        <v>114</v>
      </c>
      <c r="D51" s="13">
        <v>1.01</v>
      </c>
      <c r="E51" s="13">
        <v>0.79645605460217705</v>
      </c>
      <c r="F51" s="13">
        <v>0.17965902732236513</v>
      </c>
      <c r="G51" s="13">
        <v>0.40007248986131894</v>
      </c>
      <c r="H51" s="13">
        <v>1.0424657608411192</v>
      </c>
    </row>
    <row r="52" spans="3:8" x14ac:dyDescent="0.2">
      <c r="C52" s="1" t="s">
        <v>1</v>
      </c>
      <c r="D52" s="13">
        <v>1.1499999999999999</v>
      </c>
      <c r="E52" s="13">
        <v>2.6665973541823984</v>
      </c>
      <c r="F52" s="13">
        <v>0.84674531236252693</v>
      </c>
      <c r="G52" s="13">
        <v>0.65899221781131001</v>
      </c>
      <c r="H52" s="13">
        <v>0.57700937588177836</v>
      </c>
    </row>
    <row r="53" spans="3:8" x14ac:dyDescent="0.2">
      <c r="C53" s="1" t="s">
        <v>115</v>
      </c>
      <c r="D53" s="13">
        <v>1.03</v>
      </c>
      <c r="E53" s="13">
        <v>3.8682114685736968</v>
      </c>
      <c r="F53" s="13">
        <v>18.168070865134041</v>
      </c>
      <c r="G53" s="13">
        <v>12.567856139846631</v>
      </c>
      <c r="H53" s="13">
        <v>2.2894483211973697</v>
      </c>
    </row>
    <row r="54" spans="3:8" x14ac:dyDescent="0.2">
      <c r="C54" s="1" t="s">
        <v>116</v>
      </c>
      <c r="D54" s="13">
        <v>1.08</v>
      </c>
      <c r="E54" s="13">
        <v>16.037010589474761</v>
      </c>
      <c r="F54" s="13">
        <v>11.63178013856248</v>
      </c>
      <c r="G54" s="13">
        <v>50.738184743058227</v>
      </c>
      <c r="H54" s="13">
        <v>35.098399350227993</v>
      </c>
    </row>
    <row r="55" spans="3:8" x14ac:dyDescent="0.2">
      <c r="D55" s="1">
        <v>0.14600430952690013</v>
      </c>
      <c r="E55" s="1">
        <v>0.26235204666713313</v>
      </c>
      <c r="F55" s="1">
        <v>2.2523232497921937E-2</v>
      </c>
      <c r="G55" s="1">
        <v>3.6023097103961489E-2</v>
      </c>
      <c r="H55" s="1">
        <v>0.38688169536391298</v>
      </c>
    </row>
    <row r="56" spans="3:8" x14ac:dyDescent="0.2">
      <c r="D56" s="1">
        <v>0.77199855988481958</v>
      </c>
      <c r="E56" s="1">
        <v>0.31481970040544088</v>
      </c>
      <c r="F56" s="1">
        <v>0.4433891534349485</v>
      </c>
      <c r="G56" s="1">
        <v>0.8514677514597927</v>
      </c>
      <c r="H56" s="1">
        <v>0.47583221426253675</v>
      </c>
    </row>
    <row r="57" spans="3:8" x14ac:dyDescent="0.2">
      <c r="D57" s="1">
        <v>0.30359215440217774</v>
      </c>
      <c r="E57" s="1">
        <v>0.45864352689667187</v>
      </c>
      <c r="F57" s="1">
        <v>0.5680045434737061</v>
      </c>
      <c r="G57" s="1">
        <v>1.0513753835788577</v>
      </c>
      <c r="H57" s="1">
        <v>1.2355789395323595</v>
      </c>
    </row>
    <row r="58" spans="3:8" x14ac:dyDescent="0.2">
      <c r="D58" s="1">
        <v>0.52973132944944312</v>
      </c>
      <c r="E58" s="1">
        <v>0.99205462025705615</v>
      </c>
      <c r="F58" s="1">
        <v>0.80234919378358249</v>
      </c>
      <c r="G58" s="1">
        <v>1.0898760093657078</v>
      </c>
      <c r="H58" s="1">
        <v>0.88868656044716554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6C5C0-0B1E-4F7F-8CF7-BC549BB6D5CE}">
  <dimension ref="A1:Q34"/>
  <sheetViews>
    <sheetView workbookViewId="0">
      <selection activeCell="E1" sqref="E1"/>
    </sheetView>
  </sheetViews>
  <sheetFormatPr defaultColWidth="8.875" defaultRowHeight="15.75" x14ac:dyDescent="0.2"/>
  <cols>
    <col min="1" max="4" width="8.875" style="1"/>
    <col min="5" max="5" width="12.125" style="1" customWidth="1"/>
    <col min="6" max="16384" width="8.875" style="1"/>
  </cols>
  <sheetData>
    <row r="1" spans="1:10" ht="26.25" x14ac:dyDescent="0.2">
      <c r="B1" s="1" t="s">
        <v>4</v>
      </c>
      <c r="C1" s="1" t="s">
        <v>5</v>
      </c>
      <c r="D1" s="1" t="s">
        <v>6</v>
      </c>
      <c r="E1" s="23" t="s">
        <v>146</v>
      </c>
    </row>
    <row r="2" spans="1:10" x14ac:dyDescent="0.2">
      <c r="B2" s="1">
        <v>48.6</v>
      </c>
      <c r="C2" s="1">
        <v>64.599999999999994</v>
      </c>
      <c r="D2" s="1">
        <v>25.3</v>
      </c>
      <c r="E2" s="1">
        <f>(B2-D2)/(C2-D2)*100</f>
        <v>59.287531806615782</v>
      </c>
      <c r="G2" s="1">
        <v>59.287531806615782</v>
      </c>
      <c r="H2" s="2">
        <v>47.161572052401745</v>
      </c>
      <c r="I2" s="1">
        <v>107.63358778625954</v>
      </c>
      <c r="J2" s="2">
        <v>89.302524604193408</v>
      </c>
    </row>
    <row r="3" spans="1:10" x14ac:dyDescent="0.2">
      <c r="A3" s="1" t="s">
        <v>0</v>
      </c>
      <c r="B3" s="1">
        <v>36.200000000000003</v>
      </c>
      <c r="C3" s="1">
        <v>47.2</v>
      </c>
      <c r="D3" s="1">
        <v>25.3</v>
      </c>
      <c r="E3" s="1">
        <f t="shared" ref="E3:E13" si="0">(B3-D3)/(C3-D3)*100</f>
        <v>49.771689497716899</v>
      </c>
      <c r="G3" s="1">
        <v>49.771689497716899</v>
      </c>
      <c r="H3" s="2">
        <v>53.820598006644516</v>
      </c>
      <c r="I3" s="1">
        <v>100.45934772622876</v>
      </c>
      <c r="J3" s="2">
        <v>86.628117094325987</v>
      </c>
    </row>
    <row r="4" spans="1:10" x14ac:dyDescent="0.2">
      <c r="B4" s="1">
        <v>45.6</v>
      </c>
      <c r="C4" s="1">
        <v>59.9</v>
      </c>
      <c r="D4" s="1">
        <v>25.3</v>
      </c>
      <c r="E4" s="1">
        <f t="shared" si="0"/>
        <v>58.670520231213885</v>
      </c>
      <c r="G4" s="1">
        <v>58.670520231213885</v>
      </c>
      <c r="H4" s="2">
        <v>30.769230769230756</v>
      </c>
      <c r="I4" s="1">
        <v>95.417694747973215</v>
      </c>
      <c r="J4" s="2">
        <v>83.227935111355507</v>
      </c>
    </row>
    <row r="5" spans="1:10" x14ac:dyDescent="0.2">
      <c r="B5" s="2">
        <v>36.1</v>
      </c>
      <c r="C5" s="2">
        <v>48.2</v>
      </c>
      <c r="D5" s="2">
        <v>25.3</v>
      </c>
      <c r="E5" s="2">
        <f t="shared" si="0"/>
        <v>47.161572052401745</v>
      </c>
      <c r="G5" s="9">
        <f>AVERAGE(G2:G4)</f>
        <v>55.909913845182189</v>
      </c>
      <c r="H5" s="9">
        <f t="shared" ref="H5:J5" si="1">AVERAGE(H2:H4)</f>
        <v>43.917133609425669</v>
      </c>
      <c r="I5" s="9">
        <f t="shared" si="1"/>
        <v>101.17021008682049</v>
      </c>
      <c r="J5" s="9">
        <f t="shared" si="1"/>
        <v>86.3861922699583</v>
      </c>
    </row>
    <row r="6" spans="1:10" x14ac:dyDescent="0.2">
      <c r="A6" s="1" t="s">
        <v>1</v>
      </c>
      <c r="B6" s="2">
        <v>41.5</v>
      </c>
      <c r="C6" s="2">
        <v>55.4</v>
      </c>
      <c r="D6" s="2">
        <v>25.3</v>
      </c>
      <c r="E6" s="2">
        <f t="shared" si="0"/>
        <v>53.820598006644516</v>
      </c>
      <c r="F6" s="1" t="s">
        <v>68</v>
      </c>
      <c r="G6" s="1">
        <f>STDEV(G2:G4)</f>
        <v>5.3248027593429921</v>
      </c>
      <c r="H6" s="1">
        <f t="shared" ref="H6:J6" si="2">STDEV(H2:H4)</f>
        <v>11.863227574577857</v>
      </c>
      <c r="I6" s="1">
        <f t="shared" si="2"/>
        <v>6.1388927871801631</v>
      </c>
      <c r="J6" s="1">
        <f t="shared" si="2"/>
        <v>3.0445122913380005</v>
      </c>
    </row>
    <row r="7" spans="1:10" x14ac:dyDescent="0.2">
      <c r="B7" s="2">
        <v>28.5</v>
      </c>
      <c r="C7" s="2">
        <v>35.700000000000003</v>
      </c>
      <c r="D7" s="2">
        <v>25.3</v>
      </c>
      <c r="E7" s="2">
        <f t="shared" si="0"/>
        <v>30.769230769230756</v>
      </c>
    </row>
    <row r="8" spans="1:10" x14ac:dyDescent="0.2">
      <c r="B8" s="1">
        <v>265</v>
      </c>
      <c r="C8" s="1">
        <v>248</v>
      </c>
      <c r="D8" s="1">
        <v>25.3</v>
      </c>
      <c r="E8" s="1">
        <f t="shared" si="0"/>
        <v>107.63358778625954</v>
      </c>
    </row>
    <row r="9" spans="1:10" x14ac:dyDescent="0.2">
      <c r="A9" s="1" t="s">
        <v>2</v>
      </c>
      <c r="B9" s="1">
        <v>244</v>
      </c>
      <c r="C9" s="1">
        <v>243</v>
      </c>
      <c r="D9" s="1">
        <v>25.3</v>
      </c>
      <c r="E9" s="1">
        <f t="shared" si="0"/>
        <v>100.45934772622876</v>
      </c>
      <c r="I9" s="1" t="s">
        <v>67</v>
      </c>
      <c r="J9" s="1" t="s">
        <v>68</v>
      </c>
    </row>
    <row r="10" spans="1:10" x14ac:dyDescent="0.2">
      <c r="B10" s="1">
        <v>296</v>
      </c>
      <c r="C10" s="1">
        <v>309</v>
      </c>
      <c r="D10" s="1">
        <v>25.3</v>
      </c>
      <c r="E10" s="1">
        <f t="shared" si="0"/>
        <v>95.417694747973215</v>
      </c>
      <c r="H10" s="1" t="s">
        <v>114</v>
      </c>
      <c r="I10" s="1">
        <v>55.909913845182189</v>
      </c>
      <c r="J10" s="1">
        <v>5.3248027593429921</v>
      </c>
    </row>
    <row r="11" spans="1:10" x14ac:dyDescent="0.2">
      <c r="B11" s="2">
        <v>234</v>
      </c>
      <c r="C11" s="2">
        <v>259</v>
      </c>
      <c r="D11" s="2">
        <v>25.3</v>
      </c>
      <c r="E11" s="2">
        <f t="shared" si="0"/>
        <v>89.302524604193408</v>
      </c>
      <c r="H11" s="1" t="s">
        <v>115</v>
      </c>
      <c r="I11" s="1">
        <v>101.17021008682049</v>
      </c>
      <c r="J11" s="1">
        <v>6.1388927871801631</v>
      </c>
    </row>
    <row r="12" spans="1:10" x14ac:dyDescent="0.2">
      <c r="A12" s="1" t="s">
        <v>3</v>
      </c>
      <c r="B12" s="2">
        <v>265</v>
      </c>
      <c r="C12" s="2">
        <v>302</v>
      </c>
      <c r="D12" s="2">
        <v>25.3</v>
      </c>
      <c r="E12" s="2">
        <f t="shared" si="0"/>
        <v>86.628117094325987</v>
      </c>
      <c r="H12" s="1" t="s">
        <v>1</v>
      </c>
      <c r="I12" s="1">
        <v>43.917133609425669</v>
      </c>
      <c r="J12" s="1">
        <v>11.863227574577857</v>
      </c>
    </row>
    <row r="13" spans="1:10" x14ac:dyDescent="0.2">
      <c r="B13" s="2">
        <v>328</v>
      </c>
      <c r="C13" s="2">
        <v>389</v>
      </c>
      <c r="D13" s="2">
        <v>25.3</v>
      </c>
      <c r="E13" s="2">
        <f t="shared" si="0"/>
        <v>83.227935111355507</v>
      </c>
      <c r="H13" s="1" t="s">
        <v>116</v>
      </c>
      <c r="I13" s="1">
        <v>86.3861922699583</v>
      </c>
      <c r="J13" s="1">
        <v>3.0445122913380005</v>
      </c>
    </row>
    <row r="24" spans="17:17" x14ac:dyDescent="0.2">
      <c r="Q24" s="20"/>
    </row>
    <row r="25" spans="17:17" x14ac:dyDescent="0.2">
      <c r="Q25"/>
    </row>
    <row r="26" spans="17:17" x14ac:dyDescent="0.2">
      <c r="Q26"/>
    </row>
    <row r="27" spans="17:17" x14ac:dyDescent="0.2">
      <c r="Q27"/>
    </row>
    <row r="28" spans="17:17" x14ac:dyDescent="0.2">
      <c r="Q28"/>
    </row>
    <row r="29" spans="17:17" x14ac:dyDescent="0.2">
      <c r="Q29"/>
    </row>
    <row r="30" spans="17:17" x14ac:dyDescent="0.2">
      <c r="Q30"/>
    </row>
    <row r="31" spans="17:17" x14ac:dyDescent="0.2">
      <c r="Q31"/>
    </row>
    <row r="32" spans="17:17" x14ac:dyDescent="0.2">
      <c r="Q32"/>
    </row>
    <row r="33" spans="12:17" x14ac:dyDescent="0.2">
      <c r="L33" s="21"/>
      <c r="M33" s="21"/>
      <c r="N33" s="21"/>
      <c r="O33" s="21"/>
      <c r="P33" s="21"/>
      <c r="Q33"/>
    </row>
    <row r="34" spans="12:17" x14ac:dyDescent="0.2">
      <c r="L34" s="21"/>
      <c r="M34" s="21"/>
      <c r="N34" s="21"/>
      <c r="O34" s="21"/>
      <c r="P34" s="21"/>
      <c r="Q34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D1" sqref="D1"/>
    </sheetView>
  </sheetViews>
  <sheetFormatPr defaultColWidth="8.875" defaultRowHeight="15.75" x14ac:dyDescent="0.2"/>
  <cols>
    <col min="1" max="1" width="8.875" style="1"/>
    <col min="2" max="2" width="16.875" style="1" customWidth="1"/>
    <col min="3" max="3" width="10.75" style="1" customWidth="1"/>
    <col min="4" max="4" width="15.875" style="1" customWidth="1"/>
    <col min="5" max="16384" width="8.875" style="1"/>
  </cols>
  <sheetData>
    <row r="1" spans="1:10" ht="26.25" x14ac:dyDescent="0.2">
      <c r="B1" s="1" t="s">
        <v>7</v>
      </c>
      <c r="C1" s="1" t="s">
        <v>8</v>
      </c>
      <c r="D1" s="23" t="s">
        <v>147</v>
      </c>
    </row>
    <row r="2" spans="1:10" x14ac:dyDescent="0.2">
      <c r="B2" s="1">
        <v>0.155</v>
      </c>
      <c r="C2" s="1">
        <v>0.42699999999999999</v>
      </c>
      <c r="D2" s="1">
        <f>13.36*C2-5.19*B2</f>
        <v>4.9002699999999999</v>
      </c>
      <c r="G2" s="1">
        <v>4.9002699999999999</v>
      </c>
      <c r="H2" s="2">
        <v>1.8976199999999996</v>
      </c>
      <c r="I2" s="1">
        <v>1.7379699999999998</v>
      </c>
      <c r="J2" s="2">
        <v>1.03806</v>
      </c>
    </row>
    <row r="3" spans="1:10" x14ac:dyDescent="0.2">
      <c r="A3" s="1" t="s">
        <v>0</v>
      </c>
      <c r="B3" s="1">
        <v>0.14599999999999999</v>
      </c>
      <c r="C3" s="1">
        <v>0.39500000000000002</v>
      </c>
      <c r="D3" s="1">
        <f t="shared" ref="D3:D13" si="0">13.36*C3-5.19*B3</f>
        <v>4.5194599999999996</v>
      </c>
      <c r="G3" s="1">
        <v>4.5194599999999996</v>
      </c>
      <c r="H3" s="2">
        <v>1.8292800000000002</v>
      </c>
      <c r="I3" s="1">
        <v>1.1235099999999998</v>
      </c>
      <c r="J3" s="2">
        <v>1.1694499999999999</v>
      </c>
    </row>
    <row r="4" spans="1:10" x14ac:dyDescent="0.2">
      <c r="B4" s="1">
        <v>0.154</v>
      </c>
      <c r="C4" s="1">
        <v>0.41299999999999998</v>
      </c>
      <c r="D4" s="1">
        <f t="shared" si="0"/>
        <v>4.7184199999999992</v>
      </c>
      <c r="G4" s="1">
        <v>4.7184199999999992</v>
      </c>
      <c r="H4" s="2">
        <v>1.7870899999999996</v>
      </c>
      <c r="I4" s="1">
        <v>1.4380900000000001</v>
      </c>
      <c r="J4" s="2">
        <v>1.0001899999999997</v>
      </c>
    </row>
    <row r="5" spans="1:10" x14ac:dyDescent="0.2">
      <c r="B5" s="2">
        <v>0.09</v>
      </c>
      <c r="C5" s="2">
        <v>0.17699999999999999</v>
      </c>
      <c r="D5" s="2">
        <f t="shared" si="0"/>
        <v>1.8976199999999996</v>
      </c>
      <c r="G5" s="3">
        <f>AVERAGE(G2:G4)</f>
        <v>4.7127166666666662</v>
      </c>
      <c r="H5" s="3">
        <f t="shared" ref="H5:J5" si="1">AVERAGE(H2:H4)</f>
        <v>1.8379966666666665</v>
      </c>
      <c r="I5" s="3">
        <f t="shared" si="1"/>
        <v>1.4331899999999997</v>
      </c>
      <c r="J5" s="3">
        <f t="shared" si="1"/>
        <v>1.0692333333333333</v>
      </c>
    </row>
    <row r="6" spans="1:10" x14ac:dyDescent="0.2">
      <c r="A6" s="1" t="s">
        <v>1</v>
      </c>
      <c r="B6" s="2">
        <v>0.08</v>
      </c>
      <c r="C6" s="2">
        <v>0.16800000000000001</v>
      </c>
      <c r="D6" s="2">
        <f t="shared" si="0"/>
        <v>1.8292800000000002</v>
      </c>
      <c r="F6" s="1" t="s">
        <v>68</v>
      </c>
      <c r="G6" s="1">
        <f>STDEV(G2:G4)</f>
        <v>0.19046905269185696</v>
      </c>
      <c r="H6" s="1">
        <f t="shared" ref="H6:J6" si="2">STDEV(H2:H4)</f>
        <v>5.5778180620501855E-2</v>
      </c>
      <c r="I6" s="1">
        <f t="shared" si="2"/>
        <v>0.30725930482249053</v>
      </c>
      <c r="J6" s="1">
        <f t="shared" si="2"/>
        <v>8.883169160459202E-2</v>
      </c>
    </row>
    <row r="7" spans="1:10" x14ac:dyDescent="0.2">
      <c r="B7" s="2">
        <v>0.10100000000000001</v>
      </c>
      <c r="C7" s="2">
        <v>0.17299999999999999</v>
      </c>
      <c r="D7" s="2">
        <f t="shared" si="0"/>
        <v>1.7870899999999996</v>
      </c>
    </row>
    <row r="8" spans="1:10" x14ac:dyDescent="0.2">
      <c r="B8" s="1">
        <v>7.6999999999999999E-2</v>
      </c>
      <c r="C8" s="1">
        <v>0.16</v>
      </c>
      <c r="D8" s="1">
        <f t="shared" si="0"/>
        <v>1.7379699999999998</v>
      </c>
      <c r="H8" s="1" t="s">
        <v>67</v>
      </c>
      <c r="I8" s="1" t="s">
        <v>68</v>
      </c>
    </row>
    <row r="9" spans="1:10" x14ac:dyDescent="0.2">
      <c r="A9" s="1" t="s">
        <v>2</v>
      </c>
      <c r="B9" s="1">
        <v>9.5000000000000001E-2</v>
      </c>
      <c r="C9" s="1">
        <v>0.121</v>
      </c>
      <c r="D9" s="1">
        <f t="shared" si="0"/>
        <v>1.1235099999999998</v>
      </c>
      <c r="G9" s="1" t="s">
        <v>114</v>
      </c>
      <c r="H9" s="3">
        <v>4.7127166666666662</v>
      </c>
      <c r="I9" s="1">
        <v>0.19046905269185696</v>
      </c>
    </row>
    <row r="10" spans="1:10" x14ac:dyDescent="0.2">
      <c r="B10" s="1">
        <v>7.2999999999999995E-2</v>
      </c>
      <c r="C10" s="1">
        <v>0.13600000000000001</v>
      </c>
      <c r="D10" s="1">
        <f t="shared" si="0"/>
        <v>1.4380900000000001</v>
      </c>
      <c r="G10" s="1" t="s">
        <v>115</v>
      </c>
      <c r="H10" s="3">
        <v>1.4331899999999997</v>
      </c>
      <c r="I10" s="1">
        <v>0.30725930482249053</v>
      </c>
    </row>
    <row r="11" spans="1:10" x14ac:dyDescent="0.2">
      <c r="B11" s="2">
        <v>7.8E-2</v>
      </c>
      <c r="C11" s="2">
        <v>0.108</v>
      </c>
      <c r="D11" s="2">
        <f t="shared" si="0"/>
        <v>1.03806</v>
      </c>
      <c r="G11" s="1" t="s">
        <v>1</v>
      </c>
      <c r="H11" s="3">
        <v>1.8379966666666665</v>
      </c>
      <c r="I11" s="1">
        <v>5.5778180620501855E-2</v>
      </c>
    </row>
    <row r="12" spans="1:10" x14ac:dyDescent="0.2">
      <c r="A12" s="1" t="s">
        <v>3</v>
      </c>
      <c r="B12" s="2">
        <v>8.1000000000000003E-2</v>
      </c>
      <c r="C12" s="2">
        <v>0.11899999999999999</v>
      </c>
      <c r="D12" s="2">
        <f t="shared" si="0"/>
        <v>1.1694499999999999</v>
      </c>
      <c r="G12" s="1" t="s">
        <v>116</v>
      </c>
      <c r="H12" s="3">
        <v>1.0692333333333333</v>
      </c>
      <c r="I12" s="1">
        <v>8.883169160459202E-2</v>
      </c>
    </row>
    <row r="13" spans="1:10" x14ac:dyDescent="0.2">
      <c r="B13" s="2">
        <v>7.4999999999999997E-2</v>
      </c>
      <c r="C13" s="2">
        <v>0.104</v>
      </c>
      <c r="D13" s="2">
        <f t="shared" si="0"/>
        <v>1.0001899999999997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A9A3-E741-492B-A159-7DECFC6C8A78}">
  <dimension ref="A1:G15"/>
  <sheetViews>
    <sheetView workbookViewId="0">
      <selection activeCell="C7" sqref="C7"/>
    </sheetView>
  </sheetViews>
  <sheetFormatPr defaultColWidth="8.875" defaultRowHeight="15.75" x14ac:dyDescent="0.2"/>
  <cols>
    <col min="1" max="1" width="8.875" style="1"/>
    <col min="2" max="2" width="14.25" style="1" customWidth="1"/>
    <col min="3" max="16384" width="8.875" style="1"/>
  </cols>
  <sheetData>
    <row r="1" spans="1:7" ht="26.25" x14ac:dyDescent="0.2">
      <c r="B1" s="23" t="s">
        <v>139</v>
      </c>
    </row>
    <row r="2" spans="1:7" x14ac:dyDescent="0.2">
      <c r="B2" s="1">
        <v>0.33</v>
      </c>
    </row>
    <row r="3" spans="1:7" x14ac:dyDescent="0.2">
      <c r="A3" s="1" t="s">
        <v>0</v>
      </c>
      <c r="B3" s="1">
        <v>0.36899999999999999</v>
      </c>
      <c r="D3" s="1">
        <v>0.33</v>
      </c>
      <c r="E3" s="2">
        <v>4.5999999999999999E-2</v>
      </c>
      <c r="F3" s="1">
        <v>2.5999999999999999E-2</v>
      </c>
      <c r="G3" s="2">
        <v>9.5000000000000001E-2</v>
      </c>
    </row>
    <row r="4" spans="1:7" x14ac:dyDescent="0.2">
      <c r="B4" s="1">
        <v>0.33100000000000002</v>
      </c>
      <c r="D4" s="1">
        <v>0.36899999999999999</v>
      </c>
      <c r="E4" s="2">
        <v>2.4E-2</v>
      </c>
      <c r="F4" s="1">
        <v>5.8000000000000003E-2</v>
      </c>
      <c r="G4" s="2">
        <v>8.6999999999999994E-2</v>
      </c>
    </row>
    <row r="5" spans="1:7" x14ac:dyDescent="0.2">
      <c r="B5" s="2">
        <v>4.5999999999999999E-2</v>
      </c>
      <c r="D5" s="1">
        <v>0.33100000000000002</v>
      </c>
      <c r="E5" s="2">
        <v>2.5999999999999999E-2</v>
      </c>
      <c r="F5" s="1">
        <v>2.9000000000000001E-2</v>
      </c>
      <c r="G5" s="2">
        <v>0.108</v>
      </c>
    </row>
    <row r="6" spans="1:7" x14ac:dyDescent="0.2">
      <c r="A6" s="1" t="s">
        <v>1</v>
      </c>
      <c r="B6" s="2">
        <v>2.4E-2</v>
      </c>
      <c r="D6" s="3">
        <f>AVERAGE(D3:D5)</f>
        <v>0.34333333333333332</v>
      </c>
      <c r="E6" s="3">
        <f t="shared" ref="E6:G6" si="0">AVERAGE(E3:E5)</f>
        <v>3.2000000000000001E-2</v>
      </c>
      <c r="F6" s="3">
        <f t="shared" si="0"/>
        <v>3.7666666666666668E-2</v>
      </c>
      <c r="G6" s="3">
        <f t="shared" si="0"/>
        <v>9.6666666666666665E-2</v>
      </c>
    </row>
    <row r="7" spans="1:7" x14ac:dyDescent="0.2">
      <c r="B7" s="2">
        <v>2.5999999999999999E-2</v>
      </c>
      <c r="C7" s="1" t="s">
        <v>141</v>
      </c>
      <c r="D7" s="3">
        <f>STDEV(D3:D5)</f>
        <v>2.2233608194203044E-2</v>
      </c>
      <c r="E7" s="3">
        <f t="shared" ref="E7:G7" si="1">STDEV(E3:E5)</f>
        <v>1.2165525060596436E-2</v>
      </c>
      <c r="F7" s="3">
        <f t="shared" si="1"/>
        <v>1.7672954855748751E-2</v>
      </c>
      <c r="G7" s="3">
        <f t="shared" si="1"/>
        <v>1.0598742063723099E-2</v>
      </c>
    </row>
    <row r="8" spans="1:7" x14ac:dyDescent="0.2">
      <c r="B8" s="1">
        <v>2.5999999999999999E-2</v>
      </c>
    </row>
    <row r="9" spans="1:7" x14ac:dyDescent="0.2">
      <c r="A9" s="1" t="s">
        <v>2</v>
      </c>
      <c r="B9" s="1">
        <v>5.8000000000000003E-2</v>
      </c>
    </row>
    <row r="10" spans="1:7" x14ac:dyDescent="0.2">
      <c r="B10" s="1">
        <v>2.9000000000000001E-2</v>
      </c>
    </row>
    <row r="11" spans="1:7" x14ac:dyDescent="0.2">
      <c r="B11" s="2">
        <v>9.5000000000000001E-2</v>
      </c>
      <c r="E11" s="1" t="s">
        <v>67</v>
      </c>
      <c r="F11" s="1" t="s">
        <v>68</v>
      </c>
    </row>
    <row r="12" spans="1:7" x14ac:dyDescent="0.2">
      <c r="A12" s="1" t="s">
        <v>3</v>
      </c>
      <c r="B12" s="2">
        <v>8.6999999999999994E-2</v>
      </c>
      <c r="D12" s="1" t="s">
        <v>0</v>
      </c>
      <c r="E12" s="3">
        <v>0.34333333333333332</v>
      </c>
      <c r="F12" s="3">
        <v>2.2233608194203044E-2</v>
      </c>
    </row>
    <row r="13" spans="1:7" x14ac:dyDescent="0.2">
      <c r="B13" s="2">
        <v>0.108</v>
      </c>
      <c r="D13" s="1" t="s">
        <v>1</v>
      </c>
      <c r="E13" s="3">
        <v>3.2000000000000001E-2</v>
      </c>
      <c r="F13" s="3">
        <v>1.2165525060596436E-2</v>
      </c>
    </row>
    <row r="14" spans="1:7" x14ac:dyDescent="0.2">
      <c r="D14" s="1" t="s">
        <v>2</v>
      </c>
      <c r="E14" s="3">
        <v>3.7666666666666668E-2</v>
      </c>
      <c r="F14" s="3">
        <v>1.7672954855748751E-2</v>
      </c>
    </row>
    <row r="15" spans="1:7" x14ac:dyDescent="0.2">
      <c r="D15" s="1" t="s">
        <v>3</v>
      </c>
      <c r="E15" s="3">
        <v>9.6666666666666665E-2</v>
      </c>
      <c r="F15" s="3">
        <v>1.0598742063723099E-2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85F4-6FB3-441B-AC29-036671BEE984}">
  <dimension ref="A1:S15"/>
  <sheetViews>
    <sheetView workbookViewId="0">
      <selection activeCell="I11" sqref="I11"/>
    </sheetView>
  </sheetViews>
  <sheetFormatPr defaultColWidth="8.875" defaultRowHeight="15.75" x14ac:dyDescent="0.2"/>
  <cols>
    <col min="1" max="4" width="8.875" style="1"/>
    <col min="5" max="6" width="20.5" style="1" customWidth="1"/>
    <col min="7" max="7" width="18.625" style="1" customWidth="1"/>
    <col min="8" max="16384" width="8.875" style="1"/>
  </cols>
  <sheetData>
    <row r="1" spans="1:19" ht="26.25" x14ac:dyDescent="0.2">
      <c r="B1" s="1" t="s">
        <v>9</v>
      </c>
      <c r="C1" s="1" t="s">
        <v>10</v>
      </c>
      <c r="D1" s="1" t="s">
        <v>11</v>
      </c>
      <c r="E1" s="22" t="s">
        <v>142</v>
      </c>
      <c r="F1" s="22" t="s">
        <v>143</v>
      </c>
      <c r="G1" s="22" t="s">
        <v>144</v>
      </c>
    </row>
    <row r="2" spans="1:19" x14ac:dyDescent="0.2">
      <c r="B2" s="1">
        <v>0.32600000000000001</v>
      </c>
      <c r="C2" s="1">
        <v>0.222</v>
      </c>
      <c r="D2" s="1">
        <v>0.127</v>
      </c>
      <c r="E2" s="4">
        <f>(C2-0.0474*D2)/5.34</f>
        <v>4.0445730337078656E-2</v>
      </c>
      <c r="F2" s="4">
        <f>(D2-0.208*C2)/5.09</f>
        <v>1.5878978388998037E-2</v>
      </c>
      <c r="G2" s="4">
        <f>(B2-2.41*E2-0.849*F2)/9.62</f>
        <v>2.2353901999519869E-2</v>
      </c>
      <c r="J2" s="4">
        <v>4.0445730337078656E-2</v>
      </c>
      <c r="K2" s="7">
        <v>1.1282921348314608E-2</v>
      </c>
      <c r="L2" s="4">
        <v>2.6765580524344572E-2</v>
      </c>
      <c r="M2" s="7">
        <v>9.6330337078651684E-3</v>
      </c>
      <c r="P2" s="4">
        <v>2.2353901999519869E-2</v>
      </c>
      <c r="Q2" s="7">
        <v>4.3991281284561784E-3</v>
      </c>
      <c r="R2" s="4">
        <v>1.0060530334762579E-2</v>
      </c>
      <c r="S2" s="7">
        <v>2.6664019950452924E-3</v>
      </c>
    </row>
    <row r="3" spans="1:19" x14ac:dyDescent="0.2">
      <c r="A3" s="1" t="s">
        <v>0</v>
      </c>
      <c r="B3" s="1">
        <v>0.251</v>
      </c>
      <c r="C3" s="1">
        <v>0.17</v>
      </c>
      <c r="D3" s="1">
        <v>9.4E-2</v>
      </c>
      <c r="E3" s="4">
        <f t="shared" ref="E3:E13" si="0">(C3-0.0474*D3)/5.34</f>
        <v>3.1000823970037457E-2</v>
      </c>
      <c r="F3" s="4">
        <f t="shared" ref="F3:F13" si="1">(D3-0.208*C3)/5.09</f>
        <v>1.1520628683693517E-2</v>
      </c>
      <c r="G3" s="4">
        <f>(B3-2.41*E3-0.849*F3)/9.62</f>
        <v>1.7308420008290432E-2</v>
      </c>
      <c r="J3" s="4">
        <v>3.1000823970037457E-2</v>
      </c>
      <c r="K3" s="7">
        <v>1.0756629213483146E-2</v>
      </c>
      <c r="L3" s="4">
        <v>2.0860973782771536E-2</v>
      </c>
      <c r="M3" s="7">
        <v>9.2940074906367048E-3</v>
      </c>
      <c r="P3" s="4">
        <v>1.7308420008290432E-2</v>
      </c>
      <c r="Q3" s="7">
        <v>4.069759405567224E-3</v>
      </c>
      <c r="R3" s="4">
        <v>8.2160324288405376E-3</v>
      </c>
      <c r="S3" s="7">
        <v>2.6055762085600278E-3</v>
      </c>
    </row>
    <row r="4" spans="1:19" x14ac:dyDescent="0.2">
      <c r="B4" s="1">
        <v>0.25700000000000001</v>
      </c>
      <c r="C4" s="1">
        <v>0.114</v>
      </c>
      <c r="D4" s="1">
        <v>6.9000000000000006E-2</v>
      </c>
      <c r="E4" s="4">
        <f t="shared" si="0"/>
        <v>2.0735842696629214E-2</v>
      </c>
      <c r="F4" s="4">
        <f t="shared" si="1"/>
        <v>8.89744597249509E-3</v>
      </c>
      <c r="G4" s="4">
        <f>(B4-2.41*E4-0.849*F4)/9.62</f>
        <v>2.0735206597762505E-2</v>
      </c>
      <c r="J4" s="4">
        <v>2.0735842696629214E-2</v>
      </c>
      <c r="K4" s="7">
        <v>1.2371011235955057E-2</v>
      </c>
      <c r="L4" s="4">
        <v>1.9014943820224721E-2</v>
      </c>
      <c r="M4" s="7">
        <v>1.0382097378277154E-2</v>
      </c>
      <c r="P4" s="4">
        <v>2.0735206597762505E-2</v>
      </c>
      <c r="Q4" s="7">
        <v>4.7025248289553718E-3</v>
      </c>
      <c r="R4" s="4">
        <v>7.9668002085473023E-3</v>
      </c>
      <c r="S4" s="7">
        <v>2.9089729090592204E-3</v>
      </c>
    </row>
    <row r="5" spans="1:19" x14ac:dyDescent="0.2">
      <c r="B5" s="2">
        <v>7.6999999999999999E-2</v>
      </c>
      <c r="C5" s="2">
        <v>6.3E-2</v>
      </c>
      <c r="D5" s="2">
        <v>5.8000000000000003E-2</v>
      </c>
      <c r="E5" s="7">
        <f t="shared" si="0"/>
        <v>1.1282921348314608E-2</v>
      </c>
      <c r="F5" s="7">
        <f t="shared" si="1"/>
        <v>8.8204322200392937E-3</v>
      </c>
      <c r="G5" s="7">
        <f>(B5-2.41*E5-0.849*F5)/9.62</f>
        <v>4.3991281284561784E-3</v>
      </c>
      <c r="J5" s="4">
        <f>AVERAGE(J2:J4)</f>
        <v>3.0727465667915108E-2</v>
      </c>
      <c r="K5" s="4">
        <f t="shared" ref="K5:M5" si="2">AVERAGE(K2:K4)</f>
        <v>1.1470187265917602E-2</v>
      </c>
      <c r="L5" s="4">
        <f t="shared" si="2"/>
        <v>2.2213832709113607E-2</v>
      </c>
      <c r="M5" s="4">
        <f t="shared" si="2"/>
        <v>9.7697128589263414E-3</v>
      </c>
      <c r="P5" s="4">
        <f>AVERAGE(P2:P4)</f>
        <v>2.0132509535190937E-2</v>
      </c>
      <c r="Q5" s="4">
        <f t="shared" ref="Q5:S5" si="3">AVERAGE(Q2:Q4)</f>
        <v>4.3904707876595917E-3</v>
      </c>
      <c r="R5" s="4">
        <f t="shared" si="3"/>
        <v>8.7477876573834722E-3</v>
      </c>
      <c r="S5" s="4">
        <f t="shared" si="3"/>
        <v>2.7269837042215132E-3</v>
      </c>
    </row>
    <row r="6" spans="1:19" x14ac:dyDescent="0.2">
      <c r="A6" s="1" t="s">
        <v>1</v>
      </c>
      <c r="B6" s="2">
        <v>7.1999999999999995E-2</v>
      </c>
      <c r="C6" s="2">
        <v>0.06</v>
      </c>
      <c r="D6" s="2">
        <v>5.3999999999999999E-2</v>
      </c>
      <c r="E6" s="7">
        <f t="shared" si="0"/>
        <v>1.0756629213483146E-2</v>
      </c>
      <c r="F6" s="7">
        <f t="shared" si="1"/>
        <v>8.1571709233791753E-3</v>
      </c>
      <c r="G6" s="7">
        <f>(B6-2.41*E6-0.849*F6)/9.62</f>
        <v>4.069759405567224E-3</v>
      </c>
      <c r="I6" s="1" t="s">
        <v>68</v>
      </c>
      <c r="J6" s="1">
        <f>STDEV(J2:J4)</f>
        <v>9.8577868343147947E-3</v>
      </c>
      <c r="K6" s="1">
        <f t="shared" ref="K6:S6" si="4">STDEV(K2:K4)</f>
        <v>8.2332176063911573E-4</v>
      </c>
      <c r="L6" s="1">
        <f t="shared" si="4"/>
        <v>4.0485507018870378E-3</v>
      </c>
      <c r="M6" s="1">
        <f t="shared" si="4"/>
        <v>5.5677265885409083E-4</v>
      </c>
      <c r="P6" s="1">
        <f t="shared" si="4"/>
        <v>2.5761705966180575E-3</v>
      </c>
      <c r="Q6" s="1">
        <f t="shared" si="4"/>
        <v>3.1647153493031041E-4</v>
      </c>
      <c r="R6" s="1">
        <f t="shared" si="4"/>
        <v>1.1436779169274106E-3</v>
      </c>
      <c r="S6" s="1">
        <f t="shared" si="4"/>
        <v>1.6051478774082895E-4</v>
      </c>
    </row>
    <row r="7" spans="1:19" x14ac:dyDescent="0.2">
      <c r="B7" s="2">
        <v>8.3000000000000004E-2</v>
      </c>
      <c r="C7" s="2">
        <v>6.9000000000000006E-2</v>
      </c>
      <c r="D7" s="2">
        <v>6.2E-2</v>
      </c>
      <c r="E7" s="7">
        <f t="shared" si="0"/>
        <v>1.2371011235955057E-2</v>
      </c>
      <c r="F7" s="7">
        <f t="shared" si="1"/>
        <v>9.3611001964636533E-3</v>
      </c>
      <c r="G7" s="7">
        <f>(B7-2.41*E7-0.849*F7)/9.62</f>
        <v>4.7025248289553718E-3</v>
      </c>
    </row>
    <row r="8" spans="1:19" x14ac:dyDescent="0.2">
      <c r="B8" s="1">
        <v>0.17399999999999999</v>
      </c>
      <c r="C8" s="1">
        <v>0.14799999999999999</v>
      </c>
      <c r="D8" s="1">
        <v>0.107</v>
      </c>
      <c r="E8" s="8">
        <f t="shared" si="0"/>
        <v>2.6765580524344572E-2</v>
      </c>
      <c r="F8" s="4">
        <f t="shared" si="1"/>
        <v>1.497367387033399E-2</v>
      </c>
      <c r="G8" s="4">
        <f>(B8-2.41*E8-0.849*F8)/9.62</f>
        <v>1.0060530334762579E-2</v>
      </c>
    </row>
    <row r="9" spans="1:19" x14ac:dyDescent="0.2">
      <c r="A9" s="1" t="s">
        <v>2</v>
      </c>
      <c r="B9" s="1">
        <v>0.13800000000000001</v>
      </c>
      <c r="C9" s="1">
        <v>0.115</v>
      </c>
      <c r="D9" s="1">
        <v>7.5999999999999998E-2</v>
      </c>
      <c r="E9" s="8">
        <f t="shared" si="0"/>
        <v>2.0860973782771536E-2</v>
      </c>
      <c r="F9" s="4">
        <f t="shared" si="1"/>
        <v>1.0231827111984284E-2</v>
      </c>
      <c r="G9" s="4">
        <f>(B9-2.41*E9-0.849*F9)/9.62</f>
        <v>8.2160324288405376E-3</v>
      </c>
    </row>
    <row r="10" spans="1:19" x14ac:dyDescent="0.2">
      <c r="B10" s="1">
        <v>0.13100000000000001</v>
      </c>
      <c r="C10" s="1">
        <v>0.105</v>
      </c>
      <c r="D10" s="1">
        <v>7.2999999999999995E-2</v>
      </c>
      <c r="E10" s="8">
        <f t="shared" si="0"/>
        <v>1.9014943820224721E-2</v>
      </c>
      <c r="F10" s="4">
        <f t="shared" si="1"/>
        <v>1.0051080550098231E-2</v>
      </c>
      <c r="G10" s="4">
        <f>(B10-2.41*E10-0.849*F10)/9.62</f>
        <v>7.9668002085473023E-3</v>
      </c>
    </row>
    <row r="11" spans="1:19" x14ac:dyDescent="0.2">
      <c r="B11" s="2">
        <v>5.6000000000000001E-2</v>
      </c>
      <c r="C11" s="2">
        <v>5.3999999999999999E-2</v>
      </c>
      <c r="D11" s="2">
        <v>5.3999999999999999E-2</v>
      </c>
      <c r="E11" s="7">
        <f t="shared" si="0"/>
        <v>9.6330337078651684E-3</v>
      </c>
      <c r="F11" s="7">
        <f t="shared" si="1"/>
        <v>8.4023575638506875E-3</v>
      </c>
      <c r="G11" s="7">
        <f>(B11-2.41*E11-0.849*F11)/9.62</f>
        <v>2.6664019950452924E-3</v>
      </c>
      <c r="K11" s="1" t="s">
        <v>67</v>
      </c>
      <c r="L11" s="1" t="s">
        <v>68</v>
      </c>
      <c r="R11" s="1" t="s">
        <v>67</v>
      </c>
      <c r="S11" s="1" t="s">
        <v>68</v>
      </c>
    </row>
    <row r="12" spans="1:19" x14ac:dyDescent="0.2">
      <c r="A12" s="1" t="s">
        <v>3</v>
      </c>
      <c r="B12" s="2">
        <v>5.3999999999999999E-2</v>
      </c>
      <c r="C12" s="2">
        <v>5.1999999999999998E-2</v>
      </c>
      <c r="D12" s="2">
        <v>0.05</v>
      </c>
      <c r="E12" s="7">
        <f t="shared" si="0"/>
        <v>9.2940074906367048E-3</v>
      </c>
      <c r="F12" s="7">
        <f t="shared" si="1"/>
        <v>7.6982318271119855E-3</v>
      </c>
      <c r="G12" s="7">
        <f>(B12-2.41*E12-0.849*F12)/9.62</f>
        <v>2.6055762085600278E-3</v>
      </c>
      <c r="J12" s="1" t="s">
        <v>114</v>
      </c>
      <c r="K12" s="4">
        <v>3.0727465667915108E-2</v>
      </c>
      <c r="L12" s="1">
        <v>9.8577868343147947E-3</v>
      </c>
      <c r="Q12" s="1" t="s">
        <v>114</v>
      </c>
      <c r="R12" s="4">
        <v>2.0132509535190937E-2</v>
      </c>
      <c r="S12" s="1">
        <v>2.5761705966180575E-3</v>
      </c>
    </row>
    <row r="13" spans="1:19" x14ac:dyDescent="0.2">
      <c r="B13" s="2">
        <v>0.06</v>
      </c>
      <c r="C13" s="2">
        <v>5.8000000000000003E-2</v>
      </c>
      <c r="D13" s="2">
        <v>5.3999999999999999E-2</v>
      </c>
      <c r="E13" s="7">
        <f t="shared" si="0"/>
        <v>1.0382097378277154E-2</v>
      </c>
      <c r="F13" s="7">
        <f t="shared" si="1"/>
        <v>8.238899803536346E-3</v>
      </c>
      <c r="G13" s="7">
        <f>(B13-2.41*E13-0.849*F13)/9.62</f>
        <v>2.9089729090592204E-3</v>
      </c>
      <c r="J13" s="1" t="s">
        <v>1</v>
      </c>
      <c r="K13" s="4">
        <v>1.1470187265917602E-2</v>
      </c>
      <c r="L13" s="1">
        <v>8.2332176063911573E-4</v>
      </c>
      <c r="Q13" s="1" t="s">
        <v>1</v>
      </c>
      <c r="R13" s="4">
        <v>4.3904707876595917E-3</v>
      </c>
      <c r="S13" s="1">
        <v>3.1647153493031041E-4</v>
      </c>
    </row>
    <row r="14" spans="1:19" x14ac:dyDescent="0.2">
      <c r="F14" s="17"/>
      <c r="J14" s="1" t="s">
        <v>115</v>
      </c>
      <c r="K14" s="4">
        <v>2.2213832709113607E-2</v>
      </c>
      <c r="L14" s="1">
        <v>4.0485507018870378E-3</v>
      </c>
      <c r="Q14" s="1" t="s">
        <v>115</v>
      </c>
      <c r="R14" s="4">
        <v>8.7477876573834722E-3</v>
      </c>
      <c r="S14" s="1">
        <v>1.1436779169274106E-3</v>
      </c>
    </row>
    <row r="15" spans="1:19" x14ac:dyDescent="0.2">
      <c r="J15" s="1" t="s">
        <v>116</v>
      </c>
      <c r="K15" s="4">
        <v>9.7697128589263414E-3</v>
      </c>
      <c r="L15" s="1">
        <v>5.5677265885409083E-4</v>
      </c>
      <c r="Q15" s="1" t="s">
        <v>116</v>
      </c>
      <c r="R15" s="4">
        <v>2.7269837042215132E-3</v>
      </c>
      <c r="S15" s="1">
        <v>1.6051478774082895E-4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EA200-265A-432F-8A29-9AEE987EADF6}">
  <dimension ref="A1:W27"/>
  <sheetViews>
    <sheetView topLeftCell="A16" workbookViewId="0">
      <selection activeCell="H1" sqref="H1"/>
    </sheetView>
  </sheetViews>
  <sheetFormatPr defaultColWidth="8.875" defaultRowHeight="15.75" x14ac:dyDescent="0.2"/>
  <cols>
    <col min="1" max="13" width="8.875" style="1"/>
    <col min="14" max="14" width="10" style="1" bestFit="1" customWidth="1"/>
    <col min="15" max="16384" width="8.875" style="1"/>
  </cols>
  <sheetData>
    <row r="1" spans="1:23" ht="26.25" x14ac:dyDescent="0.2">
      <c r="A1" s="22" t="s">
        <v>22</v>
      </c>
      <c r="B1" s="1" t="s">
        <v>29</v>
      </c>
      <c r="C1" s="1" t="s">
        <v>23</v>
      </c>
      <c r="D1" s="1" t="s">
        <v>28</v>
      </c>
      <c r="E1" s="1" t="s">
        <v>26</v>
      </c>
      <c r="F1" s="1" t="s">
        <v>25</v>
      </c>
      <c r="H1" s="22" t="s">
        <v>24</v>
      </c>
      <c r="I1" s="1" t="s">
        <v>29</v>
      </c>
      <c r="J1" s="1" t="s">
        <v>23</v>
      </c>
      <c r="K1" s="1" t="s">
        <v>28</v>
      </c>
      <c r="L1" s="1" t="s">
        <v>14</v>
      </c>
      <c r="M1" s="1" t="s">
        <v>25</v>
      </c>
      <c r="N1" s="1" t="s">
        <v>27</v>
      </c>
      <c r="O1" s="1" t="s">
        <v>131</v>
      </c>
    </row>
    <row r="2" spans="1:23" x14ac:dyDescent="0.2">
      <c r="B2" s="1">
        <v>0.78900000000000003</v>
      </c>
      <c r="C2" s="1">
        <f>B2*10</f>
        <v>7.8900000000000006</v>
      </c>
      <c r="D2" s="1">
        <f>C2*0.01</f>
        <v>7.8900000000000012E-2</v>
      </c>
      <c r="E2" s="10">
        <v>0.01</v>
      </c>
      <c r="F2" s="1">
        <f t="shared" ref="F2:F13" si="0">D2/E2</f>
        <v>7.8900000000000015</v>
      </c>
      <c r="I2" s="1">
        <v>0.81869999999999998</v>
      </c>
      <c r="J2" s="1">
        <f>I2*10</f>
        <v>8.1869999999999994</v>
      </c>
      <c r="K2" s="1">
        <f>J2*0.01</f>
        <v>8.1869999999999998E-2</v>
      </c>
      <c r="L2" s="1">
        <v>0.01</v>
      </c>
      <c r="M2" s="10">
        <f>K2/L2</f>
        <v>8.1869999999999994</v>
      </c>
      <c r="N2" s="1">
        <f>F2/M2</f>
        <v>0.96372297544888263</v>
      </c>
      <c r="O2" s="1">
        <f>1/N2</f>
        <v>1.0376425855513305</v>
      </c>
    </row>
    <row r="3" spans="1:23" x14ac:dyDescent="0.2">
      <c r="A3" s="1" t="s">
        <v>0</v>
      </c>
      <c r="B3" s="1">
        <v>0.627</v>
      </c>
      <c r="C3" s="1">
        <f t="shared" ref="C3:C13" si="1">B3*10</f>
        <v>6.27</v>
      </c>
      <c r="D3" s="1">
        <f t="shared" ref="D3:D13" si="2">C3*0.01</f>
        <v>6.2699999999999992E-2</v>
      </c>
      <c r="E3" s="10">
        <v>0.01</v>
      </c>
      <c r="F3" s="1">
        <f t="shared" si="0"/>
        <v>6.2699999999999987</v>
      </c>
      <c r="H3" s="1" t="s">
        <v>0</v>
      </c>
      <c r="I3" s="1">
        <v>0.79400000000000004</v>
      </c>
      <c r="J3" s="1">
        <f t="shared" ref="J3:J10" si="3">I3*10</f>
        <v>7.94</v>
      </c>
      <c r="K3" s="1">
        <f t="shared" ref="K3:K13" si="4">J3*0.01</f>
        <v>7.9400000000000012E-2</v>
      </c>
      <c r="L3" s="1">
        <v>0.01</v>
      </c>
      <c r="M3" s="10">
        <f t="shared" ref="M3:M13" si="5">K3/L3</f>
        <v>7.9400000000000013</v>
      </c>
      <c r="N3" s="1">
        <f t="shared" ref="N3:N13" si="6">F3/M3</f>
        <v>0.78967254408060428</v>
      </c>
      <c r="O3" s="1">
        <f t="shared" ref="O3:O13" si="7">1/N3</f>
        <v>1.2663476874003194</v>
      </c>
    </row>
    <row r="4" spans="1:23" x14ac:dyDescent="0.2">
      <c r="B4" s="1">
        <v>0.81</v>
      </c>
      <c r="C4" s="1">
        <f t="shared" si="1"/>
        <v>8.1000000000000014</v>
      </c>
      <c r="D4" s="1">
        <f t="shared" si="2"/>
        <v>8.1000000000000016E-2</v>
      </c>
      <c r="E4" s="10">
        <v>0.01</v>
      </c>
      <c r="F4" s="1">
        <f t="shared" si="0"/>
        <v>8.1000000000000014</v>
      </c>
      <c r="I4" s="1">
        <v>0.63749999999999996</v>
      </c>
      <c r="J4" s="1">
        <f t="shared" si="3"/>
        <v>6.375</v>
      </c>
      <c r="K4" s="1">
        <f t="shared" si="4"/>
        <v>6.3750000000000001E-2</v>
      </c>
      <c r="L4" s="1">
        <v>0.01</v>
      </c>
      <c r="M4" s="10">
        <f t="shared" si="5"/>
        <v>6.375</v>
      </c>
      <c r="N4" s="1">
        <f t="shared" si="6"/>
        <v>1.2705882352941178</v>
      </c>
      <c r="O4" s="1">
        <f t="shared" si="7"/>
        <v>0.78703703703703698</v>
      </c>
    </row>
    <row r="5" spans="1:23" x14ac:dyDescent="0.2">
      <c r="B5" s="2">
        <v>1.222</v>
      </c>
      <c r="C5" s="2">
        <f t="shared" si="1"/>
        <v>12.219999999999999</v>
      </c>
      <c r="D5" s="2">
        <f t="shared" si="2"/>
        <v>0.12219999999999999</v>
      </c>
      <c r="E5" s="2">
        <v>0.01</v>
      </c>
      <c r="F5" s="2">
        <f t="shared" si="0"/>
        <v>12.219999999999999</v>
      </c>
      <c r="I5" s="2">
        <v>0.64290000000000003</v>
      </c>
      <c r="J5" s="2">
        <f t="shared" si="3"/>
        <v>6.4290000000000003</v>
      </c>
      <c r="K5" s="2">
        <f t="shared" si="4"/>
        <v>6.429E-2</v>
      </c>
      <c r="L5" s="2">
        <v>0.01</v>
      </c>
      <c r="M5" s="2">
        <f t="shared" si="5"/>
        <v>6.4290000000000003</v>
      </c>
      <c r="N5" s="2">
        <f t="shared" si="6"/>
        <v>1.9007621714107945</v>
      </c>
      <c r="O5" s="2">
        <f t="shared" si="7"/>
        <v>0.52610474631751236</v>
      </c>
    </row>
    <row r="6" spans="1:23" x14ac:dyDescent="0.2">
      <c r="A6" s="1" t="s">
        <v>1</v>
      </c>
      <c r="B6" s="2">
        <v>0.98799999999999999</v>
      </c>
      <c r="C6" s="2">
        <f t="shared" si="1"/>
        <v>9.879999999999999</v>
      </c>
      <c r="D6" s="2">
        <f t="shared" si="2"/>
        <v>9.8799999999999999E-2</v>
      </c>
      <c r="E6" s="2">
        <v>0.01</v>
      </c>
      <c r="F6" s="2">
        <f t="shared" si="0"/>
        <v>9.879999999999999</v>
      </c>
      <c r="H6" s="1" t="s">
        <v>1</v>
      </c>
      <c r="I6" s="2">
        <v>0.59289999999999998</v>
      </c>
      <c r="J6" s="2">
        <f t="shared" si="3"/>
        <v>5.9290000000000003</v>
      </c>
      <c r="K6" s="2">
        <f t="shared" si="4"/>
        <v>5.9290000000000002E-2</v>
      </c>
      <c r="L6" s="2">
        <v>0.01</v>
      </c>
      <c r="M6" s="2">
        <f t="shared" si="5"/>
        <v>5.9290000000000003</v>
      </c>
      <c r="N6" s="2">
        <f t="shared" si="6"/>
        <v>1.6663855624894583</v>
      </c>
      <c r="O6" s="2">
        <f t="shared" si="7"/>
        <v>0.60010121457489884</v>
      </c>
    </row>
    <row r="7" spans="1:23" x14ac:dyDescent="0.2">
      <c r="B7" s="2">
        <v>0.83789999999999998</v>
      </c>
      <c r="C7" s="2">
        <f t="shared" si="1"/>
        <v>8.3789999999999996</v>
      </c>
      <c r="D7" s="2">
        <f t="shared" si="2"/>
        <v>8.3790000000000003E-2</v>
      </c>
      <c r="E7" s="2">
        <v>0.01</v>
      </c>
      <c r="F7" s="2">
        <f t="shared" si="0"/>
        <v>8.3789999999999996</v>
      </c>
      <c r="I7" s="2">
        <v>0.6321</v>
      </c>
      <c r="J7" s="2">
        <f t="shared" si="3"/>
        <v>6.3209999999999997</v>
      </c>
      <c r="K7" s="2">
        <f t="shared" si="4"/>
        <v>6.3210000000000002E-2</v>
      </c>
      <c r="L7" s="2">
        <v>0.01</v>
      </c>
      <c r="M7" s="2">
        <f t="shared" si="5"/>
        <v>6.3209999999999997</v>
      </c>
      <c r="N7" s="2">
        <f t="shared" si="6"/>
        <v>1.3255813953488371</v>
      </c>
      <c r="O7" s="2">
        <f t="shared" si="7"/>
        <v>0.75438596491228072</v>
      </c>
      <c r="T7" s="1">
        <v>1.0376425855513305</v>
      </c>
      <c r="U7" s="2">
        <v>7.9545454545454558E-2</v>
      </c>
      <c r="V7" s="1">
        <v>0.52610474631751236</v>
      </c>
      <c r="W7" s="2">
        <v>0.27270501835985306</v>
      </c>
    </row>
    <row r="8" spans="1:23" x14ac:dyDescent="0.2">
      <c r="B8" s="1">
        <v>1.4079999999999999</v>
      </c>
      <c r="C8" s="1">
        <f t="shared" si="1"/>
        <v>14.079999999999998</v>
      </c>
      <c r="D8" s="1">
        <f t="shared" si="2"/>
        <v>0.14079999999999998</v>
      </c>
      <c r="E8" s="10">
        <v>0.01</v>
      </c>
      <c r="F8" s="1">
        <f t="shared" si="0"/>
        <v>14.079999999999998</v>
      </c>
      <c r="I8" s="1">
        <v>0.112</v>
      </c>
      <c r="J8" s="1">
        <f t="shared" si="3"/>
        <v>1.1200000000000001</v>
      </c>
      <c r="K8" s="1">
        <f t="shared" si="4"/>
        <v>1.1200000000000002E-2</v>
      </c>
      <c r="L8" s="1">
        <v>0.01</v>
      </c>
      <c r="M8" s="10">
        <f t="shared" si="5"/>
        <v>1.1200000000000001</v>
      </c>
      <c r="N8" s="1">
        <f t="shared" si="6"/>
        <v>12.571428571428569</v>
      </c>
      <c r="O8" s="1">
        <f t="shared" si="7"/>
        <v>7.9545454545454558E-2</v>
      </c>
      <c r="T8" s="1">
        <v>1.2663476874003194</v>
      </c>
      <c r="U8" s="2">
        <v>0.10099464422341241</v>
      </c>
      <c r="V8" s="1">
        <v>0.60010121457489884</v>
      </c>
      <c r="W8" s="2">
        <v>0.21252485089463219</v>
      </c>
    </row>
    <row r="9" spans="1:23" x14ac:dyDescent="0.2">
      <c r="A9" s="1" t="s">
        <v>2</v>
      </c>
      <c r="B9" s="1">
        <v>1.3069999999999999</v>
      </c>
      <c r="C9" s="1">
        <f t="shared" si="1"/>
        <v>13.07</v>
      </c>
      <c r="D9" s="1">
        <f t="shared" si="2"/>
        <v>0.13070000000000001</v>
      </c>
      <c r="E9" s="10">
        <v>0.01</v>
      </c>
      <c r="F9" s="1">
        <f t="shared" si="0"/>
        <v>13.07</v>
      </c>
      <c r="H9" s="1" t="s">
        <v>2</v>
      </c>
      <c r="I9" s="1">
        <v>0.13200000000000001</v>
      </c>
      <c r="J9" s="1">
        <f t="shared" si="3"/>
        <v>1.32</v>
      </c>
      <c r="K9" s="1">
        <f t="shared" si="4"/>
        <v>1.3200000000000002E-2</v>
      </c>
      <c r="L9" s="1">
        <v>0.01</v>
      </c>
      <c r="M9" s="10">
        <f t="shared" si="5"/>
        <v>1.32</v>
      </c>
      <c r="N9" s="1">
        <f t="shared" si="6"/>
        <v>9.9015151515151505</v>
      </c>
      <c r="O9" s="1">
        <f t="shared" si="7"/>
        <v>0.10099464422341241</v>
      </c>
      <c r="T9" s="1">
        <v>0.78703703703703698</v>
      </c>
      <c r="U9" s="2">
        <v>8.1798404641044237E-2</v>
      </c>
      <c r="V9" s="1">
        <v>0.75438596491228072</v>
      </c>
      <c r="W9" s="2">
        <v>0.24206638227031529</v>
      </c>
    </row>
    <row r="10" spans="1:23" x14ac:dyDescent="0.2">
      <c r="B10" s="1">
        <v>1.379</v>
      </c>
      <c r="C10" s="1">
        <f t="shared" si="1"/>
        <v>13.79</v>
      </c>
      <c r="D10" s="1">
        <f t="shared" si="2"/>
        <v>0.13789999999999999</v>
      </c>
      <c r="E10" s="10">
        <v>0.01</v>
      </c>
      <c r="F10" s="1">
        <f t="shared" si="0"/>
        <v>13.79</v>
      </c>
      <c r="I10" s="1">
        <v>0.1128</v>
      </c>
      <c r="J10" s="1">
        <f t="shared" si="3"/>
        <v>1.1279999999999999</v>
      </c>
      <c r="K10" s="1">
        <f t="shared" si="4"/>
        <v>1.1279999999999998E-2</v>
      </c>
      <c r="L10" s="1">
        <v>0.01</v>
      </c>
      <c r="M10" s="10">
        <f t="shared" si="5"/>
        <v>1.1279999999999999</v>
      </c>
      <c r="N10" s="1">
        <f t="shared" si="6"/>
        <v>12.225177304964539</v>
      </c>
      <c r="O10" s="1">
        <f t="shared" si="7"/>
        <v>8.1798404641044237E-2</v>
      </c>
      <c r="T10" s="1">
        <f>AVERAGE(T7:T9)</f>
        <v>1.0303424366628955</v>
      </c>
      <c r="U10" s="1">
        <f>AVERAGE(U7:U9)</f>
        <v>8.744616780330372E-2</v>
      </c>
      <c r="V10" s="1">
        <f>AVERAGE(V7:V9)</f>
        <v>0.62686397526823068</v>
      </c>
      <c r="W10" s="1">
        <f>AVERAGE(W7:W9)</f>
        <v>0.24243208384160017</v>
      </c>
    </row>
    <row r="11" spans="1:23" x14ac:dyDescent="0.2">
      <c r="B11" s="2">
        <v>0.81699999999999995</v>
      </c>
      <c r="C11" s="2">
        <f t="shared" si="1"/>
        <v>8.17</v>
      </c>
      <c r="D11" s="2">
        <f t="shared" si="2"/>
        <v>8.1699999999999995E-2</v>
      </c>
      <c r="E11" s="2">
        <v>0.01</v>
      </c>
      <c r="F11" s="2">
        <f>D11/E11</f>
        <v>8.17</v>
      </c>
      <c r="I11" s="2">
        <v>0.4456</v>
      </c>
      <c r="J11" s="2">
        <f>I11*5</f>
        <v>2.2279999999999998</v>
      </c>
      <c r="K11" s="2">
        <f t="shared" si="4"/>
        <v>2.2279999999999998E-2</v>
      </c>
      <c r="L11" s="2">
        <v>0.01</v>
      </c>
      <c r="M11" s="2">
        <f t="shared" si="5"/>
        <v>2.2279999999999998</v>
      </c>
      <c r="N11" s="2">
        <f t="shared" si="6"/>
        <v>3.6669658886894081</v>
      </c>
      <c r="O11" s="2">
        <f t="shared" si="7"/>
        <v>0.27270501835985306</v>
      </c>
      <c r="T11" s="1">
        <f>STDEV(T7:T9)</f>
        <v>0.23973869945893839</v>
      </c>
      <c r="U11" s="1">
        <f>STDEV(U7:U9)</f>
        <v>1.1787275173380362E-2</v>
      </c>
      <c r="V11" s="1">
        <f>STDEV(V7:V9)</f>
        <v>0.11647000777335149</v>
      </c>
      <c r="W11" s="1">
        <f>STDEV(W7:W9)</f>
        <v>3.0091750402143937E-2</v>
      </c>
    </row>
    <row r="12" spans="1:23" x14ac:dyDescent="0.2">
      <c r="A12" s="1" t="s">
        <v>3</v>
      </c>
      <c r="B12" s="2">
        <v>1.006</v>
      </c>
      <c r="C12" s="2">
        <f t="shared" si="1"/>
        <v>10.06</v>
      </c>
      <c r="D12" s="2">
        <f t="shared" si="2"/>
        <v>0.10060000000000001</v>
      </c>
      <c r="E12" s="2">
        <v>0.01</v>
      </c>
      <c r="F12" s="2">
        <f t="shared" si="0"/>
        <v>10.06</v>
      </c>
      <c r="H12" s="1" t="s">
        <v>3</v>
      </c>
      <c r="I12" s="2">
        <v>0.42759999999999998</v>
      </c>
      <c r="J12" s="2">
        <f t="shared" ref="J12:J13" si="8">I12*5</f>
        <v>2.1379999999999999</v>
      </c>
      <c r="K12" s="2">
        <f t="shared" si="4"/>
        <v>2.138E-2</v>
      </c>
      <c r="L12" s="2">
        <v>0.01</v>
      </c>
      <c r="M12" s="2">
        <f t="shared" si="5"/>
        <v>2.1379999999999999</v>
      </c>
      <c r="N12" s="2">
        <f t="shared" si="6"/>
        <v>4.7053320860617402</v>
      </c>
      <c r="O12" s="2">
        <f t="shared" si="7"/>
        <v>0.21252485089463219</v>
      </c>
    </row>
    <row r="13" spans="1:23" x14ac:dyDescent="0.2">
      <c r="B13" s="2">
        <v>0.96109999999999995</v>
      </c>
      <c r="C13" s="2">
        <f t="shared" si="1"/>
        <v>9.6109999999999989</v>
      </c>
      <c r="D13" s="2">
        <f t="shared" si="2"/>
        <v>9.6109999999999987E-2</v>
      </c>
      <c r="E13" s="2">
        <v>0.01</v>
      </c>
      <c r="F13" s="2">
        <f t="shared" si="0"/>
        <v>9.6109999999999989</v>
      </c>
      <c r="I13" s="2">
        <v>0.46529999999999999</v>
      </c>
      <c r="J13" s="2">
        <f t="shared" si="8"/>
        <v>2.3264999999999998</v>
      </c>
      <c r="K13" s="2">
        <f t="shared" si="4"/>
        <v>2.3264999999999997E-2</v>
      </c>
      <c r="L13" s="2">
        <v>0.01</v>
      </c>
      <c r="M13" s="2">
        <f t="shared" si="5"/>
        <v>2.3264999999999998</v>
      </c>
      <c r="N13" s="2">
        <f t="shared" si="6"/>
        <v>4.1310982162045988</v>
      </c>
      <c r="O13" s="2">
        <f t="shared" si="7"/>
        <v>0.24206638227031529</v>
      </c>
    </row>
    <row r="16" spans="1:23" x14ac:dyDescent="0.2">
      <c r="B16" s="1">
        <v>7.8900000000000015</v>
      </c>
      <c r="C16" s="2">
        <v>12.219999999999999</v>
      </c>
      <c r="D16" s="1">
        <v>14.079999999999998</v>
      </c>
      <c r="E16" s="2">
        <v>11.17</v>
      </c>
      <c r="I16" s="1">
        <v>8.1869999999999994</v>
      </c>
      <c r="J16" s="2">
        <v>6.4290000000000003</v>
      </c>
      <c r="K16" s="1">
        <v>1.1200000000000001</v>
      </c>
      <c r="L16" s="2">
        <v>2.2279999999999998</v>
      </c>
      <c r="P16" s="1">
        <v>0.96372297544888263</v>
      </c>
      <c r="Q16" s="2">
        <v>1.9007621714107945</v>
      </c>
      <c r="R16" s="1">
        <v>12.571428571428569</v>
      </c>
      <c r="S16" s="2">
        <v>5.0134649910233398</v>
      </c>
      <c r="U16" s="1">
        <v>1.0303424366628955</v>
      </c>
      <c r="V16" s="1">
        <v>0.23973869945893839</v>
      </c>
    </row>
    <row r="17" spans="1:22" x14ac:dyDescent="0.2">
      <c r="B17" s="1">
        <v>6.2699999999999987</v>
      </c>
      <c r="C17" s="2">
        <v>9.879999999999999</v>
      </c>
      <c r="D17" s="1">
        <v>13.07</v>
      </c>
      <c r="E17" s="2">
        <v>10.06</v>
      </c>
      <c r="I17" s="1">
        <v>7.9400000000000013</v>
      </c>
      <c r="J17" s="2">
        <v>5.9290000000000003</v>
      </c>
      <c r="K17" s="1">
        <v>1.32</v>
      </c>
      <c r="L17" s="2">
        <v>2.1379999999999999</v>
      </c>
      <c r="P17" s="1">
        <v>0.78967254408060428</v>
      </c>
      <c r="Q17" s="2">
        <v>1.6663855624894583</v>
      </c>
      <c r="R17" s="1">
        <v>9.9015151515151505</v>
      </c>
      <c r="S17" s="2">
        <v>4.7053320860617402</v>
      </c>
      <c r="U17" s="1">
        <v>8.744616780330372E-2</v>
      </c>
      <c r="V17" s="1">
        <v>1.1787275173380362E-2</v>
      </c>
    </row>
    <row r="18" spans="1:22" x14ac:dyDescent="0.2">
      <c r="B18" s="1">
        <v>8.1000000000000014</v>
      </c>
      <c r="C18" s="2">
        <v>8.3789999999999996</v>
      </c>
      <c r="D18" s="1">
        <v>13.79</v>
      </c>
      <c r="E18" s="2">
        <v>9.6109999999999989</v>
      </c>
      <c r="I18" s="1">
        <v>6.375</v>
      </c>
      <c r="J18" s="2">
        <v>6.3209999999999997</v>
      </c>
      <c r="K18" s="1">
        <v>1.1279999999999999</v>
      </c>
      <c r="L18" s="2">
        <v>2.3264999999999998</v>
      </c>
      <c r="P18" s="1">
        <v>1.2705882352941178</v>
      </c>
      <c r="Q18" s="2">
        <v>1.3255813953488371</v>
      </c>
      <c r="R18" s="1">
        <v>12.225177304964539</v>
      </c>
      <c r="S18" s="2">
        <v>4.1310982162045988</v>
      </c>
      <c r="U18" s="1">
        <v>0.62686397526823068</v>
      </c>
      <c r="V18" s="1">
        <v>0.11647000777335149</v>
      </c>
    </row>
    <row r="19" spans="1:22" x14ac:dyDescent="0.2">
      <c r="B19" s="1">
        <f>AVERAGE(B16:B18)</f>
        <v>7.4200000000000008</v>
      </c>
      <c r="C19" s="1">
        <f t="shared" ref="C19:E19" si="9">AVERAGE(C16:C18)</f>
        <v>10.159666666666666</v>
      </c>
      <c r="D19" s="1">
        <f t="shared" si="9"/>
        <v>13.646666666666667</v>
      </c>
      <c r="E19" s="1">
        <f t="shared" si="9"/>
        <v>10.280333333333333</v>
      </c>
      <c r="I19" s="1">
        <f t="shared" ref="I19" si="10">AVERAGE(I16:I18)</f>
        <v>7.5006666666666675</v>
      </c>
      <c r="J19" s="1">
        <f t="shared" ref="J19" si="11">AVERAGE(J16:J18)</f>
        <v>6.2263333333333337</v>
      </c>
      <c r="K19" s="1">
        <f t="shared" ref="K19" si="12">AVERAGE(K16:K18)</f>
        <v>1.1893333333333336</v>
      </c>
      <c r="L19" s="1">
        <f t="shared" ref="L19" si="13">AVERAGE(L16:L18)</f>
        <v>2.230833333333333</v>
      </c>
      <c r="P19" s="1">
        <f t="shared" ref="P19" si="14">AVERAGE(P16:P18)</f>
        <v>1.0079945849412015</v>
      </c>
      <c r="Q19" s="1">
        <f t="shared" ref="Q19" si="15">AVERAGE(Q16:Q18)</f>
        <v>1.6309097097496965</v>
      </c>
      <c r="R19" s="1">
        <f t="shared" ref="R19" si="16">AVERAGE(R16:R18)</f>
        <v>11.566040342636086</v>
      </c>
      <c r="S19" s="1">
        <f t="shared" ref="S19" si="17">AVERAGE(S16:S18)</f>
        <v>4.6166317644298926</v>
      </c>
      <c r="U19" s="1">
        <v>0.21801802669210577</v>
      </c>
      <c r="V19" s="1">
        <v>2.182651006291874E-2</v>
      </c>
    </row>
    <row r="20" spans="1:22" x14ac:dyDescent="0.2">
      <c r="A20" s="1" t="s">
        <v>145</v>
      </c>
      <c r="B20" s="1">
        <f>STDEV(B16:B18)</f>
        <v>1.0014489502715538</v>
      </c>
      <c r="C20" s="1">
        <f t="shared" ref="C20:S20" si="18">STDEV(C16:C18)</f>
        <v>1.9357118415025734</v>
      </c>
      <c r="D20" s="1">
        <f t="shared" si="18"/>
        <v>0.52003205029433741</v>
      </c>
      <c r="E20" s="1">
        <f t="shared" si="18"/>
        <v>0.80251500505182705</v>
      </c>
      <c r="I20" s="1">
        <f t="shared" si="18"/>
        <v>0.98264761401700307</v>
      </c>
      <c r="J20" s="1">
        <f t="shared" si="18"/>
        <v>0.26309947421713575</v>
      </c>
      <c r="K20" s="1">
        <f t="shared" si="18"/>
        <v>0.11323132664299815</v>
      </c>
      <c r="L20" s="1">
        <f t="shared" si="18"/>
        <v>9.4281935349956214E-2</v>
      </c>
      <c r="P20" s="1">
        <f t="shared" si="18"/>
        <v>0.24349529167752548</v>
      </c>
      <c r="Q20" s="1">
        <f t="shared" si="18"/>
        <v>0.28922678538392604</v>
      </c>
      <c r="R20" s="1">
        <f t="shared" si="18"/>
        <v>1.4518800118429829</v>
      </c>
      <c r="S20" s="1">
        <f t="shared" si="18"/>
        <v>0.44782093700406811</v>
      </c>
    </row>
    <row r="23" spans="1:22" x14ac:dyDescent="0.2">
      <c r="C23" s="1" t="s">
        <v>67</v>
      </c>
      <c r="D23" s="1" t="s">
        <v>68</v>
      </c>
      <c r="J23" s="1" t="s">
        <v>67</v>
      </c>
      <c r="K23" s="1" t="s">
        <v>68</v>
      </c>
      <c r="Q23" s="1" t="s">
        <v>67</v>
      </c>
      <c r="R23" s="1" t="s">
        <v>68</v>
      </c>
    </row>
    <row r="24" spans="1:22" x14ac:dyDescent="0.2">
      <c r="B24" s="1" t="s">
        <v>114</v>
      </c>
      <c r="C24" s="1">
        <v>7.4200000000000008</v>
      </c>
      <c r="D24" s="1">
        <v>1.0014489502715538</v>
      </c>
      <c r="I24" s="1" t="s">
        <v>114</v>
      </c>
      <c r="J24" s="1">
        <v>7.5006666666666675</v>
      </c>
      <c r="K24" s="1">
        <v>0.98264761401700307</v>
      </c>
      <c r="P24" s="1" t="s">
        <v>114</v>
      </c>
      <c r="Q24" s="1">
        <v>1.0079945849412015</v>
      </c>
      <c r="R24" s="1">
        <v>0.24349529167752548</v>
      </c>
    </row>
    <row r="25" spans="1:22" x14ac:dyDescent="0.2">
      <c r="B25" s="1" t="s">
        <v>1</v>
      </c>
      <c r="C25" s="1">
        <v>10.159666666666666</v>
      </c>
      <c r="D25" s="1">
        <v>1.9357118415025734</v>
      </c>
      <c r="I25" s="1" t="s">
        <v>1</v>
      </c>
      <c r="J25" s="1">
        <v>6.2263333333333337</v>
      </c>
      <c r="K25" s="1">
        <v>0.26309947421713575</v>
      </c>
      <c r="P25" s="1" t="s">
        <v>1</v>
      </c>
      <c r="Q25" s="1">
        <v>1.6309097097496965</v>
      </c>
      <c r="R25" s="1">
        <v>0.28922678538392604</v>
      </c>
    </row>
    <row r="26" spans="1:22" x14ac:dyDescent="0.2">
      <c r="B26" s="1" t="s">
        <v>115</v>
      </c>
      <c r="C26" s="1">
        <v>13.646666666666667</v>
      </c>
      <c r="D26" s="1">
        <v>0.52003205029433741</v>
      </c>
      <c r="I26" s="1" t="s">
        <v>115</v>
      </c>
      <c r="J26" s="1">
        <v>1.1893333333333336</v>
      </c>
      <c r="K26" s="1">
        <v>0.11323132664299815</v>
      </c>
      <c r="P26" s="1" t="s">
        <v>115</v>
      </c>
      <c r="Q26" s="1">
        <v>11.566040342636086</v>
      </c>
      <c r="R26" s="1">
        <v>1.4518800118429829</v>
      </c>
    </row>
    <row r="27" spans="1:22" x14ac:dyDescent="0.2">
      <c r="B27" s="1" t="s">
        <v>116</v>
      </c>
      <c r="C27" s="1">
        <v>10.280333333333333</v>
      </c>
      <c r="D27" s="1">
        <v>0.80251500505182705</v>
      </c>
      <c r="I27" s="1" t="s">
        <v>116</v>
      </c>
      <c r="J27" s="1">
        <v>2.230833333333333</v>
      </c>
      <c r="K27" s="1">
        <v>9.4281935349956214E-2</v>
      </c>
      <c r="P27" s="1" t="s">
        <v>116</v>
      </c>
      <c r="Q27" s="1">
        <v>4.6166317644298926</v>
      </c>
      <c r="R27" s="1">
        <v>0.44782093700406811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7BBA-3485-477C-BAB3-40E7F87EA4F2}">
  <dimension ref="A1:P59"/>
  <sheetViews>
    <sheetView topLeftCell="A25" workbookViewId="0"/>
  </sheetViews>
  <sheetFormatPr defaultColWidth="8.875" defaultRowHeight="15.75" x14ac:dyDescent="0.2"/>
  <cols>
    <col min="1" max="1" width="11" style="1" customWidth="1"/>
    <col min="2" max="6" width="8.875" style="1"/>
    <col min="7" max="7" width="10.75" style="1" customWidth="1"/>
    <col min="8" max="16384" width="8.875" style="1"/>
  </cols>
  <sheetData>
    <row r="1" spans="1:16" ht="26.25" x14ac:dyDescent="0.2">
      <c r="A1" s="26" t="s">
        <v>135</v>
      </c>
    </row>
    <row r="2" spans="1:16" x14ac:dyDescent="0.2">
      <c r="A2" s="1" t="s">
        <v>52</v>
      </c>
      <c r="B2" s="13">
        <v>1.3851094681109211</v>
      </c>
      <c r="D2" s="13">
        <v>1.3851094681109211</v>
      </c>
      <c r="E2" s="13">
        <v>0.43077307985600888</v>
      </c>
      <c r="F2" s="13">
        <v>0.19078240112006994</v>
      </c>
      <c r="G2" s="13">
        <v>0.33332466927279963</v>
      </c>
      <c r="H2" s="13">
        <v>0.45691572511469974</v>
      </c>
      <c r="I2" s="1" t="s">
        <v>69</v>
      </c>
      <c r="J2" s="13">
        <v>0.68065705824973555</v>
      </c>
      <c r="L2" s="13">
        <v>0.68065705824973555</v>
      </c>
      <c r="M2" s="13">
        <v>1.2099940892192922</v>
      </c>
      <c r="N2" s="13">
        <v>0.42484249956932663</v>
      </c>
      <c r="O2" s="13">
        <v>0.19546741078214799</v>
      </c>
      <c r="P2" s="13">
        <v>0.51763246192068935</v>
      </c>
    </row>
    <row r="3" spans="1:16" x14ac:dyDescent="0.2">
      <c r="A3" s="1" t="s">
        <v>53</v>
      </c>
      <c r="B3" s="13">
        <v>1.1134216182286878</v>
      </c>
      <c r="D3" s="13">
        <v>1.1134216182286878</v>
      </c>
      <c r="E3" s="13">
        <v>0.33797770825703133</v>
      </c>
      <c r="F3" s="13">
        <v>0.22531261565270791</v>
      </c>
      <c r="G3" s="13">
        <v>0.2842042433090034</v>
      </c>
      <c r="H3" s="13">
        <v>0.63068870441562397</v>
      </c>
      <c r="I3" s="1" t="s">
        <v>70</v>
      </c>
      <c r="J3" s="13">
        <v>1.3013418554419336</v>
      </c>
      <c r="L3" s="13">
        <v>1.3013418554419336</v>
      </c>
      <c r="M3" s="13">
        <v>1.4339552480158244</v>
      </c>
      <c r="N3" s="13">
        <v>0.67361678843284545</v>
      </c>
      <c r="O3" s="13">
        <v>0.33797770825703133</v>
      </c>
      <c r="P3" s="13">
        <v>0.15020450619085651</v>
      </c>
    </row>
    <row r="4" spans="1:16" x14ac:dyDescent="0.2">
      <c r="A4" s="1" t="s">
        <v>54</v>
      </c>
      <c r="B4" s="13">
        <v>0.6506709277209668</v>
      </c>
      <c r="D4" s="13">
        <v>0.6506709277209668</v>
      </c>
      <c r="E4" s="13">
        <v>0.229251010801168</v>
      </c>
      <c r="F4" s="13">
        <v>0.19344562419279873</v>
      </c>
      <c r="G4" s="13">
        <v>0.41609936735576242</v>
      </c>
      <c r="H4" s="13">
        <v>0.41465977290722023</v>
      </c>
      <c r="I4" s="1" t="s">
        <v>71</v>
      </c>
      <c r="J4" s="13">
        <v>1.1250584846888085</v>
      </c>
      <c r="L4" s="13">
        <v>1.1250584846888085</v>
      </c>
      <c r="M4" s="13">
        <v>2.4537699545076066</v>
      </c>
      <c r="N4" s="13">
        <v>2.4794153998779724</v>
      </c>
      <c r="O4" s="13">
        <v>0.88270299629065563</v>
      </c>
      <c r="P4" s="13">
        <v>0.16608572676206407</v>
      </c>
    </row>
    <row r="5" spans="1:16" x14ac:dyDescent="0.2">
      <c r="A5" s="1" t="s">
        <v>55</v>
      </c>
      <c r="B5" s="13">
        <v>0.43077307985600888</v>
      </c>
      <c r="C5" s="1" t="s">
        <v>67</v>
      </c>
      <c r="D5" s="13">
        <f>AVERAGE(D2:D4)</f>
        <v>1.0497340046868586</v>
      </c>
      <c r="E5" s="13">
        <f t="shared" ref="E5:H5" si="0">AVERAGE(E2:E4)</f>
        <v>0.33266726630473609</v>
      </c>
      <c r="F5" s="13">
        <f t="shared" si="0"/>
        <v>0.2031802136551922</v>
      </c>
      <c r="G5" s="13">
        <f t="shared" si="0"/>
        <v>0.34454275997918854</v>
      </c>
      <c r="H5" s="13">
        <f t="shared" si="0"/>
        <v>0.50075473414584792</v>
      </c>
      <c r="I5" s="1" t="s">
        <v>72</v>
      </c>
      <c r="J5" s="13">
        <v>1.2099940892192922</v>
      </c>
      <c r="K5" s="1" t="s">
        <v>67</v>
      </c>
      <c r="L5" s="13">
        <f>AVERAGE(L2:L4)</f>
        <v>1.0356857994601592</v>
      </c>
      <c r="M5" s="13">
        <f t="shared" ref="M5:P5" si="1">AVERAGE(M2:M4)</f>
        <v>1.6992397639142409</v>
      </c>
      <c r="N5" s="13">
        <f t="shared" si="1"/>
        <v>1.1926248959600481</v>
      </c>
      <c r="O5" s="13">
        <f t="shared" si="1"/>
        <v>0.47204937177661166</v>
      </c>
      <c r="P5" s="13">
        <f t="shared" si="1"/>
        <v>0.27797423162453666</v>
      </c>
    </row>
    <row r="6" spans="1:16" x14ac:dyDescent="0.2">
      <c r="A6" s="1" t="s">
        <v>56</v>
      </c>
      <c r="B6" s="13">
        <v>0.33797770825703133</v>
      </c>
      <c r="C6" s="1" t="s">
        <v>68</v>
      </c>
      <c r="D6" s="1">
        <f>STDEV(D2:D4)</f>
        <v>0.37133822384925808</v>
      </c>
      <c r="E6" s="1">
        <f t="shared" ref="E6:H6" si="2">STDEV(E2:E4)</f>
        <v>0.10086593416179965</v>
      </c>
      <c r="F6" s="1">
        <f t="shared" si="2"/>
        <v>1.9213422467600792E-2</v>
      </c>
      <c r="G6" s="1">
        <f t="shared" si="2"/>
        <v>6.6659321224792054E-2</v>
      </c>
      <c r="H6" s="1">
        <f t="shared" si="2"/>
        <v>0.11449244012942701</v>
      </c>
      <c r="I6" s="1" t="s">
        <v>73</v>
      </c>
      <c r="J6" s="13">
        <v>1.4339552480158244</v>
      </c>
      <c r="K6" s="1" t="s">
        <v>68</v>
      </c>
      <c r="L6" s="1">
        <f>STDEV(L2:L4)</f>
        <v>0.31984842037301747</v>
      </c>
      <c r="M6" s="1">
        <f t="shared" ref="M6:P6" si="3">STDEV(M2:M4)</f>
        <v>0.6629679528831065</v>
      </c>
      <c r="N6" s="1">
        <f t="shared" si="3"/>
        <v>1.1213137439761884</v>
      </c>
      <c r="O6" s="1">
        <f t="shared" si="3"/>
        <v>0.36270455706605892</v>
      </c>
      <c r="P6" s="1">
        <f t="shared" si="3"/>
        <v>0.20770195907410366</v>
      </c>
    </row>
    <row r="7" spans="1:16" x14ac:dyDescent="0.2">
      <c r="A7" s="1" t="s">
        <v>57</v>
      </c>
      <c r="B7" s="13">
        <v>0.229251010801168</v>
      </c>
      <c r="I7" s="1" t="s">
        <v>74</v>
      </c>
      <c r="J7" s="13">
        <v>2.4537699545076066</v>
      </c>
    </row>
    <row r="8" spans="1:16" x14ac:dyDescent="0.2">
      <c r="A8" s="1" t="s">
        <v>58</v>
      </c>
      <c r="B8" s="13">
        <v>0.19078240112006994</v>
      </c>
      <c r="I8" s="1" t="s">
        <v>75</v>
      </c>
      <c r="J8" s="13">
        <v>0.42484249956932663</v>
      </c>
    </row>
    <row r="9" spans="1:16" x14ac:dyDescent="0.2">
      <c r="A9" s="1" t="s">
        <v>59</v>
      </c>
      <c r="B9" s="13">
        <v>0.22531261565270791</v>
      </c>
      <c r="I9" s="1" t="s">
        <v>76</v>
      </c>
      <c r="J9" s="13">
        <v>0.67361678843284545</v>
      </c>
    </row>
    <row r="10" spans="1:16" x14ac:dyDescent="0.2">
      <c r="A10" s="1" t="s">
        <v>60</v>
      </c>
      <c r="B10" s="13">
        <v>0.19344562419279873</v>
      </c>
      <c r="I10" s="1" t="s">
        <v>77</v>
      </c>
      <c r="J10" s="13">
        <v>2.4794153998779724</v>
      </c>
    </row>
    <row r="11" spans="1:16" x14ac:dyDescent="0.2">
      <c r="A11" s="1" t="s">
        <v>61</v>
      </c>
      <c r="B11" s="13">
        <v>0.33332466927279963</v>
      </c>
      <c r="I11" s="1" t="s">
        <v>78</v>
      </c>
      <c r="J11" s="13">
        <v>0.19546741078214799</v>
      </c>
    </row>
    <row r="12" spans="1:16" x14ac:dyDescent="0.2">
      <c r="A12" s="1" t="s">
        <v>62</v>
      </c>
      <c r="B12" s="13">
        <v>0.2842042433090034</v>
      </c>
      <c r="I12" s="1" t="s">
        <v>79</v>
      </c>
      <c r="J12" s="13">
        <v>0.33797770825703133</v>
      </c>
    </row>
    <row r="13" spans="1:16" x14ac:dyDescent="0.2">
      <c r="A13" s="1" t="s">
        <v>63</v>
      </c>
      <c r="B13" s="13">
        <v>0.41609936735576242</v>
      </c>
      <c r="I13" s="1" t="s">
        <v>80</v>
      </c>
      <c r="J13" s="13">
        <v>0.88270299629065563</v>
      </c>
    </row>
    <row r="14" spans="1:16" x14ac:dyDescent="0.2">
      <c r="A14" s="1" t="s">
        <v>64</v>
      </c>
      <c r="B14" s="13">
        <v>0.45691572511469974</v>
      </c>
      <c r="I14" s="1" t="s">
        <v>81</v>
      </c>
      <c r="J14" s="13">
        <v>0.51763246192068935</v>
      </c>
    </row>
    <row r="15" spans="1:16" x14ac:dyDescent="0.2">
      <c r="A15" s="1" t="s">
        <v>65</v>
      </c>
      <c r="B15" s="13">
        <v>0.63068870441562397</v>
      </c>
      <c r="I15" s="1" t="s">
        <v>82</v>
      </c>
      <c r="J15" s="13">
        <v>0.15020450619085651</v>
      </c>
    </row>
    <row r="16" spans="1:16" x14ac:dyDescent="0.2">
      <c r="A16" s="1" t="s">
        <v>66</v>
      </c>
      <c r="B16" s="13">
        <v>0.41465977290722023</v>
      </c>
      <c r="I16" s="1" t="s">
        <v>83</v>
      </c>
      <c r="J16" s="13">
        <v>0.16608572676206407</v>
      </c>
    </row>
    <row r="18" spans="1:16" x14ac:dyDescent="0.2">
      <c r="A18" s="1" t="s">
        <v>84</v>
      </c>
      <c r="B18" s="13">
        <v>0.71202509779853496</v>
      </c>
      <c r="D18" s="13">
        <v>0.71202509779853496</v>
      </c>
      <c r="E18" s="13">
        <v>8.0808757448874005</v>
      </c>
      <c r="F18" s="13">
        <v>20.029922919253799</v>
      </c>
      <c r="G18" s="13">
        <v>15.508699220171801</v>
      </c>
      <c r="H18" s="13">
        <v>6.7192197704526402</v>
      </c>
      <c r="I18" s="1" t="s">
        <v>99</v>
      </c>
      <c r="J18" s="13">
        <v>1.6529006363084291</v>
      </c>
      <c r="L18" s="13">
        <v>1.6529006363084291</v>
      </c>
      <c r="M18" s="13">
        <v>4.723970645718139</v>
      </c>
      <c r="N18" s="13">
        <v>1.47963205966263</v>
      </c>
      <c r="O18" s="13">
        <v>2.3456698984637581</v>
      </c>
      <c r="P18" s="13">
        <v>0.60290391384538</v>
      </c>
    </row>
    <row r="19" spans="1:16" x14ac:dyDescent="0.2">
      <c r="A19" s="1" t="s">
        <v>85</v>
      </c>
      <c r="B19" s="13">
        <v>0.88576751910236018</v>
      </c>
      <c r="D19" s="13">
        <v>0.88576751910236018</v>
      </c>
      <c r="E19" s="13">
        <v>6.4076433321125101</v>
      </c>
      <c r="F19" s="13">
        <v>20.691690453124298</v>
      </c>
      <c r="G19" s="13">
        <v>14.172280305637726</v>
      </c>
      <c r="H19" s="13">
        <v>6.7038970773435915</v>
      </c>
      <c r="I19" s="1" t="s">
        <v>100</v>
      </c>
      <c r="J19" s="13">
        <v>0.60709744219752249</v>
      </c>
      <c r="L19" s="13">
        <v>0.60709744219752249</v>
      </c>
      <c r="M19" s="13">
        <v>5.46416102701758</v>
      </c>
      <c r="N19" s="13">
        <v>1.542210825407937</v>
      </c>
      <c r="O19" s="13">
        <v>1.3286858140965085</v>
      </c>
      <c r="P19" s="13">
        <v>1.8596098852263234</v>
      </c>
    </row>
    <row r="20" spans="1:16" x14ac:dyDescent="0.2">
      <c r="A20" s="1" t="s">
        <v>86</v>
      </c>
      <c r="B20" s="13">
        <v>1.5965967727133046</v>
      </c>
      <c r="D20" s="13">
        <v>1.5965967727133046</v>
      </c>
      <c r="E20" s="13">
        <v>7.4076204635064302</v>
      </c>
      <c r="F20" s="13">
        <v>21.8083729055509</v>
      </c>
      <c r="G20" s="13">
        <v>13.8152409270128</v>
      </c>
      <c r="H20" s="13">
        <v>5.9586266256608402</v>
      </c>
      <c r="I20" s="1" t="s">
        <v>101</v>
      </c>
      <c r="J20" s="13">
        <v>1.2387252134535693E-2</v>
      </c>
      <c r="L20" s="13">
        <v>1.2387252134535693E-2</v>
      </c>
      <c r="M20" s="13">
        <v>4.6394927906387098</v>
      </c>
      <c r="N20" s="13">
        <v>2.5472678929440602</v>
      </c>
      <c r="O20" s="13">
        <v>1.7592981518448729</v>
      </c>
      <c r="P20" s="13">
        <v>0.80944221654740856</v>
      </c>
    </row>
    <row r="21" spans="1:16" x14ac:dyDescent="0.2">
      <c r="A21" s="1" t="s">
        <v>87</v>
      </c>
      <c r="B21" s="13">
        <v>11.080875744887388</v>
      </c>
      <c r="C21" s="1" t="s">
        <v>67</v>
      </c>
      <c r="D21" s="13">
        <f>AVERAGE(D18:D20)</f>
        <v>1.0647964632047333</v>
      </c>
      <c r="E21" s="13">
        <f t="shared" ref="E21:H21" si="4">AVERAGE(E18:E20)</f>
        <v>7.2987131801687797</v>
      </c>
      <c r="F21" s="13">
        <f t="shared" si="4"/>
        <v>20.843328759309667</v>
      </c>
      <c r="G21" s="13">
        <f t="shared" si="4"/>
        <v>14.498740150940776</v>
      </c>
      <c r="H21" s="13">
        <f t="shared" si="4"/>
        <v>6.460581157819024</v>
      </c>
      <c r="I21" s="1" t="s">
        <v>102</v>
      </c>
      <c r="J21" s="13">
        <v>4.723970645718139</v>
      </c>
      <c r="K21" s="1" t="s">
        <v>67</v>
      </c>
      <c r="L21" s="13">
        <f>AVERAGE(L18:L20)</f>
        <v>0.75746177688016247</v>
      </c>
      <c r="M21" s="13">
        <f t="shared" ref="M21:P21" si="5">AVERAGE(M18:M20)</f>
        <v>4.942541487791476</v>
      </c>
      <c r="N21" s="13">
        <f t="shared" si="5"/>
        <v>1.856370259338209</v>
      </c>
      <c r="O21" s="13">
        <f t="shared" si="5"/>
        <v>1.8112179548017131</v>
      </c>
      <c r="P21" s="13">
        <f t="shared" si="5"/>
        <v>1.0906520052063706</v>
      </c>
    </row>
    <row r="22" spans="1:16" x14ac:dyDescent="0.2">
      <c r="A22" s="1" t="s">
        <v>88</v>
      </c>
      <c r="B22" s="13">
        <v>5.4076433321125119</v>
      </c>
      <c r="C22" s="1" t="s">
        <v>68</v>
      </c>
      <c r="D22" s="1">
        <f>STDEV(D18:D20)</f>
        <v>0.46867396357722707</v>
      </c>
      <c r="E22" s="1">
        <f t="shared" ref="E22:H22" si="6">STDEV(E18:E20)</f>
        <v>0.84191583549848414</v>
      </c>
      <c r="F22" s="1">
        <f t="shared" si="6"/>
        <v>0.89886969042632381</v>
      </c>
      <c r="G22" s="1">
        <f t="shared" si="6"/>
        <v>0.89268262591680225</v>
      </c>
      <c r="H22" s="1">
        <f t="shared" si="6"/>
        <v>0.43477288381019619</v>
      </c>
      <c r="I22" s="1" t="s">
        <v>103</v>
      </c>
      <c r="J22" s="13">
        <v>5.46416102701758</v>
      </c>
      <c r="K22" s="1" t="s">
        <v>68</v>
      </c>
      <c r="L22" s="1">
        <f>STDEV(L18:L20)</f>
        <v>0.83052881694245562</v>
      </c>
      <c r="M22" s="1">
        <f t="shared" ref="M22:P22" si="7">STDEV(M18:M20)</f>
        <v>0.45370622078228645</v>
      </c>
      <c r="N22" s="1">
        <f t="shared" si="7"/>
        <v>0.59915246855218252</v>
      </c>
      <c r="O22" s="1">
        <f t="shared" si="7"/>
        <v>0.51047615656206902</v>
      </c>
      <c r="P22" s="1">
        <f t="shared" si="7"/>
        <v>0.67389664159598206</v>
      </c>
    </row>
    <row r="23" spans="1:16" x14ac:dyDescent="0.2">
      <c r="A23" s="1" t="s">
        <v>89</v>
      </c>
      <c r="B23" s="13">
        <v>4.4076204635064338</v>
      </c>
      <c r="I23" s="1" t="s">
        <v>104</v>
      </c>
      <c r="J23" s="13">
        <v>0.63949279063871456</v>
      </c>
    </row>
    <row r="24" spans="1:16" x14ac:dyDescent="0.2">
      <c r="A24" s="1" t="s">
        <v>90</v>
      </c>
      <c r="B24" s="13">
        <v>17.029922919253753</v>
      </c>
      <c r="I24" s="1" t="s">
        <v>105</v>
      </c>
      <c r="J24" s="13">
        <v>0.47963205966263261</v>
      </c>
    </row>
    <row r="25" spans="1:16" x14ac:dyDescent="0.2">
      <c r="A25" s="1" t="s">
        <v>91</v>
      </c>
      <c r="B25" s="13">
        <v>17.691690453124338</v>
      </c>
      <c r="I25" s="1" t="s">
        <v>106</v>
      </c>
      <c r="J25" s="13">
        <v>1.542210825407937</v>
      </c>
    </row>
    <row r="26" spans="1:16" x14ac:dyDescent="0.2">
      <c r="A26" s="1" t="s">
        <v>92</v>
      </c>
      <c r="B26" s="13">
        <v>39.808372905550932</v>
      </c>
      <c r="I26" s="1" t="s">
        <v>107</v>
      </c>
      <c r="J26" s="13">
        <v>4.5472678929440633</v>
      </c>
    </row>
    <row r="27" spans="1:16" x14ac:dyDescent="0.2">
      <c r="A27" s="1" t="s">
        <v>93</v>
      </c>
      <c r="B27" s="13">
        <v>17.50869922017182</v>
      </c>
      <c r="I27" s="1" t="s">
        <v>108</v>
      </c>
      <c r="J27" s="13">
        <v>2.3456698984637581</v>
      </c>
    </row>
    <row r="28" spans="1:16" x14ac:dyDescent="0.2">
      <c r="A28" s="1" t="s">
        <v>94</v>
      </c>
      <c r="B28" s="13">
        <v>14.172280305637726</v>
      </c>
      <c r="I28" s="1" t="s">
        <v>109</v>
      </c>
      <c r="J28" s="13">
        <v>1.3286858140965085</v>
      </c>
    </row>
    <row r="29" spans="1:16" x14ac:dyDescent="0.2">
      <c r="A29" s="1" t="s">
        <v>95</v>
      </c>
      <c r="B29" s="13">
        <v>8.8152409270128889</v>
      </c>
      <c r="I29" s="1" t="s">
        <v>110</v>
      </c>
      <c r="J29" s="13">
        <v>1.7592981518448729</v>
      </c>
    </row>
    <row r="30" spans="1:16" x14ac:dyDescent="0.2">
      <c r="A30" s="1" t="s">
        <v>96</v>
      </c>
      <c r="B30" s="13">
        <v>3.7192197704526366</v>
      </c>
      <c r="I30" s="1" t="s">
        <v>111</v>
      </c>
      <c r="J30" s="13">
        <v>0.60290391384538</v>
      </c>
    </row>
    <row r="31" spans="1:16" x14ac:dyDescent="0.2">
      <c r="A31" s="1" t="s">
        <v>97</v>
      </c>
      <c r="B31" s="13">
        <v>6.7038970773435915</v>
      </c>
      <c r="I31" s="1" t="s">
        <v>112</v>
      </c>
      <c r="J31" s="13">
        <v>1.8596098852263234</v>
      </c>
    </row>
    <row r="32" spans="1:16" x14ac:dyDescent="0.2">
      <c r="A32" s="1" t="s">
        <v>98</v>
      </c>
      <c r="B32" s="13">
        <v>3.9586266256608353</v>
      </c>
      <c r="I32" s="1" t="s">
        <v>113</v>
      </c>
      <c r="J32" s="13">
        <v>0.80944221654740856</v>
      </c>
    </row>
    <row r="33" spans="3:7" ht="26.25" x14ac:dyDescent="0.2">
      <c r="C33" s="22" t="s">
        <v>132</v>
      </c>
    </row>
    <row r="35" spans="3:7" x14ac:dyDescent="0.2">
      <c r="D35" s="1" t="s">
        <v>114</v>
      </c>
      <c r="E35" s="1" t="s">
        <v>1</v>
      </c>
      <c r="F35" s="1" t="s">
        <v>115</v>
      </c>
      <c r="G35" s="1" t="s">
        <v>116</v>
      </c>
    </row>
    <row r="36" spans="3:7" x14ac:dyDescent="0.2">
      <c r="C36" s="1">
        <v>0</v>
      </c>
      <c r="D36" s="13">
        <v>1.05</v>
      </c>
      <c r="E36" s="13">
        <v>1.04</v>
      </c>
      <c r="F36" s="13">
        <v>1.06</v>
      </c>
      <c r="G36" s="13">
        <v>0.76</v>
      </c>
    </row>
    <row r="37" spans="3:7" x14ac:dyDescent="0.2">
      <c r="C37" s="1">
        <v>3</v>
      </c>
      <c r="D37" s="13">
        <v>0.32197040737745647</v>
      </c>
      <c r="E37" s="13">
        <v>1.6207557224198843</v>
      </c>
      <c r="F37" s="13">
        <v>6.4159667564635079</v>
      </c>
      <c r="G37" s="13">
        <v>2.5461780946507964</v>
      </c>
    </row>
    <row r="38" spans="3:7" x14ac:dyDescent="0.2">
      <c r="C38" s="1">
        <v>6</v>
      </c>
      <c r="D38" s="13">
        <v>0.2025944653024859</v>
      </c>
      <c r="E38" s="13">
        <v>0.89192851942009377</v>
      </c>
      <c r="F38" s="13">
        <v>22.890334918964129</v>
      </c>
      <c r="G38" s="13">
        <v>1.4983070768766815</v>
      </c>
    </row>
    <row r="39" spans="3:7" x14ac:dyDescent="0.2">
      <c r="C39" s="1">
        <v>12</v>
      </c>
      <c r="D39" s="13">
        <v>0.34032852912486838</v>
      </c>
      <c r="E39" s="13">
        <v>0.38778619045843349</v>
      </c>
      <c r="F39" s="13">
        <v>12.981033398338704</v>
      </c>
      <c r="G39" s="13">
        <v>1.7633676931987232</v>
      </c>
    </row>
    <row r="40" spans="3:7" x14ac:dyDescent="0.2">
      <c r="C40" s="1">
        <v>24</v>
      </c>
      <c r="D40" s="13">
        <v>0.49254701082575303</v>
      </c>
      <c r="E40" s="13">
        <v>0.23460949916778601</v>
      </c>
      <c r="F40" s="13">
        <v>4.6214107874890926</v>
      </c>
      <c r="G40" s="13">
        <v>0.96817069598288297</v>
      </c>
    </row>
    <row r="43" spans="3:7" x14ac:dyDescent="0.2">
      <c r="C43" s="1" t="s">
        <v>117</v>
      </c>
      <c r="D43" s="1">
        <v>0.37133822384925808</v>
      </c>
      <c r="E43" s="1">
        <v>0.31984842037301747</v>
      </c>
      <c r="F43" s="1">
        <v>0.46867396357722707</v>
      </c>
      <c r="G43" s="1">
        <v>0.83052881694245562</v>
      </c>
    </row>
    <row r="44" spans="3:7" x14ac:dyDescent="0.2">
      <c r="C44" s="1" t="s">
        <v>118</v>
      </c>
      <c r="D44" s="1">
        <v>0.10086593416179965</v>
      </c>
      <c r="E44" s="1">
        <v>0.6629679528831065</v>
      </c>
      <c r="F44" s="1">
        <v>0.84191583549848414</v>
      </c>
      <c r="G44" s="1">
        <v>0.45370622078228645</v>
      </c>
    </row>
    <row r="45" spans="3:7" x14ac:dyDescent="0.2">
      <c r="C45" s="1" t="s">
        <v>119</v>
      </c>
      <c r="D45" s="1">
        <v>1.9213422467600792E-2</v>
      </c>
      <c r="E45" s="1">
        <v>1.1213137439761884</v>
      </c>
      <c r="F45" s="1">
        <v>0.89886969042632381</v>
      </c>
      <c r="G45" s="1">
        <v>0.59915246855218252</v>
      </c>
    </row>
    <row r="46" spans="3:7" x14ac:dyDescent="0.2">
      <c r="C46" s="1" t="s">
        <v>120</v>
      </c>
      <c r="D46" s="1">
        <v>6.6659321224792054E-2</v>
      </c>
      <c r="E46" s="1">
        <v>0.36270455706605892</v>
      </c>
      <c r="F46" s="1">
        <v>0.89268262591680225</v>
      </c>
      <c r="G46" s="1">
        <v>0.51047615656206902</v>
      </c>
    </row>
    <row r="47" spans="3:7" x14ac:dyDescent="0.2">
      <c r="C47" s="1" t="s">
        <v>121</v>
      </c>
      <c r="D47" s="1">
        <v>0.11449244012942701</v>
      </c>
      <c r="E47" s="1">
        <v>0.20770195907410366</v>
      </c>
      <c r="F47" s="1">
        <v>0.43477288381019619</v>
      </c>
      <c r="G47" s="1">
        <v>0.67389664159598206</v>
      </c>
    </row>
    <row r="51" spans="10:15" x14ac:dyDescent="0.2">
      <c r="J51" s="1" t="s">
        <v>114</v>
      </c>
      <c r="K51" s="13">
        <v>1.05</v>
      </c>
      <c r="L51" s="13">
        <v>0.32197040737745647</v>
      </c>
      <c r="M51" s="13">
        <v>0.2025944653024859</v>
      </c>
      <c r="N51" s="13">
        <v>0.34032852912486838</v>
      </c>
      <c r="O51" s="13">
        <v>0.49254701082575303</v>
      </c>
    </row>
    <row r="52" spans="10:15" x14ac:dyDescent="0.2">
      <c r="J52" s="1" t="s">
        <v>1</v>
      </c>
      <c r="K52" s="13">
        <v>1.04</v>
      </c>
      <c r="L52" s="13">
        <v>1.6207557224198843</v>
      </c>
      <c r="M52" s="13">
        <v>0.89192851942009377</v>
      </c>
      <c r="N52" s="13">
        <v>0.38778619045843349</v>
      </c>
      <c r="O52" s="13">
        <v>0.23460949916778601</v>
      </c>
    </row>
    <row r="53" spans="10:15" x14ac:dyDescent="0.2">
      <c r="J53" s="1" t="s">
        <v>115</v>
      </c>
      <c r="K53" s="13">
        <v>1.06</v>
      </c>
      <c r="L53" s="13">
        <v>6.4159667564635079</v>
      </c>
      <c r="M53" s="13">
        <v>22.890334918964129</v>
      </c>
      <c r="N53" s="13">
        <v>12.981033398338704</v>
      </c>
      <c r="O53" s="13">
        <v>4.6214107874890926</v>
      </c>
    </row>
    <row r="54" spans="10:15" x14ac:dyDescent="0.2">
      <c r="J54" s="1" t="s">
        <v>116</v>
      </c>
      <c r="K54" s="13">
        <v>0.76</v>
      </c>
      <c r="L54" s="13">
        <v>2.5461780946507964</v>
      </c>
      <c r="M54" s="13">
        <v>1.4983070768766815</v>
      </c>
      <c r="N54" s="13">
        <v>1.7633676931987232</v>
      </c>
      <c r="O54" s="13">
        <v>0.96817069598288297</v>
      </c>
    </row>
    <row r="56" spans="10:15" x14ac:dyDescent="0.2">
      <c r="K56" s="1">
        <v>0.37133822384925808</v>
      </c>
      <c r="L56" s="1">
        <v>0.10086593416179965</v>
      </c>
      <c r="M56" s="1">
        <v>1.9213422467600792E-2</v>
      </c>
      <c r="N56" s="1">
        <v>6.6659321224792054E-2</v>
      </c>
      <c r="O56" s="1">
        <v>0.11449244012942701</v>
      </c>
    </row>
    <row r="57" spans="10:15" x14ac:dyDescent="0.2">
      <c r="K57" s="1">
        <v>0.31984842037301747</v>
      </c>
      <c r="L57" s="1">
        <v>0.6629679528831065</v>
      </c>
      <c r="M57" s="1">
        <v>1.1213137439761884</v>
      </c>
      <c r="N57" s="1">
        <v>0.36270455706605892</v>
      </c>
      <c r="O57" s="1">
        <v>0.20770195907410366</v>
      </c>
    </row>
    <row r="58" spans="10:15" x14ac:dyDescent="0.2">
      <c r="K58" s="1">
        <v>0.46867396357722707</v>
      </c>
      <c r="L58" s="1">
        <v>0.84191583549848414</v>
      </c>
      <c r="M58" s="1">
        <v>0.89886969042632381</v>
      </c>
      <c r="N58" s="1">
        <v>0.89268262591680225</v>
      </c>
      <c r="O58" s="1">
        <v>0.43477288381019619</v>
      </c>
    </row>
    <row r="59" spans="10:15" x14ac:dyDescent="0.2">
      <c r="K59" s="1">
        <v>0.83052881694245562</v>
      </c>
      <c r="L59" s="1">
        <v>0.45370622078228645</v>
      </c>
      <c r="M59" s="1">
        <v>0.59915246855218252</v>
      </c>
      <c r="N59" s="1">
        <v>0.51047615656206902</v>
      </c>
      <c r="O59" s="1">
        <v>0.67389664159598206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DC2C-922E-4DAF-A21E-12567A2A9D2F}">
  <dimension ref="A1:P58"/>
  <sheetViews>
    <sheetView topLeftCell="A13" workbookViewId="0">
      <selection activeCell="B1" sqref="B1"/>
    </sheetView>
  </sheetViews>
  <sheetFormatPr defaultColWidth="8.875" defaultRowHeight="15.75" x14ac:dyDescent="0.2"/>
  <cols>
    <col min="1" max="1" width="10.5" style="1" customWidth="1"/>
    <col min="2" max="6" width="8.875" style="1"/>
    <col min="7" max="7" width="10.75" style="1" customWidth="1"/>
    <col min="8" max="16384" width="8.875" style="1"/>
  </cols>
  <sheetData>
    <row r="1" spans="1:16" ht="27.75" x14ac:dyDescent="0.2">
      <c r="A1" s="25" t="s">
        <v>134</v>
      </c>
    </row>
    <row r="2" spans="1:16" x14ac:dyDescent="0.2">
      <c r="A2" s="1" t="s">
        <v>52</v>
      </c>
      <c r="B2" s="13">
        <v>1.0680654080478513</v>
      </c>
      <c r="D2" s="13">
        <v>1.0680654080478513</v>
      </c>
      <c r="E2" s="13">
        <v>0.88884268116656961</v>
      </c>
      <c r="F2" s="13">
        <v>0.20518540220262471</v>
      </c>
      <c r="G2" s="13">
        <v>0.37241936578067569</v>
      </c>
      <c r="H2" s="13">
        <v>5.9079450346406102</v>
      </c>
      <c r="I2" s="1" t="s">
        <v>69</v>
      </c>
      <c r="J2" s="13">
        <v>0.20732988645361022</v>
      </c>
      <c r="L2" s="13">
        <v>0.20732988645361022</v>
      </c>
      <c r="M2" s="13">
        <v>1.2099940892192957</v>
      </c>
      <c r="N2" s="13">
        <v>2.0984134970711499</v>
      </c>
      <c r="O2" s="13">
        <v>2.3486859165876002</v>
      </c>
      <c r="P2" s="13">
        <v>2.6300766212686502</v>
      </c>
    </row>
    <row r="3" spans="1:16" x14ac:dyDescent="0.2">
      <c r="A3" s="1" t="s">
        <v>53</v>
      </c>
      <c r="B3" s="13">
        <v>1.2440116532984706</v>
      </c>
      <c r="D3" s="13">
        <v>1.2440116532984706</v>
      </c>
      <c r="E3" s="13">
        <v>0.63949279063871489</v>
      </c>
      <c r="F3" s="13">
        <v>0.29320873730796992</v>
      </c>
      <c r="G3" s="13">
        <v>0.369846877312209</v>
      </c>
      <c r="H3" s="13">
        <v>4.6211039843514996</v>
      </c>
      <c r="I3" s="1" t="s">
        <v>70</v>
      </c>
      <c r="J3" s="13">
        <v>1.8921152934511964</v>
      </c>
      <c r="L3" s="13">
        <v>1.8921152934511964</v>
      </c>
      <c r="M3" s="13">
        <v>1.2508679371273701</v>
      </c>
      <c r="N3" s="13">
        <v>3.59666787151586</v>
      </c>
      <c r="O3" s="13">
        <v>2.0777182065953306</v>
      </c>
      <c r="P3" s="13">
        <v>1.85856543643775</v>
      </c>
    </row>
    <row r="4" spans="1:16" x14ac:dyDescent="0.2">
      <c r="A4" s="1" t="s">
        <v>54</v>
      </c>
      <c r="B4" s="13">
        <v>0.7474246243174707</v>
      </c>
      <c r="D4" s="13">
        <v>0.7474246243174707</v>
      </c>
      <c r="E4" s="13">
        <v>0.51050606285359601</v>
      </c>
      <c r="F4" s="13">
        <v>0.26887359761434476</v>
      </c>
      <c r="G4" s="13">
        <v>0.35233018878550532</v>
      </c>
      <c r="H4" s="13">
        <v>5.370290011121047</v>
      </c>
      <c r="I4" s="1" t="s">
        <v>71</v>
      </c>
      <c r="J4" s="13">
        <v>2.5668517951258041</v>
      </c>
      <c r="L4" s="13">
        <v>2.5668517951258041</v>
      </c>
      <c r="M4" s="13">
        <v>1.4822022531844901</v>
      </c>
      <c r="N4" s="13">
        <v>2.2249106132485399</v>
      </c>
      <c r="O4" s="13">
        <v>3.2053674217677401</v>
      </c>
      <c r="P4" s="13">
        <v>0.69495910992117016</v>
      </c>
    </row>
    <row r="5" spans="1:16" x14ac:dyDescent="0.2">
      <c r="A5" s="1" t="s">
        <v>55</v>
      </c>
      <c r="B5" s="13">
        <v>0.88884268116656961</v>
      </c>
      <c r="C5" s="1" t="s">
        <v>67</v>
      </c>
      <c r="D5" s="13">
        <f>AVERAGE(D2:D4)</f>
        <v>1.0198338952212642</v>
      </c>
      <c r="E5" s="13">
        <f t="shared" ref="E5:H5" si="0">AVERAGE(E2:E4)</f>
        <v>0.67961384488629351</v>
      </c>
      <c r="F5" s="13">
        <f t="shared" si="0"/>
        <v>0.2557559123749798</v>
      </c>
      <c r="G5" s="13">
        <f t="shared" si="0"/>
        <v>0.36486547729279667</v>
      </c>
      <c r="H5" s="13">
        <f t="shared" si="0"/>
        <v>5.2997796767043859</v>
      </c>
      <c r="I5" s="1" t="s">
        <v>72</v>
      </c>
      <c r="J5" s="13">
        <v>1.2099940892192957</v>
      </c>
      <c r="K5" s="1" t="s">
        <v>67</v>
      </c>
      <c r="L5" s="13">
        <f>AVERAGE(L2:L4)</f>
        <v>1.5554323250102036</v>
      </c>
      <c r="M5" s="13">
        <f t="shared" ref="M5:P5" si="1">AVERAGE(M2:M4)</f>
        <v>1.3143547598437186</v>
      </c>
      <c r="N5" s="13">
        <f t="shared" si="1"/>
        <v>2.6399973272785164</v>
      </c>
      <c r="O5" s="13">
        <f t="shared" si="1"/>
        <v>2.54392384831689</v>
      </c>
      <c r="P5" s="13">
        <f t="shared" si="1"/>
        <v>1.7278670558758567</v>
      </c>
    </row>
    <row r="6" spans="1:16" x14ac:dyDescent="0.2">
      <c r="A6" s="1" t="s">
        <v>56</v>
      </c>
      <c r="B6" s="13">
        <v>0.63949279063871489</v>
      </c>
      <c r="C6" s="1" t="s">
        <v>68</v>
      </c>
      <c r="D6" s="1">
        <f>STDEV(D2:D4)</f>
        <v>0.25178240299949484</v>
      </c>
      <c r="E6" s="1">
        <f t="shared" ref="E6:H6" si="2">STDEV(E2:E4)</f>
        <v>0.19233284543877868</v>
      </c>
      <c r="F6" s="1">
        <f t="shared" si="2"/>
        <v>4.5454176159031072E-2</v>
      </c>
      <c r="G6" s="1">
        <f t="shared" si="2"/>
        <v>1.0931812187413006E-2</v>
      </c>
      <c r="H6" s="1">
        <f t="shared" si="2"/>
        <v>0.64631165285948344</v>
      </c>
      <c r="I6" s="1" t="s">
        <v>73</v>
      </c>
      <c r="J6" s="13">
        <v>0.25086793712737587</v>
      </c>
      <c r="K6" s="1" t="s">
        <v>68</v>
      </c>
      <c r="L6" s="1">
        <f>STDEV(L2:L4)</f>
        <v>1.2152581928564385</v>
      </c>
      <c r="M6" s="1">
        <f t="shared" ref="M6:P6" si="3">STDEV(M2:M4)</f>
        <v>0.14678982807500093</v>
      </c>
      <c r="N6" s="1">
        <f t="shared" si="3"/>
        <v>0.83091171478011527</v>
      </c>
      <c r="O6" s="1">
        <f t="shared" si="3"/>
        <v>0.58863110316155354</v>
      </c>
      <c r="P6" s="1">
        <f t="shared" si="3"/>
        <v>0.97415681268060839</v>
      </c>
    </row>
    <row r="7" spans="1:16" x14ac:dyDescent="0.2">
      <c r="A7" s="1" t="s">
        <v>57</v>
      </c>
      <c r="B7" s="13">
        <v>0.51050606285359601</v>
      </c>
      <c r="I7" s="1" t="s">
        <v>74</v>
      </c>
      <c r="J7" s="13">
        <v>3.4822022531844934</v>
      </c>
    </row>
    <row r="8" spans="1:16" x14ac:dyDescent="0.2">
      <c r="A8" s="1" t="s">
        <v>58</v>
      </c>
      <c r="B8" s="13">
        <v>0.20518540220262471</v>
      </c>
      <c r="I8" s="1" t="s">
        <v>75</v>
      </c>
      <c r="J8" s="13">
        <v>9.841349707115063E-2</v>
      </c>
    </row>
    <row r="9" spans="1:16" x14ac:dyDescent="0.2">
      <c r="A9" s="1" t="s">
        <v>59</v>
      </c>
      <c r="B9" s="13">
        <v>0.29320873730796992</v>
      </c>
      <c r="I9" s="1" t="s">
        <v>76</v>
      </c>
      <c r="J9" s="13">
        <v>0.5966678715158612</v>
      </c>
    </row>
    <row r="10" spans="1:16" x14ac:dyDescent="0.2">
      <c r="A10" s="1" t="s">
        <v>60</v>
      </c>
      <c r="B10" s="13">
        <v>0.26887359761434476</v>
      </c>
      <c r="I10" s="1" t="s">
        <v>77</v>
      </c>
      <c r="J10" s="13">
        <v>8.2249106132485359</v>
      </c>
    </row>
    <row r="11" spans="1:16" x14ac:dyDescent="0.2">
      <c r="A11" s="1" t="s">
        <v>61</v>
      </c>
      <c r="B11" s="13">
        <v>0.37241936578067569</v>
      </c>
      <c r="I11" s="1" t="s">
        <v>78</v>
      </c>
      <c r="J11" s="13">
        <v>0.34868591658760106</v>
      </c>
    </row>
    <row r="12" spans="1:16" x14ac:dyDescent="0.2">
      <c r="A12" s="1" t="s">
        <v>62</v>
      </c>
      <c r="B12" s="13">
        <v>0.369846877312209</v>
      </c>
      <c r="I12" s="1" t="s">
        <v>79</v>
      </c>
      <c r="J12" s="13">
        <v>2.0777182065953306</v>
      </c>
    </row>
    <row r="13" spans="1:16" x14ac:dyDescent="0.2">
      <c r="A13" s="1" t="s">
        <v>63</v>
      </c>
      <c r="B13" s="13">
        <v>0.35233018878550532</v>
      </c>
      <c r="I13" s="1" t="s">
        <v>80</v>
      </c>
      <c r="J13" s="13">
        <v>5.205367421767737</v>
      </c>
    </row>
    <row r="14" spans="1:16" x14ac:dyDescent="0.2">
      <c r="A14" s="1" t="s">
        <v>64</v>
      </c>
      <c r="B14" s="13">
        <v>2.9079450346406137</v>
      </c>
      <c r="I14" s="1" t="s">
        <v>81</v>
      </c>
      <c r="J14" s="13">
        <v>3.6300766212686466</v>
      </c>
    </row>
    <row r="15" spans="1:16" x14ac:dyDescent="0.2">
      <c r="A15" s="1" t="s">
        <v>65</v>
      </c>
      <c r="B15" s="13">
        <v>7.6211039843515005</v>
      </c>
      <c r="I15" s="1" t="s">
        <v>82</v>
      </c>
      <c r="J15" s="13">
        <v>0.8585654364377534</v>
      </c>
    </row>
    <row r="16" spans="1:16" x14ac:dyDescent="0.2">
      <c r="A16" s="1" t="s">
        <v>66</v>
      </c>
      <c r="B16" s="13">
        <v>5.370290011121047</v>
      </c>
      <c r="I16" s="1" t="s">
        <v>83</v>
      </c>
      <c r="J16" s="13">
        <v>0.69495910992117016</v>
      </c>
    </row>
    <row r="18" spans="1:16" x14ac:dyDescent="0.2">
      <c r="A18" s="1" t="s">
        <v>84</v>
      </c>
      <c r="B18" s="13">
        <v>0.55286532666013422</v>
      </c>
      <c r="D18" s="13">
        <v>0.55286532666013422</v>
      </c>
      <c r="E18" s="13">
        <v>29.0964678866813</v>
      </c>
      <c r="F18" s="13">
        <v>107.56947711078401</v>
      </c>
      <c r="G18" s="13">
        <v>60.822676956650803</v>
      </c>
      <c r="H18" s="13">
        <v>13.758090996856</v>
      </c>
      <c r="I18" s="1" t="s">
        <v>99</v>
      </c>
      <c r="J18" s="13">
        <v>4.5002339387552475</v>
      </c>
      <c r="L18" s="13">
        <v>1.5002339387552499</v>
      </c>
      <c r="M18" s="13">
        <v>4.0278222002268746</v>
      </c>
      <c r="N18" s="13">
        <v>4.4076204635064498</v>
      </c>
      <c r="O18" s="13">
        <v>17.530718375420101</v>
      </c>
      <c r="P18" s="13">
        <v>30.815286664224999</v>
      </c>
    </row>
    <row r="19" spans="1:16" x14ac:dyDescent="0.2">
      <c r="A19" s="1" t="s">
        <v>85</v>
      </c>
      <c r="B19" s="13">
        <v>1.3149427602050705</v>
      </c>
      <c r="D19" s="13">
        <v>1.3149427602050705</v>
      </c>
      <c r="E19" s="13">
        <v>30.952093226387699</v>
      </c>
      <c r="F19" s="13">
        <v>108.448855969397</v>
      </c>
      <c r="G19" s="13">
        <v>60.196528329089098</v>
      </c>
      <c r="H19" s="13">
        <v>12.315586569579001</v>
      </c>
      <c r="I19" s="1" t="s">
        <v>100</v>
      </c>
      <c r="J19" s="13">
        <v>0.98282059854525328</v>
      </c>
      <c r="L19" s="13">
        <v>0.98282059854525305</v>
      </c>
      <c r="M19" s="13">
        <v>5.1602005674237699</v>
      </c>
      <c r="N19" s="13">
        <v>4.213444143819336</v>
      </c>
      <c r="O19" s="13">
        <v>18.9382971045777</v>
      </c>
      <c r="P19" s="13">
        <v>29.268472165735702</v>
      </c>
    </row>
    <row r="20" spans="1:16" x14ac:dyDescent="0.2">
      <c r="A20" s="1" t="s">
        <v>86</v>
      </c>
      <c r="B20" s="13">
        <v>1.3707828049797086</v>
      </c>
      <c r="D20" s="13">
        <v>1.3707828049797086</v>
      </c>
      <c r="E20" s="13">
        <v>29.562244443073102</v>
      </c>
      <c r="F20" s="13">
        <v>109.352841195069</v>
      </c>
      <c r="G20" s="13">
        <v>59.541712621442997</v>
      </c>
      <c r="H20" s="13">
        <v>12.684546185764571</v>
      </c>
      <c r="I20" s="1" t="s">
        <v>101</v>
      </c>
      <c r="J20" s="13">
        <v>0.22375626773199336</v>
      </c>
      <c r="L20" s="13">
        <v>2.2237562677319902</v>
      </c>
      <c r="M20" s="13">
        <v>5.2114613066405404</v>
      </c>
      <c r="N20" s="13">
        <v>4.3</v>
      </c>
      <c r="O20" s="13">
        <v>17.037192607379399</v>
      </c>
      <c r="P20" s="13">
        <v>28.933266549136</v>
      </c>
    </row>
    <row r="21" spans="1:16" x14ac:dyDescent="0.2">
      <c r="A21" s="1" t="s">
        <v>87</v>
      </c>
      <c r="B21" s="13">
        <v>59.096467886681303</v>
      </c>
      <c r="C21" s="1" t="s">
        <v>67</v>
      </c>
      <c r="D21" s="13">
        <f>AVERAGE(D18:D20)</f>
        <v>1.0795302972816379</v>
      </c>
      <c r="E21" s="13">
        <f t="shared" ref="E21:H21" si="4">AVERAGE(E18:E20)</f>
        <v>29.870268518714031</v>
      </c>
      <c r="F21" s="13">
        <f t="shared" si="4"/>
        <v>108.45705809175001</v>
      </c>
      <c r="G21" s="13">
        <f t="shared" si="4"/>
        <v>60.186972635727635</v>
      </c>
      <c r="H21" s="13">
        <f t="shared" si="4"/>
        <v>12.919407917399857</v>
      </c>
      <c r="I21" s="1" t="s">
        <v>102</v>
      </c>
      <c r="J21" s="13">
        <v>4.0278222002268746</v>
      </c>
      <c r="K21" s="1" t="s">
        <v>67</v>
      </c>
      <c r="L21" s="13">
        <f>AVERAGE(L18:L20)</f>
        <v>1.5689369350108311</v>
      </c>
      <c r="M21" s="13">
        <f t="shared" ref="M21:P21" si="5">AVERAGE(M18:M20)</f>
        <v>4.7998280247637277</v>
      </c>
      <c r="N21" s="13">
        <f t="shared" si="5"/>
        <v>4.3070215357752621</v>
      </c>
      <c r="O21" s="13">
        <f t="shared" si="5"/>
        <v>17.8354026957924</v>
      </c>
      <c r="P21" s="13">
        <f t="shared" si="5"/>
        <v>29.672341793032235</v>
      </c>
    </row>
    <row r="22" spans="1:16" x14ac:dyDescent="0.2">
      <c r="A22" s="1" t="s">
        <v>88</v>
      </c>
      <c r="B22" s="13">
        <v>9.952093226387758</v>
      </c>
      <c r="C22" s="1" t="s">
        <v>68</v>
      </c>
      <c r="D22" s="1">
        <f>STDEV(D18:D20)</f>
        <v>0.45695899280999014</v>
      </c>
      <c r="E22" s="1">
        <f t="shared" ref="E22:H22" si="6">STDEV(E18:E20)</f>
        <v>0.96539912664190908</v>
      </c>
      <c r="F22" s="1">
        <f t="shared" si="6"/>
        <v>0.89171033435064384</v>
      </c>
      <c r="G22" s="1">
        <f t="shared" si="6"/>
        <v>0.64053562779544704</v>
      </c>
      <c r="H22" s="1">
        <f t="shared" si="6"/>
        <v>0.74938293309794546</v>
      </c>
      <c r="I22" s="1" t="s">
        <v>103</v>
      </c>
      <c r="J22" s="13">
        <v>7.1602005674237708</v>
      </c>
      <c r="K22" s="1" t="s">
        <v>68</v>
      </c>
      <c r="L22" s="1">
        <f>STDEV(L18:L20)</f>
        <v>0.62331405409781582</v>
      </c>
      <c r="M22" s="1">
        <f t="shared" ref="M22:P22" si="7">STDEV(M18:M20)</f>
        <v>0.66906775492874249</v>
      </c>
      <c r="N22" s="1">
        <f t="shared" si="7"/>
        <v>9.7278400764458067E-2</v>
      </c>
      <c r="O22" s="1">
        <f t="shared" si="7"/>
        <v>0.98649580770900802</v>
      </c>
      <c r="P22" s="1">
        <f t="shared" si="7"/>
        <v>1.0039088281758366</v>
      </c>
    </row>
    <row r="23" spans="1:16" x14ac:dyDescent="0.2">
      <c r="A23" s="1" t="s">
        <v>89</v>
      </c>
      <c r="B23" s="13">
        <v>19.562244443073133</v>
      </c>
      <c r="I23" s="1" t="s">
        <v>104</v>
      </c>
      <c r="J23" s="13">
        <v>2.2114613066405395</v>
      </c>
    </row>
    <row r="24" spans="1:16" x14ac:dyDescent="0.2">
      <c r="A24" s="1" t="s">
        <v>90</v>
      </c>
      <c r="B24" s="13">
        <v>27.569477110784547</v>
      </c>
      <c r="I24" s="1" t="s">
        <v>105</v>
      </c>
      <c r="J24" s="13">
        <v>4.4076204635064498</v>
      </c>
    </row>
    <row r="25" spans="1:16" x14ac:dyDescent="0.2">
      <c r="A25" s="1" t="s">
        <v>91</v>
      </c>
      <c r="B25" s="13">
        <v>80.44885596939713</v>
      </c>
      <c r="I25" s="1" t="s">
        <v>106</v>
      </c>
      <c r="J25" s="13">
        <v>4.213444143819336</v>
      </c>
    </row>
    <row r="26" spans="1:16" x14ac:dyDescent="0.2">
      <c r="A26" s="1" t="s">
        <v>92</v>
      </c>
      <c r="B26" s="13">
        <v>241.35284119506903</v>
      </c>
      <c r="I26" s="1" t="s">
        <v>107</v>
      </c>
      <c r="J26" s="13">
        <v>4.3</v>
      </c>
    </row>
    <row r="27" spans="1:16" x14ac:dyDescent="0.2">
      <c r="A27" s="1" t="s">
        <v>93</v>
      </c>
      <c r="B27" s="13">
        <v>86.822676956650838</v>
      </c>
      <c r="I27" s="1" t="s">
        <v>108</v>
      </c>
      <c r="J27" s="13">
        <v>37.530718375420086</v>
      </c>
    </row>
    <row r="28" spans="1:16" x14ac:dyDescent="0.2">
      <c r="A28" s="1" t="s">
        <v>94</v>
      </c>
      <c r="B28" s="13">
        <v>90.196528329089077</v>
      </c>
      <c r="I28" s="1" t="s">
        <v>109</v>
      </c>
      <c r="J28" s="13">
        <v>8.9382971045777495</v>
      </c>
    </row>
    <row r="29" spans="1:16" x14ac:dyDescent="0.2">
      <c r="A29" s="1" t="s">
        <v>95</v>
      </c>
      <c r="B29" s="13">
        <v>28.541712621442976</v>
      </c>
      <c r="I29" s="1" t="s">
        <v>110</v>
      </c>
      <c r="J29" s="13">
        <v>7.0371926073794819</v>
      </c>
    </row>
    <row r="30" spans="1:16" x14ac:dyDescent="0.2">
      <c r="A30" s="1" t="s">
        <v>96</v>
      </c>
      <c r="B30" s="13">
        <v>3.7580909968560379</v>
      </c>
      <c r="I30" s="1" t="s">
        <v>111</v>
      </c>
      <c r="J30" s="13">
        <v>10.815286664224981</v>
      </c>
    </row>
    <row r="31" spans="1:16" x14ac:dyDescent="0.2">
      <c r="A31" s="1" t="s">
        <v>97</v>
      </c>
      <c r="B31" s="13">
        <v>18.315586569578958</v>
      </c>
      <c r="I31" s="1" t="s">
        <v>112</v>
      </c>
      <c r="J31" s="13">
        <v>51.268472165735744</v>
      </c>
    </row>
    <row r="32" spans="1:16" x14ac:dyDescent="0.2">
      <c r="A32" s="1" t="s">
        <v>98</v>
      </c>
      <c r="B32" s="13">
        <v>12.684546185764571</v>
      </c>
      <c r="I32" s="1" t="s">
        <v>113</v>
      </c>
      <c r="J32" s="13">
        <v>24.933266549136032</v>
      </c>
    </row>
    <row r="34" spans="3:7" ht="26.25" x14ac:dyDescent="0.2">
      <c r="C34" s="22" t="s">
        <v>132</v>
      </c>
    </row>
    <row r="35" spans="3:7" x14ac:dyDescent="0.2">
      <c r="D35" s="1" t="s">
        <v>114</v>
      </c>
      <c r="E35" s="1" t="s">
        <v>1</v>
      </c>
      <c r="F35" s="1" t="s">
        <v>115</v>
      </c>
      <c r="G35" s="1" t="s">
        <v>116</v>
      </c>
    </row>
    <row r="36" spans="3:7" x14ac:dyDescent="0.2">
      <c r="C36" s="1">
        <v>0</v>
      </c>
      <c r="D36" s="13">
        <v>1.02</v>
      </c>
      <c r="E36" s="13">
        <v>1.5554323250102036</v>
      </c>
      <c r="F36" s="13">
        <v>1.08</v>
      </c>
      <c r="G36" s="13">
        <v>1.57</v>
      </c>
    </row>
    <row r="37" spans="3:7" x14ac:dyDescent="0.2">
      <c r="C37" s="1">
        <v>3</v>
      </c>
      <c r="D37" s="13">
        <v>0.6620444551976985</v>
      </c>
      <c r="E37" s="13">
        <v>1.647688093177055</v>
      </c>
      <c r="F37" s="13">
        <v>22.57519691388881</v>
      </c>
      <c r="G37" s="13">
        <v>3.9953816869521206</v>
      </c>
    </row>
    <row r="38" spans="3:7" x14ac:dyDescent="0.2">
      <c r="C38" s="1">
        <v>6</v>
      </c>
      <c r="D38" s="13">
        <v>0.2529048600754808</v>
      </c>
      <c r="E38" s="13">
        <v>2.973330660611849</v>
      </c>
      <c r="F38" s="13">
        <v>81.195807604795604</v>
      </c>
      <c r="G38" s="13">
        <v>4.3094387836630794</v>
      </c>
    </row>
    <row r="39" spans="3:7" x14ac:dyDescent="0.2">
      <c r="C39" s="1">
        <v>12</v>
      </c>
      <c r="D39" s="13">
        <v>0.36475508606004392</v>
      </c>
      <c r="E39" s="13">
        <v>2.5439238483168896</v>
      </c>
      <c r="F39" s="13">
        <v>60.687745995167774</v>
      </c>
      <c r="G39" s="13">
        <v>13.31517975538438</v>
      </c>
    </row>
    <row r="40" spans="3:7" x14ac:dyDescent="0.2">
      <c r="C40" s="1">
        <v>24</v>
      </c>
      <c r="D40" s="13">
        <v>4.9188918430716839</v>
      </c>
      <c r="E40" s="13">
        <v>1.7278670558758567</v>
      </c>
      <c r="F40" s="13">
        <v>9.5577210812481539</v>
      </c>
      <c r="G40" s="13">
        <v>24.000623828573069</v>
      </c>
    </row>
    <row r="43" spans="3:7" x14ac:dyDescent="0.2">
      <c r="C43" s="1" t="s">
        <v>117</v>
      </c>
      <c r="D43" s="1">
        <v>0.25178240299949484</v>
      </c>
      <c r="E43" s="1">
        <v>1.2152581928564385</v>
      </c>
      <c r="F43" s="1">
        <v>0.45695899280999014</v>
      </c>
      <c r="G43" s="1">
        <v>0.62331405409781582</v>
      </c>
    </row>
    <row r="44" spans="3:7" x14ac:dyDescent="0.2">
      <c r="C44" s="1" t="s">
        <v>118</v>
      </c>
      <c r="D44" s="1">
        <v>0.19233284543877868</v>
      </c>
      <c r="E44" s="1">
        <v>0.14678982807500093</v>
      </c>
      <c r="F44" s="1">
        <v>0.96539912664190908</v>
      </c>
      <c r="G44" s="1">
        <v>0.66906775492874249</v>
      </c>
    </row>
    <row r="45" spans="3:7" x14ac:dyDescent="0.2">
      <c r="C45" s="1" t="s">
        <v>119</v>
      </c>
      <c r="D45" s="1">
        <v>4.5454176159031072E-2</v>
      </c>
      <c r="E45" s="1">
        <v>0.83091171478011527</v>
      </c>
      <c r="F45" s="1">
        <v>0.89171033435064384</v>
      </c>
      <c r="G45" s="1">
        <v>9.7278400764458067E-2</v>
      </c>
    </row>
    <row r="46" spans="3:7" x14ac:dyDescent="0.2">
      <c r="C46" s="1" t="s">
        <v>120</v>
      </c>
      <c r="D46" s="1">
        <v>1.0931812187413006E-2</v>
      </c>
      <c r="E46" s="1">
        <v>0.58863110316155354</v>
      </c>
      <c r="F46" s="1">
        <v>0.64053562779544704</v>
      </c>
      <c r="G46" s="1">
        <v>0.98649580770900802</v>
      </c>
    </row>
    <row r="47" spans="3:7" x14ac:dyDescent="0.2">
      <c r="C47" s="1" t="s">
        <v>121</v>
      </c>
      <c r="D47" s="1">
        <v>0.64631165285948344</v>
      </c>
      <c r="E47" s="1">
        <v>0.97415681268060839</v>
      </c>
      <c r="F47" s="1">
        <v>0.74938293309794546</v>
      </c>
      <c r="G47" s="1">
        <v>1.0039088281758366</v>
      </c>
    </row>
    <row r="51" spans="6:11" x14ac:dyDescent="0.2">
      <c r="F51" s="1" t="s">
        <v>114</v>
      </c>
      <c r="G51" s="13">
        <v>1.02</v>
      </c>
      <c r="H51" s="13">
        <v>0.6620444551976985</v>
      </c>
      <c r="I51" s="13">
        <v>0.2529048600754808</v>
      </c>
      <c r="J51" s="13">
        <v>0.36475508606004392</v>
      </c>
      <c r="K51" s="13">
        <v>4.9188918430716839</v>
      </c>
    </row>
    <row r="52" spans="6:11" x14ac:dyDescent="0.2">
      <c r="F52" s="1" t="s">
        <v>1</v>
      </c>
      <c r="G52" s="13">
        <v>1.5554323250102036</v>
      </c>
      <c r="H52" s="13">
        <v>1.647688093177055</v>
      </c>
      <c r="I52" s="13">
        <v>2.973330660611849</v>
      </c>
      <c r="J52" s="13">
        <v>2.5439238483168896</v>
      </c>
      <c r="K52" s="13">
        <v>1.7278670558758567</v>
      </c>
    </row>
    <row r="53" spans="6:11" x14ac:dyDescent="0.2">
      <c r="F53" s="1" t="s">
        <v>115</v>
      </c>
      <c r="G53" s="13">
        <v>1.08</v>
      </c>
      <c r="H53" s="13">
        <v>22.57519691388881</v>
      </c>
      <c r="I53" s="13">
        <v>81.195807604795604</v>
      </c>
      <c r="J53" s="13">
        <v>60.687745995167774</v>
      </c>
      <c r="K53" s="13">
        <v>9.5577210812481539</v>
      </c>
    </row>
    <row r="54" spans="6:11" x14ac:dyDescent="0.2">
      <c r="F54" s="1" t="s">
        <v>116</v>
      </c>
      <c r="G54" s="13">
        <v>1.57</v>
      </c>
      <c r="H54" s="13">
        <v>3.9953816869521206</v>
      </c>
      <c r="I54" s="13">
        <v>4.3094387836630794</v>
      </c>
      <c r="J54" s="13">
        <v>13.31517975538438</v>
      </c>
      <c r="K54" s="13">
        <v>24.000623828573069</v>
      </c>
    </row>
    <row r="55" spans="6:11" x14ac:dyDescent="0.2">
      <c r="G55" s="1">
        <v>0.25178240299949484</v>
      </c>
      <c r="H55" s="1">
        <v>0.19233284543877868</v>
      </c>
      <c r="I55" s="1">
        <v>4.5454176159031072E-2</v>
      </c>
      <c r="J55" s="1">
        <v>1.0931812187413006E-2</v>
      </c>
      <c r="K55" s="1">
        <v>0.64631165285948344</v>
      </c>
    </row>
    <row r="56" spans="6:11" x14ac:dyDescent="0.2">
      <c r="G56" s="1">
        <v>1.2152581928564385</v>
      </c>
      <c r="H56" s="1">
        <v>0.14678982807500093</v>
      </c>
      <c r="I56" s="1">
        <v>0.83091171478011527</v>
      </c>
      <c r="J56" s="1">
        <v>0.58863110316155354</v>
      </c>
      <c r="K56" s="1">
        <v>0.97415681268060839</v>
      </c>
    </row>
    <row r="57" spans="6:11" x14ac:dyDescent="0.2">
      <c r="G57" s="1">
        <v>0.45695899280999014</v>
      </c>
      <c r="H57" s="1">
        <v>0.96539912664190908</v>
      </c>
      <c r="I57" s="1">
        <v>0.89171033435064384</v>
      </c>
      <c r="J57" s="1">
        <v>0.64053562779544704</v>
      </c>
      <c r="K57" s="1">
        <v>0.74938293309794546</v>
      </c>
    </row>
    <row r="58" spans="6:11" x14ac:dyDescent="0.2">
      <c r="G58" s="1">
        <v>0.62331405409781582</v>
      </c>
      <c r="H58" s="1">
        <v>0.66906775492874249</v>
      </c>
      <c r="I58" s="1">
        <v>9.7278400764458067E-2</v>
      </c>
      <c r="J58" s="1">
        <v>0.98649580770900802</v>
      </c>
      <c r="K58" s="1">
        <v>1.0039088281758366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32C2-A729-4531-8EE2-E7C325E07154}">
  <dimension ref="A1:O36"/>
  <sheetViews>
    <sheetView topLeftCell="A25" zoomScaleNormal="100" workbookViewId="0">
      <selection activeCell="L29" sqref="L29:O29"/>
    </sheetView>
  </sheetViews>
  <sheetFormatPr defaultColWidth="8.875" defaultRowHeight="15.75" x14ac:dyDescent="0.2"/>
  <cols>
    <col min="1" max="1" width="18.125" style="1" customWidth="1"/>
    <col min="2" max="7" width="8.875" style="1"/>
    <col min="8" max="8" width="9" style="1" customWidth="1"/>
    <col min="9" max="16384" width="8.875" style="1"/>
  </cols>
  <sheetData>
    <row r="1" spans="1:15" ht="29.25" x14ac:dyDescent="0.2">
      <c r="A1" s="22" t="s">
        <v>136</v>
      </c>
    </row>
    <row r="2" spans="1:15" x14ac:dyDescent="0.2">
      <c r="B2" s="1" t="s">
        <v>12</v>
      </c>
      <c r="C2" s="1" t="s">
        <v>16</v>
      </c>
      <c r="D2" s="1" t="s">
        <v>15</v>
      </c>
      <c r="E2" s="1" t="s">
        <v>14</v>
      </c>
      <c r="F2" s="1" t="s">
        <v>14</v>
      </c>
      <c r="G2" s="1" t="s">
        <v>19</v>
      </c>
    </row>
    <row r="3" spans="1:15" x14ac:dyDescent="0.2">
      <c r="B3" s="1">
        <v>5.7100001722574199E-2</v>
      </c>
      <c r="C3" s="1">
        <f>0.142*B3-0.048</f>
        <v>-3.9891799755394468E-2</v>
      </c>
      <c r="D3" s="1">
        <v>4.0000000000000001E-3</v>
      </c>
      <c r="E3" s="1">
        <v>2.7099999999999999E-2</v>
      </c>
      <c r="F3" s="1">
        <f>E3/0.9</f>
        <v>3.0111111111111109E-2</v>
      </c>
      <c r="G3" s="1">
        <f>C3*D3/F3</f>
        <v>-5.2992796723033237E-3</v>
      </c>
      <c r="H3" s="4">
        <f>G3*-1</f>
        <v>5.2992796723033237E-3</v>
      </c>
      <c r="I3" s="1">
        <f>H3*1000</f>
        <v>5.2992796723033235</v>
      </c>
      <c r="L3" s="1">
        <v>5.2992796723033235</v>
      </c>
      <c r="M3" s="2">
        <v>5.4730477470960199</v>
      </c>
      <c r="N3" s="1">
        <v>10.743840036789578</v>
      </c>
      <c r="O3" s="2">
        <v>7.8427914506260379</v>
      </c>
    </row>
    <row r="4" spans="1:15" x14ac:dyDescent="0.2">
      <c r="A4" s="1" t="s">
        <v>0</v>
      </c>
      <c r="B4" s="1">
        <v>5.3599998354911797E-2</v>
      </c>
      <c r="C4" s="1">
        <f t="shared" ref="C4:C14" si="0">0.142*B4-0.048</f>
        <v>-4.0388800233602529E-2</v>
      </c>
      <c r="D4" s="1">
        <v>4.0000000000000001E-3</v>
      </c>
      <c r="E4" s="1">
        <v>2.7099999999999999E-2</v>
      </c>
      <c r="F4" s="1">
        <f t="shared" ref="F4:F14" si="1">E4/0.9</f>
        <v>3.0111111111111109E-2</v>
      </c>
      <c r="G4" s="1">
        <f t="shared" ref="G4:G14" si="2">C4*D4/F4</f>
        <v>-5.3653018760505206E-3</v>
      </c>
      <c r="H4" s="4">
        <f t="shared" ref="H4:H14" si="3">G4*-1</f>
        <v>5.3653018760505206E-3</v>
      </c>
      <c r="I4" s="1">
        <f t="shared" ref="I4:I14" si="4">H4*1000</f>
        <v>5.3653018760505207</v>
      </c>
      <c r="L4" s="1">
        <v>5.3653018760505207</v>
      </c>
      <c r="M4" s="2">
        <v>5.4806775848812137</v>
      </c>
      <c r="N4" s="1">
        <v>10.959680022795995</v>
      </c>
      <c r="O4" s="2">
        <v>7.8074425238561123</v>
      </c>
    </row>
    <row r="5" spans="1:15" x14ac:dyDescent="0.2">
      <c r="B5" s="1">
        <v>6.1099998652935E-2</v>
      </c>
      <c r="C5" s="1">
        <f t="shared" si="0"/>
        <v>-3.9323800191283231E-2</v>
      </c>
      <c r="D5" s="1">
        <v>4.0000000000000001E-3</v>
      </c>
      <c r="E5" s="1">
        <v>2.7099999999999999E-2</v>
      </c>
      <c r="F5" s="1">
        <f t="shared" si="1"/>
        <v>3.0111111111111109E-2</v>
      </c>
      <c r="G5" s="1">
        <f t="shared" si="2"/>
        <v>-5.2238258556686215E-3</v>
      </c>
      <c r="H5" s="4">
        <f t="shared" si="3"/>
        <v>5.2238258556686215E-3</v>
      </c>
      <c r="I5" s="1">
        <f t="shared" si="4"/>
        <v>5.2238258556686219</v>
      </c>
      <c r="L5" s="1">
        <v>5.2238258556686219</v>
      </c>
      <c r="M5" s="2">
        <v>5.4024716409951887</v>
      </c>
      <c r="N5" s="1">
        <v>10.83093329270681</v>
      </c>
      <c r="O5" s="2">
        <v>7.8373531619919126</v>
      </c>
    </row>
    <row r="6" spans="1:15" x14ac:dyDescent="0.2">
      <c r="B6" s="2">
        <v>5.1100000739097602E-2</v>
      </c>
      <c r="C6" s="2">
        <f t="shared" si="0"/>
        <v>-4.0743799895048144E-2</v>
      </c>
      <c r="D6" s="2">
        <v>4.0000000000000001E-3</v>
      </c>
      <c r="E6" s="2">
        <v>2.6800000000000001E-2</v>
      </c>
      <c r="F6" s="2">
        <f t="shared" si="1"/>
        <v>2.9777777777777778E-2</v>
      </c>
      <c r="G6" s="2">
        <f t="shared" si="2"/>
        <v>-5.4730477470960196E-3</v>
      </c>
      <c r="H6" s="7">
        <f t="shared" si="3"/>
        <v>5.4730477470960196E-3</v>
      </c>
      <c r="I6" s="2">
        <f t="shared" si="4"/>
        <v>5.4730477470960199</v>
      </c>
      <c r="L6" s="1">
        <f>AVERAGE(L3:L5)</f>
        <v>5.2961358013408217</v>
      </c>
      <c r="M6" s="1">
        <f t="shared" ref="M6:O6" si="5">AVERAGE(M3:M5)</f>
        <v>5.4520656576574744</v>
      </c>
      <c r="N6" s="1">
        <f t="shared" si="5"/>
        <v>10.84481778409746</v>
      </c>
      <c r="O6" s="1">
        <f t="shared" si="5"/>
        <v>7.8291957121580209</v>
      </c>
    </row>
    <row r="7" spans="1:15" x14ac:dyDescent="0.2">
      <c r="A7" s="1" t="s">
        <v>1</v>
      </c>
      <c r="B7" s="2">
        <v>5.0700001418590497E-2</v>
      </c>
      <c r="C7" s="2">
        <f t="shared" si="0"/>
        <v>-4.0800599798560148E-2</v>
      </c>
      <c r="D7" s="2">
        <v>4.0000000000000001E-3</v>
      </c>
      <c r="E7" s="2">
        <v>2.6800000000000001E-2</v>
      </c>
      <c r="F7" s="2">
        <f t="shared" si="1"/>
        <v>2.9777777777777778E-2</v>
      </c>
      <c r="G7" s="2">
        <f t="shared" si="2"/>
        <v>-5.4806775848812135E-3</v>
      </c>
      <c r="H7" s="7">
        <f t="shared" si="3"/>
        <v>5.4806775848812135E-3</v>
      </c>
      <c r="I7" s="2">
        <f t="shared" si="4"/>
        <v>5.4806775848812137</v>
      </c>
      <c r="K7" s="1" t="s">
        <v>145</v>
      </c>
      <c r="L7" s="1">
        <f>STDEV(L3:L5)</f>
        <v>7.0790387972142835E-2</v>
      </c>
      <c r="M7" s="1">
        <f t="shared" ref="M7:O7" si="6">STDEV(M3:M5)</f>
        <v>4.3118771697270943E-2</v>
      </c>
      <c r="N7" s="1">
        <f t="shared" si="6"/>
        <v>0.10858779496654011</v>
      </c>
      <c r="O7" s="1">
        <f t="shared" si="6"/>
        <v>1.903403916121682E-2</v>
      </c>
    </row>
    <row r="8" spans="1:15" x14ac:dyDescent="0.2">
      <c r="B8" s="2">
        <v>5.48000000417233E-2</v>
      </c>
      <c r="C8" s="2">
        <f t="shared" si="0"/>
        <v>-4.0218399994075296E-2</v>
      </c>
      <c r="D8" s="2">
        <v>4.0000000000000001E-3</v>
      </c>
      <c r="E8" s="2">
        <v>2.6800000000000001E-2</v>
      </c>
      <c r="F8" s="2">
        <f t="shared" si="1"/>
        <v>2.9777777777777778E-2</v>
      </c>
      <c r="G8" s="2">
        <f t="shared" si="2"/>
        <v>-5.4024716409951891E-3</v>
      </c>
      <c r="H8" s="7">
        <f t="shared" si="3"/>
        <v>5.4024716409951891E-3</v>
      </c>
      <c r="I8" s="2">
        <f t="shared" si="4"/>
        <v>5.4024716409951887</v>
      </c>
    </row>
    <row r="9" spans="1:15" x14ac:dyDescent="0.2">
      <c r="B9" s="1">
        <v>5.4299999028444297E-2</v>
      </c>
      <c r="C9" s="1">
        <f t="shared" si="0"/>
        <v>-4.028940013796091E-2</v>
      </c>
      <c r="D9" s="1">
        <v>4.0000000000000001E-3</v>
      </c>
      <c r="E9" s="1">
        <v>1.35E-2</v>
      </c>
      <c r="F9" s="1">
        <f t="shared" si="1"/>
        <v>1.4999999999999999E-2</v>
      </c>
      <c r="G9" s="1">
        <f t="shared" si="2"/>
        <v>-1.0743840036789578E-2</v>
      </c>
      <c r="H9" s="4">
        <f t="shared" si="3"/>
        <v>1.0743840036789578E-2</v>
      </c>
      <c r="I9" s="1">
        <f t="shared" si="4"/>
        <v>10.743840036789578</v>
      </c>
    </row>
    <row r="10" spans="1:15" x14ac:dyDescent="0.2">
      <c r="A10" s="1" t="s">
        <v>2</v>
      </c>
      <c r="B10" s="1">
        <v>4.8599999397993102E-2</v>
      </c>
      <c r="C10" s="1">
        <f t="shared" si="0"/>
        <v>-4.1098800085484985E-2</v>
      </c>
      <c r="D10" s="1">
        <v>4.0000000000000001E-3</v>
      </c>
      <c r="E10" s="1">
        <v>1.35E-2</v>
      </c>
      <c r="F10" s="1">
        <f t="shared" si="1"/>
        <v>1.4999999999999999E-2</v>
      </c>
      <c r="G10" s="1">
        <f t="shared" si="2"/>
        <v>-1.0959680022795995E-2</v>
      </c>
      <c r="H10" s="4">
        <f t="shared" si="3"/>
        <v>1.0959680022795995E-2</v>
      </c>
      <c r="I10" s="1">
        <f t="shared" si="4"/>
        <v>10.959680022795995</v>
      </c>
      <c r="L10" s="1" t="s">
        <v>67</v>
      </c>
      <c r="M10" s="1" t="s">
        <v>68</v>
      </c>
    </row>
    <row r="11" spans="1:15" x14ac:dyDescent="0.2">
      <c r="B11" s="1">
        <v>5.2000001072883599E-2</v>
      </c>
      <c r="C11" s="1">
        <f t="shared" si="0"/>
        <v>-4.0615999847650533E-2</v>
      </c>
      <c r="D11" s="1">
        <v>4.0000000000000001E-3</v>
      </c>
      <c r="E11" s="1">
        <v>1.35E-2</v>
      </c>
      <c r="F11" s="1">
        <f t="shared" si="1"/>
        <v>1.4999999999999999E-2</v>
      </c>
      <c r="G11" s="1">
        <f t="shared" si="2"/>
        <v>-1.0830933292706809E-2</v>
      </c>
      <c r="H11" s="4">
        <f t="shared" si="3"/>
        <v>1.0830933292706809E-2</v>
      </c>
      <c r="I11" s="1">
        <f t="shared" si="4"/>
        <v>10.83093329270681</v>
      </c>
      <c r="K11" s="1" t="s">
        <v>114</v>
      </c>
      <c r="L11" s="1">
        <v>5.2961358013408217</v>
      </c>
      <c r="M11" s="1">
        <v>7.0790387972142835E-2</v>
      </c>
    </row>
    <row r="12" spans="1:15" x14ac:dyDescent="0.2">
      <c r="B12" s="2">
        <v>4.9600001424551003E-2</v>
      </c>
      <c r="C12" s="2">
        <f t="shared" si="0"/>
        <v>-4.0956799797713758E-2</v>
      </c>
      <c r="D12" s="2">
        <v>4.0000000000000001E-3</v>
      </c>
      <c r="E12" s="2">
        <v>1.8800000000000001E-2</v>
      </c>
      <c r="F12" s="2">
        <f t="shared" si="1"/>
        <v>2.0888888888888891E-2</v>
      </c>
      <c r="G12" s="2">
        <f t="shared" si="2"/>
        <v>-7.8427914506260382E-3</v>
      </c>
      <c r="H12" s="7">
        <f t="shared" si="3"/>
        <v>7.8427914506260382E-3</v>
      </c>
      <c r="I12" s="2">
        <f t="shared" si="4"/>
        <v>7.8427914506260379</v>
      </c>
      <c r="K12" s="1" t="s">
        <v>1</v>
      </c>
      <c r="L12" s="1">
        <v>5.4520656576574744</v>
      </c>
      <c r="M12" s="1">
        <v>4.3118771697270943E-2</v>
      </c>
    </row>
    <row r="13" spans="1:15" x14ac:dyDescent="0.2">
      <c r="A13" s="1" t="s">
        <v>3</v>
      </c>
      <c r="B13" s="2">
        <v>5.0900001078844098E-2</v>
      </c>
      <c r="C13" s="2">
        <f t="shared" si="0"/>
        <v>-4.0772199846804143E-2</v>
      </c>
      <c r="D13" s="2">
        <v>4.0000000000000001E-3</v>
      </c>
      <c r="E13" s="2">
        <v>1.8800000000000001E-2</v>
      </c>
      <c r="F13" s="2">
        <f t="shared" si="1"/>
        <v>2.0888888888888891E-2</v>
      </c>
      <c r="G13" s="2">
        <f t="shared" si="2"/>
        <v>-7.8074425238561125E-3</v>
      </c>
      <c r="H13" s="7">
        <f t="shared" si="3"/>
        <v>7.8074425238561125E-3</v>
      </c>
      <c r="I13" s="2">
        <f t="shared" si="4"/>
        <v>7.8074425238561123</v>
      </c>
      <c r="K13" s="1" t="s">
        <v>115</v>
      </c>
      <c r="L13" s="1">
        <v>10.84481778409746</v>
      </c>
      <c r="M13" s="1">
        <v>0.10858779496654011</v>
      </c>
    </row>
    <row r="14" spans="1:15" x14ac:dyDescent="0.2">
      <c r="B14" s="2">
        <v>4.98000010848045E-2</v>
      </c>
      <c r="C14" s="2">
        <f t="shared" si="0"/>
        <v>-4.0928399845957766E-2</v>
      </c>
      <c r="D14" s="2">
        <v>4.0000000000000001E-3</v>
      </c>
      <c r="E14" s="2">
        <v>1.8800000000000001E-2</v>
      </c>
      <c r="F14" s="2">
        <f t="shared" si="1"/>
        <v>2.0888888888888891E-2</v>
      </c>
      <c r="G14" s="2">
        <f t="shared" si="2"/>
        <v>-7.837353161991913E-3</v>
      </c>
      <c r="H14" s="7">
        <f t="shared" si="3"/>
        <v>7.837353161991913E-3</v>
      </c>
      <c r="I14" s="2">
        <f t="shared" si="4"/>
        <v>7.8373531619919126</v>
      </c>
      <c r="K14" s="1" t="s">
        <v>116</v>
      </c>
      <c r="L14" s="1">
        <v>7.8291957121580209</v>
      </c>
      <c r="M14" s="1">
        <v>1.903403916121682E-2</v>
      </c>
    </row>
    <row r="15" spans="1:15" x14ac:dyDescent="0.2">
      <c r="A15" s="1" t="s">
        <v>13</v>
      </c>
    </row>
    <row r="22" spans="1:15" ht="31.5" x14ac:dyDescent="0.5">
      <c r="A22" s="24" t="s">
        <v>133</v>
      </c>
    </row>
    <row r="23" spans="1:15" x14ac:dyDescent="0.2">
      <c r="B23" s="1" t="s">
        <v>17</v>
      </c>
      <c r="C23" s="1" t="s">
        <v>125</v>
      </c>
      <c r="D23" s="1" t="s">
        <v>30</v>
      </c>
      <c r="E23" s="1" t="s">
        <v>14</v>
      </c>
      <c r="F23" s="1" t="s">
        <v>21</v>
      </c>
      <c r="G23" s="1" t="s">
        <v>20</v>
      </c>
      <c r="H23" s="1" t="s">
        <v>126</v>
      </c>
    </row>
    <row r="24" spans="1:15" x14ac:dyDescent="0.2">
      <c r="B24" s="1">
        <v>4.9000000000000002E-2</v>
      </c>
      <c r="C24" s="1">
        <f>0.4906*B24+0.0151</f>
        <v>3.9139399999999998E-2</v>
      </c>
      <c r="D24" s="1">
        <v>4</v>
      </c>
      <c r="E24" s="1">
        <v>3.0111111111111109E-2</v>
      </c>
      <c r="F24" s="1">
        <v>0.25</v>
      </c>
      <c r="G24" s="1">
        <f>E24*F24</f>
        <v>7.5277777777777773E-3</v>
      </c>
      <c r="H24" s="4">
        <f>2*C24*D24/G24</f>
        <v>41.594639114391143</v>
      </c>
      <c r="I24" s="1">
        <f>H24/20</f>
        <v>2.079731955719557</v>
      </c>
      <c r="K24" s="4"/>
      <c r="L24" s="1">
        <v>2.079731955719557</v>
      </c>
      <c r="M24" s="2">
        <v>2.0502913432835816</v>
      </c>
      <c r="N24" s="1">
        <v>3.8608853333333335</v>
      </c>
      <c r="O24" s="2">
        <v>2.6972885106382973</v>
      </c>
    </row>
    <row r="25" spans="1:15" x14ac:dyDescent="0.2">
      <c r="A25" s="1" t="s">
        <v>0</v>
      </c>
      <c r="B25" s="1">
        <v>4.4999999999999998E-2</v>
      </c>
      <c r="C25" s="1">
        <f t="shared" ref="C25:C35" si="7">0.4906*B25+0.0151</f>
        <v>3.7177000000000002E-2</v>
      </c>
      <c r="D25" s="1">
        <v>4</v>
      </c>
      <c r="E25" s="1">
        <v>3.0111111111111109E-2</v>
      </c>
      <c r="F25" s="1">
        <v>0.25</v>
      </c>
      <c r="G25" s="1">
        <f t="shared" ref="G25:G35" si="8">E25*F25</f>
        <v>7.5277777777777773E-3</v>
      </c>
      <c r="H25" s="4">
        <f>2*C25*D25/G25</f>
        <v>39.509136531365321</v>
      </c>
      <c r="I25" s="1">
        <f t="shared" ref="I25:I35" si="9">H25/20</f>
        <v>1.9754568265682662</v>
      </c>
      <c r="K25" s="4"/>
      <c r="L25" s="1">
        <v>1.9754568265682662</v>
      </c>
      <c r="M25" s="2">
        <v>1.9712095522388062</v>
      </c>
      <c r="N25" s="1">
        <v>3.965546666666667</v>
      </c>
      <c r="O25" s="2">
        <v>2.7348663829787232</v>
      </c>
    </row>
    <row r="26" spans="1:15" x14ac:dyDescent="0.2">
      <c r="B26" s="1">
        <v>5.2999999999999999E-2</v>
      </c>
      <c r="C26" s="1">
        <f t="shared" si="7"/>
        <v>4.1101800000000001E-2</v>
      </c>
      <c r="D26" s="1">
        <v>4</v>
      </c>
      <c r="E26" s="1">
        <v>3.0111111111111109E-2</v>
      </c>
      <c r="F26" s="1">
        <v>0.25</v>
      </c>
      <c r="G26" s="1">
        <f t="shared" si="8"/>
        <v>7.5277777777777773E-3</v>
      </c>
      <c r="H26" s="4">
        <f>2*C26*D26/G26</f>
        <v>43.680141697416978</v>
      </c>
      <c r="I26" s="1">
        <f t="shared" si="9"/>
        <v>2.1840070848708488</v>
      </c>
      <c r="K26" s="4"/>
      <c r="L26" s="1">
        <v>2.1840070848708488</v>
      </c>
      <c r="M26" s="2">
        <v>2.103012537313433</v>
      </c>
      <c r="N26" s="1">
        <v>3.8085546666666668</v>
      </c>
      <c r="O26" s="2">
        <v>2.7724442553191486</v>
      </c>
    </row>
    <row r="27" spans="1:15" x14ac:dyDescent="0.2">
      <c r="B27" s="2">
        <v>4.7E-2</v>
      </c>
      <c r="C27" s="2">
        <f t="shared" si="7"/>
        <v>3.8158199999999996E-2</v>
      </c>
      <c r="D27" s="1">
        <v>4</v>
      </c>
      <c r="E27" s="2">
        <v>2.9777777777777778E-2</v>
      </c>
      <c r="F27" s="2">
        <v>0.25</v>
      </c>
      <c r="G27" s="2">
        <f t="shared" si="8"/>
        <v>7.4444444444444445E-3</v>
      </c>
      <c r="H27" s="7">
        <f t="shared" ref="H27:H35" si="10">2*C27*D27/G27</f>
        <v>41.005826865671636</v>
      </c>
      <c r="I27" s="2">
        <f t="shared" si="9"/>
        <v>2.0502913432835816</v>
      </c>
      <c r="K27" s="4"/>
      <c r="L27" s="4">
        <f>AVERAGE(L24:L26)</f>
        <v>2.0797319557195575</v>
      </c>
      <c r="M27" s="4">
        <f t="shared" ref="M27:O27" si="11">AVERAGE(M24:M26)</f>
        <v>2.0415044776119404</v>
      </c>
      <c r="N27" s="4">
        <f t="shared" si="11"/>
        <v>3.8783288888888889</v>
      </c>
      <c r="O27" s="4">
        <f t="shared" si="11"/>
        <v>2.7348663829787232</v>
      </c>
    </row>
    <row r="28" spans="1:15" x14ac:dyDescent="0.2">
      <c r="A28" s="1" t="s">
        <v>1</v>
      </c>
      <c r="B28" s="2">
        <v>4.3999999999999997E-2</v>
      </c>
      <c r="C28" s="2">
        <f t="shared" si="7"/>
        <v>3.6686400000000001E-2</v>
      </c>
      <c r="D28" s="1">
        <v>4</v>
      </c>
      <c r="E28" s="2">
        <v>2.9777777777777778E-2</v>
      </c>
      <c r="F28" s="2">
        <v>0.25</v>
      </c>
      <c r="G28" s="2">
        <f t="shared" si="8"/>
        <v>7.4444444444444445E-3</v>
      </c>
      <c r="H28" s="7">
        <f t="shared" si="10"/>
        <v>39.424191044776123</v>
      </c>
      <c r="I28" s="2">
        <f t="shared" si="9"/>
        <v>1.9712095522388062</v>
      </c>
      <c r="K28" s="1" t="s">
        <v>145</v>
      </c>
      <c r="L28" s="1">
        <f>STDEV(L24:L26)</f>
        <v>0.10427512915129133</v>
      </c>
      <c r="M28" s="1">
        <f t="shared" ref="M28:O28" si="12">STDEV(M24:M26)</f>
        <v>6.6339381025859526E-2</v>
      </c>
      <c r="N28" s="1">
        <f t="shared" si="12"/>
        <v>7.9936413722500932E-2</v>
      </c>
      <c r="O28" s="1">
        <f t="shared" si="12"/>
        <v>3.7577872340425644E-2</v>
      </c>
    </row>
    <row r="29" spans="1:15" x14ac:dyDescent="0.2">
      <c r="B29" s="2">
        <v>4.9000000000000002E-2</v>
      </c>
      <c r="C29" s="2">
        <f t="shared" si="7"/>
        <v>3.9139399999999998E-2</v>
      </c>
      <c r="D29" s="1">
        <v>4</v>
      </c>
      <c r="E29" s="2">
        <v>2.9777777777777778E-2</v>
      </c>
      <c r="F29" s="2">
        <v>0.25</v>
      </c>
      <c r="G29" s="2">
        <f t="shared" si="8"/>
        <v>7.4444444444444445E-3</v>
      </c>
      <c r="H29" s="7">
        <f t="shared" si="10"/>
        <v>42.060250746268657</v>
      </c>
      <c r="I29" s="2">
        <f t="shared" si="9"/>
        <v>2.103012537313433</v>
      </c>
    </row>
    <row r="30" spans="1:15" x14ac:dyDescent="0.2">
      <c r="B30" s="1">
        <v>4.2999999999999997E-2</v>
      </c>
      <c r="C30" s="1">
        <f t="shared" si="7"/>
        <v>3.61958E-2</v>
      </c>
      <c r="D30" s="1">
        <v>4</v>
      </c>
      <c r="E30" s="1">
        <v>1.4999999999999999E-2</v>
      </c>
      <c r="F30" s="1">
        <v>0.25</v>
      </c>
      <c r="G30" s="1">
        <f t="shared" si="8"/>
        <v>3.7499999999999999E-3</v>
      </c>
      <c r="H30" s="4">
        <f t="shared" si="10"/>
        <v>77.217706666666672</v>
      </c>
      <c r="I30" s="1">
        <f t="shared" si="9"/>
        <v>3.8608853333333335</v>
      </c>
    </row>
    <row r="31" spans="1:15" x14ac:dyDescent="0.2">
      <c r="A31" s="1" t="s">
        <v>2</v>
      </c>
      <c r="B31" s="1">
        <v>4.4999999999999998E-2</v>
      </c>
      <c r="C31" s="1">
        <f t="shared" si="7"/>
        <v>3.7177000000000002E-2</v>
      </c>
      <c r="D31" s="1">
        <v>4</v>
      </c>
      <c r="E31" s="1">
        <v>1.4999999999999999E-2</v>
      </c>
      <c r="F31" s="1">
        <v>0.25</v>
      </c>
      <c r="G31" s="1">
        <f t="shared" si="8"/>
        <v>3.7499999999999999E-3</v>
      </c>
      <c r="H31" s="4">
        <f t="shared" si="10"/>
        <v>79.310933333333338</v>
      </c>
      <c r="I31" s="1">
        <f t="shared" si="9"/>
        <v>3.965546666666667</v>
      </c>
      <c r="L31" s="1" t="s">
        <v>67</v>
      </c>
      <c r="M31" s="1" t="s">
        <v>68</v>
      </c>
    </row>
    <row r="32" spans="1:15" x14ac:dyDescent="0.2">
      <c r="B32" s="1">
        <v>4.2000000000000003E-2</v>
      </c>
      <c r="C32" s="1">
        <f t="shared" si="7"/>
        <v>3.5705199999999999E-2</v>
      </c>
      <c r="D32" s="1">
        <v>4</v>
      </c>
      <c r="E32" s="1">
        <v>1.4999999999999999E-2</v>
      </c>
      <c r="F32" s="1">
        <v>0.25</v>
      </c>
      <c r="G32" s="1">
        <f t="shared" si="8"/>
        <v>3.7499999999999999E-3</v>
      </c>
      <c r="H32" s="4">
        <f t="shared" si="10"/>
        <v>76.171093333333332</v>
      </c>
      <c r="I32" s="1">
        <f t="shared" si="9"/>
        <v>3.8085546666666668</v>
      </c>
      <c r="K32" s="1" t="s">
        <v>114</v>
      </c>
      <c r="L32" s="4">
        <v>2.0797319557195575</v>
      </c>
      <c r="M32" s="1">
        <v>0.10427512915129133</v>
      </c>
    </row>
    <row r="33" spans="1:13" x14ac:dyDescent="0.2">
      <c r="B33" s="2">
        <v>4.1000000000000002E-2</v>
      </c>
      <c r="C33" s="2">
        <f t="shared" si="7"/>
        <v>3.5214599999999999E-2</v>
      </c>
      <c r="D33" s="1">
        <v>4</v>
      </c>
      <c r="E33" s="2">
        <v>2.0888888888888891E-2</v>
      </c>
      <c r="F33" s="2">
        <v>0.25</v>
      </c>
      <c r="G33" s="2">
        <f t="shared" si="8"/>
        <v>5.2222222222222227E-3</v>
      </c>
      <c r="H33" s="7">
        <f t="shared" si="10"/>
        <v>53.94577021276595</v>
      </c>
      <c r="I33" s="2">
        <f t="shared" si="9"/>
        <v>2.6972885106382973</v>
      </c>
      <c r="K33" s="1" t="s">
        <v>1</v>
      </c>
      <c r="L33" s="4">
        <v>2.0415044776119404</v>
      </c>
      <c r="M33" s="1">
        <v>6.6339381025859526E-2</v>
      </c>
    </row>
    <row r="34" spans="1:13" x14ac:dyDescent="0.2">
      <c r="A34" s="1" t="s">
        <v>3</v>
      </c>
      <c r="B34" s="2">
        <v>4.2000000000000003E-2</v>
      </c>
      <c r="C34" s="2">
        <f t="shared" si="7"/>
        <v>3.5705199999999999E-2</v>
      </c>
      <c r="D34" s="1">
        <v>4</v>
      </c>
      <c r="E34" s="2">
        <v>2.0888888888888891E-2</v>
      </c>
      <c r="F34" s="2">
        <v>0.25</v>
      </c>
      <c r="G34" s="2">
        <f t="shared" si="8"/>
        <v>5.2222222222222227E-3</v>
      </c>
      <c r="H34" s="7">
        <f t="shared" si="10"/>
        <v>54.697327659574462</v>
      </c>
      <c r="I34" s="2">
        <f t="shared" si="9"/>
        <v>2.7348663829787232</v>
      </c>
      <c r="K34" s="1" t="s">
        <v>115</v>
      </c>
      <c r="L34" s="4">
        <v>3.8783288888888889</v>
      </c>
      <c r="M34" s="1">
        <v>7.9936413722500932E-2</v>
      </c>
    </row>
    <row r="35" spans="1:13" x14ac:dyDescent="0.2">
      <c r="B35" s="2">
        <v>4.2999999999999997E-2</v>
      </c>
      <c r="C35" s="2">
        <f t="shared" si="7"/>
        <v>3.61958E-2</v>
      </c>
      <c r="D35" s="1">
        <v>4</v>
      </c>
      <c r="E35" s="2">
        <v>2.0888888888888891E-2</v>
      </c>
      <c r="F35" s="2">
        <v>0.25</v>
      </c>
      <c r="G35" s="2">
        <f t="shared" si="8"/>
        <v>5.2222222222222227E-3</v>
      </c>
      <c r="H35" s="7">
        <f t="shared" si="10"/>
        <v>55.448885106382974</v>
      </c>
      <c r="I35" s="2">
        <f t="shared" si="9"/>
        <v>2.7724442553191486</v>
      </c>
      <c r="K35" s="1" t="s">
        <v>116</v>
      </c>
      <c r="L35" s="4">
        <v>2.7348663829787232</v>
      </c>
      <c r="M35" s="1">
        <v>3.7577872340425644E-2</v>
      </c>
    </row>
    <row r="36" spans="1:13" x14ac:dyDescent="0.2">
      <c r="A36" s="1" t="s">
        <v>18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Dry weight</vt:lpstr>
      <vt:lpstr>Relative electrolytic leakage</vt:lpstr>
      <vt:lpstr>Chlorophyll a</vt:lpstr>
      <vt:lpstr>The PSⅡ activity </vt:lpstr>
      <vt:lpstr>Phycobiliprotein</vt:lpstr>
      <vt:lpstr>Na+ and K+</vt:lpstr>
      <vt:lpstr>NfEST1 gene</vt:lpstr>
      <vt:lpstr>NfTrKA gene</vt:lpstr>
      <vt:lpstr>Reactive oxygen species </vt:lpstr>
      <vt:lpstr>Antioxidant Enzymes Activities</vt:lpstr>
      <vt:lpstr>NfCAT gene</vt:lpstr>
      <vt:lpstr>NfSOD gene</vt:lpstr>
      <vt:lpstr>NfGR gene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安靖</dc:creator>
  <cp:lastModifiedBy>Administrator</cp:lastModifiedBy>
  <dcterms:created xsi:type="dcterms:W3CDTF">2015-06-05T18:19:34Z</dcterms:created>
  <dcterms:modified xsi:type="dcterms:W3CDTF">2022-10-21T03:04:17Z</dcterms:modified>
</cp:coreProperties>
</file>