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科研\学位论文\文章攥写\投稿 2022-9-2 peerj\"/>
    </mc:Choice>
  </mc:AlternateContent>
  <xr:revisionPtr revIDLastSave="0" documentId="13_ncr:1_{CB37BB2D-92EB-455B-8847-6A9DBECFBBF7}" xr6:coauthVersionLast="47" xr6:coauthVersionMax="47" xr10:uidLastSave="{00000000-0000-0000-0000-000000000000}"/>
  <bookViews>
    <workbookView xWindow="2770" yWindow="1510" windowWidth="20770" windowHeight="12930" activeTab="5" xr2:uid="{00000000-000D-0000-FFFF-FFFF00000000}"/>
  </bookViews>
  <sheets>
    <sheet name="Figure 2" sheetId="1" r:id="rId1"/>
    <sheet name="Figure 3" sheetId="2" r:id="rId2"/>
    <sheet name="Figure4" sheetId="3" r:id="rId3"/>
    <sheet name="Figure5" sheetId="4" r:id="rId4"/>
    <sheet name="Figure6" sheetId="5" r:id="rId5"/>
    <sheet name="Figure7" sheetId="6" r:id="rId6"/>
    <sheet name="Table 1 and Table 2" sheetId="7" r:id="rId7"/>
  </sheets>
  <definedNames>
    <definedName name="_xlnm._FilterDatabase" localSheetId="0" hidden="1">'Figure 2'!$C$13:$C$54</definedName>
    <definedName name="_xlnm._FilterDatabase" localSheetId="6" hidden="1">'Table 1 and Table 2'!$C$1:$O$41</definedName>
    <definedName name="_Hlk109417401" localSheetId="5">Figure7!$A$1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6" l="1"/>
  <c r="E88" i="6" l="1"/>
  <c r="G88" i="6" s="1"/>
  <c r="I88" i="6" s="1"/>
  <c r="E87" i="6"/>
  <c r="G87" i="6" s="1"/>
  <c r="I87" i="6" s="1"/>
  <c r="G86" i="6"/>
  <c r="I86" i="6" s="1"/>
  <c r="E86" i="6"/>
  <c r="G84" i="6"/>
  <c r="I84" i="6" s="1"/>
  <c r="E84" i="6"/>
  <c r="E83" i="6"/>
  <c r="G83" i="6" s="1"/>
  <c r="I83" i="6" s="1"/>
  <c r="E82" i="6"/>
  <c r="G82" i="6" s="1"/>
  <c r="E78" i="6"/>
  <c r="E77" i="6"/>
  <c r="E76" i="6"/>
  <c r="E75" i="6"/>
  <c r="E73" i="6"/>
  <c r="E72" i="6"/>
  <c r="E71" i="6"/>
  <c r="E74" i="6" s="1"/>
  <c r="E66" i="6"/>
  <c r="G66" i="6" s="1"/>
  <c r="I66" i="6" s="1"/>
  <c r="G65" i="6"/>
  <c r="I65" i="6" s="1"/>
  <c r="E65" i="6"/>
  <c r="E64" i="6"/>
  <c r="G64" i="6" s="1"/>
  <c r="I64" i="6" s="1"/>
  <c r="E62" i="6"/>
  <c r="G62" i="6" s="1"/>
  <c r="I62" i="6" s="1"/>
  <c r="E61" i="6"/>
  <c r="G61" i="6" s="1"/>
  <c r="I61" i="6" s="1"/>
  <c r="I60" i="6"/>
  <c r="G60" i="6"/>
  <c r="G63" i="6" s="1"/>
  <c r="E60" i="6"/>
  <c r="E55" i="6"/>
  <c r="E54" i="6"/>
  <c r="E53" i="6"/>
  <c r="E51" i="6"/>
  <c r="E52" i="6" s="1"/>
  <c r="E50" i="6"/>
  <c r="E49" i="6"/>
  <c r="I25" i="6"/>
  <c r="I26" i="6"/>
  <c r="I24" i="6"/>
  <c r="I20" i="6"/>
  <c r="G20" i="6"/>
  <c r="F21" i="6"/>
  <c r="G21" i="6" s="1"/>
  <c r="E16" i="6"/>
  <c r="E15" i="6"/>
  <c r="E14" i="6"/>
  <c r="E17" i="6" s="1"/>
  <c r="E12" i="6"/>
  <c r="E11" i="6"/>
  <c r="E10" i="6"/>
  <c r="E13" i="6" s="1"/>
  <c r="I82" i="6" l="1"/>
  <c r="G85" i="6"/>
  <c r="I21" i="6"/>
  <c r="F22" i="6"/>
  <c r="G22" i="6" s="1"/>
  <c r="I22" i="6" s="1"/>
  <c r="H15" i="3"/>
  <c r="H25" i="3" s="1"/>
  <c r="I25" i="3" s="1"/>
  <c r="D3" i="3"/>
  <c r="D13" i="3" s="1"/>
  <c r="E13" i="3" s="1"/>
  <c r="C17" i="3"/>
  <c r="D15" i="3" s="1"/>
  <c r="H3" i="3"/>
  <c r="H8" i="3" s="1"/>
  <c r="I8" i="3" s="1"/>
  <c r="G23" i="6" l="1"/>
  <c r="D19" i="3"/>
  <c r="E19" i="3" s="1"/>
  <c r="D20" i="3"/>
  <c r="E20" i="3" s="1"/>
  <c r="D25" i="3"/>
  <c r="E25" i="3" s="1"/>
  <c r="D24" i="3"/>
  <c r="E24" i="3" s="1"/>
  <c r="D23" i="3"/>
  <c r="E23" i="3" s="1"/>
  <c r="D21" i="3"/>
  <c r="E21" i="3" s="1"/>
  <c r="H9" i="3"/>
  <c r="I9" i="3" s="1"/>
  <c r="H19" i="3"/>
  <c r="I19" i="3" s="1"/>
  <c r="H11" i="3"/>
  <c r="I11" i="3" s="1"/>
  <c r="H12" i="3"/>
  <c r="I12" i="3" s="1"/>
  <c r="H20" i="3"/>
  <c r="I20" i="3" s="1"/>
  <c r="H23" i="3"/>
  <c r="I23" i="3" s="1"/>
  <c r="H21" i="3"/>
  <c r="I21" i="3" s="1"/>
  <c r="H24" i="3"/>
  <c r="I24" i="3" s="1"/>
  <c r="D9" i="3"/>
  <c r="E9" i="3" s="1"/>
  <c r="D8" i="3"/>
  <c r="E8" i="3" s="1"/>
  <c r="D11" i="3"/>
  <c r="E11" i="3" s="1"/>
  <c r="D12" i="3"/>
  <c r="E12" i="3" s="1"/>
  <c r="D7" i="3"/>
  <c r="E7" i="3" s="1"/>
  <c r="H13" i="3"/>
  <c r="I13" i="3" s="1"/>
  <c r="H7" i="3"/>
  <c r="I7" i="3" s="1"/>
  <c r="G50" i="2"/>
  <c r="I49" i="2"/>
  <c r="I53" i="2"/>
  <c r="I54" i="2"/>
  <c r="I55" i="2"/>
  <c r="I56" i="2"/>
  <c r="I57" i="2"/>
  <c r="I58" i="2"/>
  <c r="H57" i="2"/>
  <c r="H58" i="2"/>
  <c r="H56" i="2"/>
  <c r="H55" i="2"/>
  <c r="H54" i="2"/>
  <c r="H53" i="2"/>
  <c r="I51" i="2"/>
  <c r="I52" i="2"/>
  <c r="H51" i="2"/>
  <c r="H52" i="2"/>
  <c r="H50" i="2"/>
  <c r="I50" i="2" s="1"/>
  <c r="F57" i="2"/>
  <c r="F58" i="2"/>
  <c r="F56" i="2"/>
  <c r="F54" i="2"/>
  <c r="F55" i="2"/>
  <c r="F53" i="2"/>
  <c r="F51" i="2"/>
  <c r="F52" i="2"/>
  <c r="F50" i="2"/>
  <c r="D56" i="2"/>
  <c r="D53" i="2"/>
  <c r="D50" i="2"/>
  <c r="H44" i="2" l="1"/>
  <c r="H45" i="2"/>
  <c r="H46" i="2"/>
  <c r="H47" i="2"/>
  <c r="H48" i="2"/>
  <c r="I42" i="2"/>
  <c r="I43" i="2"/>
  <c r="I44" i="2"/>
  <c r="I45" i="2"/>
  <c r="I46" i="2"/>
  <c r="I47" i="2"/>
  <c r="I48" i="2"/>
  <c r="I41" i="2"/>
  <c r="H43" i="2"/>
  <c r="H42" i="2"/>
  <c r="H41" i="2"/>
  <c r="G41" i="2"/>
  <c r="F48" i="2"/>
  <c r="F49" i="2"/>
  <c r="H49" i="2" s="1"/>
  <c r="F47" i="2"/>
  <c r="F46" i="2"/>
  <c r="F45" i="2"/>
  <c r="F44" i="2"/>
  <c r="F42" i="2"/>
  <c r="F43" i="2"/>
  <c r="F41" i="2"/>
  <c r="D47" i="2"/>
  <c r="D44" i="2"/>
  <c r="D41" i="2"/>
  <c r="F36" i="2" l="1"/>
  <c r="H36" i="2" s="1"/>
  <c r="I36" i="2" s="1"/>
  <c r="F37" i="2"/>
  <c r="H37" i="2" s="1"/>
  <c r="I37" i="2" s="1"/>
  <c r="F35" i="2"/>
  <c r="H35" i="2" s="1"/>
  <c r="I35" i="2" s="1"/>
  <c r="F33" i="2"/>
  <c r="H33" i="2" s="1"/>
  <c r="F34" i="2"/>
  <c r="H34" i="2" s="1"/>
  <c r="F32" i="2"/>
  <c r="H32" i="2" s="1"/>
  <c r="I32" i="2" s="1"/>
  <c r="F30" i="2"/>
  <c r="H30" i="2" s="1"/>
  <c r="I30" i="2" s="1"/>
  <c r="F31" i="2"/>
  <c r="H31" i="2" s="1"/>
  <c r="I31" i="2" s="1"/>
  <c r="F29" i="2"/>
  <c r="H29" i="2" s="1"/>
  <c r="F27" i="2"/>
  <c r="H27" i="2" s="1"/>
  <c r="I27" i="2" s="1"/>
  <c r="F28" i="2"/>
  <c r="H28" i="2" s="1"/>
  <c r="I28" i="2" s="1"/>
  <c r="F26" i="2"/>
  <c r="H26" i="2" s="1"/>
  <c r="I26" i="2" s="1"/>
  <c r="F24" i="2"/>
  <c r="H24" i="2" s="1"/>
  <c r="I24" i="2" s="1"/>
  <c r="F25" i="2"/>
  <c r="H25" i="2" s="1"/>
  <c r="I25" i="2" s="1"/>
  <c r="F23" i="2"/>
  <c r="H23" i="2" s="1"/>
  <c r="I23" i="2" s="1"/>
  <c r="F21" i="2"/>
  <c r="H21" i="2" s="1"/>
  <c r="I21" i="2" s="1"/>
  <c r="F22" i="2"/>
  <c r="H22" i="2" s="1"/>
  <c r="I22" i="2" s="1"/>
  <c r="F20" i="2"/>
  <c r="D23" i="2"/>
  <c r="D26" i="2"/>
  <c r="D29" i="2"/>
  <c r="D32" i="2"/>
  <c r="D35" i="2"/>
  <c r="D20" i="2"/>
  <c r="G20" i="2" l="1"/>
  <c r="H20" i="2" s="1"/>
  <c r="I20" i="2" s="1"/>
  <c r="G29" i="2"/>
  <c r="I33" i="2"/>
  <c r="I34" i="2"/>
  <c r="I29" i="2"/>
  <c r="F14" i="2" l="1"/>
  <c r="F15" i="2"/>
  <c r="F13" i="2"/>
  <c r="F11" i="2"/>
  <c r="H11" i="2" s="1"/>
  <c r="F12" i="2"/>
  <c r="H12" i="2" s="1"/>
  <c r="F10" i="2"/>
  <c r="H10" i="2" s="1"/>
  <c r="D13" i="2"/>
  <c r="D10" i="2"/>
  <c r="F8" i="2"/>
  <c r="H8" i="2" s="1"/>
  <c r="F7" i="2"/>
  <c r="H7" i="2" s="1"/>
  <c r="F9" i="2"/>
  <c r="H9" i="2" s="1"/>
  <c r="D7" i="2"/>
  <c r="F5" i="2"/>
  <c r="F6" i="2"/>
  <c r="F4" i="2"/>
  <c r="D4" i="2"/>
  <c r="H5" i="2" l="1"/>
  <c r="I5" i="2" s="1"/>
  <c r="H6" i="2"/>
  <c r="I6" i="2" s="1"/>
  <c r="I7" i="2"/>
  <c r="I8" i="2"/>
  <c r="I9" i="2"/>
  <c r="I10" i="2"/>
  <c r="I11" i="2"/>
  <c r="I12" i="2"/>
  <c r="H13" i="2"/>
  <c r="I13" i="2" s="1"/>
  <c r="H14" i="2"/>
  <c r="I14" i="2" s="1"/>
  <c r="H15" i="2"/>
  <c r="I15" i="2" s="1"/>
  <c r="G4" i="2" l="1"/>
  <c r="H4" i="2" s="1"/>
  <c r="I4" i="2" s="1"/>
  <c r="E4" i="1" l="1"/>
</calcChain>
</file>

<file path=xl/sharedStrings.xml><?xml version="1.0" encoding="utf-8"?>
<sst xmlns="http://schemas.openxmlformats.org/spreadsheetml/2006/main" count="890" uniqueCount="331">
  <si>
    <t>Sample Name</t>
  </si>
  <si>
    <t>GAPDH</t>
  </si>
  <si>
    <t>Delta Delta Ct</t>
  </si>
  <si>
    <t>T2</t>
  </si>
  <si>
    <t>T3</t>
  </si>
  <si>
    <t>T4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</si>
  <si>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</si>
  <si>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</si>
  <si>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</si>
  <si>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</si>
  <si>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</si>
  <si>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</si>
  <si>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</si>
  <si>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</si>
  <si>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</si>
  <si>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</si>
  <si>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</si>
  <si>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</si>
  <si>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</si>
  <si>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</si>
  <si>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</si>
  <si>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Figure 2A Raw data for expression of circ008922 in 10 normal tissues and 40 tumor tissues measured by RT-qPCR</t>
    <phoneticPr fontId="2" type="noConversion"/>
  </si>
  <si>
    <t>N1</t>
    <phoneticPr fontId="2" type="noConversion"/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</si>
  <si>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</si>
  <si>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</si>
  <si>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</si>
  <si>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</si>
  <si>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</si>
  <si>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</si>
  <si>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</si>
  <si>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</si>
  <si>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</si>
  <si>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T1</t>
    <phoneticPr fontId="2" type="noConversion"/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</si>
  <si>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</si>
  <si>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</si>
  <si>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</si>
  <si>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</si>
  <si>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</si>
  <si>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</si>
  <si>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</si>
  <si>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</si>
  <si>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</si>
  <si>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</si>
  <si>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</si>
  <si>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</si>
  <si>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</si>
  <si>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</si>
  <si>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</si>
  <si>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</si>
  <si>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</si>
  <si>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</si>
  <si>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</si>
  <si>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</si>
  <si>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Delta Ct</t>
    <phoneticPr fontId="2" type="noConversion"/>
  </si>
  <si>
    <t>Figure 2B The expression of hsa_circ_0008922   between the groups of normal brain tissues (n=10), low-grade tumor (n=20) and high-grade tumor (n=20)</t>
    <phoneticPr fontId="2" type="noConversion"/>
  </si>
  <si>
    <t>Low-grade tumor-1</t>
    <phoneticPr fontId="2" type="noConversion"/>
  </si>
  <si>
    <t>Low-grade tumor-2</t>
  </si>
  <si>
    <t>Low-grade tumor-3</t>
  </si>
  <si>
    <t>Low-grade tumor-4</t>
  </si>
  <si>
    <t>Low-grade tumor-5</t>
  </si>
  <si>
    <t>Low-grade tumor-6</t>
  </si>
  <si>
    <t>Low-grade tumor-7</t>
  </si>
  <si>
    <t>Low-grade tumor-8</t>
  </si>
  <si>
    <t>Low-grade tumor-9</t>
  </si>
  <si>
    <t>Low-grade tumor-10</t>
  </si>
  <si>
    <t>Low-grade tumor-11</t>
  </si>
  <si>
    <t>Low-grade tumor-12</t>
  </si>
  <si>
    <t>Low-grade tumor-13</t>
  </si>
  <si>
    <t>Low-grade tumor-14</t>
  </si>
  <si>
    <t>Low-grade tumor-15</t>
  </si>
  <si>
    <t>Low-grade tumor-16</t>
  </si>
  <si>
    <t>Low-grade tumor-17</t>
  </si>
  <si>
    <t>Low-grade tumor-18</t>
  </si>
  <si>
    <t>Low-grade tumor-19</t>
  </si>
  <si>
    <t>Low-grade tumor-20</t>
  </si>
  <si>
    <t>high-grade tumor-1</t>
    <phoneticPr fontId="2" type="noConversion"/>
  </si>
  <si>
    <t>high-grade tumor-2</t>
  </si>
  <si>
    <t>high-grade tumor-3</t>
  </si>
  <si>
    <t>high-grade tumor-4</t>
  </si>
  <si>
    <t>high-grade tumor-5</t>
  </si>
  <si>
    <t>high-grade tumor-6</t>
  </si>
  <si>
    <t>high-grade tumor-7</t>
  </si>
  <si>
    <t>high-grade tumor-8</t>
  </si>
  <si>
    <t>high-grade tumor-9</t>
  </si>
  <si>
    <t>high-grade tumor-10</t>
  </si>
  <si>
    <t>high-grade tumor-11</t>
  </si>
  <si>
    <t>high-grade tumor-12</t>
  </si>
  <si>
    <t>high-grade tumor-13</t>
  </si>
  <si>
    <t>high-grade tumor-14</t>
  </si>
  <si>
    <t>high-grade tumor-15</t>
  </si>
  <si>
    <t>high-grade tumor-16</t>
  </si>
  <si>
    <t>high-grade tumor-17</t>
  </si>
  <si>
    <t>high-grade tumor-18</t>
  </si>
  <si>
    <t>high-grade tumor-19</t>
  </si>
  <si>
    <t>high-grade tumor-20</t>
  </si>
  <si>
    <t>Figure 2C The expression of hsa_circ_0008922 was analyzed in different pathological types of glioma (normal brain tissues n=10, astrocytoma n=23, glioblastoma n=15, oligodendroglioma n=2)</t>
    <phoneticPr fontId="2" type="noConversion"/>
  </si>
  <si>
    <t>astrocytoma-1</t>
    <phoneticPr fontId="2" type="noConversion"/>
  </si>
  <si>
    <t>astrocytoma-2</t>
  </si>
  <si>
    <t>astrocytoma-3</t>
  </si>
  <si>
    <t>astrocytoma-4</t>
  </si>
  <si>
    <t>astrocytoma-5</t>
  </si>
  <si>
    <t>astrocytoma-6</t>
  </si>
  <si>
    <t>astrocytoma-7</t>
  </si>
  <si>
    <t>astrocytoma-8</t>
  </si>
  <si>
    <t>astrocytoma-9</t>
  </si>
  <si>
    <t>astrocytoma-10</t>
  </si>
  <si>
    <t>astrocytoma-11</t>
  </si>
  <si>
    <t>astrocytoma-12</t>
  </si>
  <si>
    <t>astrocytoma-13</t>
  </si>
  <si>
    <t>astrocytoma-14</t>
  </si>
  <si>
    <t>astrocytoma-15</t>
  </si>
  <si>
    <t>astrocytoma-16</t>
  </si>
  <si>
    <t>astrocytoma-17</t>
  </si>
  <si>
    <t>astrocytoma-18</t>
  </si>
  <si>
    <t>astrocytoma-19</t>
  </si>
  <si>
    <t>astrocytoma-20</t>
  </si>
  <si>
    <t>astrocytoma-21</t>
  </si>
  <si>
    <t>astrocytoma-22</t>
  </si>
  <si>
    <t>astrocytoma-23</t>
  </si>
  <si>
    <t>glioblastoma-1</t>
    <phoneticPr fontId="2" type="noConversion"/>
  </si>
  <si>
    <t>glioblastoma-3</t>
  </si>
  <si>
    <t>glioblastoma-4</t>
  </si>
  <si>
    <t>glioblastoma-5</t>
  </si>
  <si>
    <t>glioblastoma-6</t>
  </si>
  <si>
    <t>glioblastoma-7</t>
  </si>
  <si>
    <t>glioblastoma-8</t>
  </si>
  <si>
    <t>glioblastoma-9</t>
  </si>
  <si>
    <t>glioblastoma-10</t>
  </si>
  <si>
    <t>glioblastoma-11</t>
  </si>
  <si>
    <t>glioblastoma-12</t>
  </si>
  <si>
    <t>glioblastoma-13</t>
  </si>
  <si>
    <t>glioblastoma-14</t>
  </si>
  <si>
    <t>glioblastoma-15</t>
  </si>
  <si>
    <t>oligodendroglioma-1</t>
    <phoneticPr fontId="2" type="noConversion"/>
  </si>
  <si>
    <t>oligodendroglioma-2</t>
  </si>
  <si>
    <t>glioblastoma-2</t>
    <phoneticPr fontId="2" type="noConversion"/>
  </si>
  <si>
    <t>T5</t>
    <phoneticPr fontId="2" type="noConversion"/>
  </si>
  <si>
    <t>Figure 3AThe relative expression of hsa_circ_0008922 in common glioma cell lines</t>
    <phoneticPr fontId="2" type="noConversion"/>
  </si>
  <si>
    <t>hsa-circ008922</t>
  </si>
  <si>
    <t>hsa-circ008922</t>
    <phoneticPr fontId="2" type="noConversion"/>
  </si>
  <si>
    <t>SF763-1</t>
    <phoneticPr fontId="2" type="noConversion"/>
  </si>
  <si>
    <t>SF763-2</t>
    <phoneticPr fontId="2" type="noConversion"/>
  </si>
  <si>
    <t>SF763-3</t>
    <phoneticPr fontId="2" type="noConversion"/>
  </si>
  <si>
    <t>U87-1</t>
    <phoneticPr fontId="2" type="noConversion"/>
  </si>
  <si>
    <t>A172-1</t>
    <phoneticPr fontId="2" type="noConversion"/>
  </si>
  <si>
    <t>U87-2</t>
    <phoneticPr fontId="2" type="noConversion"/>
  </si>
  <si>
    <t>U87-3</t>
    <phoneticPr fontId="2" type="noConversion"/>
  </si>
  <si>
    <t>U251-1</t>
    <phoneticPr fontId="2" type="noConversion"/>
  </si>
  <si>
    <t>U251-2</t>
    <phoneticPr fontId="2" type="noConversion"/>
  </si>
  <si>
    <t>U251-3</t>
    <phoneticPr fontId="2" type="noConversion"/>
  </si>
  <si>
    <t>A172-2</t>
  </si>
  <si>
    <t>A172-3</t>
  </si>
  <si>
    <t>GAPDH</t>
    <phoneticPr fontId="2" type="noConversion"/>
  </si>
  <si>
    <t>GAPDH CT MEAN</t>
    <phoneticPr fontId="2" type="noConversion"/>
  </si>
  <si>
    <t>A172 48h NC-1</t>
    <phoneticPr fontId="2" type="noConversion"/>
  </si>
  <si>
    <t>A172 48h NC-2</t>
  </si>
  <si>
    <t>A172 48h NC-3</t>
  </si>
  <si>
    <t>A172 48h SI-1 1</t>
    <phoneticPr fontId="2" type="noConversion"/>
  </si>
  <si>
    <t>A172 48h SI-1 2</t>
  </si>
  <si>
    <t>A172 48h SI-1 3</t>
  </si>
  <si>
    <t>A172 48h SI-2 1</t>
    <phoneticPr fontId="2" type="noConversion"/>
  </si>
  <si>
    <t>A172 48h SI-2 2</t>
    <phoneticPr fontId="2" type="noConversion"/>
  </si>
  <si>
    <t>A172 48h SI-2 3</t>
    <phoneticPr fontId="2" type="noConversion"/>
  </si>
  <si>
    <t>A172 72h NC-1</t>
    <phoneticPr fontId="2" type="noConversion"/>
  </si>
  <si>
    <t>A172 72h NC-2</t>
    <phoneticPr fontId="2" type="noConversion"/>
  </si>
  <si>
    <t>A172 72h NC-3</t>
    <phoneticPr fontId="2" type="noConversion"/>
  </si>
  <si>
    <t>A172 72h SI-1 1</t>
    <phoneticPr fontId="2" type="noConversion"/>
  </si>
  <si>
    <t>A172 72h SI-1 2</t>
    <phoneticPr fontId="2" type="noConversion"/>
  </si>
  <si>
    <t>A172 72h SI-1 3</t>
    <phoneticPr fontId="2" type="noConversion"/>
  </si>
  <si>
    <t>A172 72h SI-2 1</t>
    <phoneticPr fontId="2" type="noConversion"/>
  </si>
  <si>
    <t>A172 72h SI-2 2</t>
    <phoneticPr fontId="2" type="noConversion"/>
  </si>
  <si>
    <t>A172 72h SI-2 3</t>
    <phoneticPr fontId="2" type="noConversion"/>
  </si>
  <si>
    <t>U251 48h NC-1</t>
    <phoneticPr fontId="2" type="noConversion"/>
  </si>
  <si>
    <t>U251 48h NC-2</t>
    <phoneticPr fontId="2" type="noConversion"/>
  </si>
  <si>
    <t>U251 48h NC-3</t>
    <phoneticPr fontId="2" type="noConversion"/>
  </si>
  <si>
    <t>U251 48h SI-1 1</t>
    <phoneticPr fontId="2" type="noConversion"/>
  </si>
  <si>
    <t>U251 48h SI-1 2</t>
    <phoneticPr fontId="2" type="noConversion"/>
  </si>
  <si>
    <t>U251 48h SI-1 3</t>
    <phoneticPr fontId="2" type="noConversion"/>
  </si>
  <si>
    <t>U251 48h SI-2 1</t>
    <phoneticPr fontId="2" type="noConversion"/>
  </si>
  <si>
    <t>U251 48h SI-2 2</t>
    <phoneticPr fontId="2" type="noConversion"/>
  </si>
  <si>
    <t>U251 48h SI-2 3</t>
    <phoneticPr fontId="2" type="noConversion"/>
  </si>
  <si>
    <t>U251 72h NC-1</t>
    <phoneticPr fontId="2" type="noConversion"/>
  </si>
  <si>
    <t>U251 72h NC-2</t>
    <phoneticPr fontId="2" type="noConversion"/>
  </si>
  <si>
    <t>U251 72h NC-3</t>
    <phoneticPr fontId="2" type="noConversion"/>
  </si>
  <si>
    <t>U251 72h SI-1 1</t>
    <phoneticPr fontId="2" type="noConversion"/>
  </si>
  <si>
    <t>U251 72h SI-1 2</t>
    <phoneticPr fontId="2" type="noConversion"/>
  </si>
  <si>
    <t>U251 72h SI-1 3</t>
    <phoneticPr fontId="2" type="noConversion"/>
  </si>
  <si>
    <t>U251 72h SI-2 1</t>
    <phoneticPr fontId="2" type="noConversion"/>
  </si>
  <si>
    <t>U251 72h SI-2 2</t>
    <phoneticPr fontId="2" type="noConversion"/>
  </si>
  <si>
    <t>U251 72h SI-2 3</t>
    <phoneticPr fontId="2" type="noConversion"/>
  </si>
  <si>
    <t>A172 NC Delta Ct MEAN</t>
    <phoneticPr fontId="2" type="noConversion"/>
  </si>
  <si>
    <t>SF763 Delta Ct MEAN</t>
    <phoneticPr fontId="2" type="noConversion"/>
  </si>
  <si>
    <t>U251 NC Delta Ct MEAN</t>
    <phoneticPr fontId="2" type="noConversion"/>
  </si>
  <si>
    <t>Figure  3C The hsa_circ_0008922 was down-regulated in U251 cells</t>
    <phoneticPr fontId="2" type="noConversion"/>
  </si>
  <si>
    <t>Figure 3B  The hsa_circ_0008922 was down-regulated in A172 cells</t>
    <phoneticPr fontId="2" type="noConversion"/>
  </si>
  <si>
    <r>
      <t>RQ</t>
    </r>
    <r>
      <rPr>
        <b/>
        <sz val="12"/>
        <rFont val="等线"/>
        <family val="3"/>
        <charset val="134"/>
      </rPr>
      <t>（</t>
    </r>
    <r>
      <rPr>
        <b/>
        <sz val="12"/>
        <rFont val="Times New Roman"/>
        <family val="1"/>
      </rPr>
      <t>2</t>
    </r>
    <r>
      <rPr>
        <b/>
        <vertAlign val="superscript"/>
        <sz val="12"/>
        <rFont val="Times New Roman"/>
        <family val="1"/>
      </rPr>
      <t>-Delta Delta Ct</t>
    </r>
    <r>
      <rPr>
        <b/>
        <sz val="12"/>
        <rFont val="等线"/>
        <family val="1"/>
        <charset val="134"/>
      </rPr>
      <t>）</t>
    </r>
    <phoneticPr fontId="2" type="noConversion"/>
  </si>
  <si>
    <r>
      <t>RQ</t>
    </r>
    <r>
      <rPr>
        <b/>
        <sz val="12"/>
        <rFont val="等线"/>
        <family val="3"/>
        <charset val="134"/>
      </rPr>
      <t>（</t>
    </r>
    <r>
      <rPr>
        <b/>
        <sz val="12"/>
        <rFont val="Times New Roman"/>
        <family val="1"/>
      </rPr>
      <t>2</t>
    </r>
    <r>
      <rPr>
        <b/>
        <vertAlign val="superscript"/>
        <sz val="12"/>
        <rFont val="Times New Roman"/>
        <family val="1"/>
      </rPr>
      <t>-Delta Delta Ct</t>
    </r>
    <r>
      <rPr>
        <b/>
        <sz val="12"/>
        <rFont val="等线"/>
        <family val="3"/>
        <charset val="134"/>
      </rPr>
      <t>）</t>
    </r>
    <phoneticPr fontId="2" type="noConversion"/>
  </si>
  <si>
    <r>
      <t>RQ</t>
    </r>
    <r>
      <rPr>
        <b/>
        <sz val="12"/>
        <rFont val="等线"/>
        <family val="3"/>
        <charset val="134"/>
      </rPr>
      <t>（</t>
    </r>
    <r>
      <rPr>
        <b/>
        <sz val="12"/>
        <rFont val="Times New Roman"/>
        <family val="1"/>
      </rPr>
      <t>2</t>
    </r>
    <r>
      <rPr>
        <vertAlign val="superscript"/>
        <sz val="12"/>
        <rFont val="Times New Roman"/>
        <family val="1"/>
      </rPr>
      <t>-</t>
    </r>
    <r>
      <rPr>
        <b/>
        <vertAlign val="superscript"/>
        <sz val="12"/>
        <rFont val="Times New Roman"/>
        <family val="1"/>
      </rPr>
      <t>Delta Delta Ct</t>
    </r>
    <r>
      <rPr>
        <b/>
        <sz val="12"/>
        <rFont val="等线"/>
        <family val="3"/>
        <charset val="134"/>
      </rPr>
      <t>）</t>
    </r>
    <phoneticPr fontId="2" type="noConversion"/>
  </si>
  <si>
    <r>
      <t>RQ</t>
    </r>
    <r>
      <rPr>
        <b/>
        <sz val="12"/>
        <rFont val="等线"/>
        <family val="3"/>
        <charset val="134"/>
      </rPr>
      <t>（</t>
    </r>
    <r>
      <rPr>
        <b/>
        <sz val="12"/>
        <rFont val="Times New Roman"/>
        <family val="1"/>
      </rPr>
      <t>2</t>
    </r>
    <r>
      <rPr>
        <b/>
        <vertAlign val="superscript"/>
        <sz val="12"/>
        <rFont val="Times New Roman"/>
        <family val="1"/>
      </rPr>
      <t>-Delta Delta Ct</t>
    </r>
    <r>
      <rPr>
        <b/>
        <sz val="12"/>
        <rFont val="Times New Roman"/>
        <family val="1"/>
      </rPr>
      <t>)</t>
    </r>
    <phoneticPr fontId="2" type="noConversion"/>
  </si>
  <si>
    <t>A172 migration Number of Cells</t>
    <phoneticPr fontId="2" type="noConversion"/>
  </si>
  <si>
    <t>A172 Invasion Number of Cells</t>
    <phoneticPr fontId="2" type="noConversion"/>
  </si>
  <si>
    <t>U251 migration Number of Cells</t>
    <phoneticPr fontId="2" type="noConversion"/>
  </si>
  <si>
    <t>U251  Invasion  Number of Cells</t>
    <phoneticPr fontId="2" type="noConversion"/>
  </si>
  <si>
    <t>Figure 4     wound healing of A172 and U251 cells</t>
    <phoneticPr fontId="2" type="noConversion"/>
  </si>
  <si>
    <t>A172 0h</t>
    <phoneticPr fontId="2" type="noConversion"/>
  </si>
  <si>
    <t>NC(Blank area) mean</t>
    <phoneticPr fontId="2" type="noConversion"/>
  </si>
  <si>
    <t>A172 12h</t>
    <phoneticPr fontId="2" type="noConversion"/>
  </si>
  <si>
    <t>A172 24h</t>
    <phoneticPr fontId="2" type="noConversion"/>
  </si>
  <si>
    <t>U251 0h</t>
    <phoneticPr fontId="2" type="noConversion"/>
  </si>
  <si>
    <t>U251 12h</t>
    <phoneticPr fontId="2" type="noConversion"/>
  </si>
  <si>
    <t>U251 6h</t>
    <phoneticPr fontId="2" type="noConversion"/>
  </si>
  <si>
    <r>
      <t xml:space="preserve">Figure 5 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Migration and invasion of A172 and U251 cells</t>
    </r>
    <phoneticPr fontId="2" type="noConversion"/>
  </si>
  <si>
    <t>A172</t>
    <phoneticPr fontId="2" type="noConversion"/>
  </si>
  <si>
    <t>U251</t>
    <phoneticPr fontId="2" type="noConversion"/>
  </si>
  <si>
    <t>s2-hsa_circ_0008922(Blank area) mean</t>
    <phoneticPr fontId="2" type="noConversion"/>
  </si>
  <si>
    <t>0h</t>
    <phoneticPr fontId="2" type="noConversion"/>
  </si>
  <si>
    <t>24h</t>
    <phoneticPr fontId="2" type="noConversion"/>
  </si>
  <si>
    <t>48h</t>
    <phoneticPr fontId="2" type="noConversion"/>
  </si>
  <si>
    <t>72h</t>
    <phoneticPr fontId="2" type="noConversion"/>
  </si>
  <si>
    <t>96h</t>
    <phoneticPr fontId="2" type="noConversion"/>
  </si>
  <si>
    <t>Figure 6 Cell viability of A172 and U251 cells cck8</t>
    <phoneticPr fontId="2" type="noConversion"/>
  </si>
  <si>
    <t>Figure 6C</t>
    <phoneticPr fontId="2" type="noConversion"/>
  </si>
  <si>
    <t>Figure 6D</t>
    <phoneticPr fontId="2" type="noConversion"/>
  </si>
  <si>
    <t>Figure 4C</t>
    <phoneticPr fontId="2" type="noConversion"/>
  </si>
  <si>
    <t>Figure 4D</t>
    <phoneticPr fontId="2" type="noConversion"/>
  </si>
  <si>
    <t>Figure 7B</t>
    <phoneticPr fontId="2" type="noConversion"/>
  </si>
  <si>
    <t>Figure 7 Influence of  apoptosis after hsa_circ_0008922 depletion of glioma cells</t>
    <phoneticPr fontId="2" type="noConversion"/>
  </si>
  <si>
    <t>Q2+Q3</t>
    <phoneticPr fontId="2" type="noConversion"/>
  </si>
  <si>
    <t>Figure 7C</t>
    <phoneticPr fontId="2" type="noConversion"/>
  </si>
  <si>
    <t>NC-1</t>
  </si>
  <si>
    <t>NC-1</t>
    <phoneticPr fontId="2" type="noConversion"/>
  </si>
  <si>
    <t>NC-2</t>
  </si>
  <si>
    <t>NC-3</t>
  </si>
  <si>
    <t>Blank area</t>
    <phoneticPr fontId="2" type="noConversion"/>
  </si>
  <si>
    <t>s2-hsa_circ_0008922-1</t>
    <phoneticPr fontId="2" type="noConversion"/>
  </si>
  <si>
    <t>s2-hsa_circ_0008922-2</t>
  </si>
  <si>
    <t>s2-hsa_circ_0008922-3</t>
  </si>
  <si>
    <t>SI-1</t>
  </si>
  <si>
    <t>SI-2</t>
  </si>
  <si>
    <t>SI-3</t>
  </si>
  <si>
    <t>average value</t>
  </si>
  <si>
    <t>average value</t>
    <phoneticPr fontId="2" type="noConversion"/>
  </si>
  <si>
    <t>pixel point</t>
  </si>
  <si>
    <t>pixel point</t>
    <phoneticPr fontId="2" type="noConversion"/>
  </si>
  <si>
    <t>Figure 7E A172</t>
    <phoneticPr fontId="2" type="noConversion"/>
  </si>
  <si>
    <t>cas3</t>
    <phoneticPr fontId="2" type="noConversion"/>
  </si>
  <si>
    <t>cas9</t>
    <phoneticPr fontId="2" type="noConversion"/>
  </si>
  <si>
    <t>U251/cas3</t>
  </si>
  <si>
    <t>U251/GAPDH</t>
  </si>
  <si>
    <t>U251/cas9</t>
  </si>
  <si>
    <t>Figure 7F U251</t>
    <phoneticPr fontId="2" type="noConversion"/>
  </si>
  <si>
    <t>GFAP</t>
  </si>
  <si>
    <t>P53</t>
  </si>
  <si>
    <t>MGMT</t>
  </si>
  <si>
    <t>4.5x4x1</t>
  </si>
  <si>
    <t>+</t>
  </si>
  <si>
    <t>&lt;</t>
  </si>
  <si>
    <t>4.5*2.5*2.3</t>
  </si>
  <si>
    <t>&gt;</t>
  </si>
  <si>
    <t>-</t>
  </si>
  <si>
    <t>3.5*2.5*0.8</t>
  </si>
  <si>
    <t>+++</t>
  </si>
  <si>
    <t>6*5.5*2.4</t>
  </si>
  <si>
    <t>6.1x5.0x6.1</t>
  </si>
  <si>
    <t>3.5x2.5x1.3</t>
  </si>
  <si>
    <t>5.6x4.9x5.9</t>
  </si>
  <si>
    <t>++</t>
  </si>
  <si>
    <t>3.5x3.8x4.5</t>
  </si>
  <si>
    <t>5x3.6x4.2</t>
  </si>
  <si>
    <t>4.8x3.8x3.8</t>
  </si>
  <si>
    <t>3.8x4.4</t>
  </si>
  <si>
    <t>7.1x8.6</t>
  </si>
  <si>
    <t>8.1x4.9x7.2</t>
  </si>
  <si>
    <t>6.5x4.5x2</t>
  </si>
  <si>
    <t>=</t>
  </si>
  <si>
    <t>2.8x4.6x3.7</t>
  </si>
  <si>
    <t>4.3x2.2x2.7</t>
  </si>
  <si>
    <t>5.6x5.2x5.8</t>
  </si>
  <si>
    <t>2x1.5x</t>
  </si>
  <si>
    <t>9*5.3*3</t>
  </si>
  <si>
    <t>3.5x4.5x4.2</t>
  </si>
  <si>
    <t>4.2*2.3*1.6</t>
  </si>
  <si>
    <t>3*1.9*1.2</t>
  </si>
  <si>
    <t>5.7x5.2x4.1</t>
  </si>
  <si>
    <t>5*4*1</t>
  </si>
  <si>
    <t>1.2*1.0*0.4</t>
  </si>
  <si>
    <t>3.3*3.4*2.3</t>
  </si>
  <si>
    <t>3.7*4.6*4.8</t>
  </si>
  <si>
    <t>5*5*1.5</t>
  </si>
  <si>
    <t>5.9*4.5*4.9</t>
  </si>
  <si>
    <t>5*5*2</t>
  </si>
  <si>
    <t>3*1.5*1</t>
  </si>
  <si>
    <t>5.6*4.4*4.9</t>
  </si>
  <si>
    <t>5.3*5.0*6.0</t>
  </si>
  <si>
    <t>6.9*6.7*7.0</t>
  </si>
  <si>
    <t>3.1*3.7*3.1</t>
  </si>
  <si>
    <t>7.0*4.5*5.6</t>
  </si>
  <si>
    <t>6.7*6.2*5.5</t>
  </si>
  <si>
    <t>4.8*2.8*4.4</t>
  </si>
  <si>
    <t>T1</t>
  </si>
  <si>
    <t>T5</t>
  </si>
  <si>
    <t xml:space="preserve">Pathology diagnosis </t>
  </si>
  <si>
    <t>astrocytoma</t>
  </si>
  <si>
    <t>glioblastoma</t>
  </si>
  <si>
    <t>oligodendroglioma</t>
  </si>
  <si>
    <t>gender</t>
    <phoneticPr fontId="2" type="noConversion"/>
  </si>
  <si>
    <t>Female</t>
    <phoneticPr fontId="2" type="noConversion"/>
  </si>
  <si>
    <t>Male</t>
    <phoneticPr fontId="2" type="noConversion"/>
  </si>
  <si>
    <t>hsa_circ_0008922 expression</t>
  </si>
  <si>
    <t>WHO grade</t>
    <phoneticPr fontId="2" type="noConversion"/>
  </si>
  <si>
    <t>II</t>
    <phoneticPr fontId="2" type="noConversion"/>
  </si>
  <si>
    <t>IV</t>
  </si>
  <si>
    <t>IV</t>
    <phoneticPr fontId="2" type="noConversion"/>
  </si>
  <si>
    <t>III</t>
  </si>
  <si>
    <t>III</t>
    <phoneticPr fontId="2" type="noConversion"/>
  </si>
  <si>
    <t>I</t>
  </si>
  <si>
    <t>Age</t>
    <phoneticPr fontId="2" type="noConversion"/>
  </si>
  <si>
    <t xml:space="preserve">glioma grade  </t>
    <phoneticPr fontId="2" type="noConversion"/>
  </si>
  <si>
    <t>Low grade</t>
  </si>
  <si>
    <t>High grade</t>
  </si>
  <si>
    <r>
      <t>Tumor size</t>
    </r>
    <r>
      <rPr>
        <sz val="10.5"/>
        <color rgb="FF000000"/>
        <rFont val="Times New Roman"/>
        <family val="1"/>
      </rPr>
      <t xml:space="preserve"> (diameter)</t>
    </r>
  </si>
  <si>
    <r>
      <t>1.1*0.9</t>
    </r>
    <r>
      <rPr>
        <sz val="12"/>
        <color theme="1"/>
        <rFont val="等线"/>
        <family val="2"/>
      </rPr>
      <t>（</t>
    </r>
    <r>
      <rPr>
        <sz val="12"/>
        <color theme="1"/>
        <rFont val="Times New Roman"/>
        <family val="1"/>
      </rPr>
      <t>2.2*1.5*0.5</t>
    </r>
    <r>
      <rPr>
        <sz val="12"/>
        <color theme="1"/>
        <rFont val="等线"/>
        <family val="2"/>
      </rPr>
      <t>）</t>
    </r>
  </si>
  <si>
    <r>
      <t>6.5*7.8</t>
    </r>
    <r>
      <rPr>
        <sz val="12"/>
        <color theme="1"/>
        <rFont val="等线"/>
        <family val="2"/>
      </rPr>
      <t>（</t>
    </r>
    <r>
      <rPr>
        <sz val="12"/>
        <color theme="1"/>
        <rFont val="Times New Roman"/>
        <family val="1"/>
      </rPr>
      <t>7*7*1.5</t>
    </r>
    <r>
      <rPr>
        <sz val="12"/>
        <color theme="1"/>
        <rFont val="等线"/>
        <family val="2"/>
      </rPr>
      <t>）</t>
    </r>
  </si>
  <si>
    <t>ki67(Bounded by 20%)</t>
    <phoneticPr fontId="2" type="noConversion"/>
  </si>
  <si>
    <t xml:space="preserve">KPS  </t>
    <phoneticPr fontId="2" type="noConversion"/>
  </si>
  <si>
    <t>IDH</t>
    <phoneticPr fontId="2" type="noConversion"/>
  </si>
  <si>
    <t>Wt</t>
  </si>
  <si>
    <t>Mut</t>
    <phoneticPr fontId="2" type="noConversion"/>
  </si>
  <si>
    <t>1p/19q codeletion</t>
  </si>
  <si>
    <t>codeletion</t>
  </si>
  <si>
    <t>non-codeletion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</si>
</sst>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"/>
    <numFmt numFmtId="178" formatCode="0.00_ "/>
  </numFmts>
  <fonts count="19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等线"/>
      <family val="3"/>
      <charset val="134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等线"/>
      <family val="1"/>
      <charset val="134"/>
    </font>
    <font>
      <b/>
      <sz val="9"/>
      <name val="Times New Roman"/>
      <family val="1"/>
    </font>
    <font>
      <b/>
      <vertAlign val="superscript"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等线"/>
      <family val="2"/>
    </font>
    <font>
      <sz val="10.5"/>
      <color theme="1"/>
      <name val="Times New Roman"/>
      <family val="1"/>
    </font>
    <font>
      <sz val="11"/>
      <name val="宋体"/>
      <family val="3"/>
      <charset val="134"/>
    </font>
    <font>
      <sz val="10.5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54">
    <xf numFmtId="0" fontId="0" fillId="0" borderId="0" xfId="0"/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/>
    <xf numFmtId="177" fontId="0" fillId="0" borderId="0" xfId="0" applyNumberFormat="1"/>
    <xf numFmtId="0" fontId="6" fillId="0" borderId="0" xfId="0" applyFont="1"/>
    <xf numFmtId="0" fontId="1" fillId="0" borderId="0" xfId="0" applyFont="1" applyBorder="1" applyAlignment="1">
      <alignment horizontal="center" wrapText="1"/>
    </xf>
    <xf numFmtId="178" fontId="6" fillId="0" borderId="1" xfId="0" applyNumberFormat="1" applyFont="1" applyBorder="1"/>
    <xf numFmtId="176" fontId="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1" xfId="0" applyNumberFormat="1" applyFont="1" applyBorder="1"/>
    <xf numFmtId="178" fontId="5" fillId="0" borderId="1" xfId="0" applyNumberFormat="1" applyFont="1" applyBorder="1"/>
    <xf numFmtId="178" fontId="7" fillId="0" borderId="0" xfId="0" applyNumberFormat="1" applyFont="1"/>
    <xf numFmtId="178" fontId="7" fillId="0" borderId="1" xfId="0" applyNumberFormat="1" applyFont="1" applyBorder="1"/>
    <xf numFmtId="178" fontId="6" fillId="0" borderId="0" xfId="0" applyNumberFormat="1" applyFont="1"/>
    <xf numFmtId="176" fontId="9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10" fontId="7" fillId="0" borderId="0" xfId="0" applyNumberFormat="1" applyFont="1"/>
    <xf numFmtId="0" fontId="7" fillId="0" borderId="0" xfId="0" applyFont="1" applyFill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8" fontId="1" fillId="0" borderId="0" xfId="0" applyNumberFormat="1" applyFont="1"/>
    <xf numFmtId="0" fontId="12" fillId="0" borderId="0" xfId="0" applyFont="1"/>
    <xf numFmtId="0" fontId="1" fillId="0" borderId="1" xfId="0" applyFont="1" applyBorder="1" applyAlignment="1"/>
    <xf numFmtId="0" fontId="1" fillId="0" borderId="0" xfId="0" applyFont="1" applyAlignment="1"/>
    <xf numFmtId="0" fontId="11" fillId="0" borderId="0" xfId="0" applyFont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7" fillId="0" borderId="0" xfId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8" fontId="6" fillId="0" borderId="9" xfId="0" applyNumberFormat="1" applyFont="1" applyBorder="1" applyAlignment="1">
      <alignment horizontal="center"/>
    </xf>
    <xf numFmtId="178" fontId="6" fillId="0" borderId="10" xfId="0" applyNumberFormat="1" applyFont="1" applyBorder="1" applyAlignment="1">
      <alignment horizontal="center"/>
    </xf>
    <xf numFmtId="178" fontId="6" fillId="0" borderId="11" xfId="0" applyNumberFormat="1" applyFont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178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常规" xfId="0" builtinId="0"/>
    <cellStyle name="常规 3" xfId="1" xr:uid="{291AD4A4-3B03-4804-A926-CC892B17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9"/>
  <sheetViews>
    <sheetView topLeftCell="A46" zoomScaleNormal="100" workbookViewId="0">
      <selection activeCell="B28" sqref="B28:G28"/>
    </sheetView>
  </sheetViews>
  <sheetFormatPr defaultRowHeight="14"/>
  <cols>
    <col min="2" max="2" width="15.33203125" customWidth="1"/>
    <col min="6" max="6" width="8.6640625" customWidth="1"/>
    <col min="7" max="7" width="61.25" customWidth="1"/>
    <col min="10" max="10" width="15.5" customWidth="1"/>
    <col min="15" max="15" width="43.25" customWidth="1"/>
  </cols>
  <sheetData>
    <row r="1" spans="2:15" ht="30" customHeight="1">
      <c r="B1" s="36" t="s">
        <v>21</v>
      </c>
      <c r="C1" s="36"/>
      <c r="D1" s="36"/>
      <c r="E1" s="36"/>
      <c r="F1" s="36"/>
      <c r="G1" s="36"/>
      <c r="J1" s="36" t="s">
        <v>54</v>
      </c>
      <c r="K1" s="36"/>
      <c r="L1" s="36"/>
      <c r="M1" s="36"/>
      <c r="N1" s="36"/>
      <c r="O1" s="36"/>
    </row>
    <row r="2" spans="2:15" ht="45">
      <c r="B2" s="1" t="s">
        <v>0</v>
      </c>
      <c r="C2" s="1" t="s">
        <v>1</v>
      </c>
      <c r="D2" s="1" t="s">
        <v>139</v>
      </c>
      <c r="E2" s="1" t="s">
        <v>53</v>
      </c>
      <c r="F2" s="1" t="s">
        <v>2</v>
      </c>
      <c r="G2" s="1" t="s">
        <v>196</v>
      </c>
      <c r="J2" s="1" t="s">
        <v>0</v>
      </c>
      <c r="K2" s="1" t="s">
        <v>1</v>
      </c>
      <c r="L2" s="1" t="s">
        <v>139</v>
      </c>
      <c r="M2" s="1" t="s">
        <v>53</v>
      </c>
      <c r="N2" s="1" t="s">
        <v>2</v>
      </c>
      <c r="O2" s="1" t="s">
        <v>197</v>
      </c>
    </row>
    <row r="3" spans="2:15" ht="15">
      <c r="B3" s="1"/>
      <c r="C3" s="1"/>
      <c r="D3" s="1"/>
      <c r="E3" s="1">
        <v>14.442312488601701</v>
      </c>
      <c r="F3" s="1"/>
      <c r="G3" s="1"/>
    </row>
    <row r="4" spans="2:15" ht="15.5">
      <c r="B4" s="10" t="s">
        <v>22</v>
      </c>
      <c r="C4" s="11">
        <v>15.222408294677599</v>
      </c>
      <c r="D4" s="11">
        <v>28.264615058899</v>
      </c>
      <c r="E4" s="11">
        <f>D4-C4</f>
        <v>13.042206764221401</v>
      </c>
      <c r="F4" s="11">
        <v>-1.3998932357786984</v>
      </c>
      <c r="G4" s="11">
        <v>2.6388205328422498</v>
      </c>
      <c r="J4" s="2" t="s">
        <v>22</v>
      </c>
      <c r="K4" s="11">
        <v>15.222408294677649</v>
      </c>
      <c r="L4" s="11">
        <v>28.264615058898951</v>
      </c>
      <c r="M4" s="11">
        <v>13.042206764221302</v>
      </c>
      <c r="N4" s="11">
        <v>-1.3998932357786984</v>
      </c>
      <c r="O4" s="11">
        <v>2.6388205328422498</v>
      </c>
    </row>
    <row r="5" spans="2:15" ht="15.5">
      <c r="B5" s="10" t="s">
        <v>23</v>
      </c>
      <c r="C5" s="11">
        <v>14.6130018234253</v>
      </c>
      <c r="D5" s="11">
        <v>28.888600349426298</v>
      </c>
      <c r="E5" s="11">
        <v>14.275598526001048</v>
      </c>
      <c r="F5" s="11">
        <v>-0.16650147399895232</v>
      </c>
      <c r="G5" s="11">
        <v>1.1223335305841311</v>
      </c>
      <c r="J5" s="2" t="s">
        <v>23</v>
      </c>
      <c r="K5" s="11">
        <v>14.61300182342525</v>
      </c>
      <c r="L5" s="11">
        <v>28.888600349426298</v>
      </c>
      <c r="M5" s="11">
        <v>14.275598526001048</v>
      </c>
      <c r="N5" s="11">
        <v>-0.16650147399895232</v>
      </c>
      <c r="O5" s="11">
        <v>1.1223335305841311</v>
      </c>
    </row>
    <row r="6" spans="2:15" ht="15.5">
      <c r="B6" s="10" t="s">
        <v>24</v>
      </c>
      <c r="C6" s="11">
        <v>15.71796817779455</v>
      </c>
      <c r="D6" s="11">
        <v>27.671124458313002</v>
      </c>
      <c r="E6" s="11">
        <v>11.953156280518453</v>
      </c>
      <c r="F6" s="11">
        <v>-2.4889437194815471</v>
      </c>
      <c r="G6" s="11">
        <v>5.6136679068672919</v>
      </c>
      <c r="J6" s="2" t="s">
        <v>24</v>
      </c>
      <c r="K6" s="11">
        <v>15.71796817779455</v>
      </c>
      <c r="L6" s="11">
        <v>27.671124458313002</v>
      </c>
      <c r="M6" s="11">
        <v>11.953156280518453</v>
      </c>
      <c r="N6" s="11">
        <v>-2.4889437194815471</v>
      </c>
      <c r="O6" s="11">
        <v>5.6136679068672919</v>
      </c>
    </row>
    <row r="7" spans="2:15" ht="15.5">
      <c r="B7" s="10" t="s">
        <v>25</v>
      </c>
      <c r="C7" s="11">
        <v>14.746117686768301</v>
      </c>
      <c r="D7" s="11">
        <v>28.47181797027585</v>
      </c>
      <c r="E7" s="11">
        <v>13.72570028350755</v>
      </c>
      <c r="F7" s="11">
        <v>-0.71639971649245027</v>
      </c>
      <c r="G7" s="11">
        <v>1.6430765731183823</v>
      </c>
      <c r="J7" s="2" t="s">
        <v>25</v>
      </c>
      <c r="K7" s="11">
        <v>14.746117686768301</v>
      </c>
      <c r="L7" s="11">
        <v>28.47181797027585</v>
      </c>
      <c r="M7" s="11">
        <v>13.72570028350755</v>
      </c>
      <c r="N7" s="11">
        <v>-0.71639971649245027</v>
      </c>
      <c r="O7" s="11">
        <v>1.6430765731183823</v>
      </c>
    </row>
    <row r="8" spans="2:15" ht="15.5">
      <c r="B8" s="10" t="s">
        <v>26</v>
      </c>
      <c r="C8" s="11">
        <v>15.044891929626399</v>
      </c>
      <c r="D8" s="11">
        <v>28.9360189437866</v>
      </c>
      <c r="E8" s="11">
        <v>13.891127014160201</v>
      </c>
      <c r="F8" s="11">
        <v>-0.55097298583979892</v>
      </c>
      <c r="G8" s="11">
        <v>1.4650734411634718</v>
      </c>
      <c r="J8" s="2" t="s">
        <v>26</v>
      </c>
      <c r="K8" s="11">
        <v>15.044891929626399</v>
      </c>
      <c r="L8" s="11">
        <v>28.9360189437866</v>
      </c>
      <c r="M8" s="11">
        <v>13.891127014160201</v>
      </c>
      <c r="N8" s="11">
        <v>-0.55097298583979892</v>
      </c>
      <c r="O8" s="11">
        <v>1.4650734411634718</v>
      </c>
    </row>
    <row r="9" spans="2:15" ht="15.5">
      <c r="B9" s="10" t="s">
        <v>27</v>
      </c>
      <c r="C9" s="11">
        <v>12.192038536071749</v>
      </c>
      <c r="D9" s="11">
        <v>27.887304306030302</v>
      </c>
      <c r="E9" s="11">
        <v>15.695265769958553</v>
      </c>
      <c r="F9" s="11">
        <v>1.253165769958553</v>
      </c>
      <c r="G9" s="11">
        <v>0.41952661092619398</v>
      </c>
      <c r="J9" s="2" t="s">
        <v>27</v>
      </c>
      <c r="K9" s="11">
        <v>12.192038536071749</v>
      </c>
      <c r="L9" s="11">
        <v>27.887304306030302</v>
      </c>
      <c r="M9" s="11">
        <v>15.695265769958553</v>
      </c>
      <c r="N9" s="11">
        <v>1.253165769958553</v>
      </c>
      <c r="O9" s="11">
        <v>0.41952661092619398</v>
      </c>
    </row>
    <row r="10" spans="2:15" ht="15.5">
      <c r="B10" s="10" t="s">
        <v>28</v>
      </c>
      <c r="C10" s="11">
        <v>11.2456569671631</v>
      </c>
      <c r="D10" s="11">
        <v>28.39188575744625</v>
      </c>
      <c r="E10" s="11">
        <v>17.14622879028315</v>
      </c>
      <c r="F10" s="11">
        <v>2.7041287902831499</v>
      </c>
      <c r="G10" s="11">
        <v>0.15345326100990675</v>
      </c>
      <c r="J10" s="2" t="s">
        <v>28</v>
      </c>
      <c r="K10" s="11">
        <v>11.2456569671631</v>
      </c>
      <c r="L10" s="11">
        <v>28.39188575744625</v>
      </c>
      <c r="M10" s="11">
        <v>17.14622879028315</v>
      </c>
      <c r="N10" s="11">
        <v>2.7041287902831499</v>
      </c>
      <c r="O10" s="11">
        <v>0.15345326100990675</v>
      </c>
    </row>
    <row r="11" spans="2:15" ht="15.5">
      <c r="B11" s="10" t="s">
        <v>29</v>
      </c>
      <c r="C11" s="11">
        <v>15.9054388999939</v>
      </c>
      <c r="D11" s="11">
        <v>28.899706840515151</v>
      </c>
      <c r="E11" s="11">
        <v>12.994267940521251</v>
      </c>
      <c r="F11" s="11">
        <v>-1.447832059478749</v>
      </c>
      <c r="G11" s="11">
        <v>2.7279780941682352</v>
      </c>
      <c r="J11" s="2" t="s">
        <v>29</v>
      </c>
      <c r="K11" s="11">
        <v>15.9054388999939</v>
      </c>
      <c r="L11" s="11">
        <v>28.899706840515151</v>
      </c>
      <c r="M11" s="11">
        <v>12.994267940521251</v>
      </c>
      <c r="N11" s="11">
        <v>-1.447832059478749</v>
      </c>
      <c r="O11" s="11">
        <v>2.7279780941682352</v>
      </c>
    </row>
    <row r="12" spans="2:15" ht="15.5">
      <c r="B12" s="10" t="s">
        <v>30</v>
      </c>
      <c r="C12" s="11">
        <v>12.863699436187751</v>
      </c>
      <c r="D12" s="11">
        <v>29.335872650146499</v>
      </c>
      <c r="E12" s="11">
        <v>16.472173213958747</v>
      </c>
      <c r="F12" s="11">
        <v>2.0300732139587474</v>
      </c>
      <c r="G12" s="11">
        <v>0.24484264879468812</v>
      </c>
      <c r="J12" s="2" t="s">
        <v>30</v>
      </c>
      <c r="K12" s="11">
        <v>12.863699436187751</v>
      </c>
      <c r="L12" s="11">
        <v>29.335872650146499</v>
      </c>
      <c r="M12" s="11">
        <v>16.472173213958747</v>
      </c>
      <c r="N12" s="11">
        <v>2.0300732139587474</v>
      </c>
      <c r="O12" s="11">
        <v>0.24484264879468812</v>
      </c>
    </row>
    <row r="13" spans="2:15" ht="15.5">
      <c r="B13" s="10" t="s">
        <v>31</v>
      </c>
      <c r="C13" s="11">
        <v>14.93212270736695</v>
      </c>
      <c r="D13" s="11">
        <v>30.159523010253899</v>
      </c>
      <c r="E13" s="11">
        <v>15.227400302886949</v>
      </c>
      <c r="F13" s="11">
        <v>0.78530030288694874</v>
      </c>
      <c r="G13" s="11">
        <v>0.58023116712478418</v>
      </c>
      <c r="J13" s="2" t="s">
        <v>31</v>
      </c>
      <c r="K13" s="11">
        <v>14.93212270736695</v>
      </c>
      <c r="L13" s="11">
        <v>30.159523010253899</v>
      </c>
      <c r="M13" s="11">
        <v>15.227400302886949</v>
      </c>
      <c r="N13" s="11">
        <v>0.78530030288694874</v>
      </c>
      <c r="O13" s="11">
        <v>0.58023116712478418</v>
      </c>
    </row>
    <row r="14" spans="2:15" ht="15.5">
      <c r="B14" s="10" t="s">
        <v>32</v>
      </c>
      <c r="C14" s="11">
        <v>17.561473846435501</v>
      </c>
      <c r="D14" s="11">
        <v>32.034019470214851</v>
      </c>
      <c r="E14" s="11">
        <v>14.472545623779304</v>
      </c>
      <c r="F14" s="11">
        <v>3.0235623779303111E-2</v>
      </c>
      <c r="G14" s="11">
        <v>0.97926034980777699</v>
      </c>
      <c r="J14" s="3" t="s">
        <v>55</v>
      </c>
      <c r="K14" s="7">
        <v>17.561473846435547</v>
      </c>
      <c r="L14" s="7">
        <v>32.034019470214851</v>
      </c>
      <c r="M14" s="7">
        <v>14.472545623779304</v>
      </c>
      <c r="N14" s="7">
        <v>3.0235623779303111E-2</v>
      </c>
      <c r="O14" s="7">
        <v>0.97926034980777699</v>
      </c>
    </row>
    <row r="15" spans="2:15" ht="15.5">
      <c r="B15" s="10" t="s">
        <v>3</v>
      </c>
      <c r="C15" s="11">
        <v>17.262183189392097</v>
      </c>
      <c r="D15" s="11">
        <v>28.736495971679702</v>
      </c>
      <c r="E15" s="11">
        <v>11.474312782287605</v>
      </c>
      <c r="F15" s="11">
        <v>-2.9679972177123961</v>
      </c>
      <c r="G15" s="11">
        <v>7.8244926977576412</v>
      </c>
      <c r="J15" s="3" t="s">
        <v>56</v>
      </c>
      <c r="K15" s="7">
        <v>17.907141685485801</v>
      </c>
      <c r="L15" s="7">
        <v>30.1753234863281</v>
      </c>
      <c r="M15" s="7">
        <v>12.268181800842299</v>
      </c>
      <c r="N15" s="7">
        <v>-2.1741281991577015</v>
      </c>
      <c r="O15" s="7">
        <v>4.5131295726948029</v>
      </c>
    </row>
    <row r="16" spans="2:15" ht="15.5">
      <c r="B16" s="10" t="s">
        <v>4</v>
      </c>
      <c r="C16" s="11">
        <v>17.907141685485801</v>
      </c>
      <c r="D16" s="11">
        <v>30.1753234863281</v>
      </c>
      <c r="E16" s="11">
        <v>12.268181800842299</v>
      </c>
      <c r="F16" s="11">
        <v>-2.1741281991577015</v>
      </c>
      <c r="G16" s="11">
        <v>4.5131295726948029</v>
      </c>
      <c r="J16" s="3" t="s">
        <v>57</v>
      </c>
      <c r="K16" s="7">
        <v>18.289269447326653</v>
      </c>
      <c r="L16" s="7">
        <v>30.156813621521</v>
      </c>
      <c r="M16" s="7">
        <v>11.867544174194347</v>
      </c>
      <c r="N16" s="7">
        <v>-2.5747658258056543</v>
      </c>
      <c r="O16" s="7">
        <v>5.9577427299882197</v>
      </c>
    </row>
    <row r="17" spans="2:15" ht="15.5">
      <c r="B17" s="10" t="s">
        <v>5</v>
      </c>
      <c r="C17" s="11">
        <v>18.289269447326653</v>
      </c>
      <c r="D17" s="11">
        <v>30.156813621521</v>
      </c>
      <c r="E17" s="11">
        <v>11.867544174194347</v>
      </c>
      <c r="F17" s="11">
        <v>-2.5747658258056543</v>
      </c>
      <c r="G17" s="11">
        <v>5.9577427299882197</v>
      </c>
      <c r="J17" s="3" t="s">
        <v>58</v>
      </c>
      <c r="K17" s="7">
        <v>17.750664710998549</v>
      </c>
      <c r="L17" s="7">
        <v>29.895156860351548</v>
      </c>
      <c r="M17" s="7">
        <v>12.144492149352999</v>
      </c>
      <c r="N17" s="7">
        <v>-2.2978178506470019</v>
      </c>
      <c r="O17" s="7">
        <v>4.9171346105514777</v>
      </c>
    </row>
    <row r="18" spans="2:15" ht="15.5">
      <c r="B18" s="10" t="s">
        <v>136</v>
      </c>
      <c r="C18" s="11">
        <v>18.271907806396499</v>
      </c>
      <c r="D18" s="11">
        <v>29.497499465942351</v>
      </c>
      <c r="E18" s="11">
        <v>11.225591659545852</v>
      </c>
      <c r="F18" s="11">
        <v>-3.2167183404541486</v>
      </c>
      <c r="G18" s="11">
        <v>9.2966976745412122</v>
      </c>
      <c r="J18" s="3" t="s">
        <v>59</v>
      </c>
      <c r="K18" s="7">
        <v>16.48756313323975</v>
      </c>
      <c r="L18" s="7">
        <v>30.698930740356449</v>
      </c>
      <c r="M18" s="7">
        <v>14.211367607116699</v>
      </c>
      <c r="N18" s="7">
        <v>-0.23094239288330165</v>
      </c>
      <c r="O18" s="7">
        <v>1.1736013151981504</v>
      </c>
    </row>
    <row r="19" spans="2:15" ht="15.5">
      <c r="B19" s="10" t="s">
        <v>6</v>
      </c>
      <c r="C19" s="11">
        <v>17.750664710998549</v>
      </c>
      <c r="D19" s="11">
        <v>29.895156860351548</v>
      </c>
      <c r="E19" s="11">
        <v>12.144492149352999</v>
      </c>
      <c r="F19" s="11">
        <v>-2.2978178506470019</v>
      </c>
      <c r="G19" s="11">
        <v>4.9171346105514777</v>
      </c>
      <c r="J19" s="3" t="s">
        <v>60</v>
      </c>
      <c r="K19" s="7">
        <v>16.237634181976301</v>
      </c>
      <c r="L19" s="7">
        <v>30.7616786956787</v>
      </c>
      <c r="M19" s="7">
        <v>14.5240445137024</v>
      </c>
      <c r="N19" s="7">
        <v>8.1734513702398814E-2</v>
      </c>
      <c r="O19" s="7">
        <v>0.94492091036407433</v>
      </c>
    </row>
    <row r="20" spans="2:15" ht="15.5">
      <c r="B20" s="10" t="s">
        <v>7</v>
      </c>
      <c r="C20" s="11">
        <v>18.596292495727553</v>
      </c>
      <c r="D20" s="11">
        <v>29.749325752258301</v>
      </c>
      <c r="E20" s="11">
        <v>11.153033256530748</v>
      </c>
      <c r="F20" s="11">
        <v>-3.2892767434692534</v>
      </c>
      <c r="G20" s="11">
        <v>9.7762199467140487</v>
      </c>
      <c r="J20" s="3" t="s">
        <v>61</v>
      </c>
      <c r="K20" s="7">
        <v>17.214883232116698</v>
      </c>
      <c r="L20" s="7">
        <v>30.698930740356449</v>
      </c>
      <c r="M20" s="7">
        <v>13.484047508239751</v>
      </c>
      <c r="N20" s="7">
        <v>-0.9582624917602498</v>
      </c>
      <c r="O20" s="7">
        <v>1.942968473146836</v>
      </c>
    </row>
    <row r="21" spans="2:15" ht="15.5">
      <c r="B21" s="10" t="s">
        <v>8</v>
      </c>
      <c r="C21" s="11">
        <v>16.48756313323975</v>
      </c>
      <c r="D21" s="11">
        <v>30.698930740356449</v>
      </c>
      <c r="E21" s="11">
        <v>14.211367607116699</v>
      </c>
      <c r="F21" s="11">
        <v>-0.23094239288330165</v>
      </c>
      <c r="G21" s="11">
        <v>1.1736013151981504</v>
      </c>
      <c r="H21" s="4"/>
      <c r="J21" s="3" t="s">
        <v>62</v>
      </c>
      <c r="K21" s="7">
        <v>16.733950614929199</v>
      </c>
      <c r="L21" s="7">
        <v>28.79315185546875</v>
      </c>
      <c r="M21" s="7">
        <v>12.059201240539551</v>
      </c>
      <c r="N21" s="7">
        <v>-2.3831087594604501</v>
      </c>
      <c r="O21" s="7">
        <v>5.2165961861662202</v>
      </c>
    </row>
    <row r="22" spans="2:15" ht="15.5">
      <c r="B22" s="10" t="s">
        <v>9</v>
      </c>
      <c r="C22" s="11">
        <v>16.827120780944803</v>
      </c>
      <c r="D22" s="11">
        <v>27.95131492614745</v>
      </c>
      <c r="E22" s="11">
        <v>11.124194145202647</v>
      </c>
      <c r="F22" s="11">
        <v>-3.3181158547973535</v>
      </c>
      <c r="G22" s="11">
        <v>9.9736104471062212</v>
      </c>
      <c r="J22" s="3" t="s">
        <v>63</v>
      </c>
      <c r="K22" s="7">
        <v>16.418140411377003</v>
      </c>
      <c r="L22" s="7">
        <v>29.838768959045399</v>
      </c>
      <c r="M22" s="7">
        <v>13.420628547668397</v>
      </c>
      <c r="N22" s="7">
        <v>-1.0216814523316042</v>
      </c>
      <c r="O22" s="7">
        <v>2.0302838647177399</v>
      </c>
    </row>
    <row r="23" spans="2:15" ht="15.5">
      <c r="B23" s="10" t="s">
        <v>10</v>
      </c>
      <c r="C23" s="11">
        <v>16.237634181976301</v>
      </c>
      <c r="D23" s="11">
        <v>30.7616786956787</v>
      </c>
      <c r="E23" s="11">
        <v>14.5240445137024</v>
      </c>
      <c r="F23" s="11">
        <v>8.1734513702398814E-2</v>
      </c>
      <c r="G23" s="11">
        <v>0.94492091036407433</v>
      </c>
      <c r="J23" s="3" t="s">
        <v>64</v>
      </c>
      <c r="K23" s="7">
        <v>15.8940134048462</v>
      </c>
      <c r="L23" s="7">
        <v>29.101267814636252</v>
      </c>
      <c r="M23" s="7">
        <v>13.207254409790051</v>
      </c>
      <c r="N23" s="7">
        <v>-1.2350555902099494</v>
      </c>
      <c r="O23" s="7">
        <v>2.3539041737901343</v>
      </c>
    </row>
    <row r="24" spans="2:15" ht="15.5">
      <c r="B24" s="10" t="s">
        <v>11</v>
      </c>
      <c r="C24" s="11">
        <v>17.214883232116698</v>
      </c>
      <c r="D24" s="11">
        <v>30.698930740356449</v>
      </c>
      <c r="E24" s="11">
        <v>13.484047508239751</v>
      </c>
      <c r="F24" s="11">
        <v>-0.9582624917602498</v>
      </c>
      <c r="G24" s="11">
        <v>1.942968473146836</v>
      </c>
      <c r="J24" s="3" t="s">
        <v>65</v>
      </c>
      <c r="K24" s="7">
        <v>18.050721168518049</v>
      </c>
      <c r="L24" s="7">
        <v>30.058870315551751</v>
      </c>
      <c r="M24" s="7">
        <v>12.008149147033702</v>
      </c>
      <c r="N24" s="7">
        <v>-2.4341608529662988</v>
      </c>
      <c r="O24" s="7">
        <v>5.4044988779657155</v>
      </c>
    </row>
    <row r="25" spans="2:15" ht="15.5">
      <c r="B25" s="10" t="s">
        <v>12</v>
      </c>
      <c r="C25" s="11">
        <v>17.300072669982953</v>
      </c>
      <c r="D25" s="11">
        <v>29.161793708801248</v>
      </c>
      <c r="E25" s="11">
        <v>11.861721038818295</v>
      </c>
      <c r="F25" s="11">
        <v>-2.5805889611817054</v>
      </c>
      <c r="G25" s="11">
        <v>5.9818385026532441</v>
      </c>
      <c r="J25" s="3" t="s">
        <v>66</v>
      </c>
      <c r="K25" s="7">
        <v>17.631380081176751</v>
      </c>
      <c r="L25" s="7">
        <v>30.616406440734899</v>
      </c>
      <c r="M25" s="7">
        <v>12.985026359558148</v>
      </c>
      <c r="N25" s="7">
        <v>-1.4572836404418528</v>
      </c>
      <c r="O25" s="7">
        <v>2.7459086676439028</v>
      </c>
    </row>
    <row r="26" spans="2:15" ht="15.5">
      <c r="B26" s="10" t="s">
        <v>13</v>
      </c>
      <c r="C26" s="11">
        <v>19.04652976989745</v>
      </c>
      <c r="D26" s="11">
        <v>30.840835571289098</v>
      </c>
      <c r="E26" s="11">
        <v>11.794305801391648</v>
      </c>
      <c r="F26" s="11">
        <v>-2.6480041986083531</v>
      </c>
      <c r="G26" s="11">
        <v>6.2679957370249788</v>
      </c>
      <c r="J26" s="3" t="s">
        <v>67</v>
      </c>
      <c r="K26" s="7">
        <v>18.073325157165549</v>
      </c>
      <c r="L26" s="7">
        <v>31.052532196044901</v>
      </c>
      <c r="M26" s="7">
        <v>12.979207038879352</v>
      </c>
      <c r="N26" s="7">
        <v>-1.463102961120649</v>
      </c>
      <c r="O26" s="7">
        <v>2.7570070588334024</v>
      </c>
    </row>
    <row r="27" spans="2:15" ht="15.5">
      <c r="B27" s="10" t="s">
        <v>14</v>
      </c>
      <c r="C27" s="11">
        <v>18.913413047790549</v>
      </c>
      <c r="D27" s="11">
        <v>29.9122524261475</v>
      </c>
      <c r="E27" s="11">
        <v>10.998839378356951</v>
      </c>
      <c r="F27" s="11">
        <v>-3.4434706216430495</v>
      </c>
      <c r="G27" s="11">
        <v>10.878974187361356</v>
      </c>
      <c r="J27" s="3" t="s">
        <v>68</v>
      </c>
      <c r="K27" s="7">
        <v>16.241024017333949</v>
      </c>
      <c r="L27" s="7">
        <v>29.216598510742152</v>
      </c>
      <c r="M27" s="7">
        <v>12.975574493408203</v>
      </c>
      <c r="N27" s="7">
        <v>-1.4667355065917977</v>
      </c>
      <c r="O27" s="7">
        <v>2.7639576423447574</v>
      </c>
    </row>
    <row r="28" spans="2:15" ht="15.5">
      <c r="B28" s="10" t="s">
        <v>15</v>
      </c>
      <c r="C28" s="11">
        <v>16.733950614929199</v>
      </c>
      <c r="D28" s="11">
        <v>28.79315185546875</v>
      </c>
      <c r="E28" s="11">
        <v>12.059201240539551</v>
      </c>
      <c r="F28" s="11">
        <v>-2.3831087594604501</v>
      </c>
      <c r="G28" s="11">
        <v>5.2165961861662202</v>
      </c>
      <c r="J28" s="3" t="s">
        <v>69</v>
      </c>
      <c r="K28" s="7">
        <v>17.021168708801248</v>
      </c>
      <c r="L28" s="7">
        <v>28.917325019836401</v>
      </c>
      <c r="M28" s="7">
        <v>11.896156311035153</v>
      </c>
      <c r="N28" s="7">
        <v>-2.5461536889648482</v>
      </c>
      <c r="O28" s="7">
        <v>5.8407502191820839</v>
      </c>
    </row>
    <row r="29" spans="2:15" ht="15.5">
      <c r="B29" s="10" t="s">
        <v>16</v>
      </c>
      <c r="C29" s="11">
        <v>16.418140411377003</v>
      </c>
      <c r="D29" s="11">
        <v>29.838768959045399</v>
      </c>
      <c r="E29" s="11">
        <v>13.420628547668397</v>
      </c>
      <c r="F29" s="11">
        <v>-1.0216814523316042</v>
      </c>
      <c r="G29" s="11">
        <v>2.0302838647177399</v>
      </c>
      <c r="J29" s="3" t="s">
        <v>70</v>
      </c>
      <c r="K29" s="7">
        <v>18.704020500183098</v>
      </c>
      <c r="L29" s="7">
        <v>31.664588928222649</v>
      </c>
      <c r="M29" s="7">
        <v>12.960568428039551</v>
      </c>
      <c r="N29" s="7">
        <v>-1.4817415719604501</v>
      </c>
      <c r="O29" s="7">
        <v>2.7928567394199808</v>
      </c>
    </row>
    <row r="30" spans="2:15" ht="15.5">
      <c r="B30" s="10" t="s">
        <v>17</v>
      </c>
      <c r="C30" s="11">
        <v>18.86165237426755</v>
      </c>
      <c r="D30" s="11">
        <v>29.566098213195801</v>
      </c>
      <c r="E30" s="11">
        <v>10.704445838928251</v>
      </c>
      <c r="F30" s="11">
        <v>-3.7378641610717498</v>
      </c>
      <c r="G30" s="11">
        <v>13.34164044162241</v>
      </c>
      <c r="J30" s="3" t="s">
        <v>71</v>
      </c>
      <c r="K30" s="7">
        <v>17.167407035827601</v>
      </c>
      <c r="L30" s="7">
        <v>30.056620597839348</v>
      </c>
      <c r="M30" s="7">
        <v>12.889213562011747</v>
      </c>
      <c r="N30" s="7">
        <v>-1.5530964379882537</v>
      </c>
      <c r="O30" s="7">
        <v>2.9344628380589053</v>
      </c>
    </row>
    <row r="31" spans="2:15" ht="15.5">
      <c r="B31" s="10" t="s">
        <v>18</v>
      </c>
      <c r="C31" s="11">
        <v>15.8940134048462</v>
      </c>
      <c r="D31" s="11">
        <v>29.101267814636252</v>
      </c>
      <c r="E31" s="11">
        <v>13.207254409790051</v>
      </c>
      <c r="F31" s="11">
        <v>-1.2350555902099494</v>
      </c>
      <c r="G31" s="11">
        <v>2.3539041737901343</v>
      </c>
      <c r="J31" s="3" t="s">
        <v>72</v>
      </c>
      <c r="K31" s="7">
        <v>18.100975990295399</v>
      </c>
      <c r="L31" s="7">
        <v>30.622035980224602</v>
      </c>
      <c r="M31" s="7">
        <v>12.521059989929203</v>
      </c>
      <c r="N31" s="7">
        <v>-1.9212500100707981</v>
      </c>
      <c r="O31" s="7">
        <v>3.7875108201297474</v>
      </c>
    </row>
    <row r="32" spans="2:15" ht="15.5">
      <c r="B32" s="10" t="s">
        <v>19</v>
      </c>
      <c r="C32" s="11">
        <v>18.031908035278349</v>
      </c>
      <c r="D32" s="11">
        <v>29.804441452026353</v>
      </c>
      <c r="E32" s="11">
        <v>11.772533416748004</v>
      </c>
      <c r="F32" s="11">
        <v>-2.6697765832519966</v>
      </c>
      <c r="G32" s="11">
        <v>6.3633063677253121</v>
      </c>
      <c r="J32" s="3" t="s">
        <v>73</v>
      </c>
      <c r="K32" s="7">
        <v>18.784813880920403</v>
      </c>
      <c r="L32" s="7">
        <v>31.261350631713853</v>
      </c>
      <c r="M32" s="7">
        <v>12.47653675079345</v>
      </c>
      <c r="N32" s="7">
        <v>-1.9657732492065509</v>
      </c>
      <c r="O32" s="7">
        <v>3.9062201204467342</v>
      </c>
    </row>
    <row r="33" spans="2:15" ht="15.5">
      <c r="B33" s="10" t="s">
        <v>20</v>
      </c>
      <c r="C33" s="11">
        <v>18.050721168518049</v>
      </c>
      <c r="D33" s="11">
        <v>30.0588703155518</v>
      </c>
      <c r="E33" s="11">
        <v>12.008149147033702</v>
      </c>
      <c r="F33" s="11">
        <v>-2.4341608529662988</v>
      </c>
      <c r="G33" s="11">
        <v>5.4044988779657155</v>
      </c>
      <c r="J33" s="3" t="s">
        <v>74</v>
      </c>
      <c r="K33" s="7">
        <v>16.705098152160652</v>
      </c>
      <c r="L33" s="7">
        <v>29.083471298217802</v>
      </c>
      <c r="M33" s="7">
        <v>12.37837314605715</v>
      </c>
      <c r="N33" s="7">
        <v>-2.0639368539428506</v>
      </c>
      <c r="O33" s="7">
        <v>4.1812573852223283</v>
      </c>
    </row>
    <row r="34" spans="2:15" ht="15.5">
      <c r="B34" s="10" t="s">
        <v>33</v>
      </c>
      <c r="C34" s="12">
        <v>18.682886123657202</v>
      </c>
      <c r="D34" s="12">
        <v>30.66361904144285</v>
      </c>
      <c r="E34" s="12">
        <v>11.9807329177857</v>
      </c>
      <c r="F34" s="11">
        <v>-2.4615770822143492</v>
      </c>
      <c r="G34" s="11">
        <v>5.5081852558905311</v>
      </c>
      <c r="J34" s="3" t="s">
        <v>75</v>
      </c>
      <c r="K34" s="7">
        <v>17.262183189392097</v>
      </c>
      <c r="L34" s="7">
        <v>28.736495971679702</v>
      </c>
      <c r="M34" s="7">
        <v>11.474312782287605</v>
      </c>
      <c r="N34" s="7">
        <v>-2.9679972177123961</v>
      </c>
      <c r="O34" s="7">
        <v>7.8244926977576412</v>
      </c>
    </row>
    <row r="35" spans="2:15" ht="15.5">
      <c r="B35" s="10" t="s">
        <v>34</v>
      </c>
      <c r="C35" s="11">
        <v>17.631380081176751</v>
      </c>
      <c r="D35" s="11">
        <v>30.616406440734899</v>
      </c>
      <c r="E35" s="11">
        <v>12.985026359558148</v>
      </c>
      <c r="F35" s="11">
        <v>-1.4572836404418528</v>
      </c>
      <c r="G35" s="11">
        <v>2.7459086676439028</v>
      </c>
      <c r="J35" s="3" t="s">
        <v>76</v>
      </c>
      <c r="K35" s="7">
        <v>18.271907806396499</v>
      </c>
      <c r="L35" s="7">
        <v>29.497499465942351</v>
      </c>
      <c r="M35" s="7">
        <v>11.225591659545852</v>
      </c>
      <c r="N35" s="7">
        <v>-3.2167183404541486</v>
      </c>
      <c r="O35" s="7">
        <v>9.2966976745412122</v>
      </c>
    </row>
    <row r="36" spans="2:15" ht="15.5">
      <c r="B36" s="10" t="s">
        <v>35</v>
      </c>
      <c r="C36" s="11">
        <v>18.664063453674302</v>
      </c>
      <c r="D36" s="11">
        <v>30.428277015686049</v>
      </c>
      <c r="E36" s="11">
        <v>11.764213562011747</v>
      </c>
      <c r="F36" s="11">
        <v>-2.6780964379882537</v>
      </c>
      <c r="G36" s="11">
        <v>6.4001088322441486</v>
      </c>
      <c r="J36" s="3" t="s">
        <v>77</v>
      </c>
      <c r="K36" s="7">
        <v>18.596292495727553</v>
      </c>
      <c r="L36" s="7">
        <v>29.749325752258301</v>
      </c>
      <c r="M36" s="7">
        <v>11.153033256530748</v>
      </c>
      <c r="N36" s="7">
        <v>-3.2892767434692534</v>
      </c>
      <c r="O36" s="7">
        <v>9.7762199467140487</v>
      </c>
    </row>
    <row r="37" spans="2:15" ht="15.5">
      <c r="B37" s="10" t="s">
        <v>36</v>
      </c>
      <c r="C37" s="11">
        <v>18.073325157165549</v>
      </c>
      <c r="D37" s="11">
        <v>31.052532196044901</v>
      </c>
      <c r="E37" s="11">
        <v>12.979207038879352</v>
      </c>
      <c r="F37" s="11">
        <v>-1.463102961120649</v>
      </c>
      <c r="G37" s="11">
        <v>2.7570070588334024</v>
      </c>
      <c r="J37" s="3" t="s">
        <v>78</v>
      </c>
      <c r="K37" s="7">
        <v>16.827120780944803</v>
      </c>
      <c r="L37" s="7">
        <v>27.95131492614745</v>
      </c>
      <c r="M37" s="7">
        <v>11.124194145202647</v>
      </c>
      <c r="N37" s="7">
        <v>-3.3181158547973535</v>
      </c>
      <c r="O37" s="7">
        <v>9.9736104471062212</v>
      </c>
    </row>
    <row r="38" spans="2:15" ht="15.5">
      <c r="B38" s="10" t="s">
        <v>37</v>
      </c>
      <c r="C38" s="11">
        <v>16.241024017333949</v>
      </c>
      <c r="D38" s="11">
        <v>29.216598510742152</v>
      </c>
      <c r="E38" s="11">
        <v>12.975574493408203</v>
      </c>
      <c r="F38" s="11">
        <v>-1.4667355065917977</v>
      </c>
      <c r="G38" s="11">
        <v>2.7639576423447574</v>
      </c>
      <c r="J38" s="3" t="s">
        <v>79</v>
      </c>
      <c r="K38" s="7">
        <v>17.300072669982953</v>
      </c>
      <c r="L38" s="7">
        <v>29.161793708801248</v>
      </c>
      <c r="M38" s="7">
        <v>11.861721038818295</v>
      </c>
      <c r="N38" s="7">
        <v>-2.5805889611817054</v>
      </c>
      <c r="O38" s="7">
        <v>5.9818385026532441</v>
      </c>
    </row>
    <row r="39" spans="2:15" ht="15.5">
      <c r="B39" s="10" t="s">
        <v>38</v>
      </c>
      <c r="C39" s="11">
        <v>17.021168708801248</v>
      </c>
      <c r="D39" s="11">
        <v>28.917325019836401</v>
      </c>
      <c r="E39" s="11">
        <v>11.896156311035153</v>
      </c>
      <c r="F39" s="11">
        <v>-2.5461536889648482</v>
      </c>
      <c r="G39" s="11">
        <v>5.8407502191820839</v>
      </c>
      <c r="J39" s="3" t="s">
        <v>80</v>
      </c>
      <c r="K39" s="7">
        <v>19.04652976989745</v>
      </c>
      <c r="L39" s="7">
        <v>30.840835571289098</v>
      </c>
      <c r="M39" s="7">
        <v>11.794305801391648</v>
      </c>
      <c r="N39" s="7">
        <v>-2.6480041986083531</v>
      </c>
      <c r="O39" s="7">
        <v>6.2679957370249788</v>
      </c>
    </row>
    <row r="40" spans="2:15" ht="15.5">
      <c r="B40" s="10" t="s">
        <v>39</v>
      </c>
      <c r="C40" s="11">
        <v>18.704020500183098</v>
      </c>
      <c r="D40" s="11">
        <v>31.664588928222649</v>
      </c>
      <c r="E40" s="11">
        <v>12.960568428039551</v>
      </c>
      <c r="F40" s="11">
        <v>-1.4817415719604501</v>
      </c>
      <c r="G40" s="11">
        <v>2.7928567394199808</v>
      </c>
      <c r="J40" s="3" t="s">
        <v>81</v>
      </c>
      <c r="K40" s="7">
        <v>18.913413047790549</v>
      </c>
      <c r="L40" s="7">
        <v>29.9122524261475</v>
      </c>
      <c r="M40" s="7">
        <v>10.998839378356951</v>
      </c>
      <c r="N40" s="7">
        <v>-3.4434706216430495</v>
      </c>
      <c r="O40" s="7">
        <v>10.878974187361356</v>
      </c>
    </row>
    <row r="41" spans="2:15" ht="15.5">
      <c r="B41" s="10" t="s">
        <v>40</v>
      </c>
      <c r="C41" s="11">
        <v>16.591139793396</v>
      </c>
      <c r="D41" s="11">
        <v>27.295063972473152</v>
      </c>
      <c r="E41" s="11">
        <v>10.703924179077152</v>
      </c>
      <c r="F41" s="11">
        <v>-3.7383858209228489</v>
      </c>
      <c r="G41" s="11">
        <v>13.346465478381415</v>
      </c>
      <c r="J41" s="3" t="s">
        <v>82</v>
      </c>
      <c r="K41" s="7">
        <v>18.86165237426755</v>
      </c>
      <c r="L41" s="7">
        <v>29.566098213195801</v>
      </c>
      <c r="M41" s="7">
        <v>10.704445838928251</v>
      </c>
      <c r="N41" s="7">
        <v>-3.7378641610717498</v>
      </c>
      <c r="O41" s="7">
        <v>13.34164044162241</v>
      </c>
    </row>
    <row r="42" spans="2:15" ht="15.5">
      <c r="B42" s="10" t="s">
        <v>41</v>
      </c>
      <c r="C42" s="11">
        <v>17.167407035827601</v>
      </c>
      <c r="D42" s="11">
        <v>30.056620597839348</v>
      </c>
      <c r="E42" s="11">
        <v>12.889213562011747</v>
      </c>
      <c r="F42" s="11">
        <v>-1.5530964379882537</v>
      </c>
      <c r="G42" s="11">
        <v>2.9344628380589053</v>
      </c>
      <c r="J42" s="3" t="s">
        <v>83</v>
      </c>
      <c r="K42" s="7">
        <v>18.031908035278349</v>
      </c>
      <c r="L42" s="7">
        <v>29.804441452026353</v>
      </c>
      <c r="M42" s="7">
        <v>11.772533416748004</v>
      </c>
      <c r="N42" s="7">
        <v>-2.6697765832519966</v>
      </c>
      <c r="O42" s="7">
        <v>6.3633063677253121</v>
      </c>
    </row>
    <row r="43" spans="2:15" ht="15.5">
      <c r="B43" s="10" t="s">
        <v>42</v>
      </c>
      <c r="C43" s="11">
        <v>18.981265068054199</v>
      </c>
      <c r="D43" s="11">
        <v>30.718328475952148</v>
      </c>
      <c r="E43" s="11">
        <v>11.737063407897949</v>
      </c>
      <c r="F43" s="11">
        <v>-2.7052465921020517</v>
      </c>
      <c r="G43" s="11">
        <v>6.5216932819078872</v>
      </c>
      <c r="J43" s="3" t="s">
        <v>84</v>
      </c>
      <c r="K43" s="7">
        <v>18.682886123657198</v>
      </c>
      <c r="L43" s="7">
        <v>30.66361904144285</v>
      </c>
      <c r="M43" s="7">
        <v>11.980732917785652</v>
      </c>
      <c r="N43" s="7">
        <v>-2.4615770822143492</v>
      </c>
      <c r="O43" s="7">
        <v>5.5081852558905311</v>
      </c>
    </row>
    <row r="44" spans="2:15" ht="15.5">
      <c r="B44" s="10" t="s">
        <v>43</v>
      </c>
      <c r="C44" s="11">
        <v>19.2613410949707</v>
      </c>
      <c r="D44" s="11">
        <v>29.879926681518551</v>
      </c>
      <c r="E44" s="11">
        <v>10.618585586547852</v>
      </c>
      <c r="F44" s="11">
        <v>-3.8237244134521493</v>
      </c>
      <c r="G44" s="11">
        <v>14.159755149620281</v>
      </c>
      <c r="J44" s="3" t="s">
        <v>85</v>
      </c>
      <c r="K44" s="7">
        <v>18.664063453674302</v>
      </c>
      <c r="L44" s="7">
        <v>30.428277015686049</v>
      </c>
      <c r="M44" s="7">
        <v>11.764213562011747</v>
      </c>
      <c r="N44" s="7">
        <v>-2.6780964379882537</v>
      </c>
      <c r="O44" s="7">
        <v>6.4001088322441486</v>
      </c>
    </row>
    <row r="45" spans="2:15" ht="15.5">
      <c r="B45" s="10" t="s">
        <v>44</v>
      </c>
      <c r="C45" s="11">
        <v>18.100975990295399</v>
      </c>
      <c r="D45" s="11">
        <v>30.622035980224602</v>
      </c>
      <c r="E45" s="11">
        <v>12.521059989929203</v>
      </c>
      <c r="F45" s="11">
        <v>-1.9212500100707981</v>
      </c>
      <c r="G45" s="11">
        <v>3.7875108201297474</v>
      </c>
      <c r="J45" s="3" t="s">
        <v>86</v>
      </c>
      <c r="K45" s="7">
        <v>16.591139793396</v>
      </c>
      <c r="L45" s="7">
        <v>27.295063972473152</v>
      </c>
      <c r="M45" s="7">
        <v>10.703924179077152</v>
      </c>
      <c r="N45" s="7">
        <v>-3.7383858209228489</v>
      </c>
      <c r="O45" s="7">
        <v>13.346465478381415</v>
      </c>
    </row>
    <row r="46" spans="2:15" ht="15.5">
      <c r="B46" s="10" t="s">
        <v>45</v>
      </c>
      <c r="C46" s="11">
        <v>18.784813880920403</v>
      </c>
      <c r="D46" s="11">
        <v>31.261350631713853</v>
      </c>
      <c r="E46" s="11">
        <v>12.47653675079345</v>
      </c>
      <c r="F46" s="11">
        <v>-1.9657732492065509</v>
      </c>
      <c r="G46" s="11">
        <v>3.9062201204467342</v>
      </c>
      <c r="J46" s="3" t="s">
        <v>87</v>
      </c>
      <c r="K46" s="7">
        <v>18.981265068054199</v>
      </c>
      <c r="L46" s="7">
        <v>30.718328475952148</v>
      </c>
      <c r="M46" s="7">
        <v>11.737063407897949</v>
      </c>
      <c r="N46" s="7">
        <v>-2.7052465921020517</v>
      </c>
      <c r="O46" s="7">
        <v>6.5216932819078872</v>
      </c>
    </row>
    <row r="47" spans="2:15" ht="15.5">
      <c r="B47" s="10" t="s">
        <v>46</v>
      </c>
      <c r="C47" s="13">
        <v>16.454007148742701</v>
      </c>
      <c r="D47" s="13">
        <v>27.052206993102999</v>
      </c>
      <c r="E47" s="13">
        <v>10.598199844360348</v>
      </c>
      <c r="F47" s="13">
        <v>-3.8441101556396529</v>
      </c>
      <c r="G47" s="11">
        <v>14.361257309275514</v>
      </c>
      <c r="J47" s="3" t="s">
        <v>88</v>
      </c>
      <c r="K47" s="7">
        <v>19.2613410949707</v>
      </c>
      <c r="L47" s="7">
        <v>29.879926681518551</v>
      </c>
      <c r="M47" s="7">
        <v>10.618585586547852</v>
      </c>
      <c r="N47" s="7">
        <v>-3.8237244134521493</v>
      </c>
      <c r="O47" s="7">
        <v>14.159755149620281</v>
      </c>
    </row>
    <row r="48" spans="2:15" ht="15.5">
      <c r="B48" s="10" t="s">
        <v>47</v>
      </c>
      <c r="C48" s="13">
        <v>19.313217163085952</v>
      </c>
      <c r="D48" s="13">
        <v>29.902154922485352</v>
      </c>
      <c r="E48" s="13">
        <v>10.5889377593994</v>
      </c>
      <c r="F48" s="13">
        <v>-3.853372240600601</v>
      </c>
      <c r="G48" s="11">
        <v>14.453753002900301</v>
      </c>
      <c r="J48" s="3" t="s">
        <v>89</v>
      </c>
      <c r="K48" s="7">
        <v>16.454007148742651</v>
      </c>
      <c r="L48" s="7">
        <v>27.052206993102999</v>
      </c>
      <c r="M48" s="7">
        <v>10.598199844360348</v>
      </c>
      <c r="N48" s="7">
        <v>-3.8441101556396529</v>
      </c>
      <c r="O48" s="7">
        <v>14.361257309275514</v>
      </c>
    </row>
    <row r="49" spans="2:15" ht="15.5">
      <c r="B49" s="10" t="s">
        <v>48</v>
      </c>
      <c r="C49" s="13">
        <v>16.705098152160652</v>
      </c>
      <c r="D49" s="13">
        <v>29.083471298217802</v>
      </c>
      <c r="E49" s="13">
        <v>12.37837314605715</v>
      </c>
      <c r="F49" s="13">
        <v>-2.0639368539428506</v>
      </c>
      <c r="G49" s="11">
        <v>4.1812573852223283</v>
      </c>
      <c r="J49" s="3" t="s">
        <v>90</v>
      </c>
      <c r="K49" s="7">
        <v>19.313217163085952</v>
      </c>
      <c r="L49" s="7">
        <v>29.902154922485352</v>
      </c>
      <c r="M49" s="7">
        <v>10.5889377593994</v>
      </c>
      <c r="N49" s="7">
        <v>-3.853372240600601</v>
      </c>
      <c r="O49" s="7">
        <v>14.453753002900301</v>
      </c>
    </row>
    <row r="50" spans="2:15" ht="15.5">
      <c r="B50" s="10" t="s">
        <v>49</v>
      </c>
      <c r="C50" s="13">
        <v>18.416950225830099</v>
      </c>
      <c r="D50" s="13">
        <v>28.80122470855715</v>
      </c>
      <c r="E50" s="13">
        <v>10.384274482727051</v>
      </c>
      <c r="F50" s="13">
        <v>-4.0580355172729501</v>
      </c>
      <c r="G50" s="11">
        <v>16.656755625528007</v>
      </c>
      <c r="J50" s="3" t="s">
        <v>91</v>
      </c>
      <c r="K50" s="7">
        <v>18.416950225830099</v>
      </c>
      <c r="L50" s="7">
        <v>28.80122470855715</v>
      </c>
      <c r="M50" s="7">
        <v>10.384274482727051</v>
      </c>
      <c r="N50" s="7">
        <v>-4.0580355172729501</v>
      </c>
      <c r="O50" s="7">
        <v>16.656755625528007</v>
      </c>
    </row>
    <row r="51" spans="2:15" ht="15.5">
      <c r="B51" s="10" t="s">
        <v>50</v>
      </c>
      <c r="C51" s="13">
        <v>15.97120904922485</v>
      </c>
      <c r="D51" s="13">
        <v>27.645462036132798</v>
      </c>
      <c r="E51" s="13">
        <v>11.674252986907948</v>
      </c>
      <c r="F51" s="13">
        <v>-2.7680570130920525</v>
      </c>
      <c r="G51" s="11">
        <v>6.8118988524521766</v>
      </c>
      <c r="J51" s="3" t="s">
        <v>92</v>
      </c>
      <c r="K51" s="7">
        <v>15.97120904922485</v>
      </c>
      <c r="L51" s="7">
        <v>27.645462036132798</v>
      </c>
      <c r="M51" s="7">
        <v>11.674252986907948</v>
      </c>
      <c r="N51" s="7">
        <v>-2.7680570130920525</v>
      </c>
      <c r="O51" s="7">
        <v>6.8118988524521766</v>
      </c>
    </row>
    <row r="52" spans="2:15" ht="15.5">
      <c r="B52" s="10" t="s">
        <v>51</v>
      </c>
      <c r="C52" s="13">
        <v>15.353003501892101</v>
      </c>
      <c r="D52" s="13">
        <v>26.858553886413599</v>
      </c>
      <c r="E52" s="13">
        <v>11.505550384521499</v>
      </c>
      <c r="F52" s="13">
        <v>-2.9367596154785023</v>
      </c>
      <c r="G52" s="11">
        <v>7.6568957531067747</v>
      </c>
      <c r="J52" s="3" t="s">
        <v>93</v>
      </c>
      <c r="K52" s="7">
        <v>15.353003501892101</v>
      </c>
      <c r="L52" s="7">
        <v>26.858553886413599</v>
      </c>
      <c r="M52" s="7">
        <v>11.505550384521499</v>
      </c>
      <c r="N52" s="7">
        <v>-2.9367596154785023</v>
      </c>
      <c r="O52" s="7">
        <v>7.6568957531067747</v>
      </c>
    </row>
    <row r="53" spans="2:15" ht="15.5">
      <c r="B53" s="10" t="s">
        <v>52</v>
      </c>
      <c r="C53" s="13">
        <v>16.337631225585902</v>
      </c>
      <c r="D53" s="13">
        <v>26.896236419677749</v>
      </c>
      <c r="E53" s="13">
        <v>10.558605194091847</v>
      </c>
      <c r="F53" s="13">
        <v>-3.8837048059081543</v>
      </c>
      <c r="G53" s="11">
        <v>14.760859310442569</v>
      </c>
      <c r="J53" s="3" t="s">
        <v>94</v>
      </c>
      <c r="K53" s="7">
        <v>16.337631225585902</v>
      </c>
      <c r="L53" s="7">
        <v>26.896236419677749</v>
      </c>
      <c r="M53" s="7">
        <v>10.558605194091847</v>
      </c>
      <c r="N53" s="7">
        <v>-3.8837048059081543</v>
      </c>
      <c r="O53" s="7">
        <v>14.760859310442569</v>
      </c>
    </row>
    <row r="54" spans="2:15">
      <c r="C54" s="4"/>
      <c r="D54" s="4"/>
      <c r="G54" s="4"/>
      <c r="J54" s="5"/>
      <c r="O54" s="4"/>
    </row>
    <row r="55" spans="2:15">
      <c r="J55" s="5"/>
    </row>
    <row r="56" spans="2:15" ht="43.5" customHeight="1">
      <c r="B56" s="37" t="s">
        <v>95</v>
      </c>
      <c r="C56" s="37"/>
      <c r="D56" s="37"/>
      <c r="E56" s="37"/>
      <c r="F56" s="37"/>
      <c r="G56" s="37"/>
      <c r="J56" s="5"/>
    </row>
    <row r="57" spans="2:15" ht="45">
      <c r="B57" s="1" t="s">
        <v>0</v>
      </c>
      <c r="C57" s="1" t="s">
        <v>1</v>
      </c>
      <c r="D57" s="1" t="s">
        <v>138</v>
      </c>
      <c r="E57" s="1" t="s">
        <v>53</v>
      </c>
      <c r="F57" s="1" t="s">
        <v>2</v>
      </c>
      <c r="G57" s="1" t="s">
        <v>198</v>
      </c>
      <c r="J57" s="5"/>
    </row>
    <row r="58" spans="2:15">
      <c r="J58" s="5"/>
    </row>
    <row r="59" spans="2:15" ht="15.5">
      <c r="B59" s="2" t="s">
        <v>22</v>
      </c>
      <c r="C59" s="11">
        <v>15.222408294677649</v>
      </c>
      <c r="D59" s="11">
        <v>28.264615058898951</v>
      </c>
      <c r="E59" s="11">
        <v>13.042206764221302</v>
      </c>
      <c r="F59" s="11">
        <v>-1.3998932357786984</v>
      </c>
      <c r="G59" s="11">
        <v>2.6388205328422498</v>
      </c>
      <c r="J59" s="5"/>
    </row>
    <row r="60" spans="2:15" ht="15.5">
      <c r="B60" s="2" t="s">
        <v>23</v>
      </c>
      <c r="C60" s="11">
        <v>14.61300182342525</v>
      </c>
      <c r="D60" s="11">
        <v>28.888600349426298</v>
      </c>
      <c r="E60" s="11">
        <v>14.275598526001048</v>
      </c>
      <c r="F60" s="11">
        <v>-0.16650147399895232</v>
      </c>
      <c r="G60" s="11">
        <v>1.1223335305841311</v>
      </c>
      <c r="J60" s="5"/>
    </row>
    <row r="61" spans="2:15" ht="15.5">
      <c r="B61" s="2" t="s">
        <v>24</v>
      </c>
      <c r="C61" s="11">
        <v>15.71796817779455</v>
      </c>
      <c r="D61" s="11">
        <v>27.671124458313002</v>
      </c>
      <c r="E61" s="11">
        <v>11.953156280518453</v>
      </c>
      <c r="F61" s="11">
        <v>-2.4889437194815471</v>
      </c>
      <c r="G61" s="11">
        <v>5.6136679068672919</v>
      </c>
      <c r="J61" s="5"/>
    </row>
    <row r="62" spans="2:15" ht="15.5">
      <c r="B62" s="2" t="s">
        <v>25</v>
      </c>
      <c r="C62" s="11">
        <v>14.746117686768301</v>
      </c>
      <c r="D62" s="11">
        <v>28.47181797027585</v>
      </c>
      <c r="E62" s="11">
        <v>13.72570028350755</v>
      </c>
      <c r="F62" s="11">
        <v>-0.71639971649245027</v>
      </c>
      <c r="G62" s="11">
        <v>1.6430765731183823</v>
      </c>
      <c r="J62" s="5"/>
    </row>
    <row r="63" spans="2:15" ht="15.5">
      <c r="B63" s="2" t="s">
        <v>26</v>
      </c>
      <c r="C63" s="11">
        <v>15.044891929626399</v>
      </c>
      <c r="D63" s="11">
        <v>28.9360189437866</v>
      </c>
      <c r="E63" s="11">
        <v>13.891127014160201</v>
      </c>
      <c r="F63" s="11">
        <v>-0.55097298583979892</v>
      </c>
      <c r="G63" s="11">
        <v>1.4650734411634718</v>
      </c>
      <c r="J63" s="5"/>
    </row>
    <row r="64" spans="2:15" ht="15.5">
      <c r="B64" s="2" t="s">
        <v>27</v>
      </c>
      <c r="C64" s="11">
        <v>12.192038536071749</v>
      </c>
      <c r="D64" s="11">
        <v>27.887304306030302</v>
      </c>
      <c r="E64" s="11">
        <v>15.695265769958553</v>
      </c>
      <c r="F64" s="11">
        <v>1.253165769958553</v>
      </c>
      <c r="G64" s="11">
        <v>0.41952661092619398</v>
      </c>
      <c r="J64" s="5"/>
    </row>
    <row r="65" spans="2:10" ht="15.5">
      <c r="B65" s="2" t="s">
        <v>28</v>
      </c>
      <c r="C65" s="11">
        <v>11.2456569671631</v>
      </c>
      <c r="D65" s="11">
        <v>28.39188575744625</v>
      </c>
      <c r="E65" s="11">
        <v>17.14622879028315</v>
      </c>
      <c r="F65" s="11">
        <v>2.7041287902831499</v>
      </c>
      <c r="G65" s="11">
        <v>0.15345326100990675</v>
      </c>
      <c r="J65" s="5"/>
    </row>
    <row r="66" spans="2:10" ht="15.5">
      <c r="B66" s="2" t="s">
        <v>29</v>
      </c>
      <c r="C66" s="11">
        <v>15.9054388999939</v>
      </c>
      <c r="D66" s="11">
        <v>28.899706840515151</v>
      </c>
      <c r="E66" s="11">
        <v>12.994267940521251</v>
      </c>
      <c r="F66" s="11">
        <v>-1.447832059478749</v>
      </c>
      <c r="G66" s="11">
        <v>2.7279780941682352</v>
      </c>
      <c r="J66" s="5"/>
    </row>
    <row r="67" spans="2:10" ht="15.5">
      <c r="B67" s="2" t="s">
        <v>30</v>
      </c>
      <c r="C67" s="11">
        <v>12.863699436187751</v>
      </c>
      <c r="D67" s="11">
        <v>29.335872650146499</v>
      </c>
      <c r="E67" s="11">
        <v>16.472173213958747</v>
      </c>
      <c r="F67" s="11">
        <v>2.0300732139587474</v>
      </c>
      <c r="G67" s="11">
        <v>0.24484264879468812</v>
      </c>
      <c r="J67" s="5"/>
    </row>
    <row r="68" spans="2:10" ht="15.5">
      <c r="B68" s="2" t="s">
        <v>31</v>
      </c>
      <c r="C68" s="11">
        <v>14.93212270736695</v>
      </c>
      <c r="D68" s="11">
        <v>30.159523010253899</v>
      </c>
      <c r="E68" s="11">
        <v>15.227400302886949</v>
      </c>
      <c r="F68" s="11">
        <v>0.78530030288694874</v>
      </c>
      <c r="G68" s="11">
        <v>0.58023116712478418</v>
      </c>
      <c r="J68" s="5"/>
    </row>
    <row r="69" spans="2:10" ht="15.5">
      <c r="B69" s="3" t="s">
        <v>96</v>
      </c>
      <c r="C69" s="11">
        <v>17.561473846435501</v>
      </c>
      <c r="D69" s="11">
        <v>32.034019470214851</v>
      </c>
      <c r="E69" s="11">
        <v>14.472545623779304</v>
      </c>
      <c r="F69" s="11">
        <v>3.0235623779303111E-2</v>
      </c>
      <c r="G69" s="11">
        <v>0.9792620390012684</v>
      </c>
      <c r="J69" s="5"/>
    </row>
    <row r="70" spans="2:10" ht="15.5">
      <c r="B70" s="3" t="s">
        <v>97</v>
      </c>
      <c r="C70" s="11">
        <v>18.289269447326653</v>
      </c>
      <c r="D70" s="11">
        <v>30.156813621521</v>
      </c>
      <c r="E70" s="11">
        <v>11.867544174194347</v>
      </c>
      <c r="F70" s="11">
        <v>-2.5747658258056543</v>
      </c>
      <c r="G70" s="11">
        <v>5.9577530069081872</v>
      </c>
      <c r="J70" s="5"/>
    </row>
    <row r="71" spans="2:10" ht="15.5">
      <c r="B71" s="3" t="s">
        <v>98</v>
      </c>
      <c r="C71" s="11">
        <v>16.48756313323975</v>
      </c>
      <c r="D71" s="11">
        <v>30.698930740356449</v>
      </c>
      <c r="E71" s="11">
        <v>14.211367607116699</v>
      </c>
      <c r="F71" s="11">
        <v>-0.23094239288330165</v>
      </c>
      <c r="G71" s="11">
        <v>1.1736033396237318</v>
      </c>
      <c r="J71" s="5"/>
    </row>
    <row r="72" spans="2:10" ht="15.5">
      <c r="B72" s="3" t="s">
        <v>99</v>
      </c>
      <c r="C72" s="11">
        <v>16.237634181976301</v>
      </c>
      <c r="D72" s="11">
        <v>30.7616786956787</v>
      </c>
      <c r="E72" s="11">
        <v>14.5240445137024</v>
      </c>
      <c r="F72" s="11">
        <v>8.1734513702398814E-2</v>
      </c>
      <c r="G72" s="11">
        <v>0.94492091036407433</v>
      </c>
      <c r="J72" s="5"/>
    </row>
    <row r="73" spans="2:10" ht="15.5">
      <c r="B73" s="3" t="s">
        <v>100</v>
      </c>
      <c r="C73" s="11">
        <v>17.214883232116698</v>
      </c>
      <c r="D73" s="11">
        <v>30.698930740356449</v>
      </c>
      <c r="E73" s="11">
        <v>13.484047508239751</v>
      </c>
      <c r="F73" s="11">
        <v>-0.9582624917602498</v>
      </c>
      <c r="G73" s="11">
        <v>1.942968473146836</v>
      </c>
      <c r="J73" s="5"/>
    </row>
    <row r="74" spans="2:10" ht="15.5">
      <c r="B74" s="3" t="s">
        <v>101</v>
      </c>
      <c r="C74" s="11">
        <v>17.300072669982953</v>
      </c>
      <c r="D74" s="11">
        <v>29.161793708801248</v>
      </c>
      <c r="E74" s="11">
        <v>11.861721038818295</v>
      </c>
      <c r="F74" s="11">
        <v>-2.5805889611817054</v>
      </c>
      <c r="G74" s="11">
        <v>5.9818488211376657</v>
      </c>
      <c r="J74" s="5"/>
    </row>
    <row r="75" spans="2:10" ht="15.5">
      <c r="B75" s="3" t="s">
        <v>102</v>
      </c>
      <c r="C75" s="11">
        <v>19.04652976989745</v>
      </c>
      <c r="D75" s="11">
        <v>30.840835571289098</v>
      </c>
      <c r="E75" s="11">
        <v>11.794305801391648</v>
      </c>
      <c r="F75" s="11">
        <v>-2.6480041986083531</v>
      </c>
      <c r="G75" s="11">
        <v>6.2680065491216839</v>
      </c>
      <c r="J75" s="5"/>
    </row>
    <row r="76" spans="2:10" ht="15.5">
      <c r="B76" s="3" t="s">
        <v>103</v>
      </c>
      <c r="C76" s="11">
        <v>16.418140411377003</v>
      </c>
      <c r="D76" s="11">
        <v>29.838768959045399</v>
      </c>
      <c r="E76" s="11">
        <v>13.420628547668397</v>
      </c>
      <c r="F76" s="11">
        <v>-1.0216814523316042</v>
      </c>
      <c r="G76" s="11">
        <v>2.0302873668939387</v>
      </c>
      <c r="J76" s="5"/>
    </row>
    <row r="77" spans="2:10" ht="15.5">
      <c r="B77" s="3" t="s">
        <v>104</v>
      </c>
      <c r="C77" s="11">
        <v>15.8940134048462</v>
      </c>
      <c r="D77" s="11">
        <v>29.101267814636252</v>
      </c>
      <c r="E77" s="11">
        <v>13.207254409790051</v>
      </c>
      <c r="F77" s="11">
        <v>-1.2350555902099494</v>
      </c>
      <c r="G77" s="11">
        <v>2.3539082342012501</v>
      </c>
    </row>
    <row r="78" spans="2:10" ht="15.5">
      <c r="B78" s="3" t="s">
        <v>105</v>
      </c>
      <c r="C78" s="11">
        <v>18.031908035278349</v>
      </c>
      <c r="D78" s="11">
        <v>29.804441452026353</v>
      </c>
      <c r="E78" s="11">
        <v>11.772533416748004</v>
      </c>
      <c r="F78" s="11">
        <v>-2.6697765832519966</v>
      </c>
      <c r="G78" s="11">
        <v>6.363317344229876</v>
      </c>
    </row>
    <row r="79" spans="2:10" ht="15.5">
      <c r="B79" s="3" t="s">
        <v>106</v>
      </c>
      <c r="C79" s="11">
        <v>17.631380081176751</v>
      </c>
      <c r="D79" s="11">
        <v>30.616406440734899</v>
      </c>
      <c r="E79" s="11">
        <v>12.985026359558148</v>
      </c>
      <c r="F79" s="11">
        <v>-1.4572836404418528</v>
      </c>
      <c r="G79" s="11">
        <v>2.745913404250516</v>
      </c>
    </row>
    <row r="80" spans="2:10" ht="15.5">
      <c r="B80" s="3" t="s">
        <v>107</v>
      </c>
      <c r="C80" s="11">
        <v>18.664063453674302</v>
      </c>
      <c r="D80" s="11">
        <v>30.428277015686049</v>
      </c>
      <c r="E80" s="11">
        <v>11.764213562011747</v>
      </c>
      <c r="F80" s="11">
        <v>-2.6780964379882537</v>
      </c>
      <c r="G80" s="11">
        <v>6.400119872231814</v>
      </c>
    </row>
    <row r="81" spans="2:7" ht="15.5">
      <c r="B81" s="3" t="s">
        <v>108</v>
      </c>
      <c r="C81" s="11">
        <v>18.073325157165549</v>
      </c>
      <c r="D81" s="11">
        <v>31.052532196044901</v>
      </c>
      <c r="E81" s="11">
        <v>12.979207038879352</v>
      </c>
      <c r="F81" s="11">
        <v>-1.463102961120649</v>
      </c>
      <c r="G81" s="11">
        <v>2.7570118145843936</v>
      </c>
    </row>
    <row r="82" spans="2:7" ht="15.5">
      <c r="B82" s="3" t="s">
        <v>109</v>
      </c>
      <c r="C82" s="11">
        <v>16.241024017333949</v>
      </c>
      <c r="D82" s="11">
        <v>29.216598510742152</v>
      </c>
      <c r="E82" s="11">
        <v>12.975574493408203</v>
      </c>
      <c r="F82" s="11">
        <v>-1.4667355065917977</v>
      </c>
      <c r="G82" s="11">
        <v>2.7639624100852873</v>
      </c>
    </row>
    <row r="83" spans="2:7" ht="15.5">
      <c r="B83" s="3" t="s">
        <v>110</v>
      </c>
      <c r="C83" s="11">
        <v>17.167407035827601</v>
      </c>
      <c r="D83" s="11">
        <v>30.056620597839348</v>
      </c>
      <c r="E83" s="11">
        <v>12.889213562011747</v>
      </c>
      <c r="F83" s="11">
        <v>-1.5530964379882537</v>
      </c>
      <c r="G83" s="11">
        <v>2.9344678999155689</v>
      </c>
    </row>
    <row r="84" spans="2:7" ht="15.5">
      <c r="B84" s="3" t="s">
        <v>111</v>
      </c>
      <c r="C84" s="11">
        <v>18.981265068054199</v>
      </c>
      <c r="D84" s="11">
        <v>30.718328475952148</v>
      </c>
      <c r="E84" s="11">
        <v>11.737063407897949</v>
      </c>
      <c r="F84" s="11">
        <v>-2.7052465921020517</v>
      </c>
      <c r="G84" s="11">
        <v>6.5217045316249269</v>
      </c>
    </row>
    <row r="85" spans="2:7" ht="15.5">
      <c r="B85" s="3" t="s">
        <v>112</v>
      </c>
      <c r="C85" s="11">
        <v>19.2613410949707</v>
      </c>
      <c r="D85" s="11">
        <v>29.879926681518551</v>
      </c>
      <c r="E85" s="11">
        <v>10.618585586547852</v>
      </c>
      <c r="F85" s="11">
        <v>-3.8237244134521493</v>
      </c>
      <c r="G85" s="11">
        <v>14.159779574755273</v>
      </c>
    </row>
    <row r="86" spans="2:7" ht="15.5">
      <c r="B86" s="3" t="s">
        <v>113</v>
      </c>
      <c r="C86" s="11">
        <v>18.100975990295399</v>
      </c>
      <c r="D86" s="11">
        <v>30.622035980224602</v>
      </c>
      <c r="E86" s="11">
        <v>12.521059989929203</v>
      </c>
      <c r="F86" s="11">
        <v>-1.9212500100707981</v>
      </c>
      <c r="G86" s="11">
        <v>3.7875173534675133</v>
      </c>
    </row>
    <row r="87" spans="2:7" ht="15.5">
      <c r="B87" s="3" t="s">
        <v>114</v>
      </c>
      <c r="C87" s="11">
        <v>18.784813880920403</v>
      </c>
      <c r="D87" s="11">
        <v>31.261350631713853</v>
      </c>
      <c r="E87" s="11">
        <v>12.47653675079345</v>
      </c>
      <c r="F87" s="11">
        <v>-1.9657732492065509</v>
      </c>
      <c r="G87" s="11">
        <v>3.9062268585543314</v>
      </c>
    </row>
    <row r="88" spans="2:7" ht="15.5">
      <c r="B88" s="3" t="s">
        <v>115</v>
      </c>
      <c r="C88" s="7">
        <v>16.454007148742651</v>
      </c>
      <c r="D88" s="7">
        <v>27.052206993102999</v>
      </c>
      <c r="E88" s="7">
        <v>10.598199844360348</v>
      </c>
      <c r="F88" s="7">
        <v>-3.8441101556396529</v>
      </c>
      <c r="G88" s="11">
        <v>14.361282081995432</v>
      </c>
    </row>
    <row r="89" spans="2:7" ht="15.5">
      <c r="B89" s="3" t="s">
        <v>116</v>
      </c>
      <c r="C89" s="7">
        <v>19.313217163085952</v>
      </c>
      <c r="D89" s="7">
        <v>29.902154922485352</v>
      </c>
      <c r="E89" s="7">
        <v>10.5889377593994</v>
      </c>
      <c r="F89" s="7">
        <v>-3.853372240600601</v>
      </c>
      <c r="G89" s="11">
        <v>14.453777935172399</v>
      </c>
    </row>
    <row r="90" spans="2:7" ht="15.5">
      <c r="B90" s="3" t="s">
        <v>117</v>
      </c>
      <c r="C90" s="7">
        <v>16.705098152160652</v>
      </c>
      <c r="D90" s="7">
        <v>29.083471298217802</v>
      </c>
      <c r="E90" s="7">
        <v>12.37837314605715</v>
      </c>
      <c r="F90" s="7">
        <v>-2.0639368539428506</v>
      </c>
      <c r="G90" s="11">
        <v>4.1812645977606104</v>
      </c>
    </row>
    <row r="91" spans="2:7" ht="15.5">
      <c r="B91" s="3" t="s">
        <v>118</v>
      </c>
      <c r="C91" s="7">
        <v>15.97120904922485</v>
      </c>
      <c r="D91" s="7">
        <v>27.645462036132798</v>
      </c>
      <c r="E91" s="7">
        <v>11.674252986907948</v>
      </c>
      <c r="F91" s="7">
        <v>-2.7680570130920525</v>
      </c>
      <c r="G91" s="11">
        <v>6.8119106027647538</v>
      </c>
    </row>
    <row r="92" spans="2:7" ht="15.5">
      <c r="B92" s="3" t="s">
        <v>119</v>
      </c>
      <c r="C92" s="11">
        <v>17.262183189392097</v>
      </c>
      <c r="D92" s="11">
        <v>28.736495971679702</v>
      </c>
      <c r="E92" s="11">
        <v>11.474312782287605</v>
      </c>
      <c r="F92" s="11">
        <v>-2.9679972177123961</v>
      </c>
      <c r="G92" s="11">
        <v>7.8244926977576412</v>
      </c>
    </row>
    <row r="93" spans="2:7" ht="15.5">
      <c r="B93" s="3" t="s">
        <v>135</v>
      </c>
      <c r="C93" s="11">
        <v>17.907141685485801</v>
      </c>
      <c r="D93" s="11">
        <v>30.1753234863281</v>
      </c>
      <c r="E93" s="11">
        <v>12.268181800842299</v>
      </c>
      <c r="F93" s="11">
        <v>-2.1741281991577015</v>
      </c>
      <c r="G93" s="11">
        <v>4.5131295726948029</v>
      </c>
    </row>
    <row r="94" spans="2:7" ht="15.5">
      <c r="B94" s="3" t="s">
        <v>120</v>
      </c>
      <c r="C94" s="11">
        <v>18.271907806396499</v>
      </c>
      <c r="D94" s="11">
        <v>29.497499465942351</v>
      </c>
      <c r="E94" s="11">
        <v>11.225591659545852</v>
      </c>
      <c r="F94" s="11">
        <v>-3.2167183404541486</v>
      </c>
      <c r="G94" s="11">
        <v>9.2966976745412122</v>
      </c>
    </row>
    <row r="95" spans="2:7" ht="15.5">
      <c r="B95" s="3" t="s">
        <v>121</v>
      </c>
      <c r="C95" s="11">
        <v>17.750664710998549</v>
      </c>
      <c r="D95" s="11">
        <v>29.895156860351548</v>
      </c>
      <c r="E95" s="11">
        <v>12.144492149352999</v>
      </c>
      <c r="F95" s="11">
        <v>-2.2978178506470019</v>
      </c>
      <c r="G95" s="11">
        <v>4.9171346105514777</v>
      </c>
    </row>
    <row r="96" spans="2:7" ht="15.5">
      <c r="B96" s="3" t="s">
        <v>122</v>
      </c>
      <c r="C96" s="11">
        <v>18.596292495727553</v>
      </c>
      <c r="D96" s="11">
        <v>29.749325752258301</v>
      </c>
      <c r="E96" s="11">
        <v>11.153033256530748</v>
      </c>
      <c r="F96" s="11">
        <v>-3.2892767434692534</v>
      </c>
      <c r="G96" s="11">
        <v>9.7762199467140487</v>
      </c>
    </row>
    <row r="97" spans="2:7" ht="15.5">
      <c r="B97" s="3" t="s">
        <v>123</v>
      </c>
      <c r="C97" s="11">
        <v>16.827120780944803</v>
      </c>
      <c r="D97" s="11">
        <v>27.95131492614745</v>
      </c>
      <c r="E97" s="11">
        <v>11.124194145202647</v>
      </c>
      <c r="F97" s="11">
        <v>-3.3181158547973535</v>
      </c>
      <c r="G97" s="11">
        <v>9.9736104471062212</v>
      </c>
    </row>
    <row r="98" spans="2:7" ht="15.5">
      <c r="B98" s="3" t="s">
        <v>124</v>
      </c>
      <c r="C98" s="11">
        <v>18.913413047790549</v>
      </c>
      <c r="D98" s="11">
        <v>29.9122524261475</v>
      </c>
      <c r="E98" s="11">
        <v>10.998839378356951</v>
      </c>
      <c r="F98" s="11">
        <v>-3.4434706216430495</v>
      </c>
      <c r="G98" s="11">
        <v>10.878974187361356</v>
      </c>
    </row>
    <row r="99" spans="2:7" ht="15.5">
      <c r="B99" s="3" t="s">
        <v>125</v>
      </c>
      <c r="C99" s="11">
        <v>16.733950614929199</v>
      </c>
      <c r="D99" s="11">
        <v>28.79315185546875</v>
      </c>
      <c r="E99" s="11">
        <v>12.059201240539551</v>
      </c>
      <c r="F99" s="11">
        <v>-2.3831087594604501</v>
      </c>
      <c r="G99" s="11">
        <v>5.2165961861662202</v>
      </c>
    </row>
    <row r="100" spans="2:7" ht="15.5">
      <c r="B100" s="3" t="s">
        <v>126</v>
      </c>
      <c r="C100" s="11">
        <v>18.86165237426755</v>
      </c>
      <c r="D100" s="11">
        <v>29.566098213195801</v>
      </c>
      <c r="E100" s="11">
        <v>10.704445838928251</v>
      </c>
      <c r="F100" s="11">
        <v>-3.7378641610717498</v>
      </c>
      <c r="G100" s="11">
        <v>13.34164044162241</v>
      </c>
    </row>
    <row r="101" spans="2:7" ht="15.5">
      <c r="B101" s="3" t="s">
        <v>127</v>
      </c>
      <c r="C101" s="11">
        <v>18.050721168518049</v>
      </c>
      <c r="D101" s="11">
        <v>30.0588703155518</v>
      </c>
      <c r="E101" s="11">
        <v>12.008149147033702</v>
      </c>
      <c r="F101" s="11">
        <v>-2.4341608529662988</v>
      </c>
      <c r="G101" s="11">
        <v>5.4044988779657155</v>
      </c>
    </row>
    <row r="102" spans="2:7" ht="15.5">
      <c r="B102" s="3" t="s">
        <v>128</v>
      </c>
      <c r="C102" s="14">
        <v>18.682886123657198</v>
      </c>
      <c r="D102" s="14">
        <v>30.66361904144285</v>
      </c>
      <c r="E102" s="14">
        <v>11.980732917785652</v>
      </c>
      <c r="F102" s="11">
        <v>-2.4615770822143492</v>
      </c>
      <c r="G102" s="11">
        <v>5.5081852558905311</v>
      </c>
    </row>
    <row r="103" spans="2:7" ht="15.5">
      <c r="B103" s="3" t="s">
        <v>129</v>
      </c>
      <c r="C103" s="11">
        <v>17.021168708801248</v>
      </c>
      <c r="D103" s="11">
        <v>28.917325019836401</v>
      </c>
      <c r="E103" s="11">
        <v>11.896156311035153</v>
      </c>
      <c r="F103" s="11">
        <v>-2.5461536889648482</v>
      </c>
      <c r="G103" s="11">
        <v>5.8407502191820839</v>
      </c>
    </row>
    <row r="104" spans="2:7" ht="15.5">
      <c r="B104" s="3" t="s">
        <v>130</v>
      </c>
      <c r="C104" s="11">
        <v>16.591139793396</v>
      </c>
      <c r="D104" s="11">
        <v>27.295063972473152</v>
      </c>
      <c r="E104" s="11">
        <v>10.703924179077152</v>
      </c>
      <c r="F104" s="11">
        <v>-3.7383858209228489</v>
      </c>
      <c r="G104" s="11">
        <v>13.346465478381415</v>
      </c>
    </row>
    <row r="105" spans="2:7" ht="15.5">
      <c r="B105" s="3" t="s">
        <v>131</v>
      </c>
      <c r="C105" s="7">
        <v>15.353003501892101</v>
      </c>
      <c r="D105" s="7">
        <v>26.858553886413599</v>
      </c>
      <c r="E105" s="7">
        <v>11.505550384521499</v>
      </c>
      <c r="F105" s="7">
        <v>-2.9367596154785023</v>
      </c>
      <c r="G105" s="11">
        <v>7.6568957531067747</v>
      </c>
    </row>
    <row r="106" spans="2:7" ht="15.5">
      <c r="B106" s="3" t="s">
        <v>132</v>
      </c>
      <c r="C106" s="7">
        <v>16.337631225585902</v>
      </c>
      <c r="D106" s="7">
        <v>26.896236419677749</v>
      </c>
      <c r="E106" s="7">
        <v>10.558605194091847</v>
      </c>
      <c r="F106" s="7">
        <v>-3.8837048059081543</v>
      </c>
      <c r="G106" s="11">
        <v>14.760859310442569</v>
      </c>
    </row>
    <row r="107" spans="2:7" ht="15.5">
      <c r="B107" s="3" t="s">
        <v>133</v>
      </c>
      <c r="C107" s="11">
        <v>18.704020500183098</v>
      </c>
      <c r="D107" s="11">
        <v>31.664588928222649</v>
      </c>
      <c r="E107" s="11">
        <v>12.960568428039551</v>
      </c>
      <c r="F107" s="11">
        <v>-1.4817415719604501</v>
      </c>
      <c r="G107" s="11">
        <v>2.7928567394199808</v>
      </c>
    </row>
    <row r="108" spans="2:7" ht="15.5">
      <c r="B108" s="3" t="s">
        <v>134</v>
      </c>
      <c r="C108" s="11">
        <v>18.416950225830099</v>
      </c>
      <c r="D108" s="11">
        <v>28.80122470855715</v>
      </c>
      <c r="E108" s="11">
        <v>10.384274482727051</v>
      </c>
      <c r="F108" s="11">
        <v>-4.0580355172729501</v>
      </c>
      <c r="G108" s="11">
        <v>16.656755625528007</v>
      </c>
    </row>
    <row r="109" spans="2:7">
      <c r="G109" s="4"/>
    </row>
  </sheetData>
  <mergeCells count="3">
    <mergeCell ref="B1:G1"/>
    <mergeCell ref="J1:O1"/>
    <mergeCell ref="B56:G56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293B-0A86-4B93-AE47-5AB925D5BD1C}">
  <dimension ref="B1:J58"/>
  <sheetViews>
    <sheetView topLeftCell="A25" zoomScaleNormal="100" workbookViewId="0">
      <selection activeCell="I56" sqref="I56:I58"/>
    </sheetView>
  </sheetViews>
  <sheetFormatPr defaultRowHeight="14"/>
  <cols>
    <col min="2" max="2" width="17.08203125" customWidth="1"/>
    <col min="9" max="9" width="29.33203125" customWidth="1"/>
  </cols>
  <sheetData>
    <row r="1" spans="2:10" ht="15.5" customHeight="1">
      <c r="B1" s="38" t="s">
        <v>137</v>
      </c>
      <c r="C1" s="39"/>
      <c r="D1" s="39"/>
      <c r="E1" s="39"/>
      <c r="F1" s="39"/>
      <c r="G1" s="39"/>
      <c r="H1" s="39"/>
      <c r="I1" s="40"/>
      <c r="J1" s="6"/>
    </row>
    <row r="2" spans="2:10" ht="14" customHeight="1">
      <c r="B2" s="41"/>
      <c r="C2" s="42"/>
      <c r="D2" s="42"/>
      <c r="E2" s="42"/>
      <c r="F2" s="42"/>
      <c r="G2" s="42"/>
      <c r="H2" s="42"/>
      <c r="I2" s="43"/>
      <c r="J2" s="6"/>
    </row>
    <row r="3" spans="2:10" ht="45">
      <c r="B3" s="8" t="s">
        <v>0</v>
      </c>
      <c r="C3" s="8" t="s">
        <v>152</v>
      </c>
      <c r="D3" s="8" t="s">
        <v>153</v>
      </c>
      <c r="E3" s="8" t="s">
        <v>139</v>
      </c>
      <c r="F3" s="8" t="s">
        <v>53</v>
      </c>
      <c r="G3" s="15" t="s">
        <v>191</v>
      </c>
      <c r="H3" s="8" t="s">
        <v>2</v>
      </c>
      <c r="I3" s="8" t="s">
        <v>195</v>
      </c>
    </row>
    <row r="4" spans="2:10">
      <c r="B4" s="7" t="s">
        <v>140</v>
      </c>
      <c r="C4" s="7">
        <v>13.884616851806641</v>
      </c>
      <c r="D4" s="44">
        <f>AVERAGE(C4:C6)</f>
        <v>13.77131716410319</v>
      </c>
      <c r="E4" s="7">
        <v>27.877025604248047</v>
      </c>
      <c r="F4" s="7">
        <f>E4-13.77132</f>
        <v>14.105705604248048</v>
      </c>
      <c r="G4" s="44">
        <f>AVERAGE(F4:F6)</f>
        <v>14.108553275756838</v>
      </c>
      <c r="H4" s="7">
        <f>F4-G4</f>
        <v>-2.8476715087908389E-3</v>
      </c>
      <c r="I4" s="7">
        <f>2^(-H4)</f>
        <v>1.0019758048125598</v>
      </c>
    </row>
    <row r="5" spans="2:10">
      <c r="B5" s="3" t="s">
        <v>141</v>
      </c>
      <c r="C5" s="7">
        <v>13.708135604858398</v>
      </c>
      <c r="D5" s="45"/>
      <c r="E5" s="7">
        <v>27.951833724975586</v>
      </c>
      <c r="F5" s="7">
        <f t="shared" ref="F5:F6" si="0">E5-13.77132</f>
        <v>14.180513724975587</v>
      </c>
      <c r="G5" s="45"/>
      <c r="H5" s="7">
        <f>F5-14.10856</f>
        <v>7.1953724975585942E-2</v>
      </c>
      <c r="I5" s="7">
        <f t="shared" ref="I5:I15" si="1">2^(-H5)</f>
        <v>0.9513487907379895</v>
      </c>
    </row>
    <row r="6" spans="2:10">
      <c r="B6" s="3" t="s">
        <v>142</v>
      </c>
      <c r="C6" s="7">
        <v>13.721199035644531</v>
      </c>
      <c r="D6" s="46"/>
      <c r="E6" s="7">
        <v>27.810760498046875</v>
      </c>
      <c r="F6" s="7">
        <f t="shared" si="0"/>
        <v>14.039440498046876</v>
      </c>
      <c r="G6" s="46"/>
      <c r="H6" s="7">
        <f>F6-14.10856</f>
        <v>-6.9119501953124995E-2</v>
      </c>
      <c r="I6" s="7">
        <f t="shared" si="1"/>
        <v>1.0490762215212242</v>
      </c>
    </row>
    <row r="7" spans="2:10">
      <c r="B7" s="3" t="s">
        <v>143</v>
      </c>
      <c r="C7" s="7">
        <v>13.423057556152344</v>
      </c>
      <c r="D7" s="44">
        <f>AVERAGE(C7:C9)</f>
        <v>13.275956789652506</v>
      </c>
      <c r="E7" s="7">
        <v>26.83802604675293</v>
      </c>
      <c r="F7" s="7">
        <f>E7-13.27596</f>
        <v>13.56206604675293</v>
      </c>
      <c r="G7" s="44"/>
      <c r="H7" s="7">
        <f>F7-14.10855</f>
        <v>-0.54648395324706911</v>
      </c>
      <c r="I7" s="7">
        <f t="shared" si="1"/>
        <v>1.460521861758352</v>
      </c>
    </row>
    <row r="8" spans="2:10">
      <c r="B8" s="3" t="s">
        <v>145</v>
      </c>
      <c r="C8" s="7">
        <v>13.233259201049805</v>
      </c>
      <c r="D8" s="45"/>
      <c r="E8" s="7">
        <v>27.19276237487793</v>
      </c>
      <c r="F8" s="7">
        <f>E8-13.27596</f>
        <v>13.91680237487793</v>
      </c>
      <c r="G8" s="45"/>
      <c r="H8" s="7">
        <f t="shared" ref="H8:H9" si="2">F8-14.10855</f>
        <v>-0.19174762512206911</v>
      </c>
      <c r="I8" s="7">
        <f t="shared" si="1"/>
        <v>1.1421464303444575</v>
      </c>
    </row>
    <row r="9" spans="2:10">
      <c r="B9" s="3" t="s">
        <v>146</v>
      </c>
      <c r="C9" s="7">
        <v>13.171553611755371</v>
      </c>
      <c r="D9" s="46"/>
      <c r="E9" s="7">
        <v>27.591037750244141</v>
      </c>
      <c r="F9" s="7">
        <f t="shared" ref="F9" si="3">E9-13.27596</f>
        <v>14.315077750244141</v>
      </c>
      <c r="G9" s="45"/>
      <c r="H9" s="7">
        <f t="shared" si="2"/>
        <v>0.20652775024414183</v>
      </c>
      <c r="I9" s="7">
        <f t="shared" si="1"/>
        <v>0.86662048830164851</v>
      </c>
    </row>
    <row r="10" spans="2:10">
      <c r="B10" s="3" t="s">
        <v>147</v>
      </c>
      <c r="C10" s="7">
        <v>14.496925354003906</v>
      </c>
      <c r="D10" s="44">
        <f>AVERAGE(C10:C12)</f>
        <v>14.313018480936686</v>
      </c>
      <c r="E10" s="7">
        <v>28.050498962402344</v>
      </c>
      <c r="F10" s="7">
        <f>E10-14.31302</f>
        <v>13.737478962402344</v>
      </c>
      <c r="G10" s="14"/>
      <c r="H10" s="7">
        <f>F10-14.10855</f>
        <v>-0.37107103759765536</v>
      </c>
      <c r="I10" s="7">
        <f t="shared" si="1"/>
        <v>1.2933126123996703</v>
      </c>
    </row>
    <row r="11" spans="2:10">
      <c r="B11" s="3" t="s">
        <v>148</v>
      </c>
      <c r="C11" s="7">
        <v>14.349248886108398</v>
      </c>
      <c r="D11" s="45"/>
      <c r="E11" s="7">
        <v>27.683389663696289</v>
      </c>
      <c r="F11" s="7">
        <f t="shared" ref="F11:F12" si="4">E11-14.31302</f>
        <v>13.370369663696289</v>
      </c>
      <c r="G11" s="14"/>
      <c r="H11" s="7">
        <f>F11-14.10856</f>
        <v>-0.73819033630371145</v>
      </c>
      <c r="I11" s="7">
        <f t="shared" si="1"/>
        <v>1.6680821449994416</v>
      </c>
    </row>
    <row r="12" spans="2:10">
      <c r="B12" s="3" t="s">
        <v>149</v>
      </c>
      <c r="C12" s="7">
        <v>14.092881202697754</v>
      </c>
      <c r="D12" s="46"/>
      <c r="E12" s="7">
        <v>27.737691879272461</v>
      </c>
      <c r="F12" s="7">
        <f t="shared" si="4"/>
        <v>13.424671879272461</v>
      </c>
      <c r="G12" s="14"/>
      <c r="H12" s="7">
        <f>F12-14.10855</f>
        <v>-0.68387812072753817</v>
      </c>
      <c r="I12" s="7">
        <f t="shared" si="1"/>
        <v>1.6064522742529299</v>
      </c>
    </row>
    <row r="13" spans="2:10">
      <c r="B13" s="3" t="s">
        <v>144</v>
      </c>
      <c r="C13" s="7">
        <v>15.080096244812012</v>
      </c>
      <c r="D13" s="44">
        <f>AVERAGE(C13:C15)</f>
        <v>15.191334088643393</v>
      </c>
      <c r="E13" s="7">
        <v>27.301071166992188</v>
      </c>
      <c r="F13" s="7">
        <f>E13-15.19133</f>
        <v>12.109741166992187</v>
      </c>
      <c r="G13" s="14"/>
      <c r="H13" s="7">
        <f>F13-14.10856</f>
        <v>-1.9988188330078138</v>
      </c>
      <c r="I13" s="7">
        <f t="shared" si="1"/>
        <v>3.9967264499658883</v>
      </c>
    </row>
    <row r="14" spans="2:10">
      <c r="B14" s="3" t="s">
        <v>150</v>
      </c>
      <c r="C14" s="7">
        <v>15.610795021057129</v>
      </c>
      <c r="D14" s="45"/>
      <c r="E14" s="7">
        <v>27.783950805664063</v>
      </c>
      <c r="F14" s="7">
        <f t="shared" ref="F14:F15" si="5">E14-15.19133</f>
        <v>12.592620805664062</v>
      </c>
      <c r="G14" s="14"/>
      <c r="H14" s="7">
        <f>F14-14.10856</f>
        <v>-1.5159391943359388</v>
      </c>
      <c r="I14" s="7">
        <f t="shared" si="1"/>
        <v>2.8598494353237549</v>
      </c>
    </row>
    <row r="15" spans="2:10">
      <c r="B15" s="3" t="s">
        <v>151</v>
      </c>
      <c r="C15" s="7">
        <v>14.883111000061035</v>
      </c>
      <c r="D15" s="46"/>
      <c r="E15" s="7">
        <v>27.594902038574219</v>
      </c>
      <c r="F15" s="7">
        <f t="shared" si="5"/>
        <v>12.403572038574218</v>
      </c>
      <c r="G15" s="14"/>
      <c r="H15" s="7">
        <f>F15-14.10856</f>
        <v>-1.7049879614257826</v>
      </c>
      <c r="I15" s="7">
        <f t="shared" si="1"/>
        <v>3.2602621242273848</v>
      </c>
    </row>
    <row r="16" spans="2:10">
      <c r="I16" s="9"/>
    </row>
    <row r="17" spans="2:9" ht="15.5" customHeight="1">
      <c r="B17" s="38" t="s">
        <v>194</v>
      </c>
      <c r="C17" s="39"/>
      <c r="D17" s="39"/>
      <c r="E17" s="39"/>
      <c r="F17" s="39"/>
      <c r="G17" s="39"/>
      <c r="H17" s="39"/>
      <c r="I17" s="40"/>
    </row>
    <row r="18" spans="2:9" ht="14" customHeight="1">
      <c r="B18" s="48"/>
      <c r="C18" s="49"/>
      <c r="D18" s="49"/>
      <c r="E18" s="49"/>
      <c r="F18" s="49"/>
      <c r="G18" s="49"/>
      <c r="H18" s="49"/>
      <c r="I18" s="50"/>
    </row>
    <row r="19" spans="2:9" ht="45">
      <c r="B19" s="1" t="s">
        <v>0</v>
      </c>
      <c r="C19" s="1" t="s">
        <v>152</v>
      </c>
      <c r="D19" s="1" t="s">
        <v>153</v>
      </c>
      <c r="E19" s="1" t="s">
        <v>139</v>
      </c>
      <c r="F19" s="1" t="s">
        <v>53</v>
      </c>
      <c r="G19" s="15" t="s">
        <v>190</v>
      </c>
      <c r="H19" s="1" t="s">
        <v>2</v>
      </c>
      <c r="I19" s="1" t="s">
        <v>195</v>
      </c>
    </row>
    <row r="20" spans="2:9">
      <c r="B20" s="7" t="s">
        <v>154</v>
      </c>
      <c r="C20" s="7">
        <v>14.559216499328613</v>
      </c>
      <c r="D20" s="47">
        <f>AVERAGE(C20:C22)</f>
        <v>14.502720832824707</v>
      </c>
      <c r="E20" s="7">
        <v>26.778890609741211</v>
      </c>
      <c r="F20" s="7">
        <f>E20-14.50272</f>
        <v>12.276170609741211</v>
      </c>
      <c r="G20" s="47">
        <f>AVERAGE(F20:F22)</f>
        <v>12.253625748901365</v>
      </c>
      <c r="H20" s="7">
        <f>F20-G20</f>
        <v>2.2544860839845526E-2</v>
      </c>
      <c r="I20" s="7">
        <f>2^(-H20)</f>
        <v>0.98449455984100886</v>
      </c>
    </row>
    <row r="21" spans="2:9">
      <c r="B21" s="7" t="s">
        <v>155</v>
      </c>
      <c r="C21" s="7">
        <v>14.618237495422363</v>
      </c>
      <c r="D21" s="47"/>
      <c r="E21" s="7">
        <v>26.722539901733398</v>
      </c>
      <c r="F21" s="7">
        <f t="shared" ref="F21:F22" si="6">E21-14.50272</f>
        <v>12.219819901733398</v>
      </c>
      <c r="G21" s="47"/>
      <c r="H21" s="7">
        <f>F21-12.25363</f>
        <v>-3.3810098266600974E-2</v>
      </c>
      <c r="I21" s="7">
        <f t="shared" ref="I21:I37" si="7">2^(-H21)</f>
        <v>1.0237121404828113</v>
      </c>
    </row>
    <row r="22" spans="2:9">
      <c r="B22" s="7" t="s">
        <v>156</v>
      </c>
      <c r="C22" s="7">
        <v>14.330708503723145</v>
      </c>
      <c r="D22" s="47"/>
      <c r="E22" s="7">
        <v>26.767606735229492</v>
      </c>
      <c r="F22" s="7">
        <f t="shared" si="6"/>
        <v>12.264886735229492</v>
      </c>
      <c r="G22" s="47"/>
      <c r="H22" s="7">
        <f>F22-12.25363</f>
        <v>1.1256735229492776E-2</v>
      </c>
      <c r="I22" s="7">
        <f t="shared" si="7"/>
        <v>0.99222778677997325</v>
      </c>
    </row>
    <row r="23" spans="2:9">
      <c r="B23" s="7" t="s">
        <v>157</v>
      </c>
      <c r="C23" s="7">
        <v>15.054378509521484</v>
      </c>
      <c r="D23" s="47">
        <f t="shared" ref="D23" si="8">AVERAGE(C23:C25)</f>
        <v>15.139135678609213</v>
      </c>
      <c r="E23" s="7">
        <v>28.42236328125</v>
      </c>
      <c r="F23" s="7">
        <f>E23-15.13914</f>
        <v>13.283223281250001</v>
      </c>
      <c r="G23" s="7"/>
      <c r="H23" s="7">
        <f t="shared" ref="H23:H28" si="9">F23-12.25363</f>
        <v>1.0295932812500013</v>
      </c>
      <c r="I23" s="7">
        <f t="shared" si="7"/>
        <v>0.48984822535973566</v>
      </c>
    </row>
    <row r="24" spans="2:9">
      <c r="B24" s="7" t="s">
        <v>158</v>
      </c>
      <c r="C24" s="7">
        <v>15.083261489868164</v>
      </c>
      <c r="D24" s="47"/>
      <c r="E24" s="7">
        <v>28.30348014831543</v>
      </c>
      <c r="F24" s="7">
        <f t="shared" ref="F24:F25" si="10">E24-15.13914</f>
        <v>13.16434014831543</v>
      </c>
      <c r="G24" s="7"/>
      <c r="H24" s="7">
        <f t="shared" si="9"/>
        <v>0.91071014831543096</v>
      </c>
      <c r="I24" s="7">
        <f t="shared" si="7"/>
        <v>0.53192319433587731</v>
      </c>
    </row>
    <row r="25" spans="2:9">
      <c r="B25" s="7" t="s">
        <v>159</v>
      </c>
      <c r="C25" s="7">
        <v>15.279767036437988</v>
      </c>
      <c r="D25" s="47"/>
      <c r="E25" s="7">
        <v>28.101091384887695</v>
      </c>
      <c r="F25" s="7">
        <f t="shared" si="10"/>
        <v>12.961951384887696</v>
      </c>
      <c r="G25" s="7"/>
      <c r="H25" s="7">
        <f t="shared" si="9"/>
        <v>0.70832138488769658</v>
      </c>
      <c r="I25" s="7">
        <f t="shared" si="7"/>
        <v>0.61203184049826143</v>
      </c>
    </row>
    <row r="26" spans="2:9">
      <c r="B26" s="7" t="s">
        <v>160</v>
      </c>
      <c r="C26" s="7">
        <v>14.39363956451416</v>
      </c>
      <c r="D26" s="47">
        <f t="shared" ref="D26" si="11">AVERAGE(C26:C28)</f>
        <v>14.395575841267904</v>
      </c>
      <c r="E26" s="7">
        <v>28.401552200317383</v>
      </c>
      <c r="F26" s="7">
        <f>E26-14.39558</f>
        <v>14.005972200317382</v>
      </c>
      <c r="G26" s="7"/>
      <c r="H26" s="7">
        <f t="shared" si="9"/>
        <v>1.7523422003173827</v>
      </c>
      <c r="I26" s="7">
        <f t="shared" si="7"/>
        <v>0.29681950401070978</v>
      </c>
    </row>
    <row r="27" spans="2:9">
      <c r="B27" s="7" t="s">
        <v>161</v>
      </c>
      <c r="C27" s="7">
        <v>14.406512260437012</v>
      </c>
      <c r="D27" s="47"/>
      <c r="E27" s="7">
        <v>27.961627960205078</v>
      </c>
      <c r="F27" s="7">
        <f t="shared" ref="F27:F28" si="12">E27-14.39558</f>
        <v>13.566047960205077</v>
      </c>
      <c r="G27" s="7"/>
      <c r="H27" s="7">
        <f t="shared" si="9"/>
        <v>1.3124179602050781</v>
      </c>
      <c r="I27" s="7">
        <f t="shared" si="7"/>
        <v>0.40264547903421727</v>
      </c>
    </row>
    <row r="28" spans="2:9">
      <c r="B28" s="7" t="s">
        <v>162</v>
      </c>
      <c r="C28" s="7">
        <v>14.386575698852539</v>
      </c>
      <c r="D28" s="47"/>
      <c r="E28" s="7">
        <v>27.959304809570313</v>
      </c>
      <c r="F28" s="7">
        <f t="shared" si="12"/>
        <v>13.563724809570312</v>
      </c>
      <c r="G28" s="7"/>
      <c r="H28" s="7">
        <f t="shared" si="9"/>
        <v>1.3100948095703124</v>
      </c>
      <c r="I28" s="7">
        <f t="shared" si="7"/>
        <v>0.40329437544921859</v>
      </c>
    </row>
    <row r="29" spans="2:9">
      <c r="B29" s="7" t="s">
        <v>163</v>
      </c>
      <c r="C29" s="7">
        <v>15.384185791015625</v>
      </c>
      <c r="D29" s="47">
        <f t="shared" ref="D29" si="13">AVERAGE(C29:C31)</f>
        <v>15.63571802775065</v>
      </c>
      <c r="E29" s="7">
        <v>29.134780883789063</v>
      </c>
      <c r="F29" s="7">
        <f>E29-15.63572</f>
        <v>13.499060883789063</v>
      </c>
      <c r="G29" s="47">
        <f>AVERAGE(F29:F31)</f>
        <v>13.522362326253257</v>
      </c>
      <c r="H29" s="7">
        <f>F29-13.52236</f>
        <v>-2.3299116210937498E-2</v>
      </c>
      <c r="I29" s="7">
        <f t="shared" si="7"/>
        <v>1.016280828239857</v>
      </c>
    </row>
    <row r="30" spans="2:9">
      <c r="B30" s="7" t="s">
        <v>164</v>
      </c>
      <c r="C30" s="7">
        <v>15.664753913879395</v>
      </c>
      <c r="D30" s="47"/>
      <c r="E30" s="7">
        <v>29.171602249145508</v>
      </c>
      <c r="F30" s="7">
        <f t="shared" ref="F30:F31" si="14">E30-15.63572</f>
        <v>13.535882249145509</v>
      </c>
      <c r="G30" s="47"/>
      <c r="H30" s="7">
        <f t="shared" ref="H30:H37" si="15">F30-13.52236</f>
        <v>1.3522249145507814E-2</v>
      </c>
      <c r="I30" s="7">
        <f t="shared" si="7"/>
        <v>0.99067087992405445</v>
      </c>
    </row>
    <row r="31" spans="2:9">
      <c r="B31" s="7" t="s">
        <v>165</v>
      </c>
      <c r="C31" s="7">
        <v>15.858214378356934</v>
      </c>
      <c r="D31" s="47"/>
      <c r="E31" s="7">
        <v>29.167863845825195</v>
      </c>
      <c r="F31" s="7">
        <f t="shared" si="14"/>
        <v>13.532143845825196</v>
      </c>
      <c r="G31" s="47"/>
      <c r="H31" s="7">
        <f t="shared" si="15"/>
        <v>9.7838458251953142E-3</v>
      </c>
      <c r="I31" s="7">
        <f t="shared" si="7"/>
        <v>0.99324129831259267</v>
      </c>
    </row>
    <row r="32" spans="2:9">
      <c r="B32" s="7" t="s">
        <v>166</v>
      </c>
      <c r="C32" s="7">
        <v>15.202605247497559</v>
      </c>
      <c r="D32" s="47">
        <f t="shared" ref="D32" si="16">AVERAGE(C32:C34)</f>
        <v>15.187162717183432</v>
      </c>
      <c r="E32" s="7">
        <v>29.102840423583984</v>
      </c>
      <c r="F32" s="7">
        <f>E32-15.18716</f>
        <v>13.915680423583984</v>
      </c>
      <c r="G32" s="7"/>
      <c r="H32" s="7">
        <f t="shared" si="15"/>
        <v>0.39332042358398311</v>
      </c>
      <c r="I32" s="7">
        <f t="shared" si="7"/>
        <v>0.76137524909270937</v>
      </c>
    </row>
    <row r="33" spans="2:9">
      <c r="B33" s="7" t="s">
        <v>167</v>
      </c>
      <c r="C33" s="7">
        <v>15.207283020019531</v>
      </c>
      <c r="D33" s="47"/>
      <c r="E33" s="7">
        <v>29.778720855712891</v>
      </c>
      <c r="F33" s="7">
        <f t="shared" ref="F33:F34" si="17">E33-15.18716</f>
        <v>14.59156085571289</v>
      </c>
      <c r="G33" s="7"/>
      <c r="H33" s="7">
        <f t="shared" si="15"/>
        <v>1.0692008557128894</v>
      </c>
      <c r="I33" s="7">
        <f t="shared" si="7"/>
        <v>0.47658291692604848</v>
      </c>
    </row>
    <row r="34" spans="2:9">
      <c r="B34" s="7" t="s">
        <v>168</v>
      </c>
      <c r="C34" s="7">
        <v>15.151599884033203</v>
      </c>
      <c r="D34" s="47"/>
      <c r="E34" s="7">
        <v>29.299880981445313</v>
      </c>
      <c r="F34" s="7">
        <f t="shared" si="17"/>
        <v>14.112720981445312</v>
      </c>
      <c r="G34" s="7"/>
      <c r="H34" s="7">
        <f t="shared" si="15"/>
        <v>0.59036098144531124</v>
      </c>
      <c r="I34" s="7">
        <f t="shared" si="7"/>
        <v>0.66417670043080101</v>
      </c>
    </row>
    <row r="35" spans="2:9">
      <c r="B35" s="7" t="s">
        <v>169</v>
      </c>
      <c r="C35" s="7">
        <v>15.231934547424316</v>
      </c>
      <c r="D35" s="47">
        <f t="shared" ref="D35" si="18">AVERAGE(C35:C37)</f>
        <v>15.251710891723633</v>
      </c>
      <c r="E35" s="7">
        <v>29.167236328125</v>
      </c>
      <c r="F35" s="7">
        <f>E35-15.25171</f>
        <v>13.915526328125001</v>
      </c>
      <c r="G35" s="7"/>
      <c r="H35" s="7">
        <f t="shared" si="15"/>
        <v>0.39316632812499996</v>
      </c>
      <c r="I35" s="7">
        <f t="shared" si="7"/>
        <v>0.76145657656048815</v>
      </c>
    </row>
    <row r="36" spans="2:9">
      <c r="B36" s="7" t="s">
        <v>170</v>
      </c>
      <c r="C36" s="7">
        <v>15.433938980102539</v>
      </c>
      <c r="D36" s="47"/>
      <c r="E36" s="7">
        <v>29.243865966796875</v>
      </c>
      <c r="F36" s="7">
        <f>E36-15.25171</f>
        <v>13.992155966796876</v>
      </c>
      <c r="G36" s="7"/>
      <c r="H36" s="7">
        <f t="shared" si="15"/>
        <v>0.46979596679687496</v>
      </c>
      <c r="I36" s="7">
        <f t="shared" si="7"/>
        <v>0.72206670885335689</v>
      </c>
    </row>
    <row r="37" spans="2:9">
      <c r="B37" s="7" t="s">
        <v>171</v>
      </c>
      <c r="C37" s="7">
        <v>15.089259147644043</v>
      </c>
      <c r="D37" s="47"/>
      <c r="E37" s="7">
        <v>29.224906921386719</v>
      </c>
      <c r="F37" s="7">
        <f>E37-15.25171</f>
        <v>13.97319692138672</v>
      </c>
      <c r="G37" s="7"/>
      <c r="H37" s="7">
        <f t="shared" si="15"/>
        <v>0.45083692138671871</v>
      </c>
      <c r="I37" s="7">
        <f t="shared" si="7"/>
        <v>0.73161830596858735</v>
      </c>
    </row>
    <row r="38" spans="2:9">
      <c r="B38" s="38" t="s">
        <v>193</v>
      </c>
      <c r="C38" s="39"/>
      <c r="D38" s="39"/>
      <c r="E38" s="39"/>
      <c r="F38" s="39"/>
      <c r="G38" s="39"/>
      <c r="H38" s="39"/>
      <c r="I38" s="40"/>
    </row>
    <row r="39" spans="2:9">
      <c r="B39" s="48"/>
      <c r="C39" s="49"/>
      <c r="D39" s="49"/>
      <c r="E39" s="49"/>
      <c r="F39" s="49"/>
      <c r="G39" s="49"/>
      <c r="H39" s="49"/>
      <c r="I39" s="50"/>
    </row>
    <row r="40" spans="2:9" ht="45">
      <c r="B40" s="1" t="s">
        <v>0</v>
      </c>
      <c r="C40" s="1" t="s">
        <v>152</v>
      </c>
      <c r="D40" s="1" t="s">
        <v>153</v>
      </c>
      <c r="E40" s="1" t="s">
        <v>139</v>
      </c>
      <c r="F40" s="1" t="s">
        <v>53</v>
      </c>
      <c r="G40" s="15" t="s">
        <v>192</v>
      </c>
      <c r="H40" s="1" t="s">
        <v>2</v>
      </c>
      <c r="I40" s="1" t="s">
        <v>195</v>
      </c>
    </row>
    <row r="41" spans="2:9">
      <c r="B41" s="7" t="s">
        <v>172</v>
      </c>
      <c r="C41" s="7">
        <v>15.408145904541016</v>
      </c>
      <c r="D41" s="44">
        <f>AVERAGE(C41:C43)</f>
        <v>15.571420987447103</v>
      </c>
      <c r="E41" s="14">
        <v>28.586263656616211</v>
      </c>
      <c r="F41" s="7">
        <f>E41-15.57142</f>
        <v>13.014843656616211</v>
      </c>
      <c r="G41" s="44">
        <f>AVERAGE(F41:F43)</f>
        <v>13.023501747843426</v>
      </c>
      <c r="H41" s="7">
        <f>F41-13.0235</f>
        <v>-8.6563433837891779E-3</v>
      </c>
      <c r="I41" s="7">
        <f>2^(-H41)</f>
        <v>1.0060181567867315</v>
      </c>
    </row>
    <row r="42" spans="2:9">
      <c r="B42" s="7" t="s">
        <v>173</v>
      </c>
      <c r="C42" s="7">
        <v>15.565866470336914</v>
      </c>
      <c r="D42" s="45"/>
      <c r="E42" s="14">
        <v>28.517152786254883</v>
      </c>
      <c r="F42" s="7">
        <f t="shared" ref="F42:F43" si="19">E42-15.57142</f>
        <v>12.945732786254883</v>
      </c>
      <c r="G42" s="45"/>
      <c r="H42" s="7">
        <f>F42-13.0235</f>
        <v>-7.7767213745117303E-2</v>
      </c>
      <c r="I42" s="7">
        <f t="shared" ref="I42:I58" si="20">2^(-H42)</f>
        <v>1.0553834123642281</v>
      </c>
    </row>
    <row r="43" spans="2:9">
      <c r="B43" s="7" t="s">
        <v>174</v>
      </c>
      <c r="C43" s="7">
        <v>15.740250587463379</v>
      </c>
      <c r="D43" s="46"/>
      <c r="E43" s="14">
        <v>28.68134880065918</v>
      </c>
      <c r="F43" s="7">
        <f t="shared" si="19"/>
        <v>13.10992880065918</v>
      </c>
      <c r="G43" s="46"/>
      <c r="H43" s="7">
        <f>F43-13.0235</f>
        <v>8.6428800659179572E-2</v>
      </c>
      <c r="I43" s="7">
        <f t="shared" si="20"/>
        <v>0.94185129340376683</v>
      </c>
    </row>
    <row r="44" spans="2:9">
      <c r="B44" s="7" t="s">
        <v>175</v>
      </c>
      <c r="C44" s="7">
        <v>14.98549747467041</v>
      </c>
      <c r="D44" s="44">
        <f>AVERAGE(C44:C46)</f>
        <v>14.889774004618319</v>
      </c>
      <c r="E44" s="7">
        <v>29.21263313293457</v>
      </c>
      <c r="F44" s="7">
        <f>E44-14.88977</f>
        <v>14.32286313293457</v>
      </c>
      <c r="G44" s="44"/>
      <c r="H44" s="7">
        <f t="shared" ref="H44:H49" si="21">F44-13.0235</f>
        <v>1.2993631329345696</v>
      </c>
      <c r="I44" s="7">
        <f t="shared" si="20"/>
        <v>0.40630551916440372</v>
      </c>
    </row>
    <row r="45" spans="2:9">
      <c r="B45" s="7" t="s">
        <v>176</v>
      </c>
      <c r="C45" s="7">
        <v>14.809392929077148</v>
      </c>
      <c r="D45" s="45"/>
      <c r="E45" s="7">
        <v>29.194995880126953</v>
      </c>
      <c r="F45" s="7">
        <f>E45-14.88977</f>
        <v>14.305225880126953</v>
      </c>
      <c r="G45" s="45"/>
      <c r="H45" s="7">
        <f t="shared" si="21"/>
        <v>1.2817258801269524</v>
      </c>
      <c r="I45" s="7">
        <f t="shared" si="20"/>
        <v>0.41130317676392802</v>
      </c>
    </row>
    <row r="46" spans="2:9">
      <c r="B46" s="7" t="s">
        <v>177</v>
      </c>
      <c r="C46" s="7">
        <v>14.874431610107401</v>
      </c>
      <c r="D46" s="46"/>
      <c r="E46" s="7">
        <v>29.099225997924805</v>
      </c>
      <c r="F46" s="7">
        <f>E46-14.88977</f>
        <v>14.209455997924804</v>
      </c>
      <c r="G46" s="46"/>
      <c r="H46" s="7">
        <f t="shared" si="21"/>
        <v>1.185955997924804</v>
      </c>
      <c r="I46" s="7">
        <f t="shared" si="20"/>
        <v>0.43953318597598984</v>
      </c>
    </row>
    <row r="47" spans="2:9">
      <c r="B47" s="7" t="s">
        <v>178</v>
      </c>
      <c r="C47" s="7">
        <v>14.796134948730469</v>
      </c>
      <c r="D47" s="44">
        <f>AVERAGE(C47:C49)</f>
        <v>14.806451161702475</v>
      </c>
      <c r="E47" s="7">
        <v>29.598567962646484</v>
      </c>
      <c r="F47" s="7">
        <f>E47-14.80645</f>
        <v>14.792117962646484</v>
      </c>
      <c r="G47" s="44"/>
      <c r="H47" s="7">
        <f t="shared" si="21"/>
        <v>1.7686179626464842</v>
      </c>
      <c r="I47" s="7">
        <f t="shared" si="20"/>
        <v>0.29348975274904415</v>
      </c>
    </row>
    <row r="48" spans="2:9">
      <c r="B48" s="7" t="s">
        <v>179</v>
      </c>
      <c r="C48" s="7">
        <v>14.905240058898926</v>
      </c>
      <c r="D48" s="45"/>
      <c r="E48" s="7">
        <v>29.392248153686523</v>
      </c>
      <c r="F48" s="7">
        <f t="shared" ref="F48:F49" si="22">E48-14.80645</f>
        <v>14.585798153686524</v>
      </c>
      <c r="G48" s="45"/>
      <c r="H48" s="7">
        <f t="shared" si="21"/>
        <v>1.5622981536865232</v>
      </c>
      <c r="I48" s="7">
        <f t="shared" si="20"/>
        <v>0.33861125825159055</v>
      </c>
    </row>
    <row r="49" spans="2:9">
      <c r="B49" s="7" t="s">
        <v>180</v>
      </c>
      <c r="C49" s="7">
        <v>14.717978477478027</v>
      </c>
      <c r="D49" s="46"/>
      <c r="E49" s="7">
        <v>29.7879619598388</v>
      </c>
      <c r="F49" s="7">
        <f t="shared" si="22"/>
        <v>14.9815119598388</v>
      </c>
      <c r="G49" s="46"/>
      <c r="H49" s="7">
        <f t="shared" si="21"/>
        <v>1.9580119598387995</v>
      </c>
      <c r="I49" s="7">
        <f>2^(-H49)</f>
        <v>0.25738288716391228</v>
      </c>
    </row>
    <row r="50" spans="2:9">
      <c r="B50" s="7" t="s">
        <v>181</v>
      </c>
      <c r="C50" s="7">
        <v>14.736363410949707</v>
      </c>
      <c r="D50" s="44">
        <f>AVERAGE(C50:C52)</f>
        <v>14.485079129536901</v>
      </c>
      <c r="E50" s="7">
        <v>28.628778457641602</v>
      </c>
      <c r="F50" s="7">
        <f>E50-14.48508</f>
        <v>14.143698457641602</v>
      </c>
      <c r="G50" s="44">
        <f>AVERAGE(F50:F52)</f>
        <v>14.317016760985901</v>
      </c>
      <c r="H50" s="7">
        <f>F50-14.31702</f>
        <v>-0.17332154235839781</v>
      </c>
      <c r="I50" s="7">
        <f t="shared" si="20"/>
        <v>1.127651710844864</v>
      </c>
    </row>
    <row r="51" spans="2:9">
      <c r="B51" s="7" t="s">
        <v>182</v>
      </c>
      <c r="C51" s="7">
        <v>14.1022424697875</v>
      </c>
      <c r="D51" s="45"/>
      <c r="E51" s="7">
        <v>28.940769195556602</v>
      </c>
      <c r="F51" s="7">
        <f t="shared" ref="F51:F52" si="23">E51-14.48508</f>
        <v>14.455689195556602</v>
      </c>
      <c r="G51" s="45"/>
      <c r="H51" s="7">
        <f t="shared" ref="H51:H52" si="24">F51-14.31702</f>
        <v>0.13866919555660218</v>
      </c>
      <c r="I51" s="7">
        <f t="shared" si="20"/>
        <v>0.90835667654855745</v>
      </c>
    </row>
    <row r="52" spans="2:9">
      <c r="B52" s="7" t="s">
        <v>183</v>
      </c>
      <c r="C52" s="7">
        <v>14.6166315078735</v>
      </c>
      <c r="D52" s="46"/>
      <c r="E52" s="7">
        <v>28.836742629759499</v>
      </c>
      <c r="F52" s="7">
        <f t="shared" si="23"/>
        <v>14.351662629759499</v>
      </c>
      <c r="G52" s="46"/>
      <c r="H52" s="7">
        <f t="shared" si="24"/>
        <v>3.4642629759499499E-2</v>
      </c>
      <c r="I52" s="7">
        <f t="shared" si="20"/>
        <v>0.97627356372140861</v>
      </c>
    </row>
    <row r="53" spans="2:9">
      <c r="B53" s="7" t="s">
        <v>184</v>
      </c>
      <c r="C53" s="7">
        <v>12.980731964111328</v>
      </c>
      <c r="D53" s="44">
        <f>AVERAGE(C53:C55)</f>
        <v>13.457986438637198</v>
      </c>
      <c r="E53" s="7">
        <v>28.517400741577148</v>
      </c>
      <c r="F53" s="7">
        <f>E53-13.45799</f>
        <v>15.059410741577148</v>
      </c>
      <c r="G53" s="44"/>
      <c r="H53" s="7">
        <f>F53-14.31702</f>
        <v>0.74239074157714846</v>
      </c>
      <c r="I53" s="7">
        <f t="shared" si="20"/>
        <v>0.59774798154852238</v>
      </c>
    </row>
    <row r="54" spans="2:9">
      <c r="B54" s="7" t="s">
        <v>185</v>
      </c>
      <c r="C54" s="7">
        <v>13.707470893859863</v>
      </c>
      <c r="D54" s="45"/>
      <c r="E54" s="7">
        <v>27.9970378875732</v>
      </c>
      <c r="F54" s="7">
        <f t="shared" ref="F54:F55" si="25">E54-13.45799</f>
        <v>14.539047887573199</v>
      </c>
      <c r="G54" s="45"/>
      <c r="H54" s="7">
        <f>F54-14.31702</f>
        <v>0.22202788757319958</v>
      </c>
      <c r="I54" s="7">
        <f t="shared" si="20"/>
        <v>0.85735946355031722</v>
      </c>
    </row>
    <row r="55" spans="2:9">
      <c r="B55" s="7" t="s">
        <v>186</v>
      </c>
      <c r="C55" s="7">
        <v>13.6857564579404</v>
      </c>
      <c r="D55" s="46"/>
      <c r="E55" s="7">
        <v>28.317445673189599</v>
      </c>
      <c r="F55" s="7">
        <f t="shared" si="25"/>
        <v>14.859455673189599</v>
      </c>
      <c r="G55" s="46"/>
      <c r="H55" s="7">
        <f>F55-14.31702</f>
        <v>0.5424356731895994</v>
      </c>
      <c r="I55" s="7">
        <f t="shared" si="20"/>
        <v>0.68661073881834944</v>
      </c>
    </row>
    <row r="56" spans="2:9">
      <c r="B56" s="7" t="s">
        <v>187</v>
      </c>
      <c r="C56" s="7">
        <v>14.526743567254099</v>
      </c>
      <c r="D56" s="44">
        <f>AVERAGE(C56:C58)</f>
        <v>14.618564619386767</v>
      </c>
      <c r="E56" s="7">
        <v>28.982097625732422</v>
      </c>
      <c r="F56" s="7">
        <f>E56-14.61856</f>
        <v>14.363537625732421</v>
      </c>
      <c r="G56" s="44"/>
      <c r="H56" s="7">
        <f>F56-14.31702</f>
        <v>4.6517625732422019E-2</v>
      </c>
      <c r="I56" s="7">
        <f t="shared" si="20"/>
        <v>0.96827072025320671</v>
      </c>
    </row>
    <row r="57" spans="2:9">
      <c r="B57" s="7" t="s">
        <v>188</v>
      </c>
      <c r="C57" s="7">
        <v>14.654513536273701</v>
      </c>
      <c r="D57" s="45"/>
      <c r="E57" s="7">
        <v>29.938497543334901</v>
      </c>
      <c r="F57" s="7">
        <f t="shared" ref="F57:F58" si="26">E57-14.61856</f>
        <v>15.3199375433349</v>
      </c>
      <c r="G57" s="45"/>
      <c r="H57" s="7">
        <f t="shared" ref="H57:H58" si="27">F57-14.31702</f>
        <v>1.0029175433349007</v>
      </c>
      <c r="I57" s="7">
        <f t="shared" si="20"/>
        <v>0.49898987825388513</v>
      </c>
    </row>
    <row r="58" spans="2:9">
      <c r="B58" s="7" t="s">
        <v>189</v>
      </c>
      <c r="C58" s="7">
        <v>14.674436754632501</v>
      </c>
      <c r="D58" s="46"/>
      <c r="E58" s="7">
        <v>29.245754635326001</v>
      </c>
      <c r="F58" s="7">
        <f t="shared" si="26"/>
        <v>14.627194635326001</v>
      </c>
      <c r="G58" s="46"/>
      <c r="H58" s="7">
        <f t="shared" si="27"/>
        <v>0.31017463532600154</v>
      </c>
      <c r="I58" s="7">
        <f t="shared" si="20"/>
        <v>0.80654412277295484</v>
      </c>
    </row>
  </sheetData>
  <mergeCells count="29">
    <mergeCell ref="D32:D34"/>
    <mergeCell ref="D35:D37"/>
    <mergeCell ref="G56:G58"/>
    <mergeCell ref="B38:I39"/>
    <mergeCell ref="G41:G43"/>
    <mergeCell ref="G44:G46"/>
    <mergeCell ref="G47:G49"/>
    <mergeCell ref="G50:G52"/>
    <mergeCell ref="G53:G55"/>
    <mergeCell ref="D41:D43"/>
    <mergeCell ref="D44:D46"/>
    <mergeCell ref="D47:D49"/>
    <mergeCell ref="D50:D52"/>
    <mergeCell ref="D53:D55"/>
    <mergeCell ref="D56:D58"/>
    <mergeCell ref="B1:I2"/>
    <mergeCell ref="G4:G6"/>
    <mergeCell ref="D4:D6"/>
    <mergeCell ref="G20:G22"/>
    <mergeCell ref="G29:G31"/>
    <mergeCell ref="D7:D9"/>
    <mergeCell ref="G7:G9"/>
    <mergeCell ref="D10:D12"/>
    <mergeCell ref="D13:D15"/>
    <mergeCell ref="B17:I18"/>
    <mergeCell ref="D20:D22"/>
    <mergeCell ref="D23:D25"/>
    <mergeCell ref="D26:D28"/>
    <mergeCell ref="D29:D3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EF8E-C6DF-406A-A065-4AFB72D70E87}">
  <dimension ref="A1:K26"/>
  <sheetViews>
    <sheetView workbookViewId="0">
      <selection activeCell="C32" sqref="C32"/>
    </sheetView>
  </sheetViews>
  <sheetFormatPr defaultRowHeight="14"/>
  <cols>
    <col min="1" max="1" width="13.25" customWidth="1"/>
    <col min="2" max="2" width="14.1640625" customWidth="1"/>
    <col min="3" max="3" width="14.33203125" customWidth="1"/>
    <col min="4" max="4" width="20" customWidth="1"/>
    <col min="5" max="5" width="14.1640625" customWidth="1"/>
    <col min="6" max="6" width="21" customWidth="1"/>
    <col min="7" max="7" width="16.1640625" customWidth="1"/>
    <col min="8" max="8" width="33" customWidth="1"/>
    <col min="11" max="11" width="17.08203125" customWidth="1"/>
  </cols>
  <sheetData>
    <row r="1" spans="1:11" ht="15">
      <c r="A1" s="51" t="s">
        <v>203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5">
      <c r="A2" s="16" t="s">
        <v>223</v>
      </c>
      <c r="B2" s="16"/>
      <c r="C2" s="17" t="s">
        <v>233</v>
      </c>
      <c r="D2" s="17" t="s">
        <v>205</v>
      </c>
      <c r="E2" s="17"/>
      <c r="F2" s="17"/>
      <c r="G2" s="17" t="s">
        <v>233</v>
      </c>
      <c r="H2" s="17" t="s">
        <v>214</v>
      </c>
      <c r="I2" s="17"/>
    </row>
    <row r="3" spans="1:11" ht="15.5">
      <c r="A3" s="17" t="s">
        <v>204</v>
      </c>
      <c r="B3" s="17" t="s">
        <v>230</v>
      </c>
      <c r="C3" s="17">
        <v>777514</v>
      </c>
      <c r="D3" s="52">
        <f>AVERAGE(C3:C5)</f>
        <v>780497.66666666663</v>
      </c>
      <c r="E3" s="20"/>
      <c r="F3" s="24" t="s">
        <v>234</v>
      </c>
      <c r="G3" s="17">
        <v>692011</v>
      </c>
      <c r="H3" s="53">
        <f>AVERAGE(G3:G5)</f>
        <v>694056</v>
      </c>
      <c r="I3" s="17"/>
    </row>
    <row r="4" spans="1:11" ht="15.5">
      <c r="A4" s="17"/>
      <c r="B4" s="17" t="s">
        <v>231</v>
      </c>
      <c r="C4" s="17">
        <v>781589</v>
      </c>
      <c r="D4" s="52"/>
      <c r="E4" s="20"/>
      <c r="F4" s="24" t="s">
        <v>235</v>
      </c>
      <c r="G4" s="17">
        <v>692108</v>
      </c>
      <c r="H4" s="53"/>
      <c r="I4" s="17"/>
    </row>
    <row r="5" spans="1:11" ht="15.5">
      <c r="A5" s="17"/>
      <c r="B5" s="17" t="s">
        <v>232</v>
      </c>
      <c r="C5" s="17">
        <v>782390</v>
      </c>
      <c r="D5" s="52"/>
      <c r="E5" s="20"/>
      <c r="F5" s="24" t="s">
        <v>236</v>
      </c>
      <c r="G5" s="17">
        <v>698049</v>
      </c>
      <c r="H5" s="53"/>
      <c r="I5" s="17"/>
    </row>
    <row r="6" spans="1:11" ht="15.5">
      <c r="A6" s="17"/>
      <c r="B6" s="17"/>
      <c r="C6" s="17"/>
      <c r="D6" s="12"/>
      <c r="E6" s="17"/>
      <c r="F6" s="24"/>
      <c r="G6" s="17"/>
      <c r="H6" s="17"/>
      <c r="I6" s="17"/>
    </row>
    <row r="7" spans="1:11" ht="15.5">
      <c r="A7" s="17" t="s">
        <v>206</v>
      </c>
      <c r="B7" s="17" t="s">
        <v>230</v>
      </c>
      <c r="C7" s="17">
        <v>600899</v>
      </c>
      <c r="D7" s="12">
        <f>C7/D3</f>
        <v>0.76989211584232797</v>
      </c>
      <c r="E7" s="21">
        <f>1-D7</f>
        <v>0.23010788415767203</v>
      </c>
      <c r="F7" s="24" t="s">
        <v>234</v>
      </c>
      <c r="G7" s="17">
        <v>561286</v>
      </c>
      <c r="H7" s="12">
        <f>G7/H3</f>
        <v>0.80870419677951055</v>
      </c>
      <c r="I7" s="21">
        <f>1-H7</f>
        <v>0.19129580322048945</v>
      </c>
    </row>
    <row r="8" spans="1:11" ht="15.5">
      <c r="A8" s="17"/>
      <c r="B8" s="17" t="s">
        <v>231</v>
      </c>
      <c r="C8" s="17">
        <v>563213</v>
      </c>
      <c r="D8" s="12">
        <f>C8/D3</f>
        <v>0.72160753843808201</v>
      </c>
      <c r="E8" s="21">
        <f>1-D8</f>
        <v>0.27839246156191799</v>
      </c>
      <c r="F8" s="24" t="s">
        <v>235</v>
      </c>
      <c r="G8" s="17">
        <v>582411</v>
      </c>
      <c r="H8" s="12">
        <f>G8/H3</f>
        <v>0.83914122203395691</v>
      </c>
      <c r="I8" s="21">
        <f>1-H8</f>
        <v>0.16085877796604309</v>
      </c>
    </row>
    <row r="9" spans="1:11" ht="15.5">
      <c r="A9" s="17"/>
      <c r="B9" s="17" t="s">
        <v>232</v>
      </c>
      <c r="C9" s="17">
        <v>541059</v>
      </c>
      <c r="D9" s="12">
        <f>C9/D3</f>
        <v>0.69322308458748327</v>
      </c>
      <c r="E9" s="21">
        <f>1-D9</f>
        <v>0.30677691541251673</v>
      </c>
      <c r="F9" s="24" t="s">
        <v>236</v>
      </c>
      <c r="G9" s="17">
        <v>517909</v>
      </c>
      <c r="H9" s="12">
        <f>G9/H3</f>
        <v>0.7462063579884044</v>
      </c>
      <c r="I9" s="21">
        <f>1-H9</f>
        <v>0.2537936420115956</v>
      </c>
    </row>
    <row r="10" spans="1:11" ht="15.5">
      <c r="A10" s="17"/>
      <c r="B10" s="17"/>
      <c r="C10" s="17"/>
      <c r="D10" s="12"/>
      <c r="E10" s="17"/>
      <c r="F10" s="17"/>
      <c r="G10" s="17"/>
      <c r="H10" s="12"/>
      <c r="I10" s="21"/>
    </row>
    <row r="11" spans="1:11" ht="15.5">
      <c r="A11" s="17" t="s">
        <v>207</v>
      </c>
      <c r="B11" s="17" t="s">
        <v>230</v>
      </c>
      <c r="C11" s="17">
        <v>109013</v>
      </c>
      <c r="D11" s="12">
        <f>C11/D3</f>
        <v>0.13967114144693152</v>
      </c>
      <c r="E11" s="21">
        <f>1-D11</f>
        <v>0.86032885855306851</v>
      </c>
      <c r="F11" s="24" t="s">
        <v>234</v>
      </c>
      <c r="G11" s="17">
        <v>388462</v>
      </c>
      <c r="H11" s="12">
        <f>G11/H3</f>
        <v>0.55969835287066172</v>
      </c>
      <c r="I11" s="21">
        <f>1-H11</f>
        <v>0.44030164712933828</v>
      </c>
    </row>
    <row r="12" spans="1:11" ht="15.5">
      <c r="A12" s="17"/>
      <c r="B12" s="17" t="s">
        <v>231</v>
      </c>
      <c r="C12" s="17">
        <v>111159</v>
      </c>
      <c r="D12" s="12">
        <f>C12/D3</f>
        <v>0.14242066920550264</v>
      </c>
      <c r="E12" s="21">
        <f>1-D12</f>
        <v>0.85757933079449733</v>
      </c>
      <c r="F12" s="24" t="s">
        <v>235</v>
      </c>
      <c r="G12" s="17">
        <v>332095</v>
      </c>
      <c r="H12" s="12">
        <f>G12/H3</f>
        <v>0.4784844450591883</v>
      </c>
      <c r="I12" s="21">
        <f t="shared" ref="I12:I13" si="0">1-H12</f>
        <v>0.5215155549408117</v>
      </c>
    </row>
    <row r="13" spans="1:11" ht="15.5">
      <c r="A13" s="17"/>
      <c r="B13" s="17" t="s">
        <v>232</v>
      </c>
      <c r="C13" s="17">
        <v>92561</v>
      </c>
      <c r="D13" s="12">
        <f>C13/D3</f>
        <v>0.11859228278709354</v>
      </c>
      <c r="E13" s="21">
        <f t="shared" ref="E13" si="1">1-D13</f>
        <v>0.88140771721290645</v>
      </c>
      <c r="F13" s="24" t="s">
        <v>236</v>
      </c>
      <c r="G13" s="17">
        <v>360278.5</v>
      </c>
      <c r="H13" s="12">
        <f>G13/H3</f>
        <v>0.51909139896492507</v>
      </c>
      <c r="I13" s="21">
        <f t="shared" si="0"/>
        <v>0.48090860103507493</v>
      </c>
    </row>
    <row r="14" spans="1:11" ht="15">
      <c r="A14" s="16" t="s">
        <v>224</v>
      </c>
      <c r="B14" s="16"/>
    </row>
    <row r="15" spans="1:11" ht="15.5">
      <c r="A15" s="17" t="s">
        <v>208</v>
      </c>
      <c r="B15" s="17" t="s">
        <v>230</v>
      </c>
      <c r="C15" s="17">
        <v>773195</v>
      </c>
      <c r="D15" s="53">
        <f>AVERAGE(C15:C17)</f>
        <v>779024</v>
      </c>
      <c r="E15" s="17"/>
      <c r="F15" s="24" t="s">
        <v>234</v>
      </c>
      <c r="G15" s="17">
        <v>787981</v>
      </c>
      <c r="H15" s="53">
        <f>AVERAGE(G15:G17)</f>
        <v>785793</v>
      </c>
      <c r="I15" s="17"/>
    </row>
    <row r="16" spans="1:11" ht="15.5">
      <c r="A16" s="17"/>
      <c r="B16" s="17" t="s">
        <v>231</v>
      </c>
      <c r="C16" s="17">
        <v>784853</v>
      </c>
      <c r="D16" s="53"/>
      <c r="E16" s="17"/>
      <c r="F16" s="24" t="s">
        <v>235</v>
      </c>
      <c r="G16" s="17">
        <v>783605</v>
      </c>
      <c r="H16" s="53"/>
      <c r="I16" s="17"/>
    </row>
    <row r="17" spans="1:9" ht="15.5">
      <c r="A17" s="17"/>
      <c r="B17" s="17" t="s">
        <v>232</v>
      </c>
      <c r="C17" s="17">
        <f>AVERAGE(C15:C16)</f>
        <v>779024</v>
      </c>
      <c r="D17" s="53"/>
      <c r="E17" s="17"/>
      <c r="F17" s="24" t="s">
        <v>236</v>
      </c>
      <c r="G17" s="17">
        <v>785793</v>
      </c>
      <c r="H17" s="53"/>
      <c r="I17" s="17"/>
    </row>
    <row r="18" spans="1:9" ht="15.5">
      <c r="A18" s="17"/>
      <c r="B18" s="17"/>
      <c r="C18" s="17"/>
      <c r="D18" s="17"/>
      <c r="E18" s="17"/>
      <c r="F18" s="17"/>
      <c r="G18" s="17"/>
      <c r="H18" s="17"/>
      <c r="I18" s="17"/>
    </row>
    <row r="19" spans="1:9" ht="15.5">
      <c r="A19" s="17" t="s">
        <v>210</v>
      </c>
      <c r="B19" s="17" t="s">
        <v>230</v>
      </c>
      <c r="C19" s="17">
        <v>471935</v>
      </c>
      <c r="D19" s="12">
        <f>C19/D15</f>
        <v>0.60580290209287524</v>
      </c>
      <c r="E19" s="21">
        <f>1-D19</f>
        <v>0.39419709790712476</v>
      </c>
      <c r="F19" s="24" t="s">
        <v>234</v>
      </c>
      <c r="G19" s="17">
        <v>545610</v>
      </c>
      <c r="H19" s="12">
        <f>G19/H15</f>
        <v>0.69434316671184393</v>
      </c>
      <c r="I19" s="21">
        <f>1-H19</f>
        <v>0.30565683328815607</v>
      </c>
    </row>
    <row r="20" spans="1:9" ht="15.5">
      <c r="A20" s="17"/>
      <c r="B20" s="17" t="s">
        <v>231</v>
      </c>
      <c r="C20" s="22">
        <v>440498</v>
      </c>
      <c r="D20" s="12">
        <f>C20/D15</f>
        <v>0.56544856127667442</v>
      </c>
      <c r="E20" s="21">
        <f t="shared" ref="E20:E25" si="2">1-D20</f>
        <v>0.43455143872332558</v>
      </c>
      <c r="F20" s="24" t="s">
        <v>235</v>
      </c>
      <c r="G20" s="17">
        <v>577907</v>
      </c>
      <c r="H20" s="12">
        <f>G20/H15</f>
        <v>0.73544432185066555</v>
      </c>
      <c r="I20" s="21">
        <f t="shared" ref="I20:I25" si="3">1-H20</f>
        <v>0.26455567814933445</v>
      </c>
    </row>
    <row r="21" spans="1:9" ht="15.5">
      <c r="A21" s="17"/>
      <c r="B21" s="17" t="s">
        <v>232</v>
      </c>
      <c r="C21" s="17">
        <v>492395</v>
      </c>
      <c r="D21" s="12">
        <f>C21/D15</f>
        <v>0.63206653453552142</v>
      </c>
      <c r="E21" s="21">
        <f t="shared" si="2"/>
        <v>0.36793346546447858</v>
      </c>
      <c r="F21" s="24" t="s">
        <v>236</v>
      </c>
      <c r="G21" s="17">
        <v>614883</v>
      </c>
      <c r="H21" s="12">
        <f>G21/H15</f>
        <v>0.78249997136650495</v>
      </c>
      <c r="I21" s="21">
        <f t="shared" si="3"/>
        <v>0.21750002863349505</v>
      </c>
    </row>
    <row r="22" spans="1:9" ht="15.5">
      <c r="A22" s="17"/>
      <c r="B22" s="17"/>
      <c r="C22" s="17"/>
      <c r="D22" s="12"/>
      <c r="E22" s="21"/>
      <c r="F22" s="21"/>
      <c r="G22" s="17"/>
      <c r="H22" s="12"/>
      <c r="I22" s="21"/>
    </row>
    <row r="23" spans="1:9" ht="15.5">
      <c r="A23" s="17" t="s">
        <v>209</v>
      </c>
      <c r="B23" s="17" t="s">
        <v>230</v>
      </c>
      <c r="C23" s="17">
        <v>340272</v>
      </c>
      <c r="D23" s="12">
        <f>C23/D15</f>
        <v>0.43679270471769804</v>
      </c>
      <c r="E23" s="21">
        <f t="shared" si="2"/>
        <v>0.56320729528230196</v>
      </c>
      <c r="F23" s="24" t="s">
        <v>234</v>
      </c>
      <c r="G23" s="17">
        <v>461893</v>
      </c>
      <c r="H23" s="12">
        <f>G23/H15</f>
        <v>0.58780493081511287</v>
      </c>
      <c r="I23" s="21">
        <f t="shared" si="3"/>
        <v>0.41219506918488713</v>
      </c>
    </row>
    <row r="24" spans="1:9" ht="15.5">
      <c r="B24" s="17" t="s">
        <v>231</v>
      </c>
      <c r="C24" s="22">
        <v>338214</v>
      </c>
      <c r="D24" s="12">
        <f>C24/D15</f>
        <v>0.43415093758343776</v>
      </c>
      <c r="E24" s="21">
        <f t="shared" si="2"/>
        <v>0.56584906241656219</v>
      </c>
      <c r="F24" s="24" t="s">
        <v>235</v>
      </c>
      <c r="G24" s="17">
        <v>527147</v>
      </c>
      <c r="H24" s="12">
        <f>G24/H15</f>
        <v>0.67084715694845842</v>
      </c>
      <c r="I24" s="21">
        <f t="shared" si="3"/>
        <v>0.32915284305154158</v>
      </c>
    </row>
    <row r="25" spans="1:9" ht="15.5">
      <c r="B25" s="17" t="s">
        <v>232</v>
      </c>
      <c r="C25" s="17">
        <v>345811</v>
      </c>
      <c r="D25" s="12">
        <f>C25/D15</f>
        <v>0.44390288360820718</v>
      </c>
      <c r="E25" s="21">
        <f t="shared" si="2"/>
        <v>0.55609711639179282</v>
      </c>
      <c r="F25" s="24" t="s">
        <v>236</v>
      </c>
      <c r="G25" s="17">
        <v>501228</v>
      </c>
      <c r="H25" s="12">
        <f>G25/H15</f>
        <v>0.63786264321519792</v>
      </c>
      <c r="I25" s="21">
        <f t="shared" si="3"/>
        <v>0.36213735678480208</v>
      </c>
    </row>
    <row r="26" spans="1:9" ht="15.5">
      <c r="C26" s="17"/>
      <c r="D26" s="17"/>
      <c r="E26" s="17"/>
      <c r="F26" s="17"/>
      <c r="G26" s="17"/>
      <c r="H26" s="17"/>
      <c r="I26" s="17"/>
    </row>
  </sheetData>
  <mergeCells count="5">
    <mergeCell ref="A1:K1"/>
    <mergeCell ref="D3:D5"/>
    <mergeCell ref="H3:H5"/>
    <mergeCell ref="D15:D17"/>
    <mergeCell ref="H15:H17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FCBB-7CBF-470E-A8F1-CA1096615837}">
  <dimension ref="A1:J17"/>
  <sheetViews>
    <sheetView workbookViewId="0">
      <selection activeCell="A34" sqref="A34"/>
    </sheetView>
  </sheetViews>
  <sheetFormatPr defaultRowHeight="14"/>
  <cols>
    <col min="1" max="2" width="30.33203125" customWidth="1"/>
    <col min="4" max="4" width="21.9140625" customWidth="1"/>
    <col min="5" max="5" width="23.5" customWidth="1"/>
    <col min="10" max="10" width="14.1640625" customWidth="1"/>
  </cols>
  <sheetData>
    <row r="1" spans="1:10" ht="15.5">
      <c r="A1" s="51" t="s">
        <v>211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">
      <c r="D2" s="16"/>
      <c r="E2" s="18"/>
    </row>
    <row r="3" spans="1:10" ht="15">
      <c r="A3" s="16" t="s">
        <v>199</v>
      </c>
      <c r="B3" s="16" t="s">
        <v>230</v>
      </c>
      <c r="C3" s="19">
        <v>112</v>
      </c>
      <c r="D3" s="25" t="s">
        <v>234</v>
      </c>
      <c r="E3" s="19">
        <v>81</v>
      </c>
    </row>
    <row r="4" spans="1:10" ht="15">
      <c r="B4" s="16" t="s">
        <v>231</v>
      </c>
      <c r="C4" s="19">
        <v>108</v>
      </c>
      <c r="D4" s="25" t="s">
        <v>235</v>
      </c>
      <c r="E4" s="19">
        <v>89</v>
      </c>
    </row>
    <row r="5" spans="1:10" ht="15">
      <c r="B5" s="16" t="s">
        <v>232</v>
      </c>
      <c r="C5" s="19">
        <v>111</v>
      </c>
      <c r="D5" s="25" t="s">
        <v>236</v>
      </c>
      <c r="E5" s="19">
        <v>89</v>
      </c>
    </row>
    <row r="7" spans="1:10" ht="15">
      <c r="A7" s="16" t="s">
        <v>200</v>
      </c>
      <c r="B7" s="16" t="s">
        <v>230</v>
      </c>
      <c r="C7" s="19">
        <v>131</v>
      </c>
      <c r="D7" s="25" t="s">
        <v>234</v>
      </c>
      <c r="E7" s="19">
        <v>57</v>
      </c>
    </row>
    <row r="8" spans="1:10" ht="15">
      <c r="B8" s="16" t="s">
        <v>231</v>
      </c>
      <c r="C8" s="19">
        <v>100</v>
      </c>
      <c r="D8" s="25" t="s">
        <v>235</v>
      </c>
      <c r="E8" s="19">
        <v>66</v>
      </c>
    </row>
    <row r="9" spans="1:10" ht="15">
      <c r="B9" s="16" t="s">
        <v>232</v>
      </c>
      <c r="C9" s="19">
        <v>86</v>
      </c>
      <c r="D9" s="25" t="s">
        <v>236</v>
      </c>
      <c r="E9" s="19">
        <v>49</v>
      </c>
    </row>
    <row r="11" spans="1:10" ht="15">
      <c r="A11" s="16" t="s">
        <v>201</v>
      </c>
      <c r="B11" s="16" t="s">
        <v>230</v>
      </c>
      <c r="C11" s="19">
        <v>128</v>
      </c>
      <c r="D11" s="25" t="s">
        <v>234</v>
      </c>
      <c r="E11" s="19">
        <v>106</v>
      </c>
    </row>
    <row r="12" spans="1:10" ht="15">
      <c r="B12" s="16" t="s">
        <v>231</v>
      </c>
      <c r="C12" s="19">
        <v>129</v>
      </c>
      <c r="D12" s="25" t="s">
        <v>235</v>
      </c>
      <c r="E12" s="19">
        <v>93</v>
      </c>
    </row>
    <row r="13" spans="1:10" ht="15">
      <c r="B13" s="16" t="s">
        <v>232</v>
      </c>
      <c r="C13" s="19">
        <v>137</v>
      </c>
      <c r="D13" s="25" t="s">
        <v>236</v>
      </c>
      <c r="E13" s="19">
        <v>98</v>
      </c>
    </row>
    <row r="14" spans="1:10" ht="15">
      <c r="C14" s="19"/>
      <c r="D14" s="19"/>
      <c r="E14" s="19"/>
    </row>
    <row r="15" spans="1:10" ht="15">
      <c r="A15" s="16" t="s">
        <v>202</v>
      </c>
      <c r="B15" s="16" t="s">
        <v>230</v>
      </c>
      <c r="C15" s="19">
        <v>112</v>
      </c>
      <c r="D15" s="25" t="s">
        <v>234</v>
      </c>
      <c r="E15" s="19">
        <v>93</v>
      </c>
    </row>
    <row r="16" spans="1:10" ht="15">
      <c r="B16" s="16" t="s">
        <v>231</v>
      </c>
      <c r="C16" s="19">
        <v>120</v>
      </c>
      <c r="D16" s="25" t="s">
        <v>235</v>
      </c>
      <c r="E16" s="19">
        <v>100</v>
      </c>
    </row>
    <row r="17" spans="2:5" ht="15">
      <c r="B17" s="16" t="s">
        <v>232</v>
      </c>
      <c r="C17" s="19">
        <v>131</v>
      </c>
      <c r="D17" s="25" t="s">
        <v>236</v>
      </c>
      <c r="E17" s="19">
        <v>84</v>
      </c>
    </row>
  </sheetData>
  <mergeCells count="1">
    <mergeCell ref="A1:J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96AF-2709-4560-BC40-AEEEDD74C37C}">
  <dimension ref="A1:I14"/>
  <sheetViews>
    <sheetView workbookViewId="0">
      <selection activeCell="K8" sqref="K8"/>
    </sheetView>
  </sheetViews>
  <sheetFormatPr defaultRowHeight="14"/>
  <cols>
    <col min="1" max="1" width="12.08203125" customWidth="1"/>
    <col min="6" max="6" width="23.33203125" customWidth="1"/>
    <col min="7" max="7" width="20.9140625" customWidth="1"/>
    <col min="8" max="8" width="23.33203125" customWidth="1"/>
  </cols>
  <sheetData>
    <row r="1" spans="1:9" ht="15">
      <c r="A1" s="51" t="s">
        <v>220</v>
      </c>
      <c r="B1" s="51"/>
      <c r="C1" s="51"/>
      <c r="D1" s="51"/>
      <c r="E1" s="51"/>
      <c r="F1" s="51"/>
      <c r="G1" s="51"/>
      <c r="H1" s="51"/>
      <c r="I1" s="51"/>
    </row>
    <row r="2" spans="1:9" ht="15.5">
      <c r="A2" s="16" t="s">
        <v>221</v>
      </c>
      <c r="B2" s="16" t="s">
        <v>212</v>
      </c>
      <c r="C2" s="28" t="s">
        <v>230</v>
      </c>
      <c r="D2" s="28" t="s">
        <v>231</v>
      </c>
      <c r="E2" s="28" t="s">
        <v>232</v>
      </c>
      <c r="F2" s="25" t="s">
        <v>234</v>
      </c>
      <c r="G2" s="25" t="s">
        <v>235</v>
      </c>
      <c r="H2" s="25" t="s">
        <v>236</v>
      </c>
      <c r="I2" s="17"/>
    </row>
    <row r="3" spans="1:9" ht="15.5">
      <c r="A3" s="17"/>
      <c r="B3" s="16" t="s">
        <v>215</v>
      </c>
      <c r="C3" s="26">
        <v>0.379</v>
      </c>
      <c r="D3" s="26">
        <v>0.38300000000000001</v>
      </c>
      <c r="E3" s="26">
        <v>0.373</v>
      </c>
      <c r="F3" s="26">
        <v>0.35199999999999998</v>
      </c>
      <c r="G3" s="26">
        <v>0.36199999999999999</v>
      </c>
      <c r="H3" s="26">
        <v>0.35499999999999998</v>
      </c>
      <c r="I3" s="17"/>
    </row>
    <row r="4" spans="1:9" ht="15.5">
      <c r="A4" s="17"/>
      <c r="B4" s="16" t="s">
        <v>216</v>
      </c>
      <c r="C4" s="26">
        <v>0.76500000000000001</v>
      </c>
      <c r="D4" s="26">
        <v>0.55100000000000005</v>
      </c>
      <c r="E4" s="26">
        <v>0.69299999999999995</v>
      </c>
      <c r="F4" s="26">
        <v>0.54400000000000004</v>
      </c>
      <c r="G4" s="26">
        <v>0.56899999999999995</v>
      </c>
      <c r="H4" s="26">
        <v>0.59799999999999998</v>
      </c>
      <c r="I4" s="17"/>
    </row>
    <row r="5" spans="1:9" ht="15.5">
      <c r="A5" s="17"/>
      <c r="B5" s="16" t="s">
        <v>217</v>
      </c>
      <c r="C5" s="26">
        <v>1.119</v>
      </c>
      <c r="D5" s="26">
        <v>1.147</v>
      </c>
      <c r="E5" s="26">
        <v>1.06</v>
      </c>
      <c r="F5" s="26">
        <v>0.91200000000000003</v>
      </c>
      <c r="G5" s="26">
        <v>0.92400000000000004</v>
      </c>
      <c r="H5" s="26">
        <v>0.91800000000000004</v>
      </c>
      <c r="I5" s="17"/>
    </row>
    <row r="6" spans="1:9" ht="15.5">
      <c r="A6" s="17"/>
      <c r="B6" s="16" t="s">
        <v>218</v>
      </c>
      <c r="C6" s="26">
        <v>1.4139999999999999</v>
      </c>
      <c r="D6" s="26">
        <v>1.492</v>
      </c>
      <c r="E6" s="26">
        <v>1.512</v>
      </c>
      <c r="F6" s="26">
        <v>1.3859999999999999</v>
      </c>
      <c r="G6" s="26">
        <v>1.369</v>
      </c>
      <c r="H6" s="26">
        <v>1.3919999999999999</v>
      </c>
      <c r="I6" s="17"/>
    </row>
    <row r="7" spans="1:9" ht="15.5">
      <c r="A7" s="17"/>
      <c r="B7" s="16" t="s">
        <v>219</v>
      </c>
      <c r="C7" s="26">
        <v>2.0489999999999999</v>
      </c>
      <c r="D7" s="26">
        <v>1.7869999999999999</v>
      </c>
      <c r="E7" s="26">
        <v>1.8320000000000001</v>
      </c>
      <c r="F7" s="26">
        <v>1.6479999999999999</v>
      </c>
      <c r="G7" s="26">
        <v>1.6879999999999999</v>
      </c>
      <c r="H7" s="26">
        <v>1.554</v>
      </c>
      <c r="I7" s="1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 ht="15">
      <c r="A9" s="27" t="s">
        <v>222</v>
      </c>
      <c r="B9" s="16" t="s">
        <v>213</v>
      </c>
      <c r="C9" s="29" t="s">
        <v>230</v>
      </c>
      <c r="D9" s="29" t="s">
        <v>231</v>
      </c>
      <c r="E9" s="29" t="s">
        <v>232</v>
      </c>
      <c r="F9" s="25" t="s">
        <v>234</v>
      </c>
      <c r="G9" s="25" t="s">
        <v>235</v>
      </c>
      <c r="H9" s="25" t="s">
        <v>236</v>
      </c>
      <c r="I9" s="5"/>
    </row>
    <row r="10" spans="1:9" ht="15">
      <c r="B10" s="16" t="s">
        <v>215</v>
      </c>
      <c r="C10" s="26">
        <v>0.44259999999999999</v>
      </c>
      <c r="D10" s="26">
        <v>0.43619999999999998</v>
      </c>
      <c r="E10" s="26">
        <v>0.44640000000000002</v>
      </c>
      <c r="F10" s="26">
        <v>0.4496</v>
      </c>
      <c r="G10" s="26">
        <v>0.45319999999999999</v>
      </c>
      <c r="H10" s="26">
        <v>0.47139999999999999</v>
      </c>
    </row>
    <row r="11" spans="1:9" ht="15">
      <c r="B11" s="16" t="s">
        <v>216</v>
      </c>
      <c r="C11" s="26">
        <v>0.69220000000000004</v>
      </c>
      <c r="D11" s="26">
        <v>0.76524999999999999</v>
      </c>
      <c r="E11" s="26">
        <v>0.8075</v>
      </c>
      <c r="F11" s="26">
        <v>0.57799999999999996</v>
      </c>
      <c r="G11" s="26">
        <v>0.624</v>
      </c>
      <c r="H11" s="26">
        <v>0.63833300000000004</v>
      </c>
    </row>
    <row r="12" spans="1:9" ht="15">
      <c r="B12" s="16" t="s">
        <v>217</v>
      </c>
      <c r="C12" s="26">
        <v>1.1724000000000001</v>
      </c>
      <c r="D12" s="26">
        <v>0.98324999999999996</v>
      </c>
      <c r="E12" s="26">
        <v>1.078333</v>
      </c>
      <c r="F12" s="26">
        <v>0.90733299999999995</v>
      </c>
      <c r="G12" s="26">
        <v>0.84499999999999997</v>
      </c>
      <c r="H12" s="26">
        <v>0.99966699999999997</v>
      </c>
    </row>
    <row r="13" spans="1:9" ht="15">
      <c r="B13" s="16" t="s">
        <v>218</v>
      </c>
      <c r="C13" s="26">
        <v>1.67625</v>
      </c>
      <c r="D13" s="26">
        <v>2.0365000000000002</v>
      </c>
      <c r="E13" s="26">
        <v>1.7430000000000001</v>
      </c>
      <c r="F13" s="26">
        <v>1.449333</v>
      </c>
      <c r="G13" s="26">
        <v>1.4412499999999999</v>
      </c>
      <c r="H13" s="26">
        <v>1.14225</v>
      </c>
    </row>
    <row r="14" spans="1:9" ht="15">
      <c r="B14" s="16" t="s">
        <v>219</v>
      </c>
      <c r="C14" s="26">
        <v>1.9874000000000001</v>
      </c>
      <c r="D14" s="26">
        <v>2.5495000000000001</v>
      </c>
      <c r="E14" s="26">
        <v>2.67875</v>
      </c>
      <c r="F14" s="26">
        <v>1.345</v>
      </c>
      <c r="G14" s="26">
        <v>1.792</v>
      </c>
      <c r="H14" s="26">
        <v>1.2444999999999999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2E65-C7E7-4545-8A8D-EC881EC70FDB}">
  <dimension ref="A1:J88"/>
  <sheetViews>
    <sheetView tabSelected="1" topLeftCell="A28" zoomScaleNormal="100" workbookViewId="0">
      <selection activeCell="E54" sqref="E54"/>
    </sheetView>
  </sheetViews>
  <sheetFormatPr defaultRowHeight="14"/>
  <cols>
    <col min="1" max="1" width="13.75" customWidth="1"/>
    <col min="2" max="2" width="17.4140625" customWidth="1"/>
    <col min="3" max="3" width="16.83203125" customWidth="1"/>
    <col min="4" max="4" width="10.6640625" customWidth="1"/>
    <col min="6" max="6" width="24.75" customWidth="1"/>
    <col min="7" max="7" width="21" customWidth="1"/>
    <col min="8" max="8" width="23.33203125" customWidth="1"/>
    <col min="10" max="10" width="18.58203125" customWidth="1"/>
  </cols>
  <sheetData>
    <row r="1" spans="1:10" ht="15" customHeight="1">
      <c r="A1" s="51" t="s">
        <v>226</v>
      </c>
      <c r="B1" s="51"/>
      <c r="C1" s="51"/>
      <c r="D1" s="51"/>
      <c r="E1" s="51"/>
      <c r="F1" s="51"/>
      <c r="G1" s="51"/>
      <c r="H1" s="51"/>
      <c r="I1" s="51"/>
      <c r="J1" s="51"/>
    </row>
    <row r="2" spans="1:10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">
      <c r="A3" s="16" t="s">
        <v>225</v>
      </c>
      <c r="B3" s="23" t="s">
        <v>230</v>
      </c>
      <c r="C3" s="23" t="s">
        <v>231</v>
      </c>
      <c r="D3" s="23" t="s">
        <v>232</v>
      </c>
      <c r="F3" s="25" t="s">
        <v>234</v>
      </c>
      <c r="G3" s="25" t="s">
        <v>235</v>
      </c>
      <c r="H3" s="25" t="s">
        <v>236</v>
      </c>
    </row>
    <row r="4" spans="1:10" ht="15">
      <c r="A4" s="16" t="s">
        <v>227</v>
      </c>
      <c r="B4" s="19">
        <v>11.73</v>
      </c>
      <c r="C4" s="19">
        <v>9.69</v>
      </c>
      <c r="D4" s="19">
        <v>10.75</v>
      </c>
      <c r="E4" s="19"/>
      <c r="F4" s="19">
        <v>18.670000000000002</v>
      </c>
      <c r="G4" s="19">
        <v>17.98</v>
      </c>
      <c r="H4" s="19">
        <v>20.420000000000002</v>
      </c>
    </row>
    <row r="6" spans="1:10" ht="15">
      <c r="A6" s="16" t="s">
        <v>228</v>
      </c>
      <c r="B6" s="23" t="s">
        <v>230</v>
      </c>
      <c r="C6" s="23" t="s">
        <v>231</v>
      </c>
      <c r="D6" s="23" t="s">
        <v>232</v>
      </c>
      <c r="F6" s="25" t="s">
        <v>234</v>
      </c>
      <c r="G6" s="25" t="s">
        <v>235</v>
      </c>
      <c r="H6" s="25" t="s">
        <v>236</v>
      </c>
    </row>
    <row r="7" spans="1:10" ht="15">
      <c r="A7" s="16" t="s">
        <v>227</v>
      </c>
      <c r="B7" s="19">
        <v>13.8</v>
      </c>
      <c r="C7" s="19">
        <v>12.66</v>
      </c>
      <c r="D7" s="19">
        <v>12.2</v>
      </c>
      <c r="E7" s="19"/>
      <c r="F7" s="19">
        <v>17.79</v>
      </c>
      <c r="G7" s="19">
        <v>17.22</v>
      </c>
      <c r="H7" s="19">
        <v>17.32</v>
      </c>
    </row>
    <row r="9" spans="1:10" ht="15">
      <c r="A9" s="16" t="s">
        <v>244</v>
      </c>
      <c r="B9" s="16" t="s">
        <v>152</v>
      </c>
      <c r="C9" s="16" t="s">
        <v>241</v>
      </c>
      <c r="D9" s="16" t="s">
        <v>243</v>
      </c>
    </row>
    <row r="10" spans="1:10" ht="15">
      <c r="B10" s="16" t="s">
        <v>229</v>
      </c>
      <c r="C10" s="16">
        <v>217.68</v>
      </c>
      <c r="D10" s="16">
        <v>234</v>
      </c>
      <c r="E10" s="16">
        <f>C10*D10</f>
        <v>50937.120000000003</v>
      </c>
    </row>
    <row r="11" spans="1:10" ht="15">
      <c r="B11" s="16" t="s">
        <v>231</v>
      </c>
      <c r="C11" s="16">
        <v>191.04</v>
      </c>
      <c r="D11" s="16">
        <v>338</v>
      </c>
      <c r="E11" s="16">
        <f>C11*D11</f>
        <v>64571.519999999997</v>
      </c>
    </row>
    <row r="12" spans="1:10" ht="15">
      <c r="B12" s="16" t="s">
        <v>232</v>
      </c>
      <c r="C12" s="16">
        <v>219.27</v>
      </c>
      <c r="D12" s="16">
        <v>220</v>
      </c>
      <c r="E12" s="16">
        <f>C12*D12</f>
        <v>48239.4</v>
      </c>
    </row>
    <row r="13" spans="1:10" ht="15">
      <c r="B13" s="16"/>
      <c r="C13" s="16"/>
      <c r="D13" s="16"/>
      <c r="E13" s="16">
        <f>AVERAGE(E10:E12)</f>
        <v>54582.68</v>
      </c>
    </row>
    <row r="14" spans="1:10" ht="15">
      <c r="B14" s="16" t="s">
        <v>237</v>
      </c>
      <c r="C14" s="16">
        <v>232.62</v>
      </c>
      <c r="D14" s="16">
        <v>207</v>
      </c>
      <c r="E14" s="16">
        <f>C14*D14</f>
        <v>48152.340000000004</v>
      </c>
    </row>
    <row r="15" spans="1:10" ht="15">
      <c r="B15" s="16" t="s">
        <v>238</v>
      </c>
      <c r="C15" s="16">
        <v>209.91</v>
      </c>
      <c r="D15" s="16">
        <v>297</v>
      </c>
      <c r="E15" s="16">
        <f>C15*D15</f>
        <v>62343.27</v>
      </c>
    </row>
    <row r="16" spans="1:10" ht="15">
      <c r="B16" s="16" t="s">
        <v>239</v>
      </c>
      <c r="C16" s="16">
        <v>226.08</v>
      </c>
      <c r="D16" s="16">
        <v>222</v>
      </c>
      <c r="E16" s="16">
        <f>C16*D16</f>
        <v>50189.760000000002</v>
      </c>
    </row>
    <row r="17" spans="1:9" ht="15">
      <c r="B17" s="16"/>
      <c r="C17" s="16"/>
      <c r="D17" s="16"/>
      <c r="E17" s="16">
        <f>AVERAGE(E14:E16)</f>
        <v>53561.79</v>
      </c>
    </row>
    <row r="19" spans="1:9" ht="15">
      <c r="A19" s="30" t="s">
        <v>212</v>
      </c>
      <c r="B19" s="16" t="s">
        <v>245</v>
      </c>
      <c r="C19" s="16" t="s">
        <v>240</v>
      </c>
      <c r="D19" s="16" t="s">
        <v>242</v>
      </c>
      <c r="E19" s="16"/>
      <c r="F19" s="16"/>
      <c r="G19" s="16"/>
      <c r="H19" s="16"/>
      <c r="I19" s="16"/>
    </row>
    <row r="20" spans="1:9" ht="15">
      <c r="B20" s="16" t="s">
        <v>229</v>
      </c>
      <c r="C20" s="16">
        <v>222.48</v>
      </c>
      <c r="D20" s="16">
        <v>377</v>
      </c>
      <c r="E20" s="16">
        <v>83874.959999999992</v>
      </c>
      <c r="F20" s="16">
        <v>54582.68</v>
      </c>
      <c r="G20" s="16">
        <f>E20/F20</f>
        <v>1.5366588815353146</v>
      </c>
      <c r="H20" s="16">
        <v>1.4247696644185786</v>
      </c>
      <c r="I20" s="16">
        <f>G20/H20</f>
        <v>1.0785314425980539</v>
      </c>
    </row>
    <row r="21" spans="1:9" ht="15">
      <c r="B21" s="16" t="s">
        <v>231</v>
      </c>
      <c r="C21" s="16">
        <v>226.61</v>
      </c>
      <c r="D21" s="16">
        <v>343</v>
      </c>
      <c r="E21" s="16">
        <v>77727.23000000001</v>
      </c>
      <c r="F21" s="16">
        <f>AVERAGE(F18:F20)</f>
        <v>54582.68</v>
      </c>
      <c r="G21" s="16">
        <f>E21/F21</f>
        <v>1.424027365457321</v>
      </c>
      <c r="H21" s="16">
        <v>1.4247696644185786</v>
      </c>
      <c r="I21" s="16">
        <f t="shared" ref="I21:I22" si="0">G21/H21</f>
        <v>0.99947900423500347</v>
      </c>
    </row>
    <row r="22" spans="1:9" ht="15">
      <c r="B22" s="16" t="s">
        <v>232</v>
      </c>
      <c r="C22" s="16">
        <v>230.55</v>
      </c>
      <c r="D22" s="16">
        <v>311</v>
      </c>
      <c r="E22" s="16">
        <v>71701.05</v>
      </c>
      <c r="F22" s="16">
        <f>AVERAGE(F19:F21)</f>
        <v>54582.68</v>
      </c>
      <c r="G22" s="16">
        <f>E22/F22</f>
        <v>1.3136227462631003</v>
      </c>
      <c r="H22" s="16">
        <v>1.4247696644185786</v>
      </c>
      <c r="I22" s="16">
        <f t="shared" si="0"/>
        <v>0.92198955316694275</v>
      </c>
    </row>
    <row r="23" spans="1:9" ht="15">
      <c r="B23" s="16"/>
      <c r="C23" s="16"/>
      <c r="D23" s="16"/>
      <c r="E23" s="16"/>
      <c r="F23" s="16"/>
      <c r="G23" s="16">
        <f>AVERAGE(G20:G22)</f>
        <v>1.4247696644185786</v>
      </c>
      <c r="H23" s="16"/>
      <c r="I23" s="16"/>
    </row>
    <row r="24" spans="1:9" ht="15">
      <c r="B24" s="16" t="s">
        <v>237</v>
      </c>
      <c r="C24" s="16">
        <v>232.83</v>
      </c>
      <c r="D24" s="16">
        <v>401</v>
      </c>
      <c r="E24" s="16">
        <v>93364.83</v>
      </c>
      <c r="F24" s="16">
        <v>53561.79</v>
      </c>
      <c r="G24" s="16">
        <v>1.7431237828310069</v>
      </c>
      <c r="H24" s="16">
        <v>1.4247696644185786</v>
      </c>
      <c r="I24" s="16">
        <f>G24/H24</f>
        <v>1.223442515911751</v>
      </c>
    </row>
    <row r="25" spans="1:9" ht="15">
      <c r="B25" s="16" t="s">
        <v>238</v>
      </c>
      <c r="C25" s="16">
        <v>215.88</v>
      </c>
      <c r="D25" s="16">
        <v>561</v>
      </c>
      <c r="E25" s="16">
        <v>121108.68</v>
      </c>
      <c r="F25" s="16">
        <v>53561.79</v>
      </c>
      <c r="G25" s="16">
        <v>2.2611021775037763</v>
      </c>
      <c r="H25" s="16">
        <v>1.4247696644185786</v>
      </c>
      <c r="I25" s="16">
        <f t="shared" ref="I25:I26" si="1">G25/H25</f>
        <v>1.5869948904523379</v>
      </c>
    </row>
    <row r="26" spans="1:9" ht="15">
      <c r="B26" s="16" t="s">
        <v>239</v>
      </c>
      <c r="C26" s="16">
        <v>223.7</v>
      </c>
      <c r="D26" s="16">
        <v>488</v>
      </c>
      <c r="E26" s="16">
        <v>109165.59999999999</v>
      </c>
      <c r="F26" s="16">
        <v>53561.79</v>
      </c>
      <c r="G26" s="16">
        <v>2.0381245660385883</v>
      </c>
      <c r="H26" s="16">
        <v>1.4247696644185786</v>
      </c>
      <c r="I26" s="16">
        <f t="shared" si="1"/>
        <v>1.4304940769989711</v>
      </c>
    </row>
    <row r="28" spans="1:9" ht="15">
      <c r="A28" s="30" t="s">
        <v>212</v>
      </c>
      <c r="B28" s="16" t="s">
        <v>152</v>
      </c>
      <c r="C28" s="16" t="s">
        <v>241</v>
      </c>
      <c r="D28" s="16" t="s">
        <v>243</v>
      </c>
      <c r="E28" s="16"/>
      <c r="F28" s="16"/>
      <c r="G28" s="16"/>
      <c r="H28" s="16"/>
      <c r="I28" s="16"/>
    </row>
    <row r="29" spans="1:9" ht="15">
      <c r="A29" s="16"/>
      <c r="B29" s="16" t="s">
        <v>229</v>
      </c>
      <c r="C29" s="16">
        <v>238.2</v>
      </c>
      <c r="D29" s="16">
        <v>388</v>
      </c>
      <c r="E29" s="16">
        <v>92421.599999999991</v>
      </c>
      <c r="F29" s="16"/>
      <c r="G29" s="16"/>
      <c r="H29" s="16"/>
      <c r="I29" s="16"/>
    </row>
    <row r="30" spans="1:9" ht="15">
      <c r="A30" s="16"/>
      <c r="B30" s="16" t="s">
        <v>231</v>
      </c>
      <c r="C30" s="16">
        <v>227.78</v>
      </c>
      <c r="D30" s="16">
        <v>447</v>
      </c>
      <c r="E30" s="16">
        <v>101817.66</v>
      </c>
      <c r="F30" s="16"/>
      <c r="G30" s="16"/>
      <c r="H30" s="16"/>
      <c r="I30" s="16"/>
    </row>
    <row r="31" spans="1:9" ht="15">
      <c r="A31" s="16"/>
      <c r="B31" s="16" t="s">
        <v>232</v>
      </c>
      <c r="C31" s="16">
        <v>235.22</v>
      </c>
      <c r="D31" s="16">
        <v>396</v>
      </c>
      <c r="E31" s="16">
        <v>93147.12</v>
      </c>
      <c r="F31" s="16"/>
      <c r="G31" s="16"/>
      <c r="H31" s="16"/>
      <c r="I31" s="16"/>
    </row>
    <row r="32" spans="1:9" ht="15">
      <c r="A32" s="16"/>
      <c r="B32" s="16"/>
      <c r="C32" s="16"/>
      <c r="D32" s="16"/>
      <c r="E32" s="16">
        <v>95795.46</v>
      </c>
      <c r="F32" s="16"/>
      <c r="G32" s="16"/>
      <c r="H32" s="16"/>
      <c r="I32" s="16"/>
    </row>
    <row r="33" spans="1:9" ht="15">
      <c r="A33" s="16"/>
      <c r="B33" s="16" t="s">
        <v>237</v>
      </c>
      <c r="C33" s="16">
        <v>245.61</v>
      </c>
      <c r="D33" s="16">
        <v>446</v>
      </c>
      <c r="E33" s="16">
        <v>109542.06000000001</v>
      </c>
      <c r="F33" s="16"/>
      <c r="G33" s="16"/>
      <c r="H33" s="16"/>
      <c r="I33" s="16"/>
    </row>
    <row r="34" spans="1:9" ht="15">
      <c r="A34" s="16"/>
      <c r="B34" s="16" t="s">
        <v>238</v>
      </c>
      <c r="C34" s="16">
        <v>239.16</v>
      </c>
      <c r="D34" s="16">
        <v>489</v>
      </c>
      <c r="E34" s="16">
        <v>116949.24</v>
      </c>
      <c r="F34" s="16"/>
      <c r="G34" s="16"/>
      <c r="H34" s="16"/>
      <c r="I34" s="16"/>
    </row>
    <row r="35" spans="1:9" ht="15">
      <c r="A35" s="16"/>
      <c r="B35" s="16" t="s">
        <v>239</v>
      </c>
      <c r="C35" s="16">
        <v>245.11</v>
      </c>
      <c r="D35" s="16">
        <v>442</v>
      </c>
      <c r="E35" s="16">
        <v>108338.62000000001</v>
      </c>
      <c r="F35" s="16"/>
      <c r="G35" s="16"/>
      <c r="H35" s="16"/>
      <c r="I35" s="16"/>
    </row>
    <row r="36" spans="1:9" ht="1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">
      <c r="A39" s="30" t="s">
        <v>212</v>
      </c>
      <c r="B39" s="16" t="s">
        <v>246</v>
      </c>
      <c r="C39" s="16" t="s">
        <v>241</v>
      </c>
      <c r="D39" s="16" t="s">
        <v>243</v>
      </c>
      <c r="E39" s="16"/>
      <c r="F39" s="16"/>
      <c r="G39" s="16"/>
      <c r="H39" s="16"/>
      <c r="I39" s="16"/>
    </row>
    <row r="40" spans="1:9" ht="15">
      <c r="A40" s="16"/>
      <c r="B40" s="16" t="s">
        <v>229</v>
      </c>
      <c r="C40" s="16">
        <v>155.31</v>
      </c>
      <c r="D40" s="16">
        <v>263</v>
      </c>
      <c r="E40" s="16">
        <v>40846.53</v>
      </c>
      <c r="F40" s="16">
        <v>95795.46</v>
      </c>
      <c r="G40" s="16">
        <v>0.42639317145092259</v>
      </c>
      <c r="H40" s="16">
        <v>0.37403199135602733</v>
      </c>
      <c r="I40" s="16">
        <v>1.1399911807144181</v>
      </c>
    </row>
    <row r="41" spans="1:9" ht="15">
      <c r="A41" s="16"/>
      <c r="B41" s="16" t="s">
        <v>231</v>
      </c>
      <c r="C41" s="16">
        <v>167.83</v>
      </c>
      <c r="D41" s="16">
        <v>180</v>
      </c>
      <c r="E41" s="16">
        <v>30209.4</v>
      </c>
      <c r="F41" s="16">
        <v>95795.46</v>
      </c>
      <c r="G41" s="16">
        <v>0.31535314930373526</v>
      </c>
      <c r="H41" s="16">
        <v>0.37403199135602733</v>
      </c>
      <c r="I41" s="16">
        <v>0.84311811981762319</v>
      </c>
    </row>
    <row r="42" spans="1:9" ht="15">
      <c r="A42" s="16"/>
      <c r="B42" s="16" t="s">
        <v>232</v>
      </c>
      <c r="C42" s="16">
        <v>160.51</v>
      </c>
      <c r="D42" s="16">
        <v>227</v>
      </c>
      <c r="E42" s="16">
        <v>36435.769999999997</v>
      </c>
      <c r="F42" s="16">
        <v>95795.46</v>
      </c>
      <c r="G42" s="16">
        <v>0.38034965331342419</v>
      </c>
      <c r="H42" s="16">
        <v>0.37403199135602733</v>
      </c>
      <c r="I42" s="16">
        <v>1.016890699467959</v>
      </c>
    </row>
    <row r="43" spans="1:9" ht="15">
      <c r="A43" s="16"/>
      <c r="B43" s="16"/>
      <c r="C43" s="16"/>
      <c r="D43" s="16"/>
      <c r="E43" s="16"/>
      <c r="F43" s="16"/>
      <c r="G43" s="16">
        <v>0.37403199135602733</v>
      </c>
      <c r="H43" s="16"/>
      <c r="I43" s="16"/>
    </row>
    <row r="44" spans="1:9" ht="15">
      <c r="A44" s="16"/>
      <c r="B44" s="16" t="s">
        <v>237</v>
      </c>
      <c r="C44" s="16">
        <v>172.29</v>
      </c>
      <c r="D44" s="16">
        <v>363</v>
      </c>
      <c r="E44" s="16">
        <v>62541.27</v>
      </c>
      <c r="F44" s="16">
        <v>108940.34000000001</v>
      </c>
      <c r="G44" s="16">
        <v>0.57408733991467242</v>
      </c>
      <c r="H44" s="16">
        <v>0.37403199135602733</v>
      </c>
      <c r="I44" s="16">
        <v>1.5348615978899509</v>
      </c>
    </row>
    <row r="45" spans="1:9" ht="15">
      <c r="A45" s="16"/>
      <c r="B45" s="16" t="s">
        <v>238</v>
      </c>
      <c r="C45" s="16">
        <v>183.91</v>
      </c>
      <c r="D45" s="16">
        <v>292</v>
      </c>
      <c r="E45" s="16">
        <v>53701.72</v>
      </c>
      <c r="F45" s="16">
        <v>108940.34000000001</v>
      </c>
      <c r="G45" s="16">
        <v>0.49294613914368174</v>
      </c>
      <c r="H45" s="16">
        <v>0.37403199135602733</v>
      </c>
      <c r="I45" s="16">
        <v>1.3179250720146674</v>
      </c>
    </row>
    <row r="46" spans="1:9" ht="15">
      <c r="A46" s="16"/>
      <c r="B46" s="16" t="s">
        <v>239</v>
      </c>
      <c r="C46" s="16">
        <v>189.72</v>
      </c>
      <c r="D46" s="16">
        <v>233</v>
      </c>
      <c r="E46" s="16">
        <v>44204.76</v>
      </c>
      <c r="F46" s="16">
        <v>108940.34000000001</v>
      </c>
      <c r="G46" s="16">
        <v>0.40577035100129116</v>
      </c>
      <c r="H46" s="16">
        <v>0.37403199135602733</v>
      </c>
      <c r="I46" s="16">
        <v>1.0848546658541121</v>
      </c>
    </row>
    <row r="48" spans="1:9" ht="15">
      <c r="A48" s="16" t="s">
        <v>250</v>
      </c>
      <c r="B48" s="16" t="s">
        <v>152</v>
      </c>
      <c r="C48" s="16" t="s">
        <v>241</v>
      </c>
      <c r="D48" s="16" t="s">
        <v>243</v>
      </c>
      <c r="E48" s="16"/>
      <c r="F48" s="16"/>
      <c r="G48" s="16"/>
      <c r="H48" s="16"/>
      <c r="I48" s="16"/>
    </row>
    <row r="49" spans="1:9" ht="15">
      <c r="A49" s="16"/>
      <c r="B49" s="16" t="s">
        <v>229</v>
      </c>
      <c r="C49" s="16">
        <v>242.97</v>
      </c>
      <c r="D49" s="16">
        <v>411</v>
      </c>
      <c r="E49" s="16">
        <f>C49*D49</f>
        <v>99860.67</v>
      </c>
      <c r="F49" s="16"/>
      <c r="G49" s="16"/>
      <c r="H49" s="16"/>
      <c r="I49" s="16"/>
    </row>
    <row r="50" spans="1:9" ht="15">
      <c r="A50" s="16"/>
      <c r="B50" s="16" t="s">
        <v>231</v>
      </c>
      <c r="C50" s="16">
        <v>241.55</v>
      </c>
      <c r="D50" s="16">
        <v>421</v>
      </c>
      <c r="E50" s="16">
        <f t="shared" ref="E50:E55" si="2">C50*D50</f>
        <v>101692.55</v>
      </c>
      <c r="F50" s="16"/>
      <c r="G50" s="16"/>
      <c r="H50" s="16"/>
      <c r="I50" s="16"/>
    </row>
    <row r="51" spans="1:9" ht="15">
      <c r="A51" s="16"/>
      <c r="B51" s="16" t="s">
        <v>232</v>
      </c>
      <c r="C51" s="16">
        <v>242.3</v>
      </c>
      <c r="D51" s="16">
        <v>391</v>
      </c>
      <c r="E51" s="16">
        <f t="shared" si="2"/>
        <v>94739.3</v>
      </c>
      <c r="F51" s="16"/>
      <c r="G51" s="16"/>
      <c r="H51" s="16"/>
      <c r="I51" s="16"/>
    </row>
    <row r="52" spans="1:9" ht="15">
      <c r="A52" s="16"/>
      <c r="B52" s="16"/>
      <c r="C52" s="16"/>
      <c r="D52" s="16"/>
      <c r="E52" s="16">
        <f>AVERAGE(E49:E51)</f>
        <v>98764.17333333334</v>
      </c>
      <c r="F52" s="16"/>
      <c r="G52" s="16"/>
      <c r="H52" s="16"/>
      <c r="I52" s="16"/>
    </row>
    <row r="53" spans="1:9" ht="15">
      <c r="A53" s="16"/>
      <c r="B53" s="16" t="s">
        <v>237</v>
      </c>
      <c r="C53" s="16">
        <v>245.83</v>
      </c>
      <c r="D53" s="16">
        <v>401</v>
      </c>
      <c r="E53" s="16">
        <f t="shared" si="2"/>
        <v>98577.83</v>
      </c>
      <c r="F53" s="16"/>
      <c r="G53" s="16"/>
      <c r="H53" s="16"/>
      <c r="I53" s="16"/>
    </row>
    <row r="54" spans="1:9" ht="15">
      <c r="A54" s="16"/>
      <c r="B54" s="16" t="s">
        <v>238</v>
      </c>
      <c r="C54" s="16">
        <v>245.75</v>
      </c>
      <c r="D54" s="16">
        <v>383</v>
      </c>
      <c r="E54" s="16">
        <f t="shared" si="2"/>
        <v>94122.25</v>
      </c>
      <c r="F54" s="16"/>
      <c r="G54" s="16"/>
      <c r="H54" s="16"/>
      <c r="I54" s="16"/>
    </row>
    <row r="55" spans="1:9" ht="15">
      <c r="A55" s="16"/>
      <c r="B55" s="16" t="s">
        <v>239</v>
      </c>
      <c r="C55" s="16">
        <v>233.55</v>
      </c>
      <c r="D55" s="16">
        <v>476</v>
      </c>
      <c r="E55" s="16">
        <f t="shared" si="2"/>
        <v>111169.8</v>
      </c>
      <c r="F55" s="16"/>
      <c r="G55" s="16"/>
      <c r="H55" s="16"/>
      <c r="I55" s="16"/>
    </row>
    <row r="56" spans="1:9" ht="15">
      <c r="A56" s="16"/>
      <c r="B56" s="16"/>
      <c r="C56" s="16"/>
      <c r="D56" s="16"/>
      <c r="E56" s="16">
        <f>AVERAGE(E53:E55)</f>
        <v>101289.96</v>
      </c>
      <c r="F56" s="16"/>
      <c r="G56" s="16"/>
      <c r="H56" s="16"/>
      <c r="I56" s="16"/>
    </row>
    <row r="57" spans="1:9" ht="15">
      <c r="A57" s="16"/>
      <c r="B57" s="16"/>
      <c r="C57" s="16"/>
      <c r="D57" s="16"/>
      <c r="E57" s="16"/>
      <c r="F57" s="16"/>
      <c r="G57" s="16"/>
      <c r="H57" s="16"/>
      <c r="I57" s="16"/>
    </row>
    <row r="58" spans="1:9" ht="15">
      <c r="A58" s="16"/>
      <c r="B58" s="16"/>
      <c r="C58" s="16"/>
      <c r="D58" s="16"/>
      <c r="E58" s="16"/>
      <c r="F58" s="16"/>
      <c r="G58" s="16"/>
      <c r="H58" s="16"/>
      <c r="I58" s="16"/>
    </row>
    <row r="59" spans="1:9" ht="15">
      <c r="A59" s="16"/>
      <c r="B59" s="16" t="s">
        <v>247</v>
      </c>
      <c r="C59" s="16" t="s">
        <v>240</v>
      </c>
      <c r="D59" s="16" t="s">
        <v>242</v>
      </c>
      <c r="E59" s="16"/>
      <c r="F59" s="16"/>
      <c r="G59" s="16"/>
      <c r="H59" s="16"/>
      <c r="I59" s="16"/>
    </row>
    <row r="60" spans="1:9" ht="15">
      <c r="A60" s="16"/>
      <c r="B60" s="16" t="s">
        <v>229</v>
      </c>
      <c r="C60" s="16">
        <v>143.32</v>
      </c>
      <c r="D60" s="16">
        <v>513</v>
      </c>
      <c r="E60" s="16">
        <f>C60*D60</f>
        <v>73523.16</v>
      </c>
      <c r="F60" s="16">
        <v>98764.17333333334</v>
      </c>
      <c r="G60" s="16">
        <f>E60/F60</f>
        <v>0.74443148277924798</v>
      </c>
      <c r="H60" s="16">
        <v>0.68849824491013134</v>
      </c>
      <c r="I60" s="16">
        <f>G60/H60</f>
        <v>1.0812394777802483</v>
      </c>
    </row>
    <row r="61" spans="1:9" ht="15">
      <c r="A61" s="16"/>
      <c r="B61" s="16" t="s">
        <v>231</v>
      </c>
      <c r="C61" s="16">
        <v>149.54</v>
      </c>
      <c r="D61" s="16">
        <v>462</v>
      </c>
      <c r="E61" s="16">
        <f t="shared" ref="E61:E66" si="3">C61*D61</f>
        <v>69087.48</v>
      </c>
      <c r="F61" s="16">
        <v>98764.17333333334</v>
      </c>
      <c r="G61" s="16">
        <f t="shared" ref="G61:G62" si="4">E61/F61</f>
        <v>0.69951965037794395</v>
      </c>
      <c r="H61" s="16">
        <v>0.68849824491013134</v>
      </c>
      <c r="I61" s="16">
        <f t="shared" ref="I61:I66" si="5">G61/H61</f>
        <v>1.0160078918854052</v>
      </c>
    </row>
    <row r="62" spans="1:9" ht="15">
      <c r="A62" s="16"/>
      <c r="B62" s="16" t="s">
        <v>232</v>
      </c>
      <c r="C62" s="16">
        <v>159.86000000000001</v>
      </c>
      <c r="D62" s="16">
        <v>384</v>
      </c>
      <c r="E62" s="16">
        <f t="shared" si="3"/>
        <v>61386.240000000005</v>
      </c>
      <c r="F62" s="16">
        <v>98764.17333333334</v>
      </c>
      <c r="G62" s="16">
        <f t="shared" si="4"/>
        <v>0.6215436015732021</v>
      </c>
      <c r="H62" s="16">
        <v>0.68849824491013134</v>
      </c>
      <c r="I62" s="16">
        <f t="shared" si="5"/>
        <v>0.90275263033434638</v>
      </c>
    </row>
    <row r="63" spans="1:9" ht="15">
      <c r="A63" s="16"/>
      <c r="B63" s="16"/>
      <c r="C63" s="16"/>
      <c r="D63" s="16"/>
      <c r="E63" s="16"/>
      <c r="F63" s="16"/>
      <c r="G63" s="16">
        <f>AVERAGE(G60:G62)</f>
        <v>0.68849824491013134</v>
      </c>
      <c r="H63" s="16"/>
      <c r="I63" s="16"/>
    </row>
    <row r="64" spans="1:9" ht="15">
      <c r="A64" s="16"/>
      <c r="B64" s="16" t="s">
        <v>237</v>
      </c>
      <c r="C64" s="16">
        <v>197.71</v>
      </c>
      <c r="D64" s="16">
        <v>531</v>
      </c>
      <c r="E64" s="16">
        <f t="shared" si="3"/>
        <v>104984.01000000001</v>
      </c>
      <c r="F64" s="16">
        <v>101289.96</v>
      </c>
      <c r="G64" s="16">
        <f>E64/F64</f>
        <v>1.0364700509310103</v>
      </c>
      <c r="H64" s="16">
        <v>0.68849824491013134</v>
      </c>
      <c r="I64" s="16">
        <f t="shared" si="5"/>
        <v>1.5054069615911645</v>
      </c>
    </row>
    <row r="65" spans="1:9" ht="15">
      <c r="A65" s="16"/>
      <c r="B65" s="16" t="s">
        <v>238</v>
      </c>
      <c r="C65" s="16">
        <v>211.05</v>
      </c>
      <c r="D65" s="16">
        <v>445</v>
      </c>
      <c r="E65" s="16">
        <f t="shared" si="3"/>
        <v>93917.25</v>
      </c>
      <c r="F65" s="16">
        <v>101289.96</v>
      </c>
      <c r="G65" s="16">
        <f t="shared" ref="G65:G66" si="6">E65/F65</f>
        <v>0.92721183817231234</v>
      </c>
      <c r="H65" s="16">
        <v>0.68849824491013134</v>
      </c>
      <c r="I65" s="16">
        <f t="shared" si="5"/>
        <v>1.3467163424553681</v>
      </c>
    </row>
    <row r="66" spans="1:9" ht="15">
      <c r="A66" s="16"/>
      <c r="B66" s="16" t="s">
        <v>239</v>
      </c>
      <c r="C66" s="16">
        <v>188.81</v>
      </c>
      <c r="D66" s="16">
        <v>591</v>
      </c>
      <c r="E66" s="16">
        <f t="shared" si="3"/>
        <v>111586.71</v>
      </c>
      <c r="F66" s="16">
        <v>101289.96</v>
      </c>
      <c r="G66" s="16">
        <f t="shared" si="6"/>
        <v>1.1016561759921715</v>
      </c>
      <c r="H66" s="16">
        <v>0.68849824491013134</v>
      </c>
      <c r="I66" s="16">
        <f t="shared" si="5"/>
        <v>1.6000856707136109</v>
      </c>
    </row>
    <row r="67" spans="1:9" ht="15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5">
      <c r="A68" s="16"/>
      <c r="B68" s="16"/>
      <c r="C68" s="16"/>
      <c r="D68" s="16"/>
      <c r="E68" s="16"/>
      <c r="F68" s="16"/>
      <c r="G68" s="16"/>
      <c r="H68" s="16"/>
      <c r="I68" s="16"/>
    </row>
    <row r="69" spans="1:9" ht="15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">
      <c r="A70" s="16"/>
      <c r="B70" s="16" t="s">
        <v>248</v>
      </c>
      <c r="C70" s="16" t="s">
        <v>240</v>
      </c>
      <c r="D70" s="16" t="s">
        <v>242</v>
      </c>
      <c r="E70" s="16"/>
      <c r="F70" s="16"/>
      <c r="G70" s="16"/>
      <c r="H70" s="16"/>
      <c r="I70" s="16"/>
    </row>
    <row r="71" spans="1:9" ht="15">
      <c r="A71" s="16"/>
      <c r="B71" s="16" t="s">
        <v>229</v>
      </c>
      <c r="C71" s="16">
        <v>244.27</v>
      </c>
      <c r="D71" s="16">
        <v>435</v>
      </c>
      <c r="E71" s="16">
        <f t="shared" ref="E71:E77" si="7">C71*D71</f>
        <v>106257.45000000001</v>
      </c>
      <c r="F71" s="16"/>
      <c r="G71" s="16"/>
      <c r="H71" s="16"/>
      <c r="I71" s="16"/>
    </row>
    <row r="72" spans="1:9" ht="15">
      <c r="A72" s="16"/>
      <c r="B72" s="16" t="s">
        <v>231</v>
      </c>
      <c r="C72" s="16">
        <v>231.86</v>
      </c>
      <c r="D72" s="16">
        <v>512</v>
      </c>
      <c r="E72" s="16">
        <f t="shared" si="7"/>
        <v>118712.32000000001</v>
      </c>
      <c r="F72" s="16"/>
      <c r="G72" s="16"/>
      <c r="H72" s="16"/>
      <c r="I72" s="16"/>
    </row>
    <row r="73" spans="1:9" ht="15">
      <c r="A73" s="16"/>
      <c r="B73" s="16" t="s">
        <v>232</v>
      </c>
      <c r="C73" s="16">
        <v>246.78</v>
      </c>
      <c r="D73" s="16">
        <v>410</v>
      </c>
      <c r="E73" s="16">
        <f t="shared" si="7"/>
        <v>101179.8</v>
      </c>
      <c r="F73" s="16"/>
      <c r="G73" s="16"/>
      <c r="H73" s="16"/>
      <c r="I73" s="16"/>
    </row>
    <row r="74" spans="1:9" ht="15">
      <c r="A74" s="16"/>
      <c r="B74" s="16"/>
      <c r="C74" s="16"/>
      <c r="D74" s="16"/>
      <c r="E74" s="16">
        <f>AVERAGE(E71:E73)</f>
        <v>108716.52333333333</v>
      </c>
      <c r="F74" s="16"/>
      <c r="G74" s="16"/>
      <c r="H74" s="16"/>
      <c r="I74" s="16"/>
    </row>
    <row r="75" spans="1:9" ht="15">
      <c r="A75" s="16"/>
      <c r="B75" s="16" t="s">
        <v>237</v>
      </c>
      <c r="C75" s="16">
        <v>208.54</v>
      </c>
      <c r="D75" s="16">
        <v>455</v>
      </c>
      <c r="E75" s="16">
        <f t="shared" si="7"/>
        <v>94885.7</v>
      </c>
      <c r="F75" s="16"/>
      <c r="G75" s="16"/>
      <c r="H75" s="16"/>
      <c r="I75" s="16"/>
    </row>
    <row r="76" spans="1:9" ht="15">
      <c r="A76" s="16"/>
      <c r="B76" s="16" t="s">
        <v>238</v>
      </c>
      <c r="C76" s="16">
        <v>210.53</v>
      </c>
      <c r="D76" s="16">
        <v>444</v>
      </c>
      <c r="E76" s="16">
        <f t="shared" si="7"/>
        <v>93475.32</v>
      </c>
      <c r="F76" s="16"/>
      <c r="G76" s="16"/>
      <c r="H76" s="16"/>
      <c r="I76" s="16"/>
    </row>
    <row r="77" spans="1:9" ht="15">
      <c r="A77" s="16"/>
      <c r="B77" s="16" t="s">
        <v>239</v>
      </c>
      <c r="C77" s="16">
        <v>199.27</v>
      </c>
      <c r="D77" s="16">
        <v>480</v>
      </c>
      <c r="E77" s="16">
        <f t="shared" si="7"/>
        <v>95649.600000000006</v>
      </c>
      <c r="F77" s="16"/>
      <c r="G77" s="16"/>
      <c r="H77" s="16"/>
      <c r="I77" s="16"/>
    </row>
    <row r="78" spans="1:9" ht="15">
      <c r="A78" s="16"/>
      <c r="B78" s="16"/>
      <c r="C78" s="16"/>
      <c r="D78" s="16"/>
      <c r="E78" s="16">
        <f>AVERAGE(E75:E77)</f>
        <v>94670.206666666665</v>
      </c>
      <c r="F78" s="16"/>
      <c r="G78" s="16"/>
      <c r="H78" s="16"/>
      <c r="I78" s="16"/>
    </row>
    <row r="79" spans="1:9" ht="15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5">
      <c r="A80" s="16"/>
      <c r="B80" s="16"/>
      <c r="C80" s="16"/>
      <c r="D80" s="16"/>
      <c r="E80" s="16"/>
      <c r="F80" s="16"/>
      <c r="G80" s="16"/>
      <c r="H80" s="16"/>
      <c r="I80" s="16"/>
    </row>
    <row r="81" spans="1:9" ht="15">
      <c r="A81" s="16"/>
      <c r="B81" s="16" t="s">
        <v>249</v>
      </c>
      <c r="C81" s="16" t="s">
        <v>240</v>
      </c>
      <c r="D81" s="16" t="s">
        <v>242</v>
      </c>
      <c r="E81" s="16"/>
      <c r="F81" s="16"/>
      <c r="G81" s="16"/>
      <c r="H81" s="16"/>
      <c r="I81" s="16"/>
    </row>
    <row r="82" spans="1:9" ht="15">
      <c r="A82" s="16"/>
      <c r="B82" s="16" t="s">
        <v>229</v>
      </c>
      <c r="C82" s="16">
        <v>220.57</v>
      </c>
      <c r="D82" s="16">
        <v>175</v>
      </c>
      <c r="E82" s="16">
        <f t="shared" ref="E82:E84" si="8">C82*D82</f>
        <v>38599.75</v>
      </c>
      <c r="F82" s="16">
        <v>108716.52333333333</v>
      </c>
      <c r="G82" s="16">
        <f>E82/F82</f>
        <v>0.3550495252837525</v>
      </c>
      <c r="H82" s="16">
        <v>0.35703680369715035</v>
      </c>
      <c r="I82" s="16">
        <f>G82/H82</f>
        <v>0.99443396761112746</v>
      </c>
    </row>
    <row r="83" spans="1:9" ht="15">
      <c r="A83" s="16"/>
      <c r="B83" s="16" t="s">
        <v>231</v>
      </c>
      <c r="C83" s="16">
        <v>217.7</v>
      </c>
      <c r="D83" s="16">
        <v>187</v>
      </c>
      <c r="E83" s="16">
        <f t="shared" si="8"/>
        <v>40709.9</v>
      </c>
      <c r="F83" s="16">
        <v>108716.52333333333</v>
      </c>
      <c r="G83" s="16">
        <f t="shared" ref="G83:G84" si="9">E83/F83</f>
        <v>0.3744591783456897</v>
      </c>
      <c r="H83" s="16">
        <v>0.35703680369715035</v>
      </c>
      <c r="I83" s="16">
        <f t="shared" ref="I83:I88" si="10">G83/H83</f>
        <v>1.0487971393092506</v>
      </c>
    </row>
    <row r="84" spans="1:9" ht="15">
      <c r="A84" s="16"/>
      <c r="B84" s="16" t="s">
        <v>232</v>
      </c>
      <c r="C84" s="16">
        <v>219.75</v>
      </c>
      <c r="D84" s="16">
        <v>169</v>
      </c>
      <c r="E84" s="16">
        <f t="shared" si="8"/>
        <v>37137.75</v>
      </c>
      <c r="F84" s="16">
        <v>108716.52333333333</v>
      </c>
      <c r="G84" s="16">
        <f t="shared" si="9"/>
        <v>0.34160170746200891</v>
      </c>
      <c r="H84" s="16">
        <v>0.35703680369715035</v>
      </c>
      <c r="I84" s="16">
        <f t="shared" si="10"/>
        <v>0.95676889307962221</v>
      </c>
    </row>
    <row r="85" spans="1:9" ht="15">
      <c r="A85" s="16"/>
      <c r="B85" s="16"/>
      <c r="C85" s="16"/>
      <c r="D85" s="16"/>
      <c r="E85" s="16"/>
      <c r="F85" s="16"/>
      <c r="G85" s="16">
        <f>AVERAGE(G82:G84)</f>
        <v>0.35703680369715035</v>
      </c>
      <c r="H85" s="16"/>
      <c r="I85" s="16"/>
    </row>
    <row r="86" spans="1:9" ht="15">
      <c r="A86" s="16"/>
      <c r="B86" s="16" t="s">
        <v>237</v>
      </c>
      <c r="C86" s="16">
        <v>242.52</v>
      </c>
      <c r="D86" s="16">
        <v>332</v>
      </c>
      <c r="E86" s="16">
        <f t="shared" ref="E86:E88" si="11">C86*D86</f>
        <v>80516.639999999999</v>
      </c>
      <c r="F86" s="16">
        <v>94670.206666666665</v>
      </c>
      <c r="G86" s="16">
        <f>E86/F86</f>
        <v>0.85049608356194573</v>
      </c>
      <c r="H86" s="16">
        <v>0.35703680369715035</v>
      </c>
      <c r="I86" s="16">
        <f t="shared" si="10"/>
        <v>2.3820963966598883</v>
      </c>
    </row>
    <row r="87" spans="1:9" ht="15">
      <c r="A87" s="16"/>
      <c r="B87" s="16" t="s">
        <v>238</v>
      </c>
      <c r="C87" s="16">
        <v>246.35</v>
      </c>
      <c r="D87" s="16">
        <v>278</v>
      </c>
      <c r="E87" s="16">
        <f t="shared" si="11"/>
        <v>68485.3</v>
      </c>
      <c r="F87" s="16">
        <v>94670.206666666665</v>
      </c>
      <c r="G87" s="16">
        <f t="shared" ref="G87:G88" si="12">E87/F87</f>
        <v>0.72340921617649367</v>
      </c>
      <c r="H87" s="16">
        <v>0.35703680369715035</v>
      </c>
      <c r="I87" s="16">
        <f t="shared" si="10"/>
        <v>2.0261474690718768</v>
      </c>
    </row>
    <row r="88" spans="1:9" ht="15">
      <c r="A88" s="16"/>
      <c r="B88" s="16" t="s">
        <v>239</v>
      </c>
      <c r="C88" s="16">
        <v>239.34</v>
      </c>
      <c r="D88" s="16">
        <v>353</v>
      </c>
      <c r="E88" s="16">
        <f t="shared" si="11"/>
        <v>84487.02</v>
      </c>
      <c r="F88" s="16">
        <v>94670.206666666665</v>
      </c>
      <c r="G88" s="16">
        <f t="shared" si="12"/>
        <v>0.89243514907998867</v>
      </c>
      <c r="H88" s="16">
        <v>0.35703680369715035</v>
      </c>
      <c r="I88" s="16">
        <f t="shared" si="10"/>
        <v>2.4995606610823788</v>
      </c>
    </row>
  </sheetData>
  <mergeCells count="1">
    <mergeCell ref="A1:J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EA99D-7195-40E9-A5C3-07F20EC8EE40}">
  <dimension ref="A1:O42"/>
  <sheetViews>
    <sheetView workbookViewId="0">
      <selection activeCell="A16" sqref="A16:F16"/>
    </sheetView>
  </sheetViews>
  <sheetFormatPr defaultRowHeight="14"/>
  <cols>
    <col min="1" max="1" width="20.1640625" customWidth="1"/>
    <col min="2" max="2" width="29.4140625" customWidth="1"/>
    <col min="3" max="3" width="18.33203125" customWidth="1"/>
    <col min="4" max="4" width="43.25" customWidth="1"/>
    <col min="5" max="5" width="16" customWidth="1"/>
    <col min="6" max="6" width="24.33203125" customWidth="1"/>
    <col min="7" max="7" width="25.08203125" customWidth="1"/>
    <col min="8" max="8" width="17.5" customWidth="1"/>
    <col min="9" max="9" width="13.9140625" customWidth="1"/>
    <col min="10" max="10" width="11.9140625" customWidth="1"/>
    <col min="11" max="11" width="26.75" customWidth="1"/>
    <col min="14" max="14" width="15.1640625" customWidth="1"/>
    <col min="15" max="15" width="15.33203125" customWidth="1"/>
  </cols>
  <sheetData>
    <row r="1" spans="1:15" ht="15.5">
      <c r="A1" s="17" t="s">
        <v>0</v>
      </c>
      <c r="B1" s="17" t="s">
        <v>301</v>
      </c>
      <c r="C1" s="17" t="s">
        <v>305</v>
      </c>
      <c r="D1" s="35" t="s">
        <v>309</v>
      </c>
      <c r="E1" s="34" t="s">
        <v>316</v>
      </c>
      <c r="F1" s="17" t="s">
        <v>308</v>
      </c>
      <c r="G1" s="17" t="s">
        <v>317</v>
      </c>
      <c r="H1" s="31" t="s">
        <v>320</v>
      </c>
      <c r="I1" s="17" t="s">
        <v>251</v>
      </c>
      <c r="J1" s="17" t="s">
        <v>252</v>
      </c>
      <c r="K1" s="5" t="s">
        <v>323</v>
      </c>
      <c r="L1" s="17" t="s">
        <v>253</v>
      </c>
      <c r="M1" s="17" t="s">
        <v>324</v>
      </c>
      <c r="N1" s="17" t="s">
        <v>325</v>
      </c>
      <c r="O1" s="31" t="s">
        <v>328</v>
      </c>
    </row>
    <row r="2" spans="1:15" ht="15.5">
      <c r="A2" s="17" t="s">
        <v>299</v>
      </c>
      <c r="B2" s="17" t="s">
        <v>302</v>
      </c>
      <c r="C2" s="17" t="s">
        <v>306</v>
      </c>
      <c r="D2" s="17" t="s">
        <v>310</v>
      </c>
      <c r="E2" s="34">
        <v>56</v>
      </c>
      <c r="F2" s="12">
        <v>0.9792620390012684</v>
      </c>
      <c r="G2" s="33" t="s">
        <v>318</v>
      </c>
      <c r="H2" s="17" t="s">
        <v>254</v>
      </c>
      <c r="I2" s="17" t="s">
        <v>255</v>
      </c>
      <c r="J2" s="17" t="s">
        <v>255</v>
      </c>
      <c r="K2" s="17" t="s">
        <v>256</v>
      </c>
      <c r="L2" s="17" t="s">
        <v>255</v>
      </c>
      <c r="M2" s="17">
        <v>100</v>
      </c>
      <c r="N2" s="17" t="s">
        <v>327</v>
      </c>
      <c r="O2" s="31" t="s">
        <v>329</v>
      </c>
    </row>
    <row r="3" spans="1:15" ht="15.5">
      <c r="A3" s="17" t="s">
        <v>3</v>
      </c>
      <c r="B3" s="17" t="s">
        <v>303</v>
      </c>
      <c r="C3" s="17" t="s">
        <v>306</v>
      </c>
      <c r="D3" s="17" t="s">
        <v>312</v>
      </c>
      <c r="E3" s="34">
        <v>54</v>
      </c>
      <c r="F3" s="12">
        <v>7.8245061947629466</v>
      </c>
      <c r="G3" s="33" t="s">
        <v>319</v>
      </c>
      <c r="H3" s="17" t="s">
        <v>257</v>
      </c>
      <c r="I3" s="17" t="s">
        <v>255</v>
      </c>
      <c r="J3" s="17" t="s">
        <v>255</v>
      </c>
      <c r="K3" s="17" t="s">
        <v>258</v>
      </c>
      <c r="L3" s="17" t="s">
        <v>259</v>
      </c>
      <c r="M3" s="17">
        <v>80</v>
      </c>
      <c r="N3" s="17" t="s">
        <v>326</v>
      </c>
    </row>
    <row r="4" spans="1:15" ht="15.5">
      <c r="A4" s="17" t="s">
        <v>4</v>
      </c>
      <c r="B4" s="17" t="s">
        <v>303</v>
      </c>
      <c r="C4" s="17" t="s">
        <v>306</v>
      </c>
      <c r="D4" s="33" t="s">
        <v>311</v>
      </c>
      <c r="E4" s="34">
        <v>57</v>
      </c>
      <c r="F4" s="12">
        <v>4.5131373577022336</v>
      </c>
      <c r="G4" s="33" t="s">
        <v>319</v>
      </c>
      <c r="H4" s="17" t="s">
        <v>260</v>
      </c>
      <c r="I4" s="17" t="s">
        <v>255</v>
      </c>
      <c r="J4" s="17" t="s">
        <v>261</v>
      </c>
      <c r="K4" s="17" t="s">
        <v>256</v>
      </c>
      <c r="L4" s="17" t="s">
        <v>259</v>
      </c>
      <c r="M4" s="17">
        <v>70</v>
      </c>
      <c r="N4" s="17" t="s">
        <v>326</v>
      </c>
    </row>
    <row r="5" spans="1:15" ht="15.5">
      <c r="A5" s="17" t="s">
        <v>5</v>
      </c>
      <c r="B5" s="17" t="s">
        <v>302</v>
      </c>
      <c r="C5" s="17" t="s">
        <v>306</v>
      </c>
      <c r="D5" s="17" t="s">
        <v>310</v>
      </c>
      <c r="E5" s="34">
        <v>34</v>
      </c>
      <c r="F5" s="12">
        <v>5.9577530069081872</v>
      </c>
      <c r="G5" s="33" t="s">
        <v>318</v>
      </c>
      <c r="H5" s="17" t="s">
        <v>262</v>
      </c>
      <c r="I5" s="17" t="s">
        <v>255</v>
      </c>
      <c r="J5" s="17" t="s">
        <v>261</v>
      </c>
      <c r="K5" s="17" t="s">
        <v>256</v>
      </c>
      <c r="L5" s="17" t="s">
        <v>255</v>
      </c>
      <c r="M5" s="17">
        <v>20</v>
      </c>
      <c r="N5" s="17" t="s">
        <v>327</v>
      </c>
    </row>
    <row r="6" spans="1:15" ht="15.5">
      <c r="A6" s="17" t="s">
        <v>300</v>
      </c>
      <c r="B6" s="17" t="s">
        <v>303</v>
      </c>
      <c r="C6" s="17" t="s">
        <v>306</v>
      </c>
      <c r="D6" s="33" t="s">
        <v>311</v>
      </c>
      <c r="E6" s="34">
        <v>63</v>
      </c>
      <c r="F6" s="12">
        <v>9.2967137110540818</v>
      </c>
      <c r="G6" s="33" t="s">
        <v>319</v>
      </c>
      <c r="H6" s="17" t="s">
        <v>263</v>
      </c>
      <c r="I6" s="17" t="s">
        <v>255</v>
      </c>
      <c r="J6" s="17" t="s">
        <v>261</v>
      </c>
      <c r="K6" s="17" t="s">
        <v>258</v>
      </c>
      <c r="L6" s="17" t="s">
        <v>259</v>
      </c>
      <c r="M6" s="17">
        <v>50</v>
      </c>
      <c r="N6" s="17" t="s">
        <v>326</v>
      </c>
    </row>
    <row r="7" spans="1:15" ht="15.5">
      <c r="A7" s="17" t="s">
        <v>6</v>
      </c>
      <c r="B7" s="17" t="s">
        <v>303</v>
      </c>
      <c r="C7" s="17" t="s">
        <v>307</v>
      </c>
      <c r="D7" s="33" t="s">
        <v>311</v>
      </c>
      <c r="E7" s="34">
        <v>56</v>
      </c>
      <c r="F7" s="12">
        <v>4.9171430924549702</v>
      </c>
      <c r="G7" s="33" t="s">
        <v>319</v>
      </c>
      <c r="H7" s="17" t="s">
        <v>264</v>
      </c>
      <c r="I7" s="17" t="s">
        <v>255</v>
      </c>
      <c r="J7" s="17" t="s">
        <v>261</v>
      </c>
      <c r="K7" s="17" t="s">
        <v>258</v>
      </c>
      <c r="L7" s="17" t="s">
        <v>255</v>
      </c>
      <c r="M7" s="17">
        <v>100</v>
      </c>
      <c r="N7" s="17" t="s">
        <v>326</v>
      </c>
    </row>
    <row r="8" spans="1:15" ht="15.5">
      <c r="A8" s="17" t="s">
        <v>7</v>
      </c>
      <c r="B8" s="17" t="s">
        <v>303</v>
      </c>
      <c r="C8" s="17" t="s">
        <v>307</v>
      </c>
      <c r="D8" s="33" t="s">
        <v>311</v>
      </c>
      <c r="E8" s="34">
        <v>64</v>
      </c>
      <c r="F8" s="12">
        <v>9.7762368103878465</v>
      </c>
      <c r="G8" s="33" t="s">
        <v>319</v>
      </c>
      <c r="H8" s="17" t="s">
        <v>265</v>
      </c>
      <c r="I8" s="17" t="s">
        <v>255</v>
      </c>
      <c r="J8" s="17" t="s">
        <v>266</v>
      </c>
      <c r="K8" s="17" t="s">
        <v>258</v>
      </c>
      <c r="L8" s="17" t="s">
        <v>255</v>
      </c>
      <c r="M8" s="17">
        <v>60</v>
      </c>
      <c r="N8" s="17" t="s">
        <v>326</v>
      </c>
    </row>
    <row r="9" spans="1:15" ht="15.5">
      <c r="A9" s="17" t="s">
        <v>8</v>
      </c>
      <c r="B9" s="17" t="s">
        <v>302</v>
      </c>
      <c r="C9" s="17" t="s">
        <v>307</v>
      </c>
      <c r="D9" s="17" t="s">
        <v>310</v>
      </c>
      <c r="E9" s="34">
        <v>45</v>
      </c>
      <c r="F9" s="12">
        <v>1.1736033396237318</v>
      </c>
      <c r="G9" s="33" t="s">
        <v>318</v>
      </c>
      <c r="H9" s="17" t="s">
        <v>267</v>
      </c>
      <c r="I9" s="17" t="s">
        <v>255</v>
      </c>
      <c r="J9" s="17" t="s">
        <v>255</v>
      </c>
      <c r="K9" s="17" t="s">
        <v>256</v>
      </c>
      <c r="L9" s="17" t="s">
        <v>255</v>
      </c>
      <c r="M9" s="17">
        <v>80</v>
      </c>
      <c r="N9" s="17" t="s">
        <v>327</v>
      </c>
      <c r="O9" s="31" t="s">
        <v>329</v>
      </c>
    </row>
    <row r="10" spans="1:15" ht="15.5">
      <c r="A10" s="17" t="s">
        <v>9</v>
      </c>
      <c r="B10" s="17" t="s">
        <v>303</v>
      </c>
      <c r="C10" s="17" t="s">
        <v>306</v>
      </c>
      <c r="D10" s="33" t="s">
        <v>311</v>
      </c>
      <c r="E10" s="34">
        <v>59</v>
      </c>
      <c r="F10" s="12">
        <v>9.9736276512724622</v>
      </c>
      <c r="G10" s="33" t="s">
        <v>319</v>
      </c>
      <c r="H10" s="17" t="s">
        <v>268</v>
      </c>
      <c r="I10" s="17" t="s">
        <v>255</v>
      </c>
      <c r="J10" s="17" t="s">
        <v>255</v>
      </c>
      <c r="K10" s="17" t="s">
        <v>258</v>
      </c>
      <c r="L10" s="17" t="s">
        <v>255</v>
      </c>
      <c r="M10" s="17">
        <v>40</v>
      </c>
      <c r="N10" s="17" t="s">
        <v>326</v>
      </c>
    </row>
    <row r="11" spans="1:15" ht="15.5">
      <c r="A11" s="17" t="s">
        <v>10</v>
      </c>
      <c r="B11" s="17" t="s">
        <v>302</v>
      </c>
      <c r="C11" s="17" t="s">
        <v>307</v>
      </c>
      <c r="D11" s="17" t="s">
        <v>310</v>
      </c>
      <c r="E11" s="34">
        <v>58</v>
      </c>
      <c r="F11" s="12">
        <v>0.94492254032310607</v>
      </c>
      <c r="G11" s="33" t="s">
        <v>318</v>
      </c>
      <c r="H11" s="17" t="s">
        <v>269</v>
      </c>
      <c r="I11" s="17" t="s">
        <v>255</v>
      </c>
      <c r="J11" s="17" t="s">
        <v>255</v>
      </c>
      <c r="K11" s="17" t="s">
        <v>256</v>
      </c>
      <c r="L11" s="17" t="s">
        <v>255</v>
      </c>
      <c r="M11" s="17">
        <v>100</v>
      </c>
      <c r="N11" s="17" t="s">
        <v>327</v>
      </c>
      <c r="O11" s="31" t="s">
        <v>329</v>
      </c>
    </row>
    <row r="12" spans="1:15" ht="15.5">
      <c r="A12" s="17" t="s">
        <v>11</v>
      </c>
      <c r="B12" s="17" t="s">
        <v>302</v>
      </c>
      <c r="C12" s="17" t="s">
        <v>307</v>
      </c>
      <c r="D12" s="17" t="s">
        <v>310</v>
      </c>
      <c r="E12" s="34">
        <v>36</v>
      </c>
      <c r="F12" s="12">
        <v>1.9429718247067143</v>
      </c>
      <c r="G12" s="33" t="s">
        <v>318</v>
      </c>
      <c r="H12" s="17" t="s">
        <v>270</v>
      </c>
      <c r="I12" s="17" t="s">
        <v>255</v>
      </c>
      <c r="J12" s="17" t="s">
        <v>255</v>
      </c>
      <c r="K12" s="17" t="s">
        <v>256</v>
      </c>
      <c r="L12" s="17" t="s">
        <v>255</v>
      </c>
      <c r="M12" s="17">
        <v>80</v>
      </c>
      <c r="N12" s="17" t="s">
        <v>327</v>
      </c>
    </row>
    <row r="13" spans="1:15" ht="15.5">
      <c r="A13" s="17" t="s">
        <v>12</v>
      </c>
      <c r="B13" s="17" t="s">
        <v>302</v>
      </c>
      <c r="C13" s="17" t="s">
        <v>307</v>
      </c>
      <c r="D13" s="17" t="s">
        <v>310</v>
      </c>
      <c r="E13" s="34">
        <v>43</v>
      </c>
      <c r="F13" s="12">
        <v>5.9818488211376657</v>
      </c>
      <c r="G13" s="33" t="s">
        <v>318</v>
      </c>
      <c r="H13" s="17" t="s">
        <v>271</v>
      </c>
      <c r="I13" s="17" t="s">
        <v>255</v>
      </c>
      <c r="J13" s="17" t="s">
        <v>261</v>
      </c>
      <c r="K13" s="17" t="s">
        <v>256</v>
      </c>
      <c r="L13" s="17" t="s">
        <v>255</v>
      </c>
      <c r="M13" s="17">
        <v>80</v>
      </c>
      <c r="N13" s="17" t="s">
        <v>327</v>
      </c>
      <c r="O13" s="31" t="s">
        <v>329</v>
      </c>
    </row>
    <row r="14" spans="1:15" ht="15.5">
      <c r="A14" s="17" t="s">
        <v>13</v>
      </c>
      <c r="B14" s="17" t="s">
        <v>302</v>
      </c>
      <c r="C14" s="17" t="s">
        <v>307</v>
      </c>
      <c r="D14" s="17" t="s">
        <v>310</v>
      </c>
      <c r="E14" s="34">
        <v>35</v>
      </c>
      <c r="F14" s="12">
        <v>6.2680065491216839</v>
      </c>
      <c r="G14" s="33" t="s">
        <v>318</v>
      </c>
      <c r="H14" s="17" t="s">
        <v>272</v>
      </c>
      <c r="I14" s="17" t="s">
        <v>255</v>
      </c>
      <c r="J14" s="17" t="s">
        <v>261</v>
      </c>
      <c r="K14" s="17" t="s">
        <v>256</v>
      </c>
      <c r="L14" s="17" t="s">
        <v>255</v>
      </c>
      <c r="M14" s="17">
        <v>70</v>
      </c>
      <c r="N14" s="17" t="s">
        <v>327</v>
      </c>
    </row>
    <row r="15" spans="1:15" ht="15.5">
      <c r="A15" s="17" t="s">
        <v>14</v>
      </c>
      <c r="B15" s="17" t="s">
        <v>303</v>
      </c>
      <c r="C15" s="17" t="s">
        <v>306</v>
      </c>
      <c r="D15" s="33" t="s">
        <v>311</v>
      </c>
      <c r="E15" s="34">
        <v>70</v>
      </c>
      <c r="F15" s="12">
        <v>10.878992953251746</v>
      </c>
      <c r="G15" s="33" t="s">
        <v>319</v>
      </c>
      <c r="H15" s="17" t="s">
        <v>273</v>
      </c>
      <c r="I15" s="17" t="s">
        <v>255</v>
      </c>
      <c r="J15" s="17" t="s">
        <v>255</v>
      </c>
      <c r="K15" s="17" t="s">
        <v>274</v>
      </c>
      <c r="L15" s="17" t="s">
        <v>255</v>
      </c>
      <c r="M15" s="17">
        <v>80</v>
      </c>
      <c r="N15" s="17" t="s">
        <v>326</v>
      </c>
    </row>
    <row r="16" spans="1:15" ht="15.5">
      <c r="A16" s="17" t="s">
        <v>15</v>
      </c>
      <c r="B16" s="17" t="s">
        <v>303</v>
      </c>
      <c r="C16" s="17" t="s">
        <v>307</v>
      </c>
      <c r="D16" s="33" t="s">
        <v>311</v>
      </c>
      <c r="E16" s="34">
        <v>30</v>
      </c>
      <c r="F16" s="12">
        <v>5.2166051846315673</v>
      </c>
      <c r="G16" s="33" t="s">
        <v>319</v>
      </c>
      <c r="H16" s="17" t="s">
        <v>275</v>
      </c>
      <c r="I16" s="17" t="s">
        <v>255</v>
      </c>
      <c r="J16" s="17" t="s">
        <v>255</v>
      </c>
      <c r="K16" s="17" t="s">
        <v>258</v>
      </c>
      <c r="L16" s="17" t="s">
        <v>259</v>
      </c>
      <c r="M16" s="17">
        <v>80</v>
      </c>
      <c r="N16" s="17" t="s">
        <v>326</v>
      </c>
    </row>
    <row r="17" spans="1:15" ht="15.5">
      <c r="A17" s="17" t="s">
        <v>16</v>
      </c>
      <c r="B17" s="17" t="s">
        <v>302</v>
      </c>
      <c r="C17" s="17" t="s">
        <v>306</v>
      </c>
      <c r="D17" s="17" t="s">
        <v>310</v>
      </c>
      <c r="E17" s="34">
        <v>33</v>
      </c>
      <c r="F17" s="12">
        <v>2.0302873668939387</v>
      </c>
      <c r="G17" s="33" t="s">
        <v>318</v>
      </c>
      <c r="H17" s="17" t="s">
        <v>276</v>
      </c>
      <c r="I17" s="17" t="s">
        <v>255</v>
      </c>
      <c r="J17" s="17" t="s">
        <v>255</v>
      </c>
      <c r="K17" s="17" t="s">
        <v>256</v>
      </c>
      <c r="L17" s="17" t="s">
        <v>255</v>
      </c>
      <c r="M17" s="17">
        <v>80</v>
      </c>
      <c r="N17" s="17" t="s">
        <v>327</v>
      </c>
    </row>
    <row r="18" spans="1:15" ht="15.5">
      <c r="A18" s="17" t="s">
        <v>17</v>
      </c>
      <c r="B18" s="17" t="s">
        <v>303</v>
      </c>
      <c r="C18" s="17" t="s">
        <v>306</v>
      </c>
      <c r="D18" s="33" t="s">
        <v>311</v>
      </c>
      <c r="E18" s="34">
        <v>37</v>
      </c>
      <c r="F18" s="12">
        <v>13.341663455535103</v>
      </c>
      <c r="G18" s="33" t="s">
        <v>319</v>
      </c>
      <c r="H18" s="17" t="s">
        <v>277</v>
      </c>
      <c r="I18" s="17" t="s">
        <v>255</v>
      </c>
      <c r="J18" s="17" t="s">
        <v>255</v>
      </c>
      <c r="K18" s="17" t="s">
        <v>258</v>
      </c>
      <c r="L18" s="17" t="s">
        <v>259</v>
      </c>
      <c r="M18" s="17">
        <v>80</v>
      </c>
      <c r="N18" s="17" t="s">
        <v>326</v>
      </c>
    </row>
    <row r="19" spans="1:15" ht="15.5">
      <c r="A19" s="17" t="s">
        <v>18</v>
      </c>
      <c r="B19" s="17" t="s">
        <v>302</v>
      </c>
      <c r="C19" s="17" t="s">
        <v>307</v>
      </c>
      <c r="D19" s="17" t="s">
        <v>310</v>
      </c>
      <c r="E19" s="34">
        <v>33</v>
      </c>
      <c r="F19" s="12">
        <v>2.3539082342012501</v>
      </c>
      <c r="G19" s="33" t="s">
        <v>318</v>
      </c>
      <c r="H19" s="17" t="s">
        <v>278</v>
      </c>
      <c r="I19" s="17" t="s">
        <v>255</v>
      </c>
      <c r="J19" s="17" t="s">
        <v>261</v>
      </c>
      <c r="K19" s="17" t="s">
        <v>256</v>
      </c>
      <c r="L19" s="17" t="s">
        <v>255</v>
      </c>
      <c r="M19" s="17">
        <v>50</v>
      </c>
      <c r="N19" s="17" t="s">
        <v>327</v>
      </c>
      <c r="O19" s="31" t="s">
        <v>330</v>
      </c>
    </row>
    <row r="20" spans="1:15" ht="15.5">
      <c r="A20" s="17" t="s">
        <v>19</v>
      </c>
      <c r="B20" s="17" t="s">
        <v>302</v>
      </c>
      <c r="C20" s="17" t="s">
        <v>306</v>
      </c>
      <c r="D20" s="17" t="s">
        <v>310</v>
      </c>
      <c r="E20" s="34">
        <v>41</v>
      </c>
      <c r="F20" s="12">
        <v>6.363317344229876</v>
      </c>
      <c r="G20" s="33" t="s">
        <v>318</v>
      </c>
      <c r="H20" s="17" t="s">
        <v>279</v>
      </c>
      <c r="I20" s="17" t="s">
        <v>255</v>
      </c>
      <c r="J20" s="17" t="s">
        <v>255</v>
      </c>
      <c r="K20" s="17" t="s">
        <v>256</v>
      </c>
      <c r="L20" s="17" t="s">
        <v>255</v>
      </c>
      <c r="M20" s="17">
        <v>80</v>
      </c>
      <c r="N20" s="17" t="s">
        <v>327</v>
      </c>
      <c r="O20" s="31" t="s">
        <v>329</v>
      </c>
    </row>
    <row r="21" spans="1:15" ht="15.5">
      <c r="A21" s="17" t="s">
        <v>20</v>
      </c>
      <c r="B21" s="17" t="s">
        <v>303</v>
      </c>
      <c r="C21" s="17" t="s">
        <v>306</v>
      </c>
      <c r="D21" s="33" t="s">
        <v>311</v>
      </c>
      <c r="E21" s="34">
        <v>41</v>
      </c>
      <c r="F21" s="12">
        <v>5.4045082005573324</v>
      </c>
      <c r="G21" s="33" t="s">
        <v>319</v>
      </c>
      <c r="H21" s="17" t="s">
        <v>280</v>
      </c>
      <c r="I21" s="17" t="s">
        <v>255</v>
      </c>
      <c r="J21" s="17" t="s">
        <v>255</v>
      </c>
      <c r="K21" s="17" t="s">
        <v>258</v>
      </c>
      <c r="L21" s="17" t="s">
        <v>259</v>
      </c>
      <c r="M21" s="17">
        <v>80</v>
      </c>
      <c r="N21" s="17" t="s">
        <v>326</v>
      </c>
    </row>
    <row r="22" spans="1:15" ht="15.5">
      <c r="A22" s="17" t="s">
        <v>33</v>
      </c>
      <c r="B22" s="17" t="s">
        <v>303</v>
      </c>
      <c r="C22" s="17" t="s">
        <v>307</v>
      </c>
      <c r="D22" s="33" t="s">
        <v>311</v>
      </c>
      <c r="E22" s="34">
        <v>42</v>
      </c>
      <c r="F22" s="12">
        <v>5.5081947573379093</v>
      </c>
      <c r="G22" s="33" t="s">
        <v>319</v>
      </c>
      <c r="H22" s="17" t="s">
        <v>281</v>
      </c>
      <c r="I22" s="17" t="s">
        <v>255</v>
      </c>
      <c r="J22" s="17" t="s">
        <v>255</v>
      </c>
      <c r="K22" s="17" t="s">
        <v>256</v>
      </c>
      <c r="L22" s="17" t="s">
        <v>259</v>
      </c>
      <c r="M22" s="17">
        <v>80</v>
      </c>
      <c r="N22" s="17" t="s">
        <v>326</v>
      </c>
    </row>
    <row r="23" spans="1:15" ht="15.5">
      <c r="A23" s="17" t="s">
        <v>34</v>
      </c>
      <c r="B23" s="17" t="s">
        <v>302</v>
      </c>
      <c r="C23" s="17" t="s">
        <v>307</v>
      </c>
      <c r="D23" s="17" t="s">
        <v>310</v>
      </c>
      <c r="E23" s="34">
        <v>54</v>
      </c>
      <c r="F23" s="12">
        <v>2.745913404250516</v>
      </c>
      <c r="G23" s="33" t="s">
        <v>318</v>
      </c>
      <c r="H23" s="17" t="s">
        <v>282</v>
      </c>
      <c r="I23" s="17" t="s">
        <v>255</v>
      </c>
      <c r="J23" s="17" t="s">
        <v>261</v>
      </c>
      <c r="K23" s="17" t="s">
        <v>256</v>
      </c>
      <c r="L23" s="17" t="s">
        <v>255</v>
      </c>
      <c r="M23" s="17">
        <v>50</v>
      </c>
      <c r="N23" s="17" t="s">
        <v>327</v>
      </c>
      <c r="O23" s="31" t="s">
        <v>329</v>
      </c>
    </row>
    <row r="24" spans="1:15" ht="15.5">
      <c r="A24" s="17" t="s">
        <v>35</v>
      </c>
      <c r="B24" s="17" t="s">
        <v>302</v>
      </c>
      <c r="C24" s="17" t="s">
        <v>307</v>
      </c>
      <c r="D24" s="33" t="s">
        <v>315</v>
      </c>
      <c r="E24" s="34">
        <v>4</v>
      </c>
      <c r="F24" s="12">
        <v>6.400119872231814</v>
      </c>
      <c r="G24" s="33" t="s">
        <v>318</v>
      </c>
      <c r="H24" s="17" t="s">
        <v>283</v>
      </c>
      <c r="I24" s="17" t="s">
        <v>255</v>
      </c>
      <c r="J24" s="17" t="s">
        <v>261</v>
      </c>
      <c r="K24" s="17" t="s">
        <v>256</v>
      </c>
      <c r="L24" s="17" t="s">
        <v>259</v>
      </c>
      <c r="M24" s="17">
        <v>80</v>
      </c>
      <c r="N24" s="17" t="s">
        <v>326</v>
      </c>
    </row>
    <row r="25" spans="1:15" ht="15.5">
      <c r="A25" s="17" t="s">
        <v>36</v>
      </c>
      <c r="B25" s="17" t="s">
        <v>302</v>
      </c>
      <c r="C25" s="17" t="s">
        <v>306</v>
      </c>
      <c r="D25" s="17" t="s">
        <v>310</v>
      </c>
      <c r="E25" s="34">
        <v>33</v>
      </c>
      <c r="F25" s="12">
        <v>2.7570118145843936</v>
      </c>
      <c r="G25" s="33" t="s">
        <v>318</v>
      </c>
      <c r="H25" s="17" t="s">
        <v>284</v>
      </c>
      <c r="I25" s="17" t="s">
        <v>255</v>
      </c>
      <c r="J25" s="17" t="s">
        <v>255</v>
      </c>
      <c r="K25" s="17" t="s">
        <v>256</v>
      </c>
      <c r="L25" s="17" t="s">
        <v>255</v>
      </c>
      <c r="M25" s="17">
        <v>40</v>
      </c>
    </row>
    <row r="26" spans="1:15" ht="15.5">
      <c r="A26" s="17" t="s">
        <v>37</v>
      </c>
      <c r="B26" s="17" t="s">
        <v>302</v>
      </c>
      <c r="C26" s="17" t="s">
        <v>306</v>
      </c>
      <c r="D26" s="17" t="s">
        <v>310</v>
      </c>
      <c r="E26" s="34">
        <v>42</v>
      </c>
      <c r="F26" s="12">
        <v>2.7639624100852873</v>
      </c>
      <c r="G26" s="33" t="s">
        <v>318</v>
      </c>
      <c r="H26" s="17" t="s">
        <v>285</v>
      </c>
      <c r="I26" s="17" t="s">
        <v>255</v>
      </c>
      <c r="J26" s="17" t="s">
        <v>255</v>
      </c>
      <c r="K26" s="17" t="s">
        <v>256</v>
      </c>
      <c r="L26" s="17" t="s">
        <v>255</v>
      </c>
      <c r="M26" s="17">
        <v>70</v>
      </c>
    </row>
    <row r="27" spans="1:15" ht="15.5">
      <c r="A27" s="17" t="s">
        <v>38</v>
      </c>
      <c r="B27" s="17" t="s">
        <v>303</v>
      </c>
      <c r="C27" s="17" t="s">
        <v>307</v>
      </c>
      <c r="D27" s="33" t="s">
        <v>311</v>
      </c>
      <c r="E27" s="34">
        <v>46</v>
      </c>
      <c r="F27" s="12">
        <v>5.8407602942936281</v>
      </c>
      <c r="G27" s="33" t="s">
        <v>319</v>
      </c>
      <c r="H27" s="17" t="s">
        <v>286</v>
      </c>
      <c r="I27" s="17" t="s">
        <v>255</v>
      </c>
      <c r="J27" s="17" t="s">
        <v>259</v>
      </c>
      <c r="K27" s="17" t="s">
        <v>258</v>
      </c>
      <c r="L27" s="17" t="s">
        <v>259</v>
      </c>
      <c r="M27" s="17">
        <v>20</v>
      </c>
    </row>
    <row r="28" spans="1:15" ht="15.5">
      <c r="A28" s="17" t="s">
        <v>39</v>
      </c>
      <c r="B28" s="17" t="s">
        <v>304</v>
      </c>
      <c r="C28" s="17" t="s">
        <v>307</v>
      </c>
      <c r="D28" s="33" t="s">
        <v>315</v>
      </c>
      <c r="E28" s="34">
        <v>11</v>
      </c>
      <c r="F28" s="12">
        <v>2.7928615570105499</v>
      </c>
      <c r="G28" s="33" t="s">
        <v>318</v>
      </c>
      <c r="H28" s="17" t="s">
        <v>287</v>
      </c>
      <c r="I28" s="17" t="s">
        <v>255</v>
      </c>
      <c r="J28" s="17" t="s">
        <v>255</v>
      </c>
      <c r="K28" s="17" t="s">
        <v>256</v>
      </c>
      <c r="L28" s="17" t="s">
        <v>255</v>
      </c>
      <c r="M28" s="17">
        <v>80</v>
      </c>
    </row>
    <row r="29" spans="1:15" ht="15.5">
      <c r="A29" s="17" t="s">
        <v>40</v>
      </c>
      <c r="B29" s="17" t="s">
        <v>303</v>
      </c>
      <c r="C29" s="17" t="s">
        <v>307</v>
      </c>
      <c r="D29" s="33" t="s">
        <v>311</v>
      </c>
      <c r="E29" s="34">
        <v>46</v>
      </c>
      <c r="F29" s="12">
        <v>13.346488500617154</v>
      </c>
      <c r="G29" s="33" t="s">
        <v>319</v>
      </c>
      <c r="H29" s="17" t="s">
        <v>288</v>
      </c>
      <c r="I29" s="17" t="s">
        <v>255</v>
      </c>
      <c r="J29" s="17" t="s">
        <v>255</v>
      </c>
      <c r="K29" s="17" t="s">
        <v>258</v>
      </c>
      <c r="L29" s="17" t="s">
        <v>255</v>
      </c>
      <c r="M29" s="17">
        <v>60</v>
      </c>
    </row>
    <row r="30" spans="1:15" ht="15.5">
      <c r="A30" s="17" t="s">
        <v>41</v>
      </c>
      <c r="B30" s="17" t="s">
        <v>302</v>
      </c>
      <c r="C30" s="17" t="s">
        <v>307</v>
      </c>
      <c r="D30" s="33" t="s">
        <v>315</v>
      </c>
      <c r="E30" s="34">
        <v>19</v>
      </c>
      <c r="F30" s="12">
        <v>2.9344678999155689</v>
      </c>
      <c r="G30" s="33" t="s">
        <v>318</v>
      </c>
      <c r="H30" s="17" t="s">
        <v>321</v>
      </c>
      <c r="I30" s="17" t="s">
        <v>255</v>
      </c>
      <c r="J30" s="17" t="s">
        <v>266</v>
      </c>
      <c r="K30" s="17" t="s">
        <v>256</v>
      </c>
      <c r="L30" s="17" t="s">
        <v>255</v>
      </c>
      <c r="M30" s="17">
        <v>80</v>
      </c>
    </row>
    <row r="31" spans="1:15" ht="15.5">
      <c r="A31" s="17" t="s">
        <v>42</v>
      </c>
      <c r="B31" s="17" t="s">
        <v>302</v>
      </c>
      <c r="C31" s="17" t="s">
        <v>307</v>
      </c>
      <c r="D31" s="33" t="s">
        <v>315</v>
      </c>
      <c r="E31" s="34">
        <v>42</v>
      </c>
      <c r="F31" s="12">
        <v>6.5217045316249269</v>
      </c>
      <c r="G31" s="33" t="s">
        <v>318</v>
      </c>
      <c r="H31" s="17" t="s">
        <v>289</v>
      </c>
      <c r="I31" s="17" t="s">
        <v>255</v>
      </c>
      <c r="J31" s="17" t="s">
        <v>255</v>
      </c>
      <c r="K31" s="17" t="s">
        <v>258</v>
      </c>
      <c r="L31" s="17" t="s">
        <v>259</v>
      </c>
      <c r="M31" s="17">
        <v>80</v>
      </c>
    </row>
    <row r="32" spans="1:15" ht="15.5">
      <c r="A32" s="17" t="s">
        <v>43</v>
      </c>
      <c r="B32" s="17" t="s">
        <v>302</v>
      </c>
      <c r="C32" s="17" t="s">
        <v>307</v>
      </c>
      <c r="D32" s="17" t="s">
        <v>314</v>
      </c>
      <c r="E32" s="34">
        <v>45</v>
      </c>
      <c r="F32" s="12">
        <v>14.159779574755273</v>
      </c>
      <c r="G32" s="33" t="s">
        <v>319</v>
      </c>
      <c r="H32" s="17" t="s">
        <v>290</v>
      </c>
      <c r="I32" s="17" t="s">
        <v>255</v>
      </c>
      <c r="J32" s="17" t="s">
        <v>255</v>
      </c>
      <c r="K32" s="17" t="s">
        <v>258</v>
      </c>
      <c r="L32" s="17" t="s">
        <v>255</v>
      </c>
      <c r="M32" s="17">
        <v>70</v>
      </c>
    </row>
    <row r="33" spans="1:13" ht="15.5">
      <c r="A33" s="17" t="s">
        <v>44</v>
      </c>
      <c r="B33" s="17" t="s">
        <v>302</v>
      </c>
      <c r="C33" s="17" t="s">
        <v>307</v>
      </c>
      <c r="D33" s="17" t="s">
        <v>310</v>
      </c>
      <c r="E33" s="34">
        <v>7</v>
      </c>
      <c r="F33" s="12">
        <v>3.7875173534675133</v>
      </c>
      <c r="G33" s="33" t="s">
        <v>318</v>
      </c>
      <c r="H33" s="17" t="s">
        <v>291</v>
      </c>
      <c r="I33" s="17" t="s">
        <v>255</v>
      </c>
      <c r="J33" s="17" t="s">
        <v>255</v>
      </c>
      <c r="K33" s="17" t="s">
        <v>256</v>
      </c>
      <c r="L33" s="17" t="s">
        <v>255</v>
      </c>
      <c r="M33" s="17">
        <v>80</v>
      </c>
    </row>
    <row r="34" spans="1:13" ht="15.5">
      <c r="A34" s="17" t="s">
        <v>45</v>
      </c>
      <c r="B34" s="17" t="s">
        <v>302</v>
      </c>
      <c r="C34" s="17" t="s">
        <v>307</v>
      </c>
      <c r="D34" s="33" t="s">
        <v>315</v>
      </c>
      <c r="E34" s="34">
        <v>12</v>
      </c>
      <c r="F34" s="12">
        <v>3.9062268585543314</v>
      </c>
      <c r="G34" s="33" t="s">
        <v>318</v>
      </c>
      <c r="H34" s="17" t="s">
        <v>292</v>
      </c>
      <c r="I34" s="17" t="s">
        <v>255</v>
      </c>
      <c r="J34" s="17" t="s">
        <v>255</v>
      </c>
      <c r="K34" s="17" t="s">
        <v>256</v>
      </c>
      <c r="L34" s="17" t="s">
        <v>259</v>
      </c>
      <c r="M34" s="17">
        <v>80</v>
      </c>
    </row>
    <row r="35" spans="1:13" ht="15.5">
      <c r="A35" s="17" t="s">
        <v>46</v>
      </c>
      <c r="B35" s="17" t="s">
        <v>302</v>
      </c>
      <c r="C35" s="17" t="s">
        <v>307</v>
      </c>
      <c r="D35" s="17" t="s">
        <v>314</v>
      </c>
      <c r="E35" s="34">
        <v>55</v>
      </c>
      <c r="F35" s="12">
        <v>14.361282081995432</v>
      </c>
      <c r="G35" s="33" t="s">
        <v>319</v>
      </c>
      <c r="H35" s="17" t="s">
        <v>293</v>
      </c>
      <c r="I35" s="17" t="s">
        <v>259</v>
      </c>
      <c r="J35" s="17" t="s">
        <v>255</v>
      </c>
      <c r="K35" s="17" t="s">
        <v>274</v>
      </c>
      <c r="L35" s="17" t="s">
        <v>259</v>
      </c>
      <c r="M35" s="17">
        <v>50</v>
      </c>
    </row>
    <row r="36" spans="1:13" ht="15.5">
      <c r="A36" s="17" t="s">
        <v>47</v>
      </c>
      <c r="B36" s="17" t="s">
        <v>302</v>
      </c>
      <c r="C36" s="17" t="s">
        <v>306</v>
      </c>
      <c r="D36" s="17" t="s">
        <v>314</v>
      </c>
      <c r="E36" s="34">
        <v>34</v>
      </c>
      <c r="F36" s="12">
        <v>14.453777935172399</v>
      </c>
      <c r="G36" s="33" t="s">
        <v>319</v>
      </c>
      <c r="H36" s="17" t="s">
        <v>294</v>
      </c>
      <c r="I36" s="17" t="s">
        <v>255</v>
      </c>
      <c r="J36" s="17" t="s">
        <v>255</v>
      </c>
      <c r="K36" s="17" t="s">
        <v>258</v>
      </c>
      <c r="L36" s="17" t="s">
        <v>255</v>
      </c>
      <c r="M36" s="17">
        <v>80</v>
      </c>
    </row>
    <row r="37" spans="1:13" ht="15.5">
      <c r="A37" s="17" t="s">
        <v>48</v>
      </c>
      <c r="B37" s="17" t="s">
        <v>302</v>
      </c>
      <c r="C37" s="17" t="s">
        <v>307</v>
      </c>
      <c r="D37" s="17" t="s">
        <v>315</v>
      </c>
      <c r="E37" s="34">
        <v>32</v>
      </c>
      <c r="F37" s="12">
        <v>4.1812645977606095</v>
      </c>
      <c r="G37" s="33" t="s">
        <v>318</v>
      </c>
      <c r="H37" s="17" t="s">
        <v>295</v>
      </c>
      <c r="I37" s="17" t="s">
        <v>255</v>
      </c>
      <c r="J37" s="17" t="s">
        <v>255</v>
      </c>
      <c r="K37" s="17" t="s">
        <v>256</v>
      </c>
      <c r="L37" s="17" t="s">
        <v>255</v>
      </c>
      <c r="M37" s="17">
        <v>40</v>
      </c>
    </row>
    <row r="38" spans="1:13" ht="15.5">
      <c r="A38" s="17" t="s">
        <v>49</v>
      </c>
      <c r="B38" s="17" t="s">
        <v>304</v>
      </c>
      <c r="C38" s="17" t="s">
        <v>306</v>
      </c>
      <c r="D38" s="17" t="s">
        <v>313</v>
      </c>
      <c r="E38" s="34">
        <v>55</v>
      </c>
      <c r="F38" s="12">
        <v>16.656784357910762</v>
      </c>
      <c r="G38" s="33" t="s">
        <v>319</v>
      </c>
      <c r="H38" s="17" t="s">
        <v>322</v>
      </c>
      <c r="I38" s="17" t="s">
        <v>255</v>
      </c>
      <c r="J38" s="17" t="s">
        <v>255</v>
      </c>
      <c r="K38" s="17" t="s">
        <v>258</v>
      </c>
      <c r="L38" s="17" t="s">
        <v>259</v>
      </c>
      <c r="M38" s="17">
        <v>50</v>
      </c>
    </row>
    <row r="39" spans="1:13" ht="15.5">
      <c r="A39" s="17" t="s">
        <v>50</v>
      </c>
      <c r="B39" s="17" t="s">
        <v>302</v>
      </c>
      <c r="C39" s="17" t="s">
        <v>306</v>
      </c>
      <c r="D39" s="17" t="s">
        <v>315</v>
      </c>
      <c r="E39" s="34">
        <v>31</v>
      </c>
      <c r="F39" s="12">
        <v>6.8119106027647538</v>
      </c>
      <c r="G39" s="33" t="s">
        <v>318</v>
      </c>
      <c r="H39" s="17" t="s">
        <v>296</v>
      </c>
      <c r="I39" s="17" t="s">
        <v>255</v>
      </c>
      <c r="J39" s="17" t="s">
        <v>255</v>
      </c>
      <c r="K39" s="17" t="s">
        <v>256</v>
      </c>
      <c r="L39" s="17" t="s">
        <v>259</v>
      </c>
      <c r="M39" s="17">
        <v>80</v>
      </c>
    </row>
    <row r="40" spans="1:13" ht="15.5">
      <c r="A40" s="17" t="s">
        <v>51</v>
      </c>
      <c r="B40" s="17" t="s">
        <v>303</v>
      </c>
      <c r="C40" s="17" t="s">
        <v>306</v>
      </c>
      <c r="D40" s="33" t="s">
        <v>311</v>
      </c>
      <c r="E40" s="34">
        <v>3</v>
      </c>
      <c r="F40" s="12">
        <v>7.6568957531067747</v>
      </c>
      <c r="G40" s="33" t="s">
        <v>319</v>
      </c>
      <c r="H40" s="17" t="s">
        <v>297</v>
      </c>
      <c r="I40" s="17" t="s">
        <v>255</v>
      </c>
      <c r="J40" s="17" t="s">
        <v>255</v>
      </c>
      <c r="K40" s="17" t="s">
        <v>258</v>
      </c>
      <c r="L40" s="17" t="s">
        <v>259</v>
      </c>
      <c r="M40" s="17">
        <v>50</v>
      </c>
    </row>
    <row r="41" spans="1:13" ht="15.5">
      <c r="A41" s="17" t="s">
        <v>52</v>
      </c>
      <c r="B41" s="17" t="s">
        <v>303</v>
      </c>
      <c r="C41" s="17" t="s">
        <v>307</v>
      </c>
      <c r="D41" s="33" t="s">
        <v>311</v>
      </c>
      <c r="E41" s="34">
        <v>28</v>
      </c>
      <c r="F41" s="12">
        <v>14.760859310442569</v>
      </c>
      <c r="G41" s="33" t="s">
        <v>319</v>
      </c>
      <c r="H41" s="17" t="s">
        <v>298</v>
      </c>
      <c r="I41" s="17" t="s">
        <v>255</v>
      </c>
      <c r="J41" s="17" t="s">
        <v>266</v>
      </c>
      <c r="K41" s="17" t="s">
        <v>258</v>
      </c>
      <c r="L41" s="17" t="s">
        <v>259</v>
      </c>
      <c r="M41" s="17">
        <v>50</v>
      </c>
    </row>
    <row r="42" spans="1:13">
      <c r="G42" s="32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Figure 2</vt:lpstr>
      <vt:lpstr>Figure 3</vt:lpstr>
      <vt:lpstr>Figure4</vt:lpstr>
      <vt:lpstr>Figure5</vt:lpstr>
      <vt:lpstr>Figure6</vt:lpstr>
      <vt:lpstr>Figure7</vt:lpstr>
      <vt:lpstr>Table 1 and Table 2</vt:lpstr>
      <vt:lpstr>Figure7!_Hlk109417401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小红帽</dc:creator>
  <cp:lastModifiedBy>xiaohongmao</cp:lastModifiedBy>
  <dcterms:created xsi:type="dcterms:W3CDTF">2015-06-05T18:19:34Z</dcterms:created>
  <dcterms:modified xsi:type="dcterms:W3CDTF">2022-09-24T13:25:24Z</dcterms:modified>
</cp:coreProperties>
</file>