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ملف الاستمارات للترقية\copper chitosan\final\"/>
    </mc:Choice>
  </mc:AlternateContent>
  <xr:revisionPtr revIDLastSave="0" documentId="13_ncr:1_{EA318F4A-EE5F-4A90-A659-E5295911EAC6}" xr6:coauthVersionLast="47" xr6:coauthVersionMax="47" xr10:uidLastSave="{00000000-0000-0000-0000-000000000000}"/>
  <bookViews>
    <workbookView xWindow="-120" yWindow="-120" windowWidth="20730" windowHeight="11160" firstSheet="3" activeTab="5" xr2:uid="{00000000-000D-0000-FFFF-FFFF00000000}"/>
  </bookViews>
  <sheets>
    <sheet name="Cu std LD&amp; LQ Tab 1 " sheetId="6" r:id="rId1"/>
    <sheet name=" Cu Muscle LD&amp; LQ Tab 1" sheetId="8" r:id="rId2"/>
    <sheet name="DL&amp;QL liver Tab 1" sheetId="14" r:id="rId3"/>
    <sheet name="Recovery, Accuracy, Precision" sheetId="3" r:id="rId4"/>
    <sheet name="std addition Tab 3" sheetId="18" r:id="rId5"/>
    <sheet name="DL&amp; QL Serum Tab 1" sheetId="17" r:id="rId6"/>
    <sheet name=" Serum std Tab 1" sheetId="16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8" l="1"/>
  <c r="M12" i="18"/>
  <c r="E24" i="18"/>
  <c r="E23" i="18"/>
  <c r="F12" i="18"/>
  <c r="E12" i="18"/>
  <c r="P9" i="18"/>
  <c r="P6" i="18"/>
  <c r="P3" i="18"/>
  <c r="O11" i="18"/>
  <c r="O10" i="18"/>
  <c r="O9" i="18"/>
  <c r="O8" i="18"/>
  <c r="O7" i="18"/>
  <c r="O6" i="18"/>
  <c r="O5" i="18"/>
  <c r="O4" i="18"/>
  <c r="O3" i="18"/>
  <c r="M4" i="18"/>
  <c r="M5" i="18"/>
  <c r="M6" i="18"/>
  <c r="M7" i="18"/>
  <c r="M8" i="18"/>
  <c r="M9" i="18"/>
  <c r="M10" i="18"/>
  <c r="M11" i="18"/>
  <c r="M3" i="18"/>
  <c r="L6" i="18"/>
  <c r="L7" i="18"/>
  <c r="L8" i="18"/>
  <c r="L9" i="18"/>
  <c r="L10" i="18"/>
  <c r="L11" i="18"/>
  <c r="L4" i="18"/>
  <c r="L5" i="18"/>
  <c r="L3" i="18"/>
  <c r="D22" i="18"/>
  <c r="E22" i="18" s="1"/>
  <c r="D21" i="18"/>
  <c r="G20" i="18" s="1"/>
  <c r="E20" i="18"/>
  <c r="D20" i="18"/>
  <c r="D19" i="18"/>
  <c r="E19" i="18" s="1"/>
  <c r="D18" i="18"/>
  <c r="E18" i="18" s="1"/>
  <c r="D17" i="18"/>
  <c r="G18" i="18" s="1"/>
  <c r="D16" i="18"/>
  <c r="E16" i="18" s="1"/>
  <c r="D15" i="18"/>
  <c r="E15" i="18" s="1"/>
  <c r="D14" i="18"/>
  <c r="H9" i="18"/>
  <c r="H6" i="18"/>
  <c r="H3" i="18"/>
  <c r="G8" i="18"/>
  <c r="G7" i="18"/>
  <c r="G6" i="18"/>
  <c r="G5" i="18"/>
  <c r="G4" i="18"/>
  <c r="G3" i="18"/>
  <c r="D11" i="18"/>
  <c r="E11" i="18" s="1"/>
  <c r="D10" i="18"/>
  <c r="G9" i="18" s="1"/>
  <c r="D8" i="18"/>
  <c r="E8" i="18" s="1"/>
  <c r="D7" i="18"/>
  <c r="E7" i="18" s="1"/>
  <c r="E5" i="18"/>
  <c r="D4" i="18"/>
  <c r="E4" i="18" s="1"/>
  <c r="D5" i="18"/>
  <c r="D3" i="18"/>
  <c r="E3" i="18" s="1"/>
  <c r="C3" i="18"/>
  <c r="D9" i="18"/>
  <c r="E9" i="18" s="1"/>
  <c r="D6" i="18"/>
  <c r="E6" i="18" s="1"/>
  <c r="D21" i="16"/>
  <c r="D20" i="16"/>
  <c r="D19" i="16"/>
  <c r="C21" i="16"/>
  <c r="C20" i="16"/>
  <c r="C19" i="16"/>
  <c r="I17" i="16"/>
  <c r="I16" i="16"/>
  <c r="H13" i="16"/>
  <c r="H12" i="16"/>
  <c r="H11" i="16"/>
  <c r="H4" i="16"/>
  <c r="H5" i="16"/>
  <c r="H6" i="16"/>
  <c r="H7" i="16"/>
  <c r="H8" i="16"/>
  <c r="H9" i="16"/>
  <c r="H10" i="16"/>
  <c r="H3" i="16"/>
  <c r="G4" i="16"/>
  <c r="G5" i="16"/>
  <c r="G6" i="16"/>
  <c r="G7" i="16"/>
  <c r="G8" i="16"/>
  <c r="G9" i="16"/>
  <c r="G10" i="16"/>
  <c r="G3" i="16"/>
  <c r="M15" i="17"/>
  <c r="M14" i="17"/>
  <c r="M13" i="17"/>
  <c r="E21" i="18" l="1"/>
  <c r="H20" i="18" s="1"/>
  <c r="G21" i="18"/>
  <c r="G22" i="18" s="1"/>
  <c r="G15" i="18"/>
  <c r="G14" i="18"/>
  <c r="E14" i="18"/>
  <c r="H14" i="18" s="1"/>
  <c r="E17" i="18"/>
  <c r="H17" i="18" s="1"/>
  <c r="G17" i="18"/>
  <c r="G19" i="18" s="1"/>
  <c r="E10" i="18"/>
  <c r="G10" i="18"/>
  <c r="G11" i="18" s="1"/>
  <c r="I18" i="16"/>
  <c r="G16" i="18" l="1"/>
  <c r="F10" i="16" l="1"/>
  <c r="F7" i="16"/>
  <c r="F6" i="16"/>
  <c r="F5" i="16"/>
  <c r="F4" i="16"/>
  <c r="F3" i="16"/>
  <c r="F9" i="16"/>
  <c r="F8" i="16"/>
  <c r="R29" i="3" l="1"/>
  <c r="R28" i="3"/>
  <c r="R27" i="3"/>
  <c r="Q25" i="3"/>
  <c r="Q24" i="3"/>
  <c r="Q23" i="3"/>
  <c r="J11" i="3" l="1"/>
  <c r="I24" i="3"/>
  <c r="I23" i="3"/>
  <c r="I22" i="3"/>
  <c r="H23" i="3"/>
  <c r="H24" i="3" s="1"/>
  <c r="H22" i="3"/>
  <c r="J17" i="3"/>
  <c r="J18" i="3"/>
  <c r="J19" i="3"/>
  <c r="J20" i="3"/>
  <c r="J21" i="3"/>
  <c r="J16" i="3"/>
  <c r="G10" i="3"/>
  <c r="H9" i="3"/>
  <c r="G9" i="3"/>
  <c r="H8" i="3"/>
  <c r="G8" i="3"/>
  <c r="T25" i="3"/>
  <c r="T24" i="3"/>
  <c r="T23" i="3"/>
  <c r="T18" i="3"/>
  <c r="T19" i="3"/>
  <c r="T20" i="3"/>
  <c r="T21" i="3"/>
  <c r="T22" i="3"/>
  <c r="T17" i="3"/>
  <c r="S18" i="3"/>
  <c r="S19" i="3"/>
  <c r="S20" i="3"/>
  <c r="S24" i="3" s="1"/>
  <c r="S25" i="3" s="1"/>
  <c r="S21" i="3"/>
  <c r="S22" i="3"/>
  <c r="S17" i="3"/>
  <c r="S23" i="3" s="1"/>
  <c r="O26" i="3"/>
  <c r="O25" i="3"/>
  <c r="G12" i="3"/>
  <c r="G11" i="3"/>
  <c r="L10" i="14"/>
  <c r="L9" i="14"/>
  <c r="L8" i="14"/>
  <c r="O18" i="3"/>
  <c r="O19" i="3"/>
  <c r="O20" i="3"/>
  <c r="O21" i="3"/>
  <c r="O22" i="3"/>
  <c r="O23" i="3"/>
  <c r="O24" i="3"/>
  <c r="N18" i="3"/>
  <c r="N19" i="3"/>
  <c r="N20" i="3"/>
  <c r="N21" i="3"/>
  <c r="N22" i="3"/>
  <c r="N23" i="3"/>
  <c r="N24" i="3"/>
  <c r="N17" i="3"/>
  <c r="O17" i="3" s="1"/>
  <c r="L10" i="8"/>
  <c r="L9" i="8"/>
  <c r="L8" i="8"/>
  <c r="D17" i="3"/>
  <c r="D18" i="3"/>
  <c r="D19" i="3"/>
  <c r="D20" i="3"/>
  <c r="D21" i="3"/>
  <c r="D22" i="3"/>
  <c r="D23" i="3"/>
  <c r="D24" i="3"/>
  <c r="D16" i="3"/>
  <c r="E16" i="3"/>
  <c r="L9" i="6"/>
  <c r="L10" i="6" s="1"/>
  <c r="H10" i="3" l="1"/>
  <c r="L11" i="6"/>
  <c r="E18" i="3" l="1"/>
  <c r="E19" i="3"/>
  <c r="E20" i="3"/>
  <c r="E21" i="3"/>
  <c r="E22" i="3"/>
  <c r="E23" i="3"/>
  <c r="E24" i="3"/>
  <c r="E17" i="3"/>
  <c r="D12" i="3"/>
  <c r="E12" i="3" s="1"/>
  <c r="D11" i="3"/>
  <c r="E11" i="3"/>
  <c r="D10" i="3"/>
  <c r="E10" i="3"/>
  <c r="D13" i="3"/>
  <c r="E13" i="3" s="1"/>
  <c r="E5" i="3"/>
  <c r="E6" i="3"/>
  <c r="E7" i="3"/>
  <c r="E9" i="3"/>
  <c r="E3" i="3"/>
  <c r="D4" i="3"/>
  <c r="E4" i="3" s="1"/>
  <c r="D5" i="3"/>
  <c r="D6" i="3"/>
  <c r="D7" i="3"/>
  <c r="D8" i="3"/>
  <c r="E8" i="3" s="1"/>
  <c r="D9" i="3"/>
  <c r="E26" i="3" l="1"/>
  <c r="E25" i="3"/>
  <c r="D3" i="3"/>
</calcChain>
</file>

<file path=xl/sharedStrings.xml><?xml version="1.0" encoding="utf-8"?>
<sst xmlns="http://schemas.openxmlformats.org/spreadsheetml/2006/main" count="243" uniqueCount="63">
  <si>
    <t>mean</t>
  </si>
  <si>
    <t>sd</t>
  </si>
  <si>
    <t>conc</t>
  </si>
  <si>
    <t>area</t>
  </si>
  <si>
    <t>act.conc</t>
  </si>
  <si>
    <t>recovery</t>
  </si>
  <si>
    <t>nano Cu</t>
  </si>
  <si>
    <t>act.amount</t>
  </si>
  <si>
    <t>rec.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</si>
  <si>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</si>
  <si>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</si>
  <si>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</si>
  <si>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</si>
  <si>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</si>
  <si>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</si>
  <si>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</si>
  <si>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</si>
  <si>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</si>
  <si>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</si>
  <si>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</si>
  <si>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</si>
  <si>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</si>
  <si>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</si>
  <si>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</si>
  <si>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</si>
  <si>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</si>
  <si>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</si>
  <si>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</si>
  <si>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</si>
  <si>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</si>
  <si>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</si>
  <si>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</si>
  <si>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</si>
  <si>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</si>
  <si>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</si>
  <si>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</si>
  <si>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</si>
  <si>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</si>
  <si>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Standard Residuals</t>
  </si>
  <si>
    <t>Accuracy</t>
  </si>
  <si>
    <t>stdv</t>
  </si>
  <si>
    <t>lq</t>
  </si>
  <si>
    <t>ld</t>
  </si>
  <si>
    <t>Lq</t>
  </si>
  <si>
    <t>QC Of Muscle</t>
  </si>
  <si>
    <t>QC of Liver</t>
  </si>
  <si>
    <t>act amount</t>
  </si>
  <si>
    <t>rec</t>
  </si>
  <si>
    <t>LQ</t>
  </si>
  <si>
    <t>Acc</t>
  </si>
  <si>
    <t>amount</t>
  </si>
  <si>
    <t>rsd%</t>
  </si>
  <si>
    <t>intra</t>
  </si>
  <si>
    <t>inter</t>
  </si>
  <si>
    <t>rsd</t>
  </si>
  <si>
    <t>Recovery</t>
  </si>
  <si>
    <t>robustness</t>
  </si>
  <si>
    <t>pooledRSD</t>
  </si>
  <si>
    <t>actual</t>
  </si>
  <si>
    <t>50ng/ml</t>
  </si>
  <si>
    <t>reco.mean</t>
  </si>
  <si>
    <t>conc.</t>
  </si>
  <si>
    <t>rec.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</si>
</sst>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03825432752081"/>
          <c:y val="0.15782407407407409"/>
          <c:w val="0.81145972138098121"/>
          <c:h val="0.622716170895304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'Recovery, Accuracy, Precision'!$C$2</c:f>
              <c:strCache>
                <c:ptCount val="1"/>
                <c:pt idx="0">
                  <c:v>area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72.149x - 0.104</a:t>
                    </a:r>
                    <a:br>
                      <a:rPr lang="en-US" baseline="0"/>
                    </a:br>
                    <a:r>
                      <a:rPr lang="en-US" baseline="0"/>
                      <a:t>R² = 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'Recovery, Accuracy, Precision'!$B$3:$B$12</c:f>
              <c:numCache>
                <c:formatCode>General</c:formatCode>
                <c:ptCount val="10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</c:numCache>
            </c:numRef>
          </c:xVal>
          <c:yVal>
            <c:numRef>
              <c:f>'Recovery, Accuracy, Precision'!$C$3:$C$12</c:f>
              <c:numCache>
                <c:formatCode>General</c:formatCode>
                <c:ptCount val="10"/>
                <c:pt idx="0">
                  <c:v>3.54</c:v>
                </c:pt>
                <c:pt idx="1">
                  <c:v>7.1</c:v>
                </c:pt>
                <c:pt idx="2">
                  <c:v>14.2</c:v>
                </c:pt>
                <c:pt idx="3">
                  <c:v>28.8</c:v>
                </c:pt>
                <c:pt idx="4">
                  <c:v>57.6</c:v>
                </c:pt>
                <c:pt idx="5">
                  <c:v>72.13</c:v>
                </c:pt>
                <c:pt idx="6">
                  <c:v>360.63</c:v>
                </c:pt>
                <c:pt idx="7">
                  <c:v>722.12</c:v>
                </c:pt>
                <c:pt idx="8">
                  <c:v>1080.9100000000001</c:v>
                </c:pt>
                <c:pt idx="9">
                  <c:v>1444.2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A3-4D63-9B4A-412DA8C4E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420968"/>
        <c:axId val="438421296"/>
      </c:scatterChart>
      <c:valAx>
        <c:axId val="43842096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421296"/>
        <c:crosses val="autoZero"/>
        <c:crossBetween val="midCat"/>
      </c:valAx>
      <c:valAx>
        <c:axId val="438421296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42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'Recovery, Accuracy, Precision'!$S$4</c:f>
              <c:strCache>
                <c:ptCount val="1"/>
                <c:pt idx="0">
                  <c:v>area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'Recovery, Accuracy, Precision'!$R$5:$R$13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</c:numCache>
            </c:numRef>
          </c:xVal>
          <c:yVal>
            <c:numRef>
              <c:f>'Recovery, Accuracy, Precision'!$S$5:$S$13</c:f>
              <c:numCache>
                <c:formatCode>General</c:formatCode>
                <c:ptCount val="9"/>
                <c:pt idx="0">
                  <c:v>73.063299999999998</c:v>
                </c:pt>
                <c:pt idx="1">
                  <c:v>73.747</c:v>
                </c:pt>
                <c:pt idx="2">
                  <c:v>73.531999999999996</c:v>
                </c:pt>
                <c:pt idx="3">
                  <c:v>134.00299999999999</c:v>
                </c:pt>
                <c:pt idx="4">
                  <c:v>133.57429999999999</c:v>
                </c:pt>
                <c:pt idx="5">
                  <c:v>133.7654</c:v>
                </c:pt>
                <c:pt idx="6">
                  <c:v>219.768</c:v>
                </c:pt>
                <c:pt idx="7">
                  <c:v>220.33199999999999</c:v>
                </c:pt>
                <c:pt idx="8">
                  <c:v>219.03569999999999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B8-46E8-85A5-48627611A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856280"/>
        <c:axId val="629853000"/>
      </c:scatterChart>
      <c:valAx>
        <c:axId val="629856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3000"/>
        <c:crosses val="autoZero"/>
        <c:crossBetween val="midCat"/>
      </c:valAx>
      <c:valAx>
        <c:axId val="62985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6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LIver</a:t>
            </a:r>
          </a:p>
        </c:rich>
      </c:tx>
      <c:layout>
        <c:manualLayout>
          <c:xMode val="edge"/>
          <c:yMode val="edge"/>
          <c:x val="0.456847112860892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'Recovery, Accuracy, Precision'!$M$16</c:f>
              <c:strCache>
                <c:ptCount val="1"/>
                <c:pt idx="0">
                  <c:v>area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73.263x + 0.3742</a:t>
                    </a:r>
                    <a:br>
                      <a:rPr lang="en-US" baseline="0"/>
                    </a:br>
                    <a:r>
                      <a:rPr lang="en-US" baseline="0"/>
                      <a:t>R² = 0.9995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'Recovery, Accuracy, Precision'!$L$17:$L$24</c:f>
              <c:numCache>
                <c:formatCode>General</c:formatCode>
                <c:ptCount val="8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</c:numCache>
            </c:numRef>
          </c:xVal>
          <c:yVal>
            <c:numRef>
              <c:f>'Recovery, Accuracy, Precision'!$M$17:$M$24</c:f>
              <c:numCache>
                <c:formatCode>General</c:formatCode>
                <c:ptCount val="8"/>
                <c:pt idx="0">
                  <c:v>7.3</c:v>
                </c:pt>
                <c:pt idx="1">
                  <c:v>14.821</c:v>
                </c:pt>
                <c:pt idx="2">
                  <c:v>29.033000000000001</c:v>
                </c:pt>
                <c:pt idx="3">
                  <c:v>58.222000000000001</c:v>
                </c:pt>
                <c:pt idx="4">
                  <c:v>74.650000000000006</c:v>
                </c:pt>
                <c:pt idx="5">
                  <c:v>368.42219999999998</c:v>
                </c:pt>
                <c:pt idx="6">
                  <c:v>732.55</c:v>
                </c:pt>
                <c:pt idx="7">
                  <c:v>1099.0329999999999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BA-4F65-99B5-907F4C604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861376"/>
        <c:axId val="585769808"/>
      </c:scatterChart>
      <c:valAx>
        <c:axId val="65186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769808"/>
        <c:crosses val="autoZero"/>
        <c:crossBetween val="midCat"/>
      </c:valAx>
      <c:valAx>
        <c:axId val="58576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861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Muscle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0.19486111111111112"/>
          <c:w val="0.86486351706036746"/>
          <c:h val="0.7208876494604841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5.9400000000000008E-2"/>
            <c:dispRSqr val="1"/>
            <c:dispEq val="1"/>
            <c:trendlineLbl>
              <c:layout>
                <c:manualLayout>
                  <c:x val="-0.40490441819772527"/>
                  <c:y val="2.592884222805482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75.323x + 0.0594</a:t>
                    </a:r>
                    <a:br>
                      <a:rPr lang="en-US" baseline="0"/>
                    </a:br>
                    <a:r>
                      <a:rPr lang="en-US" baseline="0"/>
                      <a:t>R² = 0.9998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'Recovery, Accuracy, Precision'!$B$17:$B$24</c:f>
              <c:numCache>
                <c:formatCode>General</c:formatCode>
                <c:ptCount val="8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</c:numCache>
            </c:numRef>
          </c:xVal>
          <c:yVal>
            <c:numRef>
              <c:f>'Recovery, Accuracy, Precision'!$C$17:$C$24</c:f>
              <c:numCache>
                <c:formatCode>General</c:formatCode>
                <c:ptCount val="8"/>
                <c:pt idx="0">
                  <c:v>7.9</c:v>
                </c:pt>
                <c:pt idx="1">
                  <c:v>15.2</c:v>
                </c:pt>
                <c:pt idx="2">
                  <c:v>30.53</c:v>
                </c:pt>
                <c:pt idx="3">
                  <c:v>62.4</c:v>
                </c:pt>
                <c:pt idx="4">
                  <c:v>75.73</c:v>
                </c:pt>
                <c:pt idx="5">
                  <c:v>370.52</c:v>
                </c:pt>
                <c:pt idx="6">
                  <c:v>742.63</c:v>
                </c:pt>
                <c:pt idx="7">
                  <c:v>1156.44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6A-4BF2-A93A-A77569174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322096"/>
        <c:axId val="497322424"/>
      </c:scatterChart>
      <c:valAx>
        <c:axId val="49732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22424"/>
        <c:crosses val="autoZero"/>
        <c:crossBetween val="midCat"/>
      </c:valAx>
      <c:valAx>
        <c:axId val="49732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22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 Serum std Tab 1'!$E$3:$E$10</c:f>
              <c:numCache>
                <c:formatCode>General</c:formatCode>
                <c:ptCount val="8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</c:numCache>
            </c:numRef>
          </c:xVal>
          <c:yVal>
            <c:numRef>
              <c:f>'DL&amp; QL Serum Tab 1'!$C$25:$C$32</c:f>
              <c:numCache>
                <c:formatCode>General</c:formatCode>
                <c:ptCount val="8"/>
                <c:pt idx="0">
                  <c:v>-3.1476045605343117E-3</c:v>
                </c:pt>
                <c:pt idx="1">
                  <c:v>-0.32765555144859704</c:v>
                </c:pt>
                <c:pt idx="2">
                  <c:v>-0.9666714452247227</c:v>
                </c:pt>
                <c:pt idx="3">
                  <c:v>-0.67970323277697275</c:v>
                </c:pt>
                <c:pt idx="4">
                  <c:v>0.49728087344691119</c:v>
                </c:pt>
                <c:pt idx="5">
                  <c:v>2.1691629979243885</c:v>
                </c:pt>
                <c:pt idx="6">
                  <c:v>1.5656535211974187E-3</c:v>
                </c:pt>
                <c:pt idx="7">
                  <c:v>-0.69083169088185059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0F-4258-9E43-5EB23E4BF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126496"/>
        <c:axId val="610125840"/>
      </c:scatterChart>
      <c:valAx>
        <c:axId val="61012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0125840"/>
        <c:crosses val="autoZero"/>
        <c:crossBetween val="midCat"/>
      </c:valAx>
      <c:valAx>
        <c:axId val="610125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012649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 Serum std Tab 1'!$F$2</c:f>
              <c:strCache>
                <c:ptCount val="1"/>
                <c:pt idx="0">
                  <c:v>area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.12804000000000001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 Serum std Tab 1'!$E$3:$E$10</c:f>
              <c:numCache>
                <c:formatCode>General</c:formatCode>
                <c:ptCount val="8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</c:numCache>
            </c:numRef>
          </c:xVal>
          <c:yVal>
            <c:numRef>
              <c:f>' Serum std Tab 1'!$F$3:$F$10</c:f>
              <c:numCache>
                <c:formatCode>General</c:formatCode>
                <c:ptCount val="8"/>
                <c:pt idx="0">
                  <c:v>7.22</c:v>
                </c:pt>
                <c:pt idx="1">
                  <c:v>14.221</c:v>
                </c:pt>
                <c:pt idx="2">
                  <c:v>28.233000000000001</c:v>
                </c:pt>
                <c:pt idx="3">
                  <c:v>57.822000000000003</c:v>
                </c:pt>
                <c:pt idx="4">
                  <c:v>73.650000000000006</c:v>
                </c:pt>
                <c:pt idx="5">
                  <c:v>368.34219999999999</c:v>
                </c:pt>
                <c:pt idx="6">
                  <c:v>732.44999999999993</c:v>
                </c:pt>
                <c:pt idx="7">
                  <c:v>1098.0329999999999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35-47CA-8491-19B7DD6FA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132728"/>
        <c:axId val="610135352"/>
      </c:scatterChart>
      <c:valAx>
        <c:axId val="610132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35352"/>
        <c:crosses val="autoZero"/>
        <c:crossBetween val="midCat"/>
      </c:valAx>
      <c:valAx>
        <c:axId val="61013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32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0</xdr:row>
      <xdr:rowOff>114300</xdr:rowOff>
    </xdr:from>
    <xdr:to>
      <xdr:col>16</xdr:col>
      <xdr:colOff>600075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685019-20BA-4682-A62D-E06E812F24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29</xdr:row>
      <xdr:rowOff>171450</xdr:rowOff>
    </xdr:from>
    <xdr:to>
      <xdr:col>19</xdr:col>
      <xdr:colOff>314325</xdr:colOff>
      <xdr:row>44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9B05959-56BD-4FE0-BB89-86306DE69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</xdr:colOff>
      <xdr:row>29</xdr:row>
      <xdr:rowOff>104775</xdr:rowOff>
    </xdr:from>
    <xdr:to>
      <xdr:col>19</xdr:col>
      <xdr:colOff>247650</xdr:colOff>
      <xdr:row>43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D0A9A35-B449-4B6B-8D03-30EB422D06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257175</xdr:colOff>
      <xdr:row>29</xdr:row>
      <xdr:rowOff>185737</xdr:rowOff>
    </xdr:from>
    <xdr:to>
      <xdr:col>8</xdr:col>
      <xdr:colOff>466725</xdr:colOff>
      <xdr:row>44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433912-70E7-4868-9508-5E22CD5854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7B39E9-9858-4B32-953D-EE4E18844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0</xdr:row>
      <xdr:rowOff>0</xdr:rowOff>
    </xdr:from>
    <xdr:to>
      <xdr:col>19</xdr:col>
      <xdr:colOff>285750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8D732B-66E3-4A3E-AEF0-F5EED3048F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F03C-1BBE-45C1-8DC9-D7AA19FFBFFD}">
  <dimension ref="A1:L34"/>
  <sheetViews>
    <sheetView workbookViewId="0">
      <selection activeCell="L10" sqref="L10"/>
    </sheetView>
  </sheetViews>
  <sheetFormatPr defaultRowHeight="15" x14ac:dyDescent="0.25"/>
  <sheetData>
    <row r="1" spans="1:12" x14ac:dyDescent="0.25">
      <c r="A1" t="s">
        <v>9</v>
      </c>
    </row>
    <row r="2" spans="1:12" ht="15.75" thickBot="1" x14ac:dyDescent="0.3"/>
    <row r="3" spans="1:12" x14ac:dyDescent="0.25">
      <c r="A3" s="5" t="s">
        <v>10</v>
      </c>
      <c r="B3" s="5"/>
    </row>
    <row r="4" spans="1:12" x14ac:dyDescent="0.25">
      <c r="A4" s="2" t="s">
        <v>11</v>
      </c>
      <c r="B4" s="2">
        <v>0.9999992978329616</v>
      </c>
    </row>
    <row r="5" spans="1:12" x14ac:dyDescent="0.25">
      <c r="A5" s="2" t="s">
        <v>12</v>
      </c>
      <c r="B5" s="2">
        <v>0.99999859566641625</v>
      </c>
    </row>
    <row r="6" spans="1:12" x14ac:dyDescent="0.25">
      <c r="A6" s="2" t="s">
        <v>13</v>
      </c>
      <c r="B6" s="2">
        <v>0.99999842012471829</v>
      </c>
    </row>
    <row r="7" spans="1:12" x14ac:dyDescent="0.25">
      <c r="A7" s="2" t="s">
        <v>14</v>
      </c>
      <c r="B7" s="2">
        <v>0.65952130077752058</v>
      </c>
    </row>
    <row r="8" spans="1:12" ht="15.75" thickBot="1" x14ac:dyDescent="0.3">
      <c r="A8" s="3" t="s">
        <v>15</v>
      </c>
      <c r="B8" s="3">
        <v>10</v>
      </c>
    </row>
    <row r="9" spans="1:12" x14ac:dyDescent="0.25">
      <c r="K9" t="s">
        <v>40</v>
      </c>
      <c r="L9">
        <f>C17*SQRT(10)</f>
        <v>0.82913939046939666</v>
      </c>
    </row>
    <row r="10" spans="1:12" ht="15.75" thickBot="1" x14ac:dyDescent="0.3">
      <c r="A10" t="s">
        <v>16</v>
      </c>
      <c r="K10" t="s">
        <v>41</v>
      </c>
      <c r="L10">
        <f>10*(L9/B18)</f>
        <v>0.11488326675626859</v>
      </c>
    </row>
    <row r="11" spans="1:12" x14ac:dyDescent="0.25">
      <c r="A11" s="4"/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  <c r="K11" t="s">
        <v>42</v>
      </c>
      <c r="L11">
        <f>3.3*L9/B18</f>
        <v>3.7911478029568631E-2</v>
      </c>
    </row>
    <row r="12" spans="1:12" x14ac:dyDescent="0.25">
      <c r="A12" s="2" t="s">
        <v>17</v>
      </c>
      <c r="B12" s="2">
        <v>1</v>
      </c>
      <c r="C12" s="2">
        <v>2477859.9068632307</v>
      </c>
      <c r="D12" s="2">
        <v>2477859.9068632307</v>
      </c>
      <c r="E12" s="2">
        <v>5696644.2009598045</v>
      </c>
      <c r="F12" s="2">
        <v>1.0635047792236967E-24</v>
      </c>
    </row>
    <row r="13" spans="1:12" x14ac:dyDescent="0.25">
      <c r="A13" s="2" t="s">
        <v>18</v>
      </c>
      <c r="B13" s="2">
        <v>8</v>
      </c>
      <c r="C13" s="2">
        <v>3.4797467694341822</v>
      </c>
      <c r="D13" s="2">
        <v>0.43496834617927277</v>
      </c>
      <c r="E13" s="2"/>
      <c r="F13" s="2"/>
    </row>
    <row r="14" spans="1:12" ht="15.75" thickBot="1" x14ac:dyDescent="0.3">
      <c r="A14" s="3" t="s">
        <v>19</v>
      </c>
      <c r="B14" s="3">
        <v>9</v>
      </c>
      <c r="C14" s="3">
        <v>2477863.3866100004</v>
      </c>
      <c r="D14" s="3"/>
      <c r="E14" s="3"/>
      <c r="F14" s="3"/>
    </row>
    <row r="15" spans="1:12" ht="15.75" thickBot="1" x14ac:dyDescent="0.3"/>
    <row r="16" spans="1:12" x14ac:dyDescent="0.25">
      <c r="A16" s="4"/>
      <c r="B16" s="4" t="s">
        <v>26</v>
      </c>
      <c r="C16" s="4" t="s">
        <v>14</v>
      </c>
      <c r="D16" s="4" t="s">
        <v>27</v>
      </c>
      <c r="E16" s="4" t="s">
        <v>28</v>
      </c>
      <c r="F16" s="4" t="s">
        <v>29</v>
      </c>
      <c r="G16" s="4" t="s">
        <v>30</v>
      </c>
      <c r="H16" s="4" t="s">
        <v>31</v>
      </c>
      <c r="I16" s="4" t="s">
        <v>32</v>
      </c>
    </row>
    <row r="17" spans="1:9" x14ac:dyDescent="0.25">
      <c r="A17" s="2" t="s">
        <v>20</v>
      </c>
      <c r="B17" s="2">
        <v>-0.14263371152867421</v>
      </c>
      <c r="C17" s="2">
        <v>0.26219689716469996</v>
      </c>
      <c r="D17" s="2">
        <v>-0.54399465848399542</v>
      </c>
      <c r="E17" s="2">
        <v>0.60127282207272581</v>
      </c>
      <c r="F17" s="2">
        <v>-0.74726084062817411</v>
      </c>
      <c r="G17" s="2">
        <v>0.46199341757082568</v>
      </c>
      <c r="H17" s="2">
        <v>-0.74726084062817411</v>
      </c>
      <c r="I17" s="2">
        <v>0.46199341757082568</v>
      </c>
    </row>
    <row r="18" spans="1:9" ht="15.75" thickBot="1" x14ac:dyDescent="0.3">
      <c r="A18" s="3" t="s">
        <v>33</v>
      </c>
      <c r="B18" s="3">
        <v>72.172337528359392</v>
      </c>
      <c r="C18" s="3">
        <v>3.0238568231853013E-2</v>
      </c>
      <c r="D18" s="3">
        <v>2386.764379020226</v>
      </c>
      <c r="E18" s="3">
        <v>1.0635047792236967E-24</v>
      </c>
      <c r="F18" s="3">
        <v>72.102607264974083</v>
      </c>
      <c r="G18" s="3">
        <v>72.242067791744702</v>
      </c>
      <c r="H18" s="3">
        <v>72.102607264974083</v>
      </c>
      <c r="I18" s="3">
        <v>72.242067791744702</v>
      </c>
    </row>
    <row r="22" spans="1:9" x14ac:dyDescent="0.25">
      <c r="A22" t="s">
        <v>34</v>
      </c>
    </row>
    <row r="23" spans="1:9" ht="15.75" thickBot="1" x14ac:dyDescent="0.3"/>
    <row r="24" spans="1:9" x14ac:dyDescent="0.25">
      <c r="A24" s="4" t="s">
        <v>35</v>
      </c>
      <c r="B24" s="4" t="s">
        <v>36</v>
      </c>
      <c r="C24" s="4" t="s">
        <v>37</v>
      </c>
      <c r="D24" s="4" t="s">
        <v>38</v>
      </c>
    </row>
    <row r="25" spans="1:9" x14ac:dyDescent="0.25">
      <c r="A25" s="2">
        <v>1</v>
      </c>
      <c r="B25" s="2">
        <v>3.4659831648892956</v>
      </c>
      <c r="C25" s="2">
        <v>7.4016835110704449E-2</v>
      </c>
      <c r="D25" s="2">
        <v>0.1190358961121705</v>
      </c>
    </row>
    <row r="26" spans="1:9" x14ac:dyDescent="0.25">
      <c r="A26" s="2">
        <v>2</v>
      </c>
      <c r="B26" s="2">
        <v>7.0746000413072654</v>
      </c>
      <c r="C26" s="2">
        <v>2.5399958692734259E-2</v>
      </c>
      <c r="D26" s="2">
        <v>4.0848907409774836E-2</v>
      </c>
    </row>
    <row r="27" spans="1:9" x14ac:dyDescent="0.25">
      <c r="A27" s="2">
        <v>3</v>
      </c>
      <c r="B27" s="2">
        <v>14.291833794143205</v>
      </c>
      <c r="C27" s="2">
        <v>-9.1833794143205694E-2</v>
      </c>
      <c r="D27" s="2">
        <v>-0.1476896163267071</v>
      </c>
    </row>
    <row r="28" spans="1:9" x14ac:dyDescent="0.25">
      <c r="A28" s="2">
        <v>4</v>
      </c>
      <c r="B28" s="2">
        <v>28.726301299815084</v>
      </c>
      <c r="C28" s="2">
        <v>7.3698700184916532E-2</v>
      </c>
      <c r="D28" s="2">
        <v>0.11852426283415876</v>
      </c>
    </row>
    <row r="29" spans="1:9" x14ac:dyDescent="0.25">
      <c r="A29" s="2">
        <v>5</v>
      </c>
      <c r="B29" s="2">
        <v>57.595236311158843</v>
      </c>
      <c r="C29" s="2">
        <v>4.7636888411588529E-3</v>
      </c>
      <c r="D29" s="2">
        <v>7.6610945220607421E-3</v>
      </c>
    </row>
    <row r="30" spans="1:9" x14ac:dyDescent="0.25">
      <c r="A30" s="2">
        <v>6</v>
      </c>
      <c r="B30" s="2">
        <v>72.029703816830718</v>
      </c>
      <c r="C30" s="2">
        <v>0.10029618316927724</v>
      </c>
      <c r="D30" s="2">
        <v>0.16129906152200083</v>
      </c>
    </row>
    <row r="31" spans="1:9" x14ac:dyDescent="0.25">
      <c r="A31" s="2">
        <v>7</v>
      </c>
      <c r="B31" s="2">
        <v>360.71905393026827</v>
      </c>
      <c r="C31" s="2">
        <v>-8.9053930268278236E-2</v>
      </c>
      <c r="D31" s="2">
        <v>-0.14321896330666214</v>
      </c>
    </row>
    <row r="32" spans="1:9" x14ac:dyDescent="0.25">
      <c r="A32" s="2">
        <v>8</v>
      </c>
      <c r="B32" s="2">
        <v>721.58074157206522</v>
      </c>
      <c r="C32" s="2">
        <v>0.53925842793478296</v>
      </c>
      <c r="D32" s="2">
        <v>0.86725013450316746</v>
      </c>
    </row>
    <row r="33" spans="1:4" x14ac:dyDescent="0.25">
      <c r="A33" s="2">
        <v>9</v>
      </c>
      <c r="B33" s="2">
        <v>1082.4424292138624</v>
      </c>
      <c r="C33" s="2">
        <v>-1.532429213862315</v>
      </c>
      <c r="D33" s="2">
        <v>-2.4644945224655865</v>
      </c>
    </row>
    <row r="34" spans="1:4" ht="15.75" thickBot="1" x14ac:dyDescent="0.3">
      <c r="A34" s="3">
        <v>10</v>
      </c>
      <c r="B34" s="3">
        <v>1443.3041168556592</v>
      </c>
      <c r="C34" s="3">
        <v>0.8958831443408144</v>
      </c>
      <c r="D34" s="3">
        <v>1.4407837451965713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3F37-9AAB-47E3-B34C-A1251EE8C26A}">
  <dimension ref="A1:L33"/>
  <sheetViews>
    <sheetView workbookViewId="0">
      <selection activeCell="L10" sqref="L10"/>
    </sheetView>
  </sheetViews>
  <sheetFormatPr defaultRowHeight="15" x14ac:dyDescent="0.25"/>
  <sheetData>
    <row r="1" spans="1:12" x14ac:dyDescent="0.25">
      <c r="A1" t="s">
        <v>9</v>
      </c>
    </row>
    <row r="2" spans="1:12" ht="15.75" thickBot="1" x14ac:dyDescent="0.3"/>
    <row r="3" spans="1:12" x14ac:dyDescent="0.25">
      <c r="A3" s="5" t="s">
        <v>10</v>
      </c>
      <c r="B3" s="5"/>
    </row>
    <row r="4" spans="1:12" x14ac:dyDescent="0.25">
      <c r="A4" s="2" t="s">
        <v>11</v>
      </c>
      <c r="B4" s="2">
        <v>0.99990214395773247</v>
      </c>
    </row>
    <row r="5" spans="1:12" x14ac:dyDescent="0.25">
      <c r="A5" s="2" t="s">
        <v>12</v>
      </c>
      <c r="B5" s="2">
        <v>0.99980429749126998</v>
      </c>
    </row>
    <row r="6" spans="1:12" x14ac:dyDescent="0.25">
      <c r="A6" s="2" t="s">
        <v>13</v>
      </c>
      <c r="B6" s="2">
        <v>0.9997763399900228</v>
      </c>
    </row>
    <row r="7" spans="1:12" x14ac:dyDescent="0.25">
      <c r="A7" s="2" t="s">
        <v>14</v>
      </c>
      <c r="B7" s="2">
        <v>0.19513125090401329</v>
      </c>
    </row>
    <row r="8" spans="1:12" ht="15.75" thickBot="1" x14ac:dyDescent="0.3">
      <c r="A8" s="3" t="s">
        <v>15</v>
      </c>
      <c r="B8" s="3">
        <v>9</v>
      </c>
      <c r="K8" t="s">
        <v>40</v>
      </c>
      <c r="L8">
        <f>C17*SQRT(9)</f>
        <v>0.51626876290896684</v>
      </c>
    </row>
    <row r="9" spans="1:12" x14ac:dyDescent="0.25">
      <c r="K9" t="s">
        <v>42</v>
      </c>
      <c r="L9">
        <f>3.3*(L8/B18)</f>
        <v>2.2618315496741918E-2</v>
      </c>
    </row>
    <row r="10" spans="1:12" ht="15.75" thickBot="1" x14ac:dyDescent="0.3">
      <c r="A10" t="s">
        <v>16</v>
      </c>
      <c r="K10" t="s">
        <v>43</v>
      </c>
      <c r="L10">
        <f>10*(L8/B18)</f>
        <v>6.8540349990127022E-2</v>
      </c>
    </row>
    <row r="11" spans="1:12" x14ac:dyDescent="0.25">
      <c r="A11" s="4"/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</row>
    <row r="12" spans="1:12" x14ac:dyDescent="0.25">
      <c r="A12" s="2" t="s">
        <v>17</v>
      </c>
      <c r="B12" s="2">
        <v>1</v>
      </c>
      <c r="C12" s="2">
        <v>1361.6650906666666</v>
      </c>
      <c r="D12" s="2">
        <v>1361.6650906666666</v>
      </c>
      <c r="E12" s="2">
        <v>35761.57570925069</v>
      </c>
      <c r="F12" s="2">
        <v>3.0517748665377586E-14</v>
      </c>
    </row>
    <row r="13" spans="1:12" x14ac:dyDescent="0.25">
      <c r="A13" s="2" t="s">
        <v>18</v>
      </c>
      <c r="B13" s="2">
        <v>7</v>
      </c>
      <c r="C13" s="2">
        <v>0.26653343555555492</v>
      </c>
      <c r="D13" s="2">
        <v>3.8076205079364989E-2</v>
      </c>
      <c r="E13" s="2"/>
      <c r="F13" s="2"/>
    </row>
    <row r="14" spans="1:12" ht="15.75" thickBot="1" x14ac:dyDescent="0.3">
      <c r="A14" s="3" t="s">
        <v>19</v>
      </c>
      <c r="B14" s="3">
        <v>8</v>
      </c>
      <c r="C14" s="3">
        <v>1361.9316241022223</v>
      </c>
      <c r="D14" s="3"/>
      <c r="E14" s="3"/>
      <c r="F14" s="3"/>
    </row>
    <row r="15" spans="1:12" ht="15.75" thickBot="1" x14ac:dyDescent="0.3"/>
    <row r="16" spans="1:12" x14ac:dyDescent="0.25">
      <c r="A16" s="4"/>
      <c r="B16" s="4" t="s">
        <v>26</v>
      </c>
      <c r="C16" s="4" t="s">
        <v>14</v>
      </c>
      <c r="D16" s="4" t="s">
        <v>27</v>
      </c>
      <c r="E16" s="4" t="s">
        <v>28</v>
      </c>
      <c r="F16" s="4" t="s">
        <v>29</v>
      </c>
      <c r="G16" s="4" t="s">
        <v>30</v>
      </c>
      <c r="H16" s="4" t="s">
        <v>31</v>
      </c>
      <c r="I16" s="4" t="s">
        <v>32</v>
      </c>
    </row>
    <row r="17" spans="1:9" x14ac:dyDescent="0.25">
      <c r="A17" s="2" t="s">
        <v>20</v>
      </c>
      <c r="B17" s="2">
        <v>5.9411111111106862E-2</v>
      </c>
      <c r="C17" s="2">
        <v>0.17208958763632229</v>
      </c>
      <c r="D17" s="2">
        <v>0.34523361887914239</v>
      </c>
      <c r="E17" s="2">
        <v>0.74006032689114876</v>
      </c>
      <c r="F17" s="2">
        <v>-0.34751610126034271</v>
      </c>
      <c r="G17" s="2">
        <v>0.46633832348255644</v>
      </c>
      <c r="H17" s="2">
        <v>-0.34751610126034271</v>
      </c>
      <c r="I17" s="2">
        <v>0.46633832348255644</v>
      </c>
    </row>
    <row r="18" spans="1:9" ht="15.75" thickBot="1" x14ac:dyDescent="0.3">
      <c r="A18" s="3" t="s">
        <v>33</v>
      </c>
      <c r="B18" s="3">
        <v>75.323333333333338</v>
      </c>
      <c r="C18" s="3">
        <v>0.39830999798819278</v>
      </c>
      <c r="D18" s="3">
        <v>189.10731268052723</v>
      </c>
      <c r="E18" s="3">
        <v>3.0517748665377586E-14</v>
      </c>
      <c r="F18" s="3">
        <v>74.381479852438588</v>
      </c>
      <c r="G18" s="3">
        <v>76.265186814228088</v>
      </c>
      <c r="H18" s="3">
        <v>74.381479852438588</v>
      </c>
      <c r="I18" s="3">
        <v>76.265186814228088</v>
      </c>
    </row>
    <row r="22" spans="1:9" x14ac:dyDescent="0.25">
      <c r="A22" t="s">
        <v>34</v>
      </c>
    </row>
    <row r="23" spans="1:9" ht="15.75" thickBot="1" x14ac:dyDescent="0.3"/>
    <row r="24" spans="1:9" x14ac:dyDescent="0.25">
      <c r="A24" s="4" t="s">
        <v>35</v>
      </c>
      <c r="B24" s="4" t="s">
        <v>36</v>
      </c>
      <c r="C24" s="4" t="s">
        <v>37</v>
      </c>
      <c r="D24" s="4" t="s">
        <v>38</v>
      </c>
    </row>
    <row r="25" spans="1:9" x14ac:dyDescent="0.25">
      <c r="A25" s="2">
        <v>1</v>
      </c>
      <c r="B25" s="2">
        <v>15.124077777777774</v>
      </c>
      <c r="C25" s="2">
        <v>7.5922222222224889E-2</v>
      </c>
      <c r="D25" s="2">
        <v>0.41594705729312825</v>
      </c>
    </row>
    <row r="26" spans="1:9" x14ac:dyDescent="0.25">
      <c r="A26" s="2">
        <v>2</v>
      </c>
      <c r="B26" s="2">
        <v>15.124077777777774</v>
      </c>
      <c r="C26" s="2">
        <v>1.5922222222226168E-2</v>
      </c>
      <c r="D26" s="2">
        <v>8.723139661951991E-2</v>
      </c>
    </row>
    <row r="27" spans="1:9" x14ac:dyDescent="0.25">
      <c r="A27" s="2">
        <v>3</v>
      </c>
      <c r="B27" s="2">
        <v>15.124077777777774</v>
      </c>
      <c r="C27" s="2">
        <v>-0.25407777777777518</v>
      </c>
      <c r="D27" s="2">
        <v>-1.3919890764117564</v>
      </c>
    </row>
    <row r="28" spans="1:9" x14ac:dyDescent="0.25">
      <c r="A28" s="2">
        <v>4</v>
      </c>
      <c r="B28" s="2">
        <v>30.188744444444442</v>
      </c>
      <c r="C28" s="2">
        <v>0.34425555555555931</v>
      </c>
      <c r="D28" s="2">
        <v>1.8860365397501362</v>
      </c>
    </row>
    <row r="29" spans="1:9" x14ac:dyDescent="0.25">
      <c r="A29" s="2">
        <v>5</v>
      </c>
      <c r="B29" s="2">
        <v>30.188744444444442</v>
      </c>
      <c r="C29" s="2">
        <v>9.1255555555559198E-2</v>
      </c>
      <c r="D29" s="2">
        <v>0.49995217057639085</v>
      </c>
    </row>
    <row r="30" spans="1:9" x14ac:dyDescent="0.25">
      <c r="A30" s="2">
        <v>6</v>
      </c>
      <c r="B30" s="2">
        <v>30.188744444444442</v>
      </c>
      <c r="C30" s="2">
        <v>-0.11104444444444184</v>
      </c>
      <c r="D30" s="2">
        <v>-0.60836746532815456</v>
      </c>
    </row>
    <row r="31" spans="1:9" x14ac:dyDescent="0.25">
      <c r="A31" s="2">
        <v>7</v>
      </c>
      <c r="B31" s="2">
        <v>45.253411111111106</v>
      </c>
      <c r="C31" s="2">
        <v>8.2588888888892598E-2</v>
      </c>
      <c r="D31" s="2">
        <v>0.45247101959020231</v>
      </c>
    </row>
    <row r="32" spans="1:9" x14ac:dyDescent="0.25">
      <c r="A32" s="2">
        <v>8</v>
      </c>
      <c r="B32" s="2">
        <v>45.253411111111106</v>
      </c>
      <c r="C32" s="2">
        <v>-2.2411111111104276E-2</v>
      </c>
      <c r="D32" s="2">
        <v>-0.12278138658860739</v>
      </c>
    </row>
    <row r="33" spans="1:4" ht="15.75" thickBot="1" x14ac:dyDescent="0.3">
      <c r="A33" s="3">
        <v>9</v>
      </c>
      <c r="B33" s="3">
        <v>45.253411111111106</v>
      </c>
      <c r="C33" s="3">
        <v>-0.22241111111110712</v>
      </c>
      <c r="D33" s="3">
        <v>-1.2185002555006741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6618-E1F0-4645-AD68-EF9E777A2684}">
  <dimension ref="A1:L32"/>
  <sheetViews>
    <sheetView workbookViewId="0">
      <selection activeCell="L9" sqref="L9"/>
    </sheetView>
  </sheetViews>
  <sheetFormatPr defaultRowHeight="15" x14ac:dyDescent="0.25"/>
  <sheetData>
    <row r="1" spans="1:12" x14ac:dyDescent="0.25">
      <c r="A1" t="s">
        <v>9</v>
      </c>
    </row>
    <row r="2" spans="1:12" ht="15.75" thickBot="1" x14ac:dyDescent="0.3"/>
    <row r="3" spans="1:12" x14ac:dyDescent="0.25">
      <c r="A3" s="5" t="s">
        <v>10</v>
      </c>
      <c r="B3" s="5"/>
    </row>
    <row r="4" spans="1:12" x14ac:dyDescent="0.25">
      <c r="A4" s="2" t="s">
        <v>11</v>
      </c>
      <c r="B4" s="2">
        <v>0.99999766101317888</v>
      </c>
    </row>
    <row r="5" spans="1:12" x14ac:dyDescent="0.25">
      <c r="A5" s="2" t="s">
        <v>12</v>
      </c>
      <c r="B5" s="2">
        <v>0.99999532203182873</v>
      </c>
    </row>
    <row r="6" spans="1:12" x14ac:dyDescent="0.25">
      <c r="A6" s="2" t="s">
        <v>13</v>
      </c>
      <c r="B6" s="2">
        <v>0.99999454237046681</v>
      </c>
    </row>
    <row r="7" spans="1:12" x14ac:dyDescent="0.25">
      <c r="A7" s="2" t="s">
        <v>14</v>
      </c>
      <c r="B7" s="2">
        <v>0.95911191214575819</v>
      </c>
    </row>
    <row r="8" spans="1:12" ht="15.75" thickBot="1" x14ac:dyDescent="0.3">
      <c r="A8" s="3" t="s">
        <v>15</v>
      </c>
      <c r="B8" s="3">
        <v>8</v>
      </c>
      <c r="K8" t="s">
        <v>40</v>
      </c>
      <c r="L8">
        <f>C17*SQRT(8)</f>
        <v>1.2134327038846373</v>
      </c>
    </row>
    <row r="9" spans="1:12" x14ac:dyDescent="0.25">
      <c r="K9" t="s">
        <v>42</v>
      </c>
      <c r="L9">
        <f>3.3*(L8/B18)</f>
        <v>5.4657119421297362E-2</v>
      </c>
    </row>
    <row r="10" spans="1:12" ht="15.75" thickBot="1" x14ac:dyDescent="0.3">
      <c r="A10" t="s">
        <v>16</v>
      </c>
      <c r="K10" t="s">
        <v>48</v>
      </c>
      <c r="L10">
        <f>10*(L8/B18)</f>
        <v>0.16562763460999202</v>
      </c>
    </row>
    <row r="11" spans="1:12" x14ac:dyDescent="0.25">
      <c r="A11" s="4"/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</row>
    <row r="12" spans="1:12" x14ac:dyDescent="0.25">
      <c r="A12" s="2" t="s">
        <v>17</v>
      </c>
      <c r="B12" s="2">
        <v>1</v>
      </c>
      <c r="C12" s="2">
        <v>1179860.1312601997</v>
      </c>
      <c r="D12" s="2">
        <v>1179860.1312601997</v>
      </c>
      <c r="E12" s="2">
        <v>1282602.1281964581</v>
      </c>
      <c r="F12" s="2">
        <v>3.1990613675757598E-17</v>
      </c>
    </row>
    <row r="13" spans="1:12" x14ac:dyDescent="0.25">
      <c r="A13" s="2" t="s">
        <v>18</v>
      </c>
      <c r="B13" s="2">
        <v>6</v>
      </c>
      <c r="C13" s="2">
        <v>5.5193739601193554</v>
      </c>
      <c r="D13" s="2">
        <v>0.91989566001989254</v>
      </c>
      <c r="E13" s="2"/>
      <c r="F13" s="2"/>
    </row>
    <row r="14" spans="1:12" ht="15.75" thickBot="1" x14ac:dyDescent="0.3">
      <c r="A14" s="3" t="s">
        <v>19</v>
      </c>
      <c r="B14" s="3">
        <v>7</v>
      </c>
      <c r="C14" s="3">
        <v>1179865.6506341598</v>
      </c>
      <c r="D14" s="3"/>
      <c r="E14" s="3"/>
      <c r="F14" s="3"/>
    </row>
    <row r="15" spans="1:12" ht="15.75" thickBot="1" x14ac:dyDescent="0.3"/>
    <row r="16" spans="1:12" x14ac:dyDescent="0.25">
      <c r="A16" s="4"/>
      <c r="B16" s="4" t="s">
        <v>26</v>
      </c>
      <c r="C16" s="4" t="s">
        <v>14</v>
      </c>
      <c r="D16" s="4" t="s">
        <v>27</v>
      </c>
      <c r="E16" s="4" t="s">
        <v>28</v>
      </c>
      <c r="F16" s="4" t="s">
        <v>29</v>
      </c>
      <c r="G16" s="4" t="s">
        <v>30</v>
      </c>
      <c r="H16" s="4" t="s">
        <v>31</v>
      </c>
      <c r="I16" s="4" t="s">
        <v>32</v>
      </c>
    </row>
    <row r="17" spans="1:9" x14ac:dyDescent="0.25">
      <c r="A17" s="2" t="s">
        <v>20</v>
      </c>
      <c r="B17" s="2">
        <v>0.37419761735503698</v>
      </c>
      <c r="C17" s="2">
        <v>0.42901324671517743</v>
      </c>
      <c r="D17" s="2">
        <v>0.87222858552772697</v>
      </c>
      <c r="E17" s="2">
        <v>0.4166176723685272</v>
      </c>
      <c r="F17" s="2">
        <v>-0.67555998033051146</v>
      </c>
      <c r="G17" s="2">
        <v>1.4239552150405854</v>
      </c>
      <c r="H17" s="2">
        <v>-0.67555998033051146</v>
      </c>
      <c r="I17" s="2">
        <v>1.4239552150405854</v>
      </c>
    </row>
    <row r="18" spans="1:9" ht="15.75" thickBot="1" x14ac:dyDescent="0.3">
      <c r="A18" s="3" t="s">
        <v>33</v>
      </c>
      <c r="B18" s="3">
        <v>73.262695971112606</v>
      </c>
      <c r="C18" s="3">
        <v>6.468996527137684E-2</v>
      </c>
      <c r="D18" s="3">
        <v>1132.5202550932411</v>
      </c>
      <c r="E18" s="3">
        <v>3.1990613675757598E-17</v>
      </c>
      <c r="F18" s="3">
        <v>73.104405328439924</v>
      </c>
      <c r="G18" s="3">
        <v>73.420986613785288</v>
      </c>
      <c r="H18" s="3">
        <v>73.104405328439924</v>
      </c>
      <c r="I18" s="3">
        <v>73.420986613785288</v>
      </c>
    </row>
    <row r="22" spans="1:9" x14ac:dyDescent="0.25">
      <c r="A22" t="s">
        <v>34</v>
      </c>
    </row>
    <row r="23" spans="1:9" ht="15.75" thickBot="1" x14ac:dyDescent="0.3"/>
    <row r="24" spans="1:9" x14ac:dyDescent="0.25">
      <c r="A24" s="4" t="s">
        <v>35</v>
      </c>
      <c r="B24" s="4" t="s">
        <v>36</v>
      </c>
      <c r="C24" s="4" t="s">
        <v>37</v>
      </c>
      <c r="D24" s="4" t="s">
        <v>38</v>
      </c>
    </row>
    <row r="25" spans="1:9" x14ac:dyDescent="0.25">
      <c r="A25" s="2">
        <v>1</v>
      </c>
      <c r="B25" s="2">
        <v>7.7004672144662978</v>
      </c>
      <c r="C25" s="2">
        <v>-0.40046721446629796</v>
      </c>
      <c r="D25" s="2">
        <v>-0.45099432476782841</v>
      </c>
    </row>
    <row r="26" spans="1:9" x14ac:dyDescent="0.25">
      <c r="A26" s="2">
        <v>2</v>
      </c>
      <c r="B26" s="2">
        <v>15.026736811577559</v>
      </c>
      <c r="C26" s="2">
        <v>-0.20573681157755885</v>
      </c>
      <c r="D26" s="2">
        <v>-0.23169470824462629</v>
      </c>
    </row>
    <row r="27" spans="1:9" x14ac:dyDescent="0.25">
      <c r="A27" s="2">
        <v>3</v>
      </c>
      <c r="B27" s="2">
        <v>29.67927600580008</v>
      </c>
      <c r="C27" s="2">
        <v>-0.64627600580007893</v>
      </c>
      <c r="D27" s="2">
        <v>-0.72781691064995946</v>
      </c>
    </row>
    <row r="28" spans="1:9" x14ac:dyDescent="0.25">
      <c r="A28" s="2">
        <v>4</v>
      </c>
      <c r="B28" s="2">
        <v>58.984354394245123</v>
      </c>
      <c r="C28" s="2">
        <v>-0.76235439424512208</v>
      </c>
      <c r="D28" s="2">
        <v>-0.8585409562792069</v>
      </c>
    </row>
    <row r="29" spans="1:9" x14ac:dyDescent="0.25">
      <c r="A29" s="2">
        <v>5</v>
      </c>
      <c r="B29" s="2">
        <v>73.636893588467643</v>
      </c>
      <c r="C29" s="2">
        <v>1.0131064115323625</v>
      </c>
      <c r="D29" s="2">
        <v>1.1409304569311933</v>
      </c>
    </row>
    <row r="30" spans="1:9" x14ac:dyDescent="0.25">
      <c r="A30" s="2">
        <v>6</v>
      </c>
      <c r="B30" s="2">
        <v>366.6876774729181</v>
      </c>
      <c r="C30" s="2">
        <v>1.7345225270818787</v>
      </c>
      <c r="D30" s="2">
        <v>1.9533679353462072</v>
      </c>
    </row>
    <row r="31" spans="1:9" x14ac:dyDescent="0.25">
      <c r="A31" s="2">
        <v>7</v>
      </c>
      <c r="B31" s="2">
        <v>733.00115732848121</v>
      </c>
      <c r="C31" s="2">
        <v>-0.45115732848125845</v>
      </c>
      <c r="D31" s="2">
        <v>-0.50808003095490817</v>
      </c>
    </row>
    <row r="32" spans="1:9" ht="15.75" thickBot="1" x14ac:dyDescent="0.3">
      <c r="A32" s="3">
        <v>8</v>
      </c>
      <c r="B32" s="3">
        <v>1099.3146371840442</v>
      </c>
      <c r="C32" s="3">
        <v>-0.28163718404425708</v>
      </c>
      <c r="D32" s="3">
        <v>-0.31717146138124541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E3034-1F11-4E69-87FF-A2F0C586EAE0}">
  <dimension ref="A1:T29"/>
  <sheetViews>
    <sheetView topLeftCell="A20" workbookViewId="0">
      <selection activeCell="O28" sqref="O28"/>
    </sheetView>
  </sheetViews>
  <sheetFormatPr defaultRowHeight="15" x14ac:dyDescent="0.25"/>
  <cols>
    <col min="4" max="4" width="10.5703125" customWidth="1"/>
    <col min="14" max="14" width="11.140625" customWidth="1"/>
  </cols>
  <sheetData>
    <row r="1" spans="1:20" x14ac:dyDescent="0.25">
      <c r="G1" t="s">
        <v>52</v>
      </c>
      <c r="H1" t="s">
        <v>53</v>
      </c>
    </row>
    <row r="2" spans="1:20" x14ac:dyDescent="0.25">
      <c r="B2" t="s">
        <v>2</v>
      </c>
      <c r="C2" t="s">
        <v>3</v>
      </c>
      <c r="D2" t="s">
        <v>4</v>
      </c>
      <c r="E2" t="s">
        <v>5</v>
      </c>
      <c r="G2">
        <v>72.111000000000004</v>
      </c>
      <c r="H2">
        <v>72.55</v>
      </c>
      <c r="J2" s="1">
        <v>0.50706499999999999</v>
      </c>
      <c r="K2" s="1"/>
    </row>
    <row r="3" spans="1:20" x14ac:dyDescent="0.25">
      <c r="B3">
        <v>0.05</v>
      </c>
      <c r="C3">
        <v>3.54</v>
      </c>
      <c r="D3">
        <f>(0.104+C3)/72.149</f>
        <v>5.0506590527935248E-2</v>
      </c>
      <c r="E3">
        <f>(D3/B3)*100</f>
        <v>101.01318105587049</v>
      </c>
      <c r="G3">
        <v>72.533000000000001</v>
      </c>
      <c r="H3">
        <v>72.911299999999997</v>
      </c>
      <c r="J3" s="1">
        <v>0.76250600000000002</v>
      </c>
      <c r="K3" s="1"/>
      <c r="R3" s="1" t="s">
        <v>45</v>
      </c>
      <c r="S3" s="1"/>
    </row>
    <row r="4" spans="1:20" x14ac:dyDescent="0.25">
      <c r="B4">
        <v>0.1</v>
      </c>
      <c r="C4">
        <v>7.1</v>
      </c>
      <c r="D4">
        <f t="shared" ref="D4:D12" si="0">(0.104+C4)/72.149</f>
        <v>9.9848923755006994E-2</v>
      </c>
      <c r="E4">
        <f t="shared" ref="E4:E12" si="1">(D4/B4)*100</f>
        <v>99.848923755006993</v>
      </c>
      <c r="G4">
        <v>72.722999999999999</v>
      </c>
      <c r="H4">
        <v>73.113</v>
      </c>
      <c r="J4">
        <v>0.44143700000000002</v>
      </c>
      <c r="R4" s="1" t="s">
        <v>2</v>
      </c>
      <c r="S4" s="1" t="s">
        <v>3</v>
      </c>
    </row>
    <row r="5" spans="1:20" x14ac:dyDescent="0.25">
      <c r="B5">
        <v>0.2</v>
      </c>
      <c r="C5">
        <v>14.2</v>
      </c>
      <c r="D5">
        <f t="shared" si="0"/>
        <v>0.19825638608989726</v>
      </c>
      <c r="E5">
        <f t="shared" si="1"/>
        <v>99.128193044948631</v>
      </c>
      <c r="G5">
        <v>73.043999999999997</v>
      </c>
      <c r="H5">
        <v>74.066699999999997</v>
      </c>
      <c r="J5">
        <v>1.0519639999999999</v>
      </c>
      <c r="R5" s="1">
        <v>1</v>
      </c>
      <c r="S5" s="1">
        <v>73.063299999999998</v>
      </c>
    </row>
    <row r="6" spans="1:20" x14ac:dyDescent="0.25">
      <c r="B6">
        <v>0.4</v>
      </c>
      <c r="C6">
        <v>28.8</v>
      </c>
      <c r="D6">
        <f t="shared" si="0"/>
        <v>0.40061539314474215</v>
      </c>
      <c r="E6">
        <f t="shared" si="1"/>
        <v>100.15384828618552</v>
      </c>
      <c r="G6">
        <v>73.171999999999997</v>
      </c>
      <c r="H6">
        <v>73.777000000000001</v>
      </c>
      <c r="J6">
        <v>1.8825369999999999</v>
      </c>
      <c r="R6" s="1">
        <v>1</v>
      </c>
      <c r="S6" s="1">
        <v>73.747</v>
      </c>
    </row>
    <row r="7" spans="1:20" x14ac:dyDescent="0.25">
      <c r="B7">
        <v>0.8</v>
      </c>
      <c r="C7">
        <v>57.6</v>
      </c>
      <c r="D7">
        <f t="shared" si="0"/>
        <v>0.7997893248693676</v>
      </c>
      <c r="E7">
        <f t="shared" si="1"/>
        <v>99.973665608670942</v>
      </c>
      <c r="G7">
        <v>73.543999999999997</v>
      </c>
      <c r="H7">
        <v>72.013400000000004</v>
      </c>
      <c r="J7">
        <v>0.52690000000000003</v>
      </c>
      <c r="R7" s="1">
        <v>1</v>
      </c>
      <c r="S7" s="1">
        <v>73.531999999999996</v>
      </c>
    </row>
    <row r="8" spans="1:20" x14ac:dyDescent="0.25">
      <c r="B8">
        <v>1</v>
      </c>
      <c r="C8">
        <v>72.13</v>
      </c>
      <c r="D8">
        <f t="shared" si="0"/>
        <v>1.0011781175068262</v>
      </c>
      <c r="E8">
        <f t="shared" si="1"/>
        <v>100.11781175068262</v>
      </c>
      <c r="F8" s="1" t="s">
        <v>0</v>
      </c>
      <c r="G8" s="1">
        <f>AVERAGE(G2:G7)</f>
        <v>72.854499999999987</v>
      </c>
      <c r="H8" s="1">
        <f>AVERAGE(H2:H7)</f>
        <v>73.071899999999985</v>
      </c>
      <c r="J8">
        <v>0.8599</v>
      </c>
      <c r="R8" s="1">
        <v>2</v>
      </c>
      <c r="S8" s="1">
        <v>134.00299999999999</v>
      </c>
    </row>
    <row r="9" spans="1:20" x14ac:dyDescent="0.25">
      <c r="B9">
        <v>5</v>
      </c>
      <c r="C9">
        <v>360.63</v>
      </c>
      <c r="D9">
        <f t="shared" si="0"/>
        <v>4.9998475377344107</v>
      </c>
      <c r="E9">
        <f t="shared" si="1"/>
        <v>99.996950754688214</v>
      </c>
      <c r="F9" s="1" t="s">
        <v>1</v>
      </c>
      <c r="G9" s="1">
        <f>STDEV(G2:G7)</f>
        <v>0.5070647887597769</v>
      </c>
      <c r="H9" s="1">
        <f>STDEV(H2:H7)</f>
        <v>0.76250593178020476</v>
      </c>
      <c r="J9">
        <v>2.3170600000000001</v>
      </c>
      <c r="R9" s="1">
        <v>2</v>
      </c>
      <c r="S9" s="1">
        <v>133.57429999999999</v>
      </c>
    </row>
    <row r="10" spans="1:20" x14ac:dyDescent="0.25">
      <c r="B10">
        <v>10</v>
      </c>
      <c r="C10">
        <v>722.12</v>
      </c>
      <c r="D10">
        <f t="shared" si="0"/>
        <v>10.010173391176593</v>
      </c>
      <c r="E10">
        <f t="shared" si="1"/>
        <v>100.10173391176593</v>
      </c>
      <c r="F10" s="1" t="s">
        <v>54</v>
      </c>
      <c r="G10" s="1">
        <f>(G9/G8)*100</f>
        <v>0.69599652562268222</v>
      </c>
      <c r="H10" s="1">
        <f>(H9/H8)*100</f>
        <v>1.0435008967608683</v>
      </c>
      <c r="J10">
        <v>0.45574700000000001</v>
      </c>
      <c r="R10" s="1">
        <v>2</v>
      </c>
      <c r="S10" s="1">
        <v>133.7654</v>
      </c>
    </row>
    <row r="11" spans="1:20" x14ac:dyDescent="0.25">
      <c r="B11">
        <v>15</v>
      </c>
      <c r="C11">
        <v>1080.9100000000001</v>
      </c>
      <c r="D11">
        <f t="shared" si="0"/>
        <v>14.983076688519592</v>
      </c>
      <c r="E11">
        <f t="shared" si="1"/>
        <v>99.887177923463938</v>
      </c>
      <c r="F11" s="1" t="s">
        <v>0</v>
      </c>
      <c r="G11">
        <f>AVERAGE(E3:E12)</f>
        <v>100.03132406547562</v>
      </c>
      <c r="I11" t="s">
        <v>0</v>
      </c>
      <c r="J11">
        <f>AVERAGE(J2:J10)</f>
        <v>0.97834622222222223</v>
      </c>
      <c r="R11" s="1">
        <v>3.5</v>
      </c>
      <c r="S11" s="1">
        <v>219.768</v>
      </c>
    </row>
    <row r="12" spans="1:20" x14ac:dyDescent="0.25">
      <c r="B12">
        <v>20</v>
      </c>
      <c r="C12">
        <v>1444.2</v>
      </c>
      <c r="D12">
        <f t="shared" si="0"/>
        <v>20.018350912694565</v>
      </c>
      <c r="E12">
        <f t="shared" si="1"/>
        <v>100.09175456347283</v>
      </c>
      <c r="F12" s="1" t="s">
        <v>1</v>
      </c>
      <c r="G12">
        <f>STDEV(E3:E12)</f>
        <v>0.45574657813949521</v>
      </c>
      <c r="R12" s="1">
        <v>3.5</v>
      </c>
      <c r="S12" s="1">
        <v>220.33199999999999</v>
      </c>
    </row>
    <row r="13" spans="1:20" x14ac:dyDescent="0.25">
      <c r="A13" s="1" t="s">
        <v>6</v>
      </c>
      <c r="B13" s="1">
        <v>3.3</v>
      </c>
      <c r="C13" s="1">
        <v>238.02600000000001</v>
      </c>
      <c r="D13" s="1">
        <f>(0.104+C13)/72.149</f>
        <v>3.3005308458883702</v>
      </c>
      <c r="E13" s="1">
        <f>(D13/B13)*100</f>
        <v>100.01608623904153</v>
      </c>
      <c r="F13" s="1" t="s">
        <v>39</v>
      </c>
      <c r="R13" s="1">
        <v>3.5</v>
      </c>
      <c r="S13" s="1">
        <v>219.03569999999999</v>
      </c>
    </row>
    <row r="15" spans="1:20" x14ac:dyDescent="0.25">
      <c r="B15" t="s">
        <v>2</v>
      </c>
      <c r="C15" t="s">
        <v>3</v>
      </c>
      <c r="D15" t="s">
        <v>7</v>
      </c>
      <c r="E15" t="s">
        <v>8</v>
      </c>
      <c r="H15" t="s">
        <v>52</v>
      </c>
      <c r="I15" t="s">
        <v>53</v>
      </c>
      <c r="S15" t="s">
        <v>52</v>
      </c>
      <c r="T15" t="s">
        <v>53</v>
      </c>
    </row>
    <row r="16" spans="1:20" x14ac:dyDescent="0.25">
      <c r="B16">
        <v>0.05</v>
      </c>
      <c r="C16">
        <v>3.81</v>
      </c>
      <c r="D16">
        <f>(0.0594+C16)/75.323</f>
        <v>5.1370763246285998E-2</v>
      </c>
      <c r="E16">
        <f>(D16/B16)*100</f>
        <v>102.74152649257201</v>
      </c>
      <c r="H16">
        <v>75.710999999999999</v>
      </c>
      <c r="I16">
        <v>76.902000000000001</v>
      </c>
      <c r="J16">
        <f t="shared" ref="J16:J21" si="2">(0.0594+I16)/75.323</f>
        <v>1.0217516562006292</v>
      </c>
      <c r="L16" t="s">
        <v>2</v>
      </c>
      <c r="M16" t="s">
        <v>3</v>
      </c>
      <c r="N16" t="s">
        <v>46</v>
      </c>
      <c r="O16" t="s">
        <v>47</v>
      </c>
      <c r="P16" t="s">
        <v>2</v>
      </c>
      <c r="Q16" s="6" t="s">
        <v>3</v>
      </c>
      <c r="R16" s="6"/>
      <c r="S16" s="6" t="s">
        <v>50</v>
      </c>
      <c r="T16" s="6"/>
    </row>
    <row r="17" spans="2:20" x14ac:dyDescent="0.25">
      <c r="B17">
        <v>0.1</v>
      </c>
      <c r="C17">
        <v>7.9</v>
      </c>
      <c r="D17">
        <f t="shared" ref="D17:D24" si="3">(0.0594+C17)/75.323</f>
        <v>0.10567024680376513</v>
      </c>
      <c r="E17">
        <f>(D17/B17)*100</f>
        <v>105.67024680376514</v>
      </c>
      <c r="H17">
        <v>75.513999999999996</v>
      </c>
      <c r="I17">
        <v>77.337000000000003</v>
      </c>
      <c r="J17">
        <f t="shared" si="2"/>
        <v>1.0275267846474518</v>
      </c>
      <c r="L17">
        <v>0.1</v>
      </c>
      <c r="M17">
        <v>7.3</v>
      </c>
      <c r="N17">
        <f>(0.3742+M17)/73.263</f>
        <v>0.10474864529162059</v>
      </c>
      <c r="O17">
        <f>(N17/L17)*100</f>
        <v>104.74864529162058</v>
      </c>
      <c r="P17">
        <v>1</v>
      </c>
      <c r="Q17">
        <v>74.33</v>
      </c>
      <c r="R17">
        <v>74.44</v>
      </c>
      <c r="S17">
        <f t="shared" ref="S17:T22" si="4">(0.3742+Q17)/73.263</f>
        <v>1.0196715941198149</v>
      </c>
      <c r="T17">
        <f t="shared" si="4"/>
        <v>1.0211730341372862</v>
      </c>
    </row>
    <row r="18" spans="2:20" x14ac:dyDescent="0.25">
      <c r="B18">
        <v>0.2</v>
      </c>
      <c r="C18">
        <v>15.2</v>
      </c>
      <c r="D18">
        <f t="shared" si="3"/>
        <v>0.20258619545158851</v>
      </c>
      <c r="E18">
        <f t="shared" ref="E18:E24" si="5">(D18/B18)*100</f>
        <v>101.29309772579424</v>
      </c>
      <c r="H18">
        <v>76.044300000000007</v>
      </c>
      <c r="I18">
        <v>76.526700000000005</v>
      </c>
      <c r="J18">
        <f t="shared" si="2"/>
        <v>1.0167691143475435</v>
      </c>
      <c r="L18">
        <v>0.2</v>
      </c>
      <c r="M18">
        <v>14.821</v>
      </c>
      <c r="N18">
        <f t="shared" ref="N18:N24" si="6">(0.3742+M18)/73.263</f>
        <v>0.2074061941225448</v>
      </c>
      <c r="O18">
        <f t="shared" ref="O18:O24" si="7">(N18/L18)*100</f>
        <v>103.70309706127239</v>
      </c>
      <c r="P18">
        <v>1</v>
      </c>
      <c r="Q18">
        <v>74.650000000000006</v>
      </c>
      <c r="R18">
        <v>73.900999999999996</v>
      </c>
      <c r="S18">
        <f t="shared" si="4"/>
        <v>1.0240394196251861</v>
      </c>
      <c r="T18">
        <f t="shared" si="4"/>
        <v>1.0138159780516767</v>
      </c>
    </row>
    <row r="19" spans="2:20" x14ac:dyDescent="0.25">
      <c r="B19">
        <v>0.4</v>
      </c>
      <c r="C19">
        <v>30.53</v>
      </c>
      <c r="D19">
        <f t="shared" si="3"/>
        <v>0.40610968761201766</v>
      </c>
      <c r="E19">
        <f t="shared" si="5"/>
        <v>101.52742190300441</v>
      </c>
      <c r="F19" s="1" t="s">
        <v>44</v>
      </c>
      <c r="G19" s="1"/>
      <c r="H19">
        <v>76.291200000000003</v>
      </c>
      <c r="I19">
        <v>78.212299999999999</v>
      </c>
      <c r="J19">
        <f t="shared" si="2"/>
        <v>1.0391474051750462</v>
      </c>
      <c r="L19">
        <v>0.4</v>
      </c>
      <c r="M19">
        <v>29.033000000000001</v>
      </c>
      <c r="N19">
        <f t="shared" si="6"/>
        <v>0.401392244379837</v>
      </c>
      <c r="O19">
        <f t="shared" si="7"/>
        <v>100.34806109495923</v>
      </c>
      <c r="P19">
        <v>1</v>
      </c>
      <c r="Q19">
        <v>74.106999999999999</v>
      </c>
      <c r="R19">
        <v>73.299000000000007</v>
      </c>
      <c r="S19">
        <f t="shared" si="4"/>
        <v>1.0166277657207594</v>
      </c>
      <c r="T19">
        <f t="shared" si="4"/>
        <v>1.0055990063196976</v>
      </c>
    </row>
    <row r="20" spans="2:20" x14ac:dyDescent="0.25">
      <c r="B20">
        <v>0.8</v>
      </c>
      <c r="C20">
        <v>62.4</v>
      </c>
      <c r="D20">
        <f t="shared" si="3"/>
        <v>0.82922082232518624</v>
      </c>
      <c r="E20">
        <f t="shared" si="5"/>
        <v>103.65260279064827</v>
      </c>
      <c r="F20" s="1" t="s">
        <v>2</v>
      </c>
      <c r="G20" s="1" t="s">
        <v>3</v>
      </c>
      <c r="H20">
        <v>75.370999999999995</v>
      </c>
      <c r="I20">
        <v>78.433999999999997</v>
      </c>
      <c r="J20">
        <f t="shared" si="2"/>
        <v>1.0420907292593231</v>
      </c>
      <c r="L20">
        <v>0.8</v>
      </c>
      <c r="M20">
        <v>58.222000000000001</v>
      </c>
      <c r="N20">
        <f t="shared" si="6"/>
        <v>0.79980617774319918</v>
      </c>
      <c r="O20">
        <f t="shared" si="7"/>
        <v>99.975772217899888</v>
      </c>
      <c r="P20">
        <v>1</v>
      </c>
      <c r="Q20">
        <v>73.873000000000005</v>
      </c>
      <c r="R20">
        <v>73.058999999999997</v>
      </c>
      <c r="S20">
        <f t="shared" si="4"/>
        <v>1.0134337933199569</v>
      </c>
      <c r="T20">
        <f t="shared" si="4"/>
        <v>1.0023231371906691</v>
      </c>
    </row>
    <row r="21" spans="2:20" x14ac:dyDescent="0.25">
      <c r="B21">
        <v>1</v>
      </c>
      <c r="C21">
        <v>75.73</v>
      </c>
      <c r="D21">
        <f t="shared" si="3"/>
        <v>1.0061919997875817</v>
      </c>
      <c r="E21">
        <f t="shared" si="5"/>
        <v>100.61919997875816</v>
      </c>
      <c r="F21" s="1">
        <v>0.2</v>
      </c>
      <c r="G21" s="1">
        <v>15.2</v>
      </c>
      <c r="H21">
        <v>75.093000000000004</v>
      </c>
      <c r="I21">
        <v>75.6417</v>
      </c>
      <c r="J21">
        <f t="shared" si="2"/>
        <v>1.0050197150936633</v>
      </c>
      <c r="L21">
        <v>1</v>
      </c>
      <c r="M21">
        <v>74.650000000000006</v>
      </c>
      <c r="N21">
        <f t="shared" si="6"/>
        <v>1.0240394196251861</v>
      </c>
      <c r="O21">
        <f t="shared" si="7"/>
        <v>102.4039419625186</v>
      </c>
      <c r="P21">
        <v>1</v>
      </c>
      <c r="Q21">
        <v>73.921999999999997</v>
      </c>
      <c r="R21">
        <v>74.251999999999995</v>
      </c>
      <c r="S21">
        <f t="shared" si="4"/>
        <v>1.0141026166004667</v>
      </c>
      <c r="T21">
        <f t="shared" si="4"/>
        <v>1.0186069366528807</v>
      </c>
    </row>
    <row r="22" spans="2:20" x14ac:dyDescent="0.25">
      <c r="B22">
        <v>5</v>
      </c>
      <c r="C22">
        <v>370.52</v>
      </c>
      <c r="D22">
        <f t="shared" si="3"/>
        <v>4.9198704247042739</v>
      </c>
      <c r="E22">
        <f t="shared" si="5"/>
        <v>98.397408494085482</v>
      </c>
      <c r="F22" s="1">
        <v>0.2</v>
      </c>
      <c r="G22" s="1">
        <v>15.14</v>
      </c>
      <c r="H22" s="1">
        <f>AVERAGE(H16:H21)</f>
        <v>75.670749999999998</v>
      </c>
      <c r="I22" s="1">
        <f>AVERAGE(I16:I21)</f>
        <v>77.17561666666667</v>
      </c>
      <c r="J22" s="1" t="s">
        <v>0</v>
      </c>
      <c r="L22">
        <v>5</v>
      </c>
      <c r="M22">
        <v>368.42219999999998</v>
      </c>
      <c r="N22">
        <f t="shared" si="6"/>
        <v>5.0338697569032105</v>
      </c>
      <c r="O22">
        <f t="shared" si="7"/>
        <v>100.67739513806421</v>
      </c>
      <c r="P22">
        <v>1</v>
      </c>
      <c r="Q22">
        <v>74.811000000000007</v>
      </c>
      <c r="R22">
        <v>74.610500000000002</v>
      </c>
      <c r="S22">
        <f t="shared" si="4"/>
        <v>1.0262369818325758</v>
      </c>
      <c r="T22">
        <f t="shared" si="4"/>
        <v>1.0235002661643666</v>
      </c>
    </row>
    <row r="23" spans="2:20" x14ac:dyDescent="0.25">
      <c r="B23">
        <v>10</v>
      </c>
      <c r="C23">
        <v>742.63</v>
      </c>
      <c r="D23">
        <f t="shared" si="3"/>
        <v>9.8600613358469538</v>
      </c>
      <c r="E23">
        <f t="shared" si="5"/>
        <v>98.600613358469531</v>
      </c>
      <c r="F23" s="1">
        <v>0.2</v>
      </c>
      <c r="G23" s="1">
        <v>14.87</v>
      </c>
      <c r="H23">
        <f>STDEV(H16:H21)</f>
        <v>0.44143709744424731</v>
      </c>
      <c r="I23">
        <f>STDEV(I16:I21)</f>
        <v>1.0519643328871295</v>
      </c>
      <c r="J23" s="1" t="s">
        <v>1</v>
      </c>
      <c r="L23">
        <v>10</v>
      </c>
      <c r="M23">
        <v>732.55</v>
      </c>
      <c r="N23">
        <f t="shared" si="6"/>
        <v>10.004015669573999</v>
      </c>
      <c r="O23">
        <f t="shared" si="7"/>
        <v>100.04015669573998</v>
      </c>
      <c r="Q23">
        <f>AVERAGE(Q17:Q22)</f>
        <v>74.282166666666683</v>
      </c>
      <c r="R23" s="1" t="s">
        <v>0</v>
      </c>
      <c r="S23" s="1">
        <f>AVERAGE(S17:S22)</f>
        <v>1.0190186952031268</v>
      </c>
      <c r="T23" s="1">
        <f>AVERAGE(T17:T22)</f>
        <v>1.0141697264194296</v>
      </c>
    </row>
    <row r="24" spans="2:20" x14ac:dyDescent="0.25">
      <c r="B24">
        <v>15</v>
      </c>
      <c r="C24">
        <v>1156.44</v>
      </c>
      <c r="D24">
        <f t="shared" si="3"/>
        <v>15.353868008443639</v>
      </c>
      <c r="E24">
        <f t="shared" si="5"/>
        <v>102.35912005629093</v>
      </c>
      <c r="F24" s="1">
        <v>0.4</v>
      </c>
      <c r="G24" s="1">
        <v>30.533000000000001</v>
      </c>
      <c r="H24">
        <f>(H23/H22)*100</f>
        <v>0.58336556389919136</v>
      </c>
      <c r="I24">
        <f>(I23/I22)*100</f>
        <v>1.3630786229162573</v>
      </c>
      <c r="J24" s="1" t="s">
        <v>54</v>
      </c>
      <c r="L24">
        <v>15</v>
      </c>
      <c r="M24">
        <v>1099.0329999999999</v>
      </c>
      <c r="N24">
        <f t="shared" si="6"/>
        <v>15.006308777964318</v>
      </c>
      <c r="O24">
        <f t="shared" si="7"/>
        <v>100.04205851976211</v>
      </c>
      <c r="Q24">
        <f>STDEV(Q17:Q22)</f>
        <v>0.38602456743926111</v>
      </c>
      <c r="R24" s="1" t="s">
        <v>1</v>
      </c>
      <c r="S24" s="1">
        <f>STDEV(S17:S22)</f>
        <v>5.2690248480032498E-3</v>
      </c>
      <c r="T24" s="1">
        <f>STDEV(T17:T22)</f>
        <v>8.5990485853878629E-3</v>
      </c>
    </row>
    <row r="25" spans="2:20" x14ac:dyDescent="0.25">
      <c r="D25" s="1" t="s">
        <v>0</v>
      </c>
      <c r="E25" s="1">
        <f>AVERAGE(E16:E24)</f>
        <v>101.6512486225987</v>
      </c>
      <c r="F25" s="1">
        <v>0.4</v>
      </c>
      <c r="G25" s="1">
        <v>30.28</v>
      </c>
      <c r="N25" s="1" t="s">
        <v>0</v>
      </c>
      <c r="O25" s="1">
        <f>AVERAGE(O17:O24)</f>
        <v>101.49239099772961</v>
      </c>
      <c r="Q25">
        <f>(Q24/Q23)</f>
        <v>5.1967327389830361E-3</v>
      </c>
      <c r="R25" s="1" t="s">
        <v>51</v>
      </c>
      <c r="S25" s="1">
        <f>(S24/S23)*100</f>
        <v>0.51706851628987482</v>
      </c>
      <c r="T25" s="1">
        <f>(T24/T23)*100</f>
        <v>0.84789048236996578</v>
      </c>
    </row>
    <row r="26" spans="2:20" x14ac:dyDescent="0.25">
      <c r="D26" s="1" t="s">
        <v>1</v>
      </c>
      <c r="E26" s="1">
        <f>STDEV(E16:E24)</f>
        <v>2.3170599179744835</v>
      </c>
      <c r="F26" s="1">
        <v>0.4</v>
      </c>
      <c r="G26" s="1">
        <v>30.0777</v>
      </c>
      <c r="N26" s="1" t="s">
        <v>1</v>
      </c>
      <c r="O26" s="1">
        <f>STDEV(O17:O24)</f>
        <v>1.8825373816351831</v>
      </c>
    </row>
    <row r="27" spans="2:20" x14ac:dyDescent="0.25">
      <c r="D27" s="1" t="s">
        <v>39</v>
      </c>
      <c r="E27" s="1"/>
      <c r="F27" s="1">
        <v>0.6</v>
      </c>
      <c r="G27" s="1">
        <v>45.335999999999999</v>
      </c>
      <c r="N27" s="1" t="s">
        <v>49</v>
      </c>
      <c r="R27">
        <f>AVERAGE(R17:R22)</f>
        <v>73.926916666666671</v>
      </c>
    </row>
    <row r="28" spans="2:20" x14ac:dyDescent="0.25">
      <c r="F28" s="1">
        <v>0.6</v>
      </c>
      <c r="G28" s="1">
        <v>45.231000000000002</v>
      </c>
      <c r="R28">
        <f>STDEV(R17:R22)</f>
        <v>0.62999209651126997</v>
      </c>
    </row>
    <row r="29" spans="2:20" x14ac:dyDescent="0.25">
      <c r="F29" s="1">
        <v>0.6</v>
      </c>
      <c r="G29" s="1">
        <v>45.030999999999999</v>
      </c>
      <c r="R29">
        <f>(R28/R27)</f>
        <v>8.5218229694588449E-3</v>
      </c>
    </row>
  </sheetData>
  <mergeCells count="2">
    <mergeCell ref="Q16:R16"/>
    <mergeCell ref="S16:T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EEE27-6AD9-4DB9-915F-7F498D8F8110}">
  <dimension ref="A2:P24"/>
  <sheetViews>
    <sheetView workbookViewId="0">
      <selection activeCell="M13" sqref="M13"/>
    </sheetView>
  </sheetViews>
  <sheetFormatPr defaultRowHeight="15" x14ac:dyDescent="0.25"/>
  <sheetData>
    <row r="2" spans="1:16" x14ac:dyDescent="0.25">
      <c r="A2" t="s">
        <v>59</v>
      </c>
      <c r="B2" t="s">
        <v>2</v>
      </c>
      <c r="C2" t="s">
        <v>3</v>
      </c>
      <c r="D2" t="s">
        <v>58</v>
      </c>
      <c r="E2" t="s">
        <v>5</v>
      </c>
      <c r="H2" t="s">
        <v>60</v>
      </c>
      <c r="J2" t="s">
        <v>61</v>
      </c>
      <c r="K2" t="s">
        <v>3</v>
      </c>
      <c r="L2" t="s">
        <v>58</v>
      </c>
      <c r="M2" t="s">
        <v>5</v>
      </c>
      <c r="P2" s="1" t="s">
        <v>62</v>
      </c>
    </row>
    <row r="3" spans="1:16" x14ac:dyDescent="0.25">
      <c r="A3">
        <v>3.54</v>
      </c>
      <c r="B3">
        <v>5</v>
      </c>
      <c r="C3">
        <f>(A4+A3)</f>
        <v>364.17</v>
      </c>
      <c r="D3">
        <f>(0.104+C3)/72.149</f>
        <v>5.0489126668422291</v>
      </c>
      <c r="E3">
        <f t="shared" ref="E3:E5" si="0">(D3/B3)*100</f>
        <v>100.97825333684457</v>
      </c>
      <c r="F3" s="1" t="s">
        <v>0</v>
      </c>
      <c r="G3" s="1">
        <f>AVERAGE(D3:D5)</f>
        <v>5.0452166119188524</v>
      </c>
      <c r="H3">
        <f>AVERAGE(E3:E5)</f>
        <v>100.90433223837705</v>
      </c>
      <c r="J3">
        <v>0.5</v>
      </c>
      <c r="K3">
        <v>39.57</v>
      </c>
      <c r="L3">
        <f>(0.104+K3)/72.149</f>
        <v>0.54988981136259685</v>
      </c>
      <c r="M3">
        <f>(L3/J3)*100</f>
        <v>109.97796227251936</v>
      </c>
      <c r="N3" s="1" t="s">
        <v>0</v>
      </c>
      <c r="O3" s="1">
        <f>AVERAGE(L3:L5)</f>
        <v>0.54965880792988575</v>
      </c>
      <c r="P3" s="1">
        <f>AVERAGE(M3:M5)</f>
        <v>109.93176158597718</v>
      </c>
    </row>
    <row r="4" spans="1:16" x14ac:dyDescent="0.25">
      <c r="A4">
        <v>360.63</v>
      </c>
      <c r="B4">
        <v>5</v>
      </c>
      <c r="C4">
        <v>364.09</v>
      </c>
      <c r="D4">
        <f t="shared" ref="D4:D5" si="1">(0.104+C4)/72.149</f>
        <v>5.0478038503652156</v>
      </c>
      <c r="E4">
        <f t="shared" si="0"/>
        <v>100.95607700730432</v>
      </c>
      <c r="F4" s="1" t="s">
        <v>1</v>
      </c>
      <c r="G4" s="1">
        <f>STDEV(D3:D5)</f>
        <v>5.4696617969104203E-3</v>
      </c>
      <c r="J4">
        <v>0.5</v>
      </c>
      <c r="K4">
        <v>39.119999999999997</v>
      </c>
      <c r="L4">
        <f t="shared" ref="L4:L11" si="2">(0.104+K4)/72.149</f>
        <v>0.54365271867939957</v>
      </c>
      <c r="M4">
        <f t="shared" ref="M4:M11" si="3">(L4/J4)*100</f>
        <v>108.73054373587992</v>
      </c>
      <c r="N4" s="1" t="s">
        <v>1</v>
      </c>
      <c r="O4">
        <f>STDEV(L3:L5)</f>
        <v>5.8939836644411993E-3</v>
      </c>
    </row>
    <row r="5" spans="1:16" x14ac:dyDescent="0.25">
      <c r="B5">
        <v>5</v>
      </c>
      <c r="C5">
        <v>363.45</v>
      </c>
      <c r="D5">
        <f t="shared" si="1"/>
        <v>5.0389333185491134</v>
      </c>
      <c r="E5">
        <f t="shared" si="0"/>
        <v>100.77866637098228</v>
      </c>
      <c r="F5" s="1" t="s">
        <v>54</v>
      </c>
      <c r="G5" s="1">
        <f>(G4/G3)*100</f>
        <v>0.10841282382185247</v>
      </c>
      <c r="J5">
        <v>0.5</v>
      </c>
      <c r="K5">
        <v>39.97</v>
      </c>
      <c r="L5">
        <f t="shared" si="2"/>
        <v>0.55543389374766106</v>
      </c>
      <c r="M5">
        <f t="shared" si="3"/>
        <v>111.08677874953221</v>
      </c>
      <c r="N5" s="1" t="s">
        <v>54</v>
      </c>
      <c r="O5">
        <f>(O4/O3)*100</f>
        <v>1.0722985931288911</v>
      </c>
    </row>
    <row r="6" spans="1:16" x14ac:dyDescent="0.25">
      <c r="B6">
        <v>10</v>
      </c>
      <c r="C6">
        <v>725.12</v>
      </c>
      <c r="D6">
        <f t="shared" ref="D6:D11" si="4">(0.104+C6)/72.149</f>
        <v>10.051754009064576</v>
      </c>
      <c r="E6">
        <f t="shared" ref="E6:E11" si="5">(D6/B6)*100</f>
        <v>100.51754009064575</v>
      </c>
      <c r="F6" s="1" t="s">
        <v>0</v>
      </c>
      <c r="G6">
        <f>AVERAGE(D6:D8)</f>
        <v>10.060809343626849</v>
      </c>
      <c r="H6">
        <f>AVERAGE(E6:E8)</f>
        <v>100.60809343626846</v>
      </c>
      <c r="J6">
        <v>1</v>
      </c>
      <c r="K6">
        <v>76.13</v>
      </c>
      <c r="L6">
        <f t="shared" si="2"/>
        <v>1.0566189413574685</v>
      </c>
      <c r="M6">
        <f t="shared" si="3"/>
        <v>105.66189413574685</v>
      </c>
      <c r="N6" s="1" t="s">
        <v>0</v>
      </c>
      <c r="O6" s="1">
        <f>AVERAGE(L6:L8)</f>
        <v>1.0542165056572739</v>
      </c>
      <c r="P6" s="1">
        <f>AVERAGE(M6:M8)</f>
        <v>105.4216505657274</v>
      </c>
    </row>
    <row r="7" spans="1:16" x14ac:dyDescent="0.25">
      <c r="B7">
        <v>10</v>
      </c>
      <c r="C7">
        <v>725.94</v>
      </c>
      <c r="D7">
        <f t="shared" si="4"/>
        <v>10.063119377953958</v>
      </c>
      <c r="E7">
        <f t="shared" si="5"/>
        <v>100.63119377953957</v>
      </c>
      <c r="F7" s="1" t="s">
        <v>1</v>
      </c>
      <c r="G7">
        <f>STDEV(D6:D8)</f>
        <v>8.149675388920986E-3</v>
      </c>
      <c r="J7">
        <v>1</v>
      </c>
      <c r="K7">
        <v>75.81</v>
      </c>
      <c r="L7">
        <f t="shared" si="2"/>
        <v>1.0521836754494172</v>
      </c>
      <c r="M7">
        <f t="shared" si="3"/>
        <v>105.21836754494171</v>
      </c>
      <c r="N7" s="1" t="s">
        <v>1</v>
      </c>
      <c r="O7">
        <f>STDEV(L6:L8)</f>
        <v>2.2406142201983736E-3</v>
      </c>
    </row>
    <row r="8" spans="1:16" x14ac:dyDescent="0.25">
      <c r="B8">
        <v>10</v>
      </c>
      <c r="C8">
        <v>726.26</v>
      </c>
      <c r="D8">
        <f t="shared" si="4"/>
        <v>10.067554643862008</v>
      </c>
      <c r="E8">
        <f t="shared" si="5"/>
        <v>100.67554643862009</v>
      </c>
      <c r="F8" s="1" t="s">
        <v>54</v>
      </c>
      <c r="G8">
        <f>(G7/G6)*100</f>
        <v>8.1004172831120241E-2</v>
      </c>
      <c r="J8">
        <v>1</v>
      </c>
      <c r="K8">
        <v>75.930000000000007</v>
      </c>
      <c r="L8">
        <f t="shared" si="2"/>
        <v>1.0538469001649364</v>
      </c>
      <c r="M8">
        <f t="shared" si="3"/>
        <v>105.38469001649364</v>
      </c>
      <c r="N8" s="1" t="s">
        <v>54</v>
      </c>
      <c r="O8">
        <f>(O7/O6)*100</f>
        <v>0.21253833611734382</v>
      </c>
    </row>
    <row r="9" spans="1:16" x14ac:dyDescent="0.25">
      <c r="B9">
        <v>15</v>
      </c>
      <c r="C9">
        <v>1083.9100000000001</v>
      </c>
      <c r="D9">
        <f t="shared" si="4"/>
        <v>15.024657306407574</v>
      </c>
      <c r="E9">
        <f t="shared" si="5"/>
        <v>100.16438204271716</v>
      </c>
      <c r="F9" s="1" t="s">
        <v>0</v>
      </c>
      <c r="G9" s="1">
        <f>AVERAGE(D9:D11)</f>
        <v>15.038240308250982</v>
      </c>
      <c r="H9">
        <f>AVERAGE(E9:E11)</f>
        <v>100.25493538833989</v>
      </c>
      <c r="J9">
        <v>1.5</v>
      </c>
      <c r="K9">
        <v>111.59</v>
      </c>
      <c r="L9">
        <f t="shared" si="2"/>
        <v>1.5481018447934136</v>
      </c>
      <c r="M9">
        <f t="shared" si="3"/>
        <v>103.20678965289424</v>
      </c>
      <c r="N9" s="1" t="s">
        <v>0</v>
      </c>
      <c r="O9" s="1">
        <f>AVERAGE(L9:L11)</f>
        <v>1.5506059220040009</v>
      </c>
      <c r="P9" s="1">
        <f>AVERAGE(M9:M11)</f>
        <v>103.37372813360007</v>
      </c>
    </row>
    <row r="10" spans="1:16" x14ac:dyDescent="0.25">
      <c r="B10">
        <v>15</v>
      </c>
      <c r="C10">
        <v>1086.49</v>
      </c>
      <c r="D10">
        <f t="shared" si="4"/>
        <v>15.060416637791239</v>
      </c>
      <c r="E10">
        <f t="shared" si="5"/>
        <v>100.40277758527492</v>
      </c>
      <c r="F10" s="1" t="s">
        <v>1</v>
      </c>
      <c r="G10">
        <f>STDEV(D9:D11)</f>
        <v>1.9366631248897204E-2</v>
      </c>
      <c r="J10">
        <v>1.5</v>
      </c>
      <c r="K10">
        <v>111.82</v>
      </c>
      <c r="L10">
        <f t="shared" si="2"/>
        <v>1.5512896921648254</v>
      </c>
      <c r="M10">
        <f t="shared" si="3"/>
        <v>103.41931281098834</v>
      </c>
      <c r="N10" s="1" t="s">
        <v>1</v>
      </c>
      <c r="O10">
        <f>STDEV(L9:L11)</f>
        <v>2.241814227900373E-3</v>
      </c>
    </row>
    <row r="11" spans="1:16" x14ac:dyDescent="0.25">
      <c r="B11">
        <v>15</v>
      </c>
      <c r="C11">
        <v>1084.27</v>
      </c>
      <c r="D11">
        <f t="shared" si="4"/>
        <v>15.029646980554132</v>
      </c>
      <c r="E11">
        <f t="shared" si="5"/>
        <v>100.19764653702754</v>
      </c>
      <c r="F11" s="1" t="s">
        <v>54</v>
      </c>
      <c r="G11">
        <f>(G10/G9)*100</f>
        <v>0.1287825626664004</v>
      </c>
      <c r="J11">
        <v>1.5</v>
      </c>
      <c r="K11">
        <v>111.902</v>
      </c>
      <c r="L11">
        <f t="shared" si="2"/>
        <v>1.5524262290537638</v>
      </c>
      <c r="M11">
        <f t="shared" si="3"/>
        <v>103.49508193691759</v>
      </c>
      <c r="N11" s="1" t="s">
        <v>54</v>
      </c>
      <c r="O11">
        <f>(O10/O9)*100</f>
        <v>0.14457665845897552</v>
      </c>
    </row>
    <row r="12" spans="1:16" x14ac:dyDescent="0.25">
      <c r="E12" s="1">
        <f>AVERAGE(E3:E11)</f>
        <v>100.58912035432847</v>
      </c>
      <c r="F12">
        <f>STDEV(E3:E11)</f>
        <v>0.29680606916373747</v>
      </c>
      <c r="M12" s="1">
        <f>AVERAGE(M3:M11)</f>
        <v>106.24238009510155</v>
      </c>
    </row>
    <row r="13" spans="1:16" x14ac:dyDescent="0.25">
      <c r="B13" t="s">
        <v>2</v>
      </c>
      <c r="C13" t="s">
        <v>3</v>
      </c>
      <c r="D13" t="s">
        <v>58</v>
      </c>
      <c r="E13" t="s">
        <v>5</v>
      </c>
      <c r="H13" t="s">
        <v>60</v>
      </c>
      <c r="M13">
        <f>STDEV(M3:M11)</f>
        <v>2.9678926477138123</v>
      </c>
    </row>
    <row r="14" spans="1:16" x14ac:dyDescent="0.25">
      <c r="B14">
        <v>5</v>
      </c>
      <c r="C14">
        <v>365.35</v>
      </c>
      <c r="D14">
        <f>(0.104+C14)/72.149</f>
        <v>5.0652677098781691</v>
      </c>
      <c r="E14">
        <f t="shared" ref="E14:E16" si="6">(D14/B14)*100</f>
        <v>101.30535419756339</v>
      </c>
      <c r="F14" s="1" t="s">
        <v>0</v>
      </c>
      <c r="G14" s="1">
        <f>AVERAGE(D14:D16)</f>
        <v>5.0540871437349564</v>
      </c>
      <c r="H14">
        <f>AVERAGE(E14:E16)</f>
        <v>101.08174287469912</v>
      </c>
    </row>
    <row r="15" spans="1:16" x14ac:dyDescent="0.25">
      <c r="B15">
        <v>5</v>
      </c>
      <c r="C15">
        <v>364.39</v>
      </c>
      <c r="D15">
        <f t="shared" ref="D15:D16" si="7">(0.104+C15)/72.149</f>
        <v>5.051961912154014</v>
      </c>
      <c r="E15">
        <f t="shared" si="6"/>
        <v>101.03923824308028</v>
      </c>
      <c r="F15" s="1" t="s">
        <v>1</v>
      </c>
      <c r="G15" s="1">
        <f>STDEV(D14:D16)</f>
        <v>1.0283986400955365E-2</v>
      </c>
    </row>
    <row r="16" spans="1:16" x14ac:dyDescent="0.25">
      <c r="B16">
        <v>5</v>
      </c>
      <c r="C16">
        <v>363.89</v>
      </c>
      <c r="D16">
        <f t="shared" si="7"/>
        <v>5.0450318091726842</v>
      </c>
      <c r="E16">
        <f t="shared" si="6"/>
        <v>100.90063618345368</v>
      </c>
      <c r="F16" s="1" t="s">
        <v>54</v>
      </c>
      <c r="G16" s="1">
        <f>(G15/G14)*100</f>
        <v>0.20347861262549438</v>
      </c>
    </row>
    <row r="17" spans="2:8" x14ac:dyDescent="0.25">
      <c r="B17">
        <v>10</v>
      </c>
      <c r="C17">
        <v>725.12</v>
      </c>
      <c r="D17">
        <f t="shared" ref="D17:D22" si="8">(0.104+C17)/72.149</f>
        <v>10.051754009064576</v>
      </c>
      <c r="E17">
        <f t="shared" ref="E17:E22" si="9">(D17/B17)*100</f>
        <v>100.51754009064575</v>
      </c>
      <c r="F17" s="1" t="s">
        <v>0</v>
      </c>
      <c r="G17">
        <f>AVERAGE(D17:D19)</f>
        <v>10.050645192587561</v>
      </c>
      <c r="H17">
        <f>AVERAGE(E17:E19)</f>
        <v>100.50645192587562</v>
      </c>
    </row>
    <row r="18" spans="2:8" x14ac:dyDescent="0.25">
      <c r="B18">
        <v>10</v>
      </c>
      <c r="C18">
        <v>724.94</v>
      </c>
      <c r="D18">
        <f t="shared" si="8"/>
        <v>10.049259171991297</v>
      </c>
      <c r="E18">
        <f t="shared" si="9"/>
        <v>100.49259171991297</v>
      </c>
      <c r="F18" s="1" t="s">
        <v>1</v>
      </c>
      <c r="G18">
        <f>STDEV(D17:D19)</f>
        <v>1.2703088594311685E-3</v>
      </c>
    </row>
    <row r="19" spans="2:8" x14ac:dyDescent="0.25">
      <c r="B19">
        <v>10</v>
      </c>
      <c r="C19">
        <v>725.06</v>
      </c>
      <c r="D19">
        <f t="shared" si="8"/>
        <v>10.050922396706815</v>
      </c>
      <c r="E19">
        <f t="shared" si="9"/>
        <v>100.50922396706814</v>
      </c>
      <c r="F19" s="1" t="s">
        <v>54</v>
      </c>
      <c r="G19">
        <f>(G18/G17)*100</f>
        <v>1.2639077741676051E-2</v>
      </c>
    </row>
    <row r="20" spans="2:8" x14ac:dyDescent="0.25">
      <c r="B20">
        <v>15</v>
      </c>
      <c r="C20">
        <v>1085.9100000000001</v>
      </c>
      <c r="D20">
        <f t="shared" si="8"/>
        <v>15.052377718332895</v>
      </c>
      <c r="E20">
        <f t="shared" si="9"/>
        <v>100.34918478888596</v>
      </c>
      <c r="F20" s="1" t="s">
        <v>0</v>
      </c>
      <c r="G20" s="1">
        <f>AVERAGE(D20:D22)</f>
        <v>15.049467075080736</v>
      </c>
      <c r="H20">
        <f>AVERAGE(E20:E22)</f>
        <v>100.32978050053823</v>
      </c>
    </row>
    <row r="21" spans="2:8" x14ac:dyDescent="0.25">
      <c r="B21">
        <v>15</v>
      </c>
      <c r="C21">
        <v>1085.69</v>
      </c>
      <c r="D21">
        <f t="shared" si="8"/>
        <v>15.049328473021109</v>
      </c>
      <c r="E21">
        <f t="shared" si="9"/>
        <v>100.32885648680741</v>
      </c>
      <c r="F21" s="1" t="s">
        <v>1</v>
      </c>
      <c r="G21">
        <f>STDEV(D20:D22)</f>
        <v>2.8438764956804649E-3</v>
      </c>
    </row>
    <row r="22" spans="2:8" x14ac:dyDescent="0.25">
      <c r="B22">
        <v>15</v>
      </c>
      <c r="C22">
        <v>1085.5</v>
      </c>
      <c r="D22">
        <f t="shared" si="8"/>
        <v>15.046695033888204</v>
      </c>
      <c r="E22">
        <f t="shared" si="9"/>
        <v>100.31130022592136</v>
      </c>
      <c r="F22" s="1" t="s">
        <v>54</v>
      </c>
      <c r="G22">
        <f>(G21/G20)*100</f>
        <v>1.8896858483377282E-2</v>
      </c>
    </row>
    <row r="23" spans="2:8" x14ac:dyDescent="0.25">
      <c r="E23" s="1">
        <f>AVERAGE(E14:E22)</f>
        <v>100.63932510037101</v>
      </c>
    </row>
    <row r="24" spans="2:8" x14ac:dyDescent="0.25">
      <c r="E24">
        <f>STDEV(E14:E22)</f>
        <v>0.35589145451877424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2632-334B-40CF-91C4-404B1762E237}">
  <dimension ref="A1:M32"/>
  <sheetViews>
    <sheetView tabSelected="1" workbookViewId="0">
      <selection activeCell="M16" sqref="M16"/>
    </sheetView>
  </sheetViews>
  <sheetFormatPr defaultRowHeight="15" x14ac:dyDescent="0.25"/>
  <sheetData>
    <row r="1" spans="1:13" x14ac:dyDescent="0.25">
      <c r="A1" t="s">
        <v>9</v>
      </c>
    </row>
    <row r="2" spans="1:13" ht="15.75" thickBot="1" x14ac:dyDescent="0.3"/>
    <row r="3" spans="1:13" x14ac:dyDescent="0.25">
      <c r="A3" s="5" t="s">
        <v>10</v>
      </c>
      <c r="B3" s="5"/>
    </row>
    <row r="4" spans="1:13" x14ac:dyDescent="0.25">
      <c r="A4" s="2" t="s">
        <v>11</v>
      </c>
      <c r="B4" s="2">
        <v>0.99999706107672426</v>
      </c>
    </row>
    <row r="5" spans="1:13" x14ac:dyDescent="0.25">
      <c r="A5" s="2" t="s">
        <v>12</v>
      </c>
      <c r="B5" s="2">
        <v>0.99999412216208583</v>
      </c>
    </row>
    <row r="6" spans="1:13" x14ac:dyDescent="0.25">
      <c r="A6" s="2" t="s">
        <v>13</v>
      </c>
      <c r="B6" s="2">
        <v>0.99999314252243343</v>
      </c>
    </row>
    <row r="7" spans="1:13" x14ac:dyDescent="0.25">
      <c r="A7" s="2" t="s">
        <v>14</v>
      </c>
      <c r="B7" s="2">
        <v>1.0749903480596286</v>
      </c>
    </row>
    <row r="8" spans="1:13" ht="15.75" thickBot="1" x14ac:dyDescent="0.3">
      <c r="A8" s="3" t="s">
        <v>15</v>
      </c>
      <c r="B8" s="3">
        <v>8</v>
      </c>
    </row>
    <row r="10" spans="1:13" ht="15.75" thickBot="1" x14ac:dyDescent="0.3">
      <c r="A10" t="s">
        <v>16</v>
      </c>
    </row>
    <row r="11" spans="1:13" x14ac:dyDescent="0.25">
      <c r="A11" s="4"/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</row>
    <row r="12" spans="1:13" x14ac:dyDescent="0.25">
      <c r="A12" s="2" t="s">
        <v>17</v>
      </c>
      <c r="B12" s="2">
        <v>1</v>
      </c>
      <c r="C12" s="2">
        <v>1179614.8238746691</v>
      </c>
      <c r="D12" s="2">
        <v>1179614.8238746691</v>
      </c>
      <c r="E12" s="2">
        <v>1020777.5070800475</v>
      </c>
      <c r="F12" s="2">
        <v>6.3460544873476066E-17</v>
      </c>
    </row>
    <row r="13" spans="1:13" x14ac:dyDescent="0.25">
      <c r="A13" s="2" t="s">
        <v>18</v>
      </c>
      <c r="B13" s="2">
        <v>6</v>
      </c>
      <c r="C13" s="2">
        <v>6.9336254905281676</v>
      </c>
      <c r="D13" s="2">
        <v>1.1556042484213613</v>
      </c>
      <c r="E13" s="2"/>
      <c r="F13" s="2"/>
      <c r="L13" t="s">
        <v>40</v>
      </c>
      <c r="M13">
        <f>C17*SQRT(8)</f>
        <v>1.3600377893102902</v>
      </c>
    </row>
    <row r="14" spans="1:13" ht="15.75" thickBot="1" x14ac:dyDescent="0.3">
      <c r="A14" s="3" t="s">
        <v>19</v>
      </c>
      <c r="B14" s="3">
        <v>7</v>
      </c>
      <c r="C14" s="3">
        <v>1179621.7575001598</v>
      </c>
      <c r="D14" s="3"/>
      <c r="E14" s="3"/>
      <c r="F14" s="3"/>
      <c r="L14" t="s">
        <v>42</v>
      </c>
      <c r="M14">
        <f>3.3*M13/B18</f>
        <v>6.1267078505191586E-2</v>
      </c>
    </row>
    <row r="15" spans="1:13" ht="15.75" thickBot="1" x14ac:dyDescent="0.3">
      <c r="L15" t="s">
        <v>41</v>
      </c>
      <c r="M15">
        <f>10*M13/B18</f>
        <v>0.18565781365209572</v>
      </c>
    </row>
    <row r="16" spans="1:13" x14ac:dyDescent="0.25">
      <c r="A16" s="4"/>
      <c r="B16" s="4" t="s">
        <v>26</v>
      </c>
      <c r="C16" s="4" t="s">
        <v>14</v>
      </c>
      <c r="D16" s="4" t="s">
        <v>27</v>
      </c>
      <c r="E16" s="4" t="s">
        <v>28</v>
      </c>
      <c r="F16" s="4" t="s">
        <v>29</v>
      </c>
      <c r="G16" s="4" t="s">
        <v>30</v>
      </c>
      <c r="H16" s="4" t="s">
        <v>31</v>
      </c>
      <c r="I16" s="4" t="s">
        <v>32</v>
      </c>
    </row>
    <row r="17" spans="1:9" x14ac:dyDescent="0.25">
      <c r="A17" s="2" t="s">
        <v>20</v>
      </c>
      <c r="B17" s="2">
        <v>-0.102360342327529</v>
      </c>
      <c r="C17" s="2">
        <v>0.48084597174563359</v>
      </c>
      <c r="D17" s="2">
        <v>-0.21287553258671651</v>
      </c>
      <c r="E17" s="2">
        <v>0.83847243303655727</v>
      </c>
      <c r="F17" s="2">
        <v>-1.2789480491672391</v>
      </c>
      <c r="G17" s="2">
        <v>1.0742273645121811</v>
      </c>
      <c r="H17" s="2">
        <v>-1.2789480491672391</v>
      </c>
      <c r="I17" s="2">
        <v>1.0742273645121811</v>
      </c>
    </row>
    <row r="18" spans="1:9" ht="15.75" thickBot="1" x14ac:dyDescent="0.3">
      <c r="A18" s="3" t="s">
        <v>33</v>
      </c>
      <c r="B18" s="3">
        <v>73.255079468880623</v>
      </c>
      <c r="C18" s="3">
        <v>7.2505708043457573E-2</v>
      </c>
      <c r="D18" s="3">
        <v>1010.335343873532</v>
      </c>
      <c r="E18" s="3">
        <v>6.3460544873476066E-17</v>
      </c>
      <c r="F18" s="3">
        <v>73.077664392593434</v>
      </c>
      <c r="G18" s="3">
        <v>73.432494545167813</v>
      </c>
      <c r="H18" s="3">
        <v>73.077664392593434</v>
      </c>
      <c r="I18" s="3">
        <v>73.432494545167813</v>
      </c>
    </row>
    <row r="22" spans="1:9" x14ac:dyDescent="0.25">
      <c r="A22" t="s">
        <v>34</v>
      </c>
    </row>
    <row r="23" spans="1:9" ht="15.75" thickBot="1" x14ac:dyDescent="0.3"/>
    <row r="24" spans="1:9" x14ac:dyDescent="0.25">
      <c r="A24" s="4" t="s">
        <v>35</v>
      </c>
      <c r="B24" s="4" t="s">
        <v>36</v>
      </c>
      <c r="C24" s="4" t="s">
        <v>37</v>
      </c>
      <c r="D24" s="4" t="s">
        <v>38</v>
      </c>
    </row>
    <row r="25" spans="1:9" x14ac:dyDescent="0.25">
      <c r="A25" s="2">
        <v>1</v>
      </c>
      <c r="B25" s="2">
        <v>7.2231476045605341</v>
      </c>
      <c r="C25" s="2">
        <v>-3.1476045605343117E-3</v>
      </c>
      <c r="D25" s="2">
        <v>-3.1626344389617616E-3</v>
      </c>
    </row>
    <row r="26" spans="1:9" x14ac:dyDescent="0.25">
      <c r="A26" s="2">
        <v>2</v>
      </c>
      <c r="B26" s="2">
        <v>14.548655551448597</v>
      </c>
      <c r="C26" s="2">
        <v>-0.32765555144859704</v>
      </c>
      <c r="D26" s="2">
        <v>-0.32922011364490911</v>
      </c>
    </row>
    <row r="27" spans="1:9" x14ac:dyDescent="0.25">
      <c r="A27" s="2">
        <v>3</v>
      </c>
      <c r="B27" s="2">
        <v>29.199671445224723</v>
      </c>
      <c r="C27" s="2">
        <v>-0.9666714452247227</v>
      </c>
      <c r="D27" s="2">
        <v>-0.97128732184505284</v>
      </c>
    </row>
    <row r="28" spans="1:9" x14ac:dyDescent="0.25">
      <c r="A28" s="2">
        <v>4</v>
      </c>
      <c r="B28" s="2">
        <v>58.501703232776975</v>
      </c>
      <c r="C28" s="2">
        <v>-0.67970323277697275</v>
      </c>
      <c r="D28" s="2">
        <v>-0.68294883010627905</v>
      </c>
    </row>
    <row r="29" spans="1:9" x14ac:dyDescent="0.25">
      <c r="A29" s="2">
        <v>5</v>
      </c>
      <c r="B29" s="2">
        <v>73.152719126553094</v>
      </c>
      <c r="C29" s="2">
        <v>0.49728087344691119</v>
      </c>
      <c r="D29" s="2">
        <v>0.49965540014760146</v>
      </c>
    </row>
    <row r="30" spans="1:9" x14ac:dyDescent="0.25">
      <c r="A30" s="2">
        <v>6</v>
      </c>
      <c r="B30" s="2">
        <v>366.1730370020756</v>
      </c>
      <c r="C30" s="2">
        <v>2.1691629979243885</v>
      </c>
      <c r="D30" s="2">
        <v>2.1795207971717603</v>
      </c>
    </row>
    <row r="31" spans="1:9" x14ac:dyDescent="0.25">
      <c r="A31" s="2">
        <v>7</v>
      </c>
      <c r="B31" s="2">
        <v>732.44843434647873</v>
      </c>
      <c r="C31" s="2">
        <v>1.5656535211974187E-3</v>
      </c>
      <c r="D31" s="2">
        <v>1.5731295499140348E-3</v>
      </c>
    </row>
    <row r="32" spans="1:9" ht="15.75" thickBot="1" x14ac:dyDescent="0.3">
      <c r="A32" s="3">
        <v>8</v>
      </c>
      <c r="B32" s="3">
        <v>1098.7238316908818</v>
      </c>
      <c r="C32" s="3">
        <v>-0.69083169088185059</v>
      </c>
      <c r="D32" s="3">
        <v>-0.69413042683425408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0A2A-D2E1-4452-BCF8-C44C5DB74F7E}">
  <dimension ref="B2:I21"/>
  <sheetViews>
    <sheetView topLeftCell="A3" workbookViewId="0">
      <selection activeCell="C21" sqref="C21:D21"/>
    </sheetView>
  </sheetViews>
  <sheetFormatPr defaultRowHeight="15" x14ac:dyDescent="0.25"/>
  <sheetData>
    <row r="2" spans="3:9" x14ac:dyDescent="0.25">
      <c r="C2" t="s">
        <v>3</v>
      </c>
      <c r="E2" t="s">
        <v>2</v>
      </c>
      <c r="F2" t="s">
        <v>3</v>
      </c>
      <c r="G2" t="s">
        <v>4</v>
      </c>
      <c r="H2" t="s">
        <v>55</v>
      </c>
      <c r="I2" t="s">
        <v>56</v>
      </c>
    </row>
    <row r="3" spans="3:9" x14ac:dyDescent="0.25">
      <c r="C3">
        <v>7.3</v>
      </c>
      <c r="E3">
        <v>0.1</v>
      </c>
      <c r="F3">
        <f>(C3-0.08)</f>
        <v>7.22</v>
      </c>
      <c r="G3">
        <f>(0.128+F3)/73.234</f>
        <v>0.10033590955020892</v>
      </c>
      <c r="H3">
        <f>(G3/E3)*100</f>
        <v>100.33590955020892</v>
      </c>
      <c r="I3">
        <v>72.111000000000004</v>
      </c>
    </row>
    <row r="4" spans="3:9" x14ac:dyDescent="0.25">
      <c r="C4">
        <v>14.821</v>
      </c>
      <c r="E4">
        <v>0.2</v>
      </c>
      <c r="F4">
        <f>(C4-0.6)</f>
        <v>14.221</v>
      </c>
      <c r="G4">
        <f t="shared" ref="G4:G10" si="0">(0.128+F4)/73.234</f>
        <v>0.19593358276210504</v>
      </c>
      <c r="H4">
        <f t="shared" ref="H4:H10" si="1">(G4/E4)*100</f>
        <v>97.966791381052516</v>
      </c>
      <c r="I4">
        <v>72.533000000000001</v>
      </c>
    </row>
    <row r="5" spans="3:9" x14ac:dyDescent="0.25">
      <c r="C5">
        <v>29.033000000000001</v>
      </c>
      <c r="E5">
        <v>0.4</v>
      </c>
      <c r="F5">
        <f>(C5-0.8)</f>
        <v>28.233000000000001</v>
      </c>
      <c r="G5">
        <f t="shared" si="0"/>
        <v>0.3872654777835432</v>
      </c>
      <c r="H5">
        <f t="shared" si="1"/>
        <v>96.816369445885798</v>
      </c>
      <c r="I5">
        <v>72.722999999999999</v>
      </c>
    </row>
    <row r="6" spans="3:9" x14ac:dyDescent="0.25">
      <c r="C6">
        <v>58.222000000000001</v>
      </c>
      <c r="E6">
        <v>0.8</v>
      </c>
      <c r="F6">
        <f>(C6-0.4)</f>
        <v>57.822000000000003</v>
      </c>
      <c r="G6">
        <f t="shared" si="0"/>
        <v>0.79129912335800323</v>
      </c>
      <c r="H6">
        <f t="shared" si="1"/>
        <v>98.912390419750395</v>
      </c>
      <c r="I6">
        <v>73.043999999999997</v>
      </c>
    </row>
    <row r="7" spans="3:9" x14ac:dyDescent="0.25">
      <c r="C7">
        <v>74.650000000000006</v>
      </c>
      <c r="E7">
        <v>1</v>
      </c>
      <c r="F7">
        <f>(C7-1)</f>
        <v>73.650000000000006</v>
      </c>
      <c r="G7">
        <f t="shared" si="0"/>
        <v>1.0074282437119373</v>
      </c>
      <c r="H7">
        <f t="shared" si="1"/>
        <v>100.74282437119373</v>
      </c>
      <c r="I7">
        <v>73.171999999999997</v>
      </c>
    </row>
    <row r="8" spans="3:9" x14ac:dyDescent="0.25">
      <c r="C8">
        <v>368.42219999999998</v>
      </c>
      <c r="E8">
        <v>5</v>
      </c>
      <c r="F8">
        <f>(C8-0.08)</f>
        <v>368.34219999999999</v>
      </c>
      <c r="G8">
        <f t="shared" si="0"/>
        <v>5.0314089084305103</v>
      </c>
      <c r="H8">
        <f t="shared" si="1"/>
        <v>100.62817816861021</v>
      </c>
      <c r="I8">
        <v>73.543999999999997</v>
      </c>
    </row>
    <row r="9" spans="3:9" x14ac:dyDescent="0.25">
      <c r="C9">
        <v>732.55</v>
      </c>
      <c r="E9">
        <v>10</v>
      </c>
      <c r="F9">
        <f>(C9-0.1)</f>
        <v>732.44999999999993</v>
      </c>
      <c r="G9">
        <f t="shared" si="0"/>
        <v>10.003249856623972</v>
      </c>
      <c r="H9">
        <f t="shared" si="1"/>
        <v>100.03249856623972</v>
      </c>
      <c r="I9">
        <v>72.55</v>
      </c>
    </row>
    <row r="10" spans="3:9" x14ac:dyDescent="0.25">
      <c r="C10">
        <v>1099.0329999999999</v>
      </c>
      <c r="E10">
        <v>15</v>
      </c>
      <c r="F10">
        <f>(C10-1)</f>
        <v>1098.0329999999999</v>
      </c>
      <c r="G10">
        <f t="shared" si="0"/>
        <v>14.995234453942157</v>
      </c>
      <c r="H10">
        <f t="shared" si="1"/>
        <v>99.968229692947702</v>
      </c>
      <c r="I10">
        <v>72.911299999999997</v>
      </c>
    </row>
    <row r="11" spans="3:9" x14ac:dyDescent="0.25">
      <c r="G11" s="1" t="s">
        <v>0</v>
      </c>
      <c r="H11">
        <f>AVERAGE(H3:H10)</f>
        <v>99.425398949486137</v>
      </c>
      <c r="I11">
        <v>73.113</v>
      </c>
    </row>
    <row r="12" spans="3:9" x14ac:dyDescent="0.25">
      <c r="C12" t="s">
        <v>52</v>
      </c>
      <c r="D12" t="s">
        <v>53</v>
      </c>
      <c r="G12" s="1" t="s">
        <v>1</v>
      </c>
      <c r="H12">
        <f>STDEV(H3:H10)</f>
        <v>1.4077490161544424</v>
      </c>
      <c r="I12">
        <v>74.066699999999997</v>
      </c>
    </row>
    <row r="13" spans="3:9" x14ac:dyDescent="0.25">
      <c r="C13">
        <v>72.111000000000004</v>
      </c>
      <c r="D13">
        <v>72.911299999999997</v>
      </c>
      <c r="G13" s="1" t="s">
        <v>39</v>
      </c>
      <c r="H13">
        <f>(H12/H11)*100</f>
        <v>1.415884704540799</v>
      </c>
      <c r="I13">
        <v>73.777000000000001</v>
      </c>
    </row>
    <row r="14" spans="3:9" x14ac:dyDescent="0.25">
      <c r="C14">
        <v>72.533000000000001</v>
      </c>
      <c r="D14">
        <v>73.113</v>
      </c>
      <c r="I14">
        <v>72.013400000000004</v>
      </c>
    </row>
    <row r="15" spans="3:9" x14ac:dyDescent="0.25">
      <c r="C15">
        <v>72.722999999999999</v>
      </c>
      <c r="D15">
        <v>74.066699999999997</v>
      </c>
      <c r="I15">
        <v>74.710999999999999</v>
      </c>
    </row>
    <row r="16" spans="3:9" x14ac:dyDescent="0.25">
      <c r="C16">
        <v>73.043999999999997</v>
      </c>
      <c r="D16">
        <v>73.777000000000001</v>
      </c>
      <c r="H16" s="1" t="s">
        <v>0</v>
      </c>
      <c r="I16" s="1">
        <f>AVERAGE(I3:I15)</f>
        <v>73.097646153846156</v>
      </c>
    </row>
    <row r="17" spans="2:9" x14ac:dyDescent="0.25">
      <c r="C17">
        <v>73.171999999999997</v>
      </c>
      <c r="D17">
        <v>72.013400000000004</v>
      </c>
      <c r="H17" s="1" t="s">
        <v>1</v>
      </c>
      <c r="I17">
        <f>STDEV(I3:I15)</f>
        <v>0.77213222703474749</v>
      </c>
    </row>
    <row r="18" spans="2:9" x14ac:dyDescent="0.25">
      <c r="C18">
        <v>73.543999999999997</v>
      </c>
      <c r="D18">
        <v>74.710999999999999</v>
      </c>
      <c r="H18" t="s">
        <v>57</v>
      </c>
      <c r="I18">
        <f>(I17/I16)*100</f>
        <v>1.0563024497528508</v>
      </c>
    </row>
    <row r="19" spans="2:9" x14ac:dyDescent="0.25">
      <c r="B19" s="1" t="s">
        <v>0</v>
      </c>
      <c r="C19" s="1">
        <f>AVERAGE(C13:C18)</f>
        <v>72.854499999999987</v>
      </c>
      <c r="D19" s="1">
        <f>AVERAGE(D13:D18)</f>
        <v>73.432066666666671</v>
      </c>
    </row>
    <row r="20" spans="2:9" x14ac:dyDescent="0.25">
      <c r="B20" s="1" t="s">
        <v>1</v>
      </c>
      <c r="C20">
        <f>STDEV(C13:C19)</f>
        <v>0.46288470486720301</v>
      </c>
      <c r="D20">
        <f>STDEV(D13:D19)</f>
        <v>0.87015568658079012</v>
      </c>
    </row>
    <row r="21" spans="2:9" x14ac:dyDescent="0.25">
      <c r="B21" t="s">
        <v>54</v>
      </c>
      <c r="C21">
        <f>(C20/C19)*100</f>
        <v>0.63535499504794224</v>
      </c>
      <c r="D21">
        <f>(D20/D19)*100</f>
        <v>1.1849805215625009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Cu std LD&amp; LQ Tab 1 </vt:lpstr>
      <vt:lpstr> Cu Muscle LD&amp; LQ Tab 1</vt:lpstr>
      <vt:lpstr>DL&amp;QL liver Tab 1</vt:lpstr>
      <vt:lpstr>Recovery, Accuracy, Precision</vt:lpstr>
      <vt:lpstr>std addition Tab 3</vt:lpstr>
      <vt:lpstr>DL&amp; QL Serum Tab 1</vt:lpstr>
      <vt:lpstr> Serum std Tab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DrMai</dc:creator>
  <cp:lastModifiedBy>DrMai</cp:lastModifiedBy>
  <dcterms:created xsi:type="dcterms:W3CDTF">2015-06-05T18:17:20Z</dcterms:created>
  <dcterms:modified xsi:type="dcterms:W3CDTF">2021-08-28T11:34:32Z</dcterms:modified>
</cp:coreProperties>
</file>