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esktop\Peer J 修回\修回上传\"/>
    </mc:Choice>
  </mc:AlternateContent>
  <xr:revisionPtr revIDLastSave="0" documentId="13_ncr:1_{CFADAA9E-3C81-48EF-AC9E-DD9D3AF79D2D}" xr6:coauthVersionLast="47" xr6:coauthVersionMax="47" xr10:uidLastSave="{00000000-0000-0000-0000-000000000000}"/>
  <bookViews>
    <workbookView xWindow="-98" yWindow="-98" windowWidth="19396" windowHeight="11596" firstSheet="2" activeTab="11" xr2:uid="{00000000-000D-0000-FFFF-FFFF00000000}"/>
  </bookViews>
  <sheets>
    <sheet name="PON1" sheetId="2" r:id="rId1"/>
    <sheet name="CYP2C9" sheetId="3" r:id="rId2"/>
    <sheet name="ACACA" sheetId="4" r:id="rId3"/>
    <sheet name="ACADS" sheetId="1" r:id="rId4"/>
    <sheet name="ME1" sheetId="5" r:id="rId5"/>
    <sheet name="ACAT1" sheetId="6" r:id="rId6"/>
    <sheet name="ELOVL1" sheetId="7" r:id="rId7"/>
    <sheet name="SMS" sheetId="11" r:id="rId8"/>
    <sheet name="UGDH" sheetId="12" r:id="rId9"/>
    <sheet name="ADSL" sheetId="13" r:id="rId10"/>
    <sheet name="HSP90AA1" sheetId="9" r:id="rId11"/>
    <sheet name="S100A10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3" l="1"/>
  <c r="F4" i="13"/>
  <c r="H8" i="13"/>
  <c r="H10" i="13"/>
  <c r="H12" i="13"/>
  <c r="H14" i="13"/>
  <c r="H16" i="13"/>
  <c r="H18" i="13"/>
  <c r="H4" i="13"/>
  <c r="H6" i="13"/>
  <c r="G2" i="13"/>
  <c r="H2" i="13"/>
  <c r="E18" i="13"/>
  <c r="F18" i="13" s="1"/>
  <c r="C18" i="13"/>
  <c r="E16" i="13"/>
  <c r="F16" i="13" s="1"/>
  <c r="I16" i="13" s="1"/>
  <c r="C16" i="13"/>
  <c r="E14" i="13"/>
  <c r="C14" i="13"/>
  <c r="E12" i="13"/>
  <c r="C12" i="13"/>
  <c r="E10" i="13"/>
  <c r="F10" i="13" s="1"/>
  <c r="I10" i="13" s="1"/>
  <c r="C10" i="13"/>
  <c r="E8" i="13"/>
  <c r="C8" i="13"/>
  <c r="E6" i="13"/>
  <c r="C6" i="13"/>
  <c r="E4" i="13"/>
  <c r="C4" i="13"/>
  <c r="E2" i="13"/>
  <c r="F2" i="13" s="1"/>
  <c r="C2" i="13"/>
  <c r="I18" i="13" l="1"/>
  <c r="F12" i="13"/>
  <c r="I12" i="13" s="1"/>
  <c r="I6" i="13"/>
  <c r="I4" i="13"/>
  <c r="F14" i="13"/>
  <c r="I14" i="13" s="1"/>
  <c r="F8" i="13"/>
  <c r="I8" i="13" s="1"/>
  <c r="I2" i="13"/>
  <c r="E18" i="12" l="1"/>
  <c r="F18" i="12" s="1"/>
  <c r="H18" i="12" s="1"/>
  <c r="I18" i="12" s="1"/>
  <c r="E16" i="12"/>
  <c r="F16" i="12" s="1"/>
  <c r="H16" i="12" s="1"/>
  <c r="I16" i="12" s="1"/>
  <c r="E14" i="12"/>
  <c r="F14" i="12" s="1"/>
  <c r="H14" i="12" s="1"/>
  <c r="I14" i="12" s="1"/>
  <c r="E12" i="12"/>
  <c r="F12" i="12" s="1"/>
  <c r="H12" i="12" s="1"/>
  <c r="I12" i="12" s="1"/>
  <c r="E10" i="12"/>
  <c r="F10" i="12" s="1"/>
  <c r="H10" i="12" s="1"/>
  <c r="I10" i="12" s="1"/>
  <c r="E8" i="12"/>
  <c r="F8" i="12" s="1"/>
  <c r="H8" i="12" s="1"/>
  <c r="I8" i="12" s="1"/>
  <c r="E6" i="12"/>
  <c r="F6" i="12" s="1"/>
  <c r="H6" i="12" s="1"/>
  <c r="I6" i="12" s="1"/>
  <c r="E4" i="12"/>
  <c r="F4" i="12" s="1"/>
  <c r="H4" i="12" s="1"/>
  <c r="I4" i="12" s="1"/>
  <c r="E2" i="12"/>
  <c r="F2" i="12" s="1"/>
  <c r="E18" i="11"/>
  <c r="F18" i="11" s="1"/>
  <c r="H18" i="11" s="1"/>
  <c r="I18" i="11" s="1"/>
  <c r="C18" i="11"/>
  <c r="E16" i="11"/>
  <c r="C16" i="11"/>
  <c r="E14" i="11"/>
  <c r="C14" i="11"/>
  <c r="E12" i="11"/>
  <c r="C12" i="11"/>
  <c r="E10" i="11"/>
  <c r="C10" i="11"/>
  <c r="E8" i="11"/>
  <c r="F8" i="11" s="1"/>
  <c r="H8" i="11" s="1"/>
  <c r="I8" i="11" s="1"/>
  <c r="C8" i="11"/>
  <c r="E6" i="11"/>
  <c r="C6" i="11"/>
  <c r="E4" i="11"/>
  <c r="C4" i="11"/>
  <c r="E2" i="11"/>
  <c r="C2" i="11"/>
  <c r="E18" i="10"/>
  <c r="F18" i="10" s="1"/>
  <c r="H18" i="10" s="1"/>
  <c r="I18" i="10" s="1"/>
  <c r="H17" i="10"/>
  <c r="E16" i="10"/>
  <c r="F16" i="10" s="1"/>
  <c r="H16" i="10" s="1"/>
  <c r="I16" i="10" s="1"/>
  <c r="H15" i="10"/>
  <c r="E14" i="10"/>
  <c r="F14" i="10" s="1"/>
  <c r="H14" i="10" s="1"/>
  <c r="I14" i="10" s="1"/>
  <c r="H13" i="10"/>
  <c r="E12" i="10"/>
  <c r="F12" i="10" s="1"/>
  <c r="H12" i="10" s="1"/>
  <c r="I12" i="10" s="1"/>
  <c r="H11" i="10"/>
  <c r="E10" i="10"/>
  <c r="F10" i="10" s="1"/>
  <c r="H10" i="10" s="1"/>
  <c r="I10" i="10" s="1"/>
  <c r="H9" i="10"/>
  <c r="E8" i="10"/>
  <c r="F8" i="10" s="1"/>
  <c r="H8" i="10" s="1"/>
  <c r="I8" i="10" s="1"/>
  <c r="H7" i="10"/>
  <c r="E6" i="10"/>
  <c r="F6" i="10" s="1"/>
  <c r="H6" i="10" s="1"/>
  <c r="I6" i="10" s="1"/>
  <c r="H5" i="10"/>
  <c r="E4" i="10"/>
  <c r="F4" i="10" s="1"/>
  <c r="H4" i="10" s="1"/>
  <c r="I4" i="10" s="1"/>
  <c r="H3" i="10"/>
  <c r="E2" i="10"/>
  <c r="C2" i="10"/>
  <c r="E18" i="9"/>
  <c r="F18" i="9" s="1"/>
  <c r="H18" i="9" s="1"/>
  <c r="I18" i="9" s="1"/>
  <c r="H17" i="9"/>
  <c r="E16" i="9"/>
  <c r="F16" i="9" s="1"/>
  <c r="H16" i="9" s="1"/>
  <c r="I16" i="9" s="1"/>
  <c r="H15" i="9"/>
  <c r="E14" i="9"/>
  <c r="F14" i="9" s="1"/>
  <c r="H14" i="9" s="1"/>
  <c r="I14" i="9" s="1"/>
  <c r="H13" i="9"/>
  <c r="E12" i="9"/>
  <c r="F12" i="9" s="1"/>
  <c r="H12" i="9" s="1"/>
  <c r="I12" i="9" s="1"/>
  <c r="H11" i="9"/>
  <c r="E10" i="9"/>
  <c r="F10" i="9" s="1"/>
  <c r="H10" i="9" s="1"/>
  <c r="I10" i="9" s="1"/>
  <c r="H9" i="9"/>
  <c r="E8" i="9"/>
  <c r="F8" i="9" s="1"/>
  <c r="H8" i="9" s="1"/>
  <c r="I8" i="9" s="1"/>
  <c r="E6" i="9"/>
  <c r="F6" i="9" s="1"/>
  <c r="H6" i="9" s="1"/>
  <c r="I6" i="9" s="1"/>
  <c r="E4" i="9"/>
  <c r="F4" i="9" s="1"/>
  <c r="H4" i="9" s="1"/>
  <c r="I4" i="9" s="1"/>
  <c r="E2" i="9"/>
  <c r="C2" i="9"/>
  <c r="E18" i="7"/>
  <c r="F18" i="7" s="1"/>
  <c r="H18" i="7" s="1"/>
  <c r="I18" i="7" s="1"/>
  <c r="E16" i="7"/>
  <c r="F16" i="7" s="1"/>
  <c r="H16" i="7" s="1"/>
  <c r="I16" i="7" s="1"/>
  <c r="E14" i="7"/>
  <c r="F14" i="7" s="1"/>
  <c r="H14" i="7" s="1"/>
  <c r="I14" i="7" s="1"/>
  <c r="E12" i="7"/>
  <c r="F12" i="7" s="1"/>
  <c r="H12" i="7" s="1"/>
  <c r="I12" i="7" s="1"/>
  <c r="E10" i="7"/>
  <c r="F10" i="7" s="1"/>
  <c r="H10" i="7" s="1"/>
  <c r="I10" i="7" s="1"/>
  <c r="E8" i="7"/>
  <c r="F8" i="7" s="1"/>
  <c r="H8" i="7" s="1"/>
  <c r="I8" i="7" s="1"/>
  <c r="E6" i="7"/>
  <c r="F6" i="7" s="1"/>
  <c r="H6" i="7" s="1"/>
  <c r="I6" i="7" s="1"/>
  <c r="E4" i="7"/>
  <c r="F4" i="7" s="1"/>
  <c r="H4" i="7" s="1"/>
  <c r="I4" i="7" s="1"/>
  <c r="E2" i="7"/>
  <c r="F2" i="7" s="1"/>
  <c r="H2" i="7" s="1"/>
  <c r="I2" i="7" s="1"/>
  <c r="E18" i="6"/>
  <c r="F18" i="6" s="1"/>
  <c r="H18" i="6" s="1"/>
  <c r="I18" i="6" s="1"/>
  <c r="H17" i="6"/>
  <c r="E16" i="6"/>
  <c r="F16" i="6" s="1"/>
  <c r="H16" i="6" s="1"/>
  <c r="I16" i="6" s="1"/>
  <c r="H15" i="6"/>
  <c r="E14" i="6"/>
  <c r="F14" i="6" s="1"/>
  <c r="H14" i="6" s="1"/>
  <c r="I14" i="6" s="1"/>
  <c r="H13" i="6"/>
  <c r="E12" i="6"/>
  <c r="F12" i="6" s="1"/>
  <c r="H12" i="6" s="1"/>
  <c r="I12" i="6" s="1"/>
  <c r="H11" i="6"/>
  <c r="E10" i="6"/>
  <c r="F10" i="6" s="1"/>
  <c r="H10" i="6" s="1"/>
  <c r="I10" i="6" s="1"/>
  <c r="H9" i="6"/>
  <c r="E8" i="6"/>
  <c r="F8" i="6" s="1"/>
  <c r="H8" i="6" s="1"/>
  <c r="I8" i="6" s="1"/>
  <c r="H7" i="6"/>
  <c r="E6" i="6"/>
  <c r="F6" i="6" s="1"/>
  <c r="H6" i="6" s="1"/>
  <c r="I6" i="6" s="1"/>
  <c r="H5" i="6"/>
  <c r="E4" i="6"/>
  <c r="F4" i="6" s="1"/>
  <c r="H4" i="6" s="1"/>
  <c r="I4" i="6" s="1"/>
  <c r="H3" i="6"/>
  <c r="E2" i="6"/>
  <c r="F2" i="6" s="1"/>
  <c r="E18" i="5"/>
  <c r="F18" i="5" s="1"/>
  <c r="H18" i="5" s="1"/>
  <c r="I18" i="5" s="1"/>
  <c r="C18" i="5"/>
  <c r="E16" i="5"/>
  <c r="C16" i="5"/>
  <c r="E14" i="5"/>
  <c r="C14" i="5"/>
  <c r="E12" i="5"/>
  <c r="C12" i="5"/>
  <c r="E10" i="5"/>
  <c r="C10" i="5"/>
  <c r="E8" i="5"/>
  <c r="F8" i="5" s="1"/>
  <c r="H8" i="5" s="1"/>
  <c r="I8" i="5" s="1"/>
  <c r="C8" i="5"/>
  <c r="E6" i="5"/>
  <c r="C6" i="5"/>
  <c r="E4" i="5"/>
  <c r="C4" i="5"/>
  <c r="E2" i="5"/>
  <c r="F2" i="5" s="1"/>
  <c r="C2" i="5"/>
  <c r="C16" i="4"/>
  <c r="E18" i="4"/>
  <c r="E16" i="4"/>
  <c r="E14" i="4"/>
  <c r="F14" i="4" s="1"/>
  <c r="H14" i="4" s="1"/>
  <c r="I14" i="4" s="1"/>
  <c r="E12" i="4"/>
  <c r="F12" i="4" s="1"/>
  <c r="H12" i="4" s="1"/>
  <c r="I12" i="4" s="1"/>
  <c r="E10" i="4"/>
  <c r="F10" i="4" s="1"/>
  <c r="H10" i="4" s="1"/>
  <c r="I10" i="4" s="1"/>
  <c r="E8" i="4"/>
  <c r="F8" i="4" s="1"/>
  <c r="H8" i="4" s="1"/>
  <c r="I8" i="4" s="1"/>
  <c r="E6" i="4"/>
  <c r="F6" i="4" s="1"/>
  <c r="H6" i="4" s="1"/>
  <c r="I6" i="4" s="1"/>
  <c r="E4" i="4"/>
  <c r="F4" i="4" s="1"/>
  <c r="H4" i="4" s="1"/>
  <c r="I4" i="4" s="1"/>
  <c r="E2" i="4"/>
  <c r="F2" i="4" s="1"/>
  <c r="H2" i="4" s="1"/>
  <c r="I2" i="4" s="1"/>
  <c r="E18" i="3"/>
  <c r="F18" i="3" s="1"/>
  <c r="H18" i="3" s="1"/>
  <c r="I18" i="3" s="1"/>
  <c r="E16" i="3"/>
  <c r="F16" i="3" s="1"/>
  <c r="H16" i="3" s="1"/>
  <c r="I16" i="3" s="1"/>
  <c r="F14" i="3"/>
  <c r="H14" i="3" s="1"/>
  <c r="I14" i="3" s="1"/>
  <c r="E12" i="3"/>
  <c r="F12" i="3" s="1"/>
  <c r="H12" i="3" s="1"/>
  <c r="I12" i="3" s="1"/>
  <c r="F10" i="3"/>
  <c r="H10" i="3" s="1"/>
  <c r="I10" i="3" s="1"/>
  <c r="F8" i="3"/>
  <c r="H8" i="3" s="1"/>
  <c r="I8" i="3" s="1"/>
  <c r="E6" i="3"/>
  <c r="F6" i="3" s="1"/>
  <c r="H6" i="3" s="1"/>
  <c r="I6" i="3" s="1"/>
  <c r="E4" i="3"/>
  <c r="F4" i="3" s="1"/>
  <c r="H4" i="3" s="1"/>
  <c r="I4" i="3" s="1"/>
  <c r="E2" i="3"/>
  <c r="F2" i="3" s="1"/>
  <c r="E18" i="2"/>
  <c r="C18" i="2"/>
  <c r="E16" i="2"/>
  <c r="C16" i="2"/>
  <c r="E14" i="2"/>
  <c r="C14" i="2"/>
  <c r="F14" i="2" s="1"/>
  <c r="H14" i="2" s="1"/>
  <c r="I14" i="2" s="1"/>
  <c r="E12" i="2"/>
  <c r="C12" i="2"/>
  <c r="C10" i="2"/>
  <c r="F10" i="2" s="1"/>
  <c r="H10" i="2" s="1"/>
  <c r="I10" i="2" s="1"/>
  <c r="E8" i="2"/>
  <c r="C8" i="2"/>
  <c r="E6" i="2"/>
  <c r="C6" i="2"/>
  <c r="E4" i="2"/>
  <c r="C4" i="2"/>
  <c r="E2" i="2"/>
  <c r="C2" i="2"/>
  <c r="E26" i="1"/>
  <c r="C26" i="1"/>
  <c r="E23" i="1"/>
  <c r="C23" i="1"/>
  <c r="E20" i="1"/>
  <c r="C20" i="1"/>
  <c r="E17" i="1"/>
  <c r="C17" i="1"/>
  <c r="E14" i="1"/>
  <c r="C14" i="1"/>
  <c r="E11" i="1"/>
  <c r="C11" i="1"/>
  <c r="E8" i="1"/>
  <c r="C8" i="1"/>
  <c r="E5" i="1"/>
  <c r="C5" i="1"/>
  <c r="E2" i="1"/>
  <c r="C2" i="1"/>
  <c r="F16" i="2" l="1"/>
  <c r="H16" i="2" s="1"/>
  <c r="I16" i="2" s="1"/>
  <c r="F18" i="2"/>
  <c r="H18" i="2" s="1"/>
  <c r="I18" i="2" s="1"/>
  <c r="H2" i="12"/>
  <c r="I2" i="12" s="1"/>
  <c r="G2" i="12"/>
  <c r="F2" i="11"/>
  <c r="F4" i="11"/>
  <c r="H4" i="11" s="1"/>
  <c r="I4" i="11" s="1"/>
  <c r="F14" i="11"/>
  <c r="H14" i="11" s="1"/>
  <c r="I14" i="11" s="1"/>
  <c r="F10" i="11"/>
  <c r="H10" i="11" s="1"/>
  <c r="I10" i="11" s="1"/>
  <c r="F6" i="11"/>
  <c r="H6" i="11" s="1"/>
  <c r="I6" i="11" s="1"/>
  <c r="F16" i="11"/>
  <c r="H16" i="11" s="1"/>
  <c r="I16" i="11" s="1"/>
  <c r="F12" i="11"/>
  <c r="H12" i="11" s="1"/>
  <c r="I12" i="11" s="1"/>
  <c r="H2" i="11"/>
  <c r="I2" i="11" s="1"/>
  <c r="F2" i="10"/>
  <c r="H2" i="10" s="1"/>
  <c r="I2" i="10" s="1"/>
  <c r="G2" i="10"/>
  <c r="F2" i="9"/>
  <c r="H2" i="9" s="1"/>
  <c r="I2" i="9" s="1"/>
  <c r="G2" i="9"/>
  <c r="G2" i="7"/>
  <c r="H2" i="6"/>
  <c r="I2" i="6" s="1"/>
  <c r="G2" i="6"/>
  <c r="F16" i="5"/>
  <c r="H16" i="5" s="1"/>
  <c r="I16" i="5" s="1"/>
  <c r="F4" i="5"/>
  <c r="H4" i="5" s="1"/>
  <c r="I4" i="5" s="1"/>
  <c r="F12" i="5"/>
  <c r="H12" i="5" s="1"/>
  <c r="I12" i="5" s="1"/>
  <c r="F6" i="5"/>
  <c r="H6" i="5" s="1"/>
  <c r="I6" i="5" s="1"/>
  <c r="F14" i="5"/>
  <c r="H14" i="5" s="1"/>
  <c r="I14" i="5" s="1"/>
  <c r="F10" i="5"/>
  <c r="H10" i="5" s="1"/>
  <c r="I10" i="5" s="1"/>
  <c r="H2" i="5"/>
  <c r="I2" i="5" s="1"/>
  <c r="G2" i="5"/>
  <c r="F16" i="4"/>
  <c r="H16" i="4" s="1"/>
  <c r="I16" i="4" s="1"/>
  <c r="F18" i="4"/>
  <c r="H18" i="4" s="1"/>
  <c r="I18" i="4" s="1"/>
  <c r="G2" i="4"/>
  <c r="G2" i="3"/>
  <c r="H2" i="3"/>
  <c r="I2" i="3" s="1"/>
  <c r="F8" i="2"/>
  <c r="H8" i="2" s="1"/>
  <c r="I8" i="2" s="1"/>
  <c r="F2" i="2"/>
  <c r="F12" i="2"/>
  <c r="H12" i="2" s="1"/>
  <c r="I12" i="2" s="1"/>
  <c r="F4" i="2"/>
  <c r="H4" i="2" s="1"/>
  <c r="I4" i="2" s="1"/>
  <c r="F6" i="2"/>
  <c r="H6" i="2" s="1"/>
  <c r="I6" i="2" s="1"/>
  <c r="G2" i="2"/>
  <c r="H2" i="2"/>
  <c r="I2" i="2" s="1"/>
  <c r="F8" i="1"/>
  <c r="H8" i="1" s="1"/>
  <c r="I8" i="1" s="1"/>
  <c r="F14" i="1"/>
  <c r="H14" i="1" s="1"/>
  <c r="I14" i="1" s="1"/>
  <c r="F26" i="1"/>
  <c r="H26" i="1" s="1"/>
  <c r="I26" i="1" s="1"/>
  <c r="F11" i="1"/>
  <c r="H11" i="1" s="1"/>
  <c r="I11" i="1" s="1"/>
  <c r="F17" i="1"/>
  <c r="H17" i="1" s="1"/>
  <c r="I17" i="1" s="1"/>
  <c r="F5" i="1"/>
  <c r="H5" i="1" s="1"/>
  <c r="I5" i="1" s="1"/>
  <c r="F23" i="1"/>
  <c r="H23" i="1" s="1"/>
  <c r="I23" i="1" s="1"/>
  <c r="F20" i="1"/>
  <c r="H20" i="1" s="1"/>
  <c r="I20" i="1" s="1"/>
  <c r="F2" i="1"/>
  <c r="H2" i="1"/>
  <c r="I2" i="1" s="1"/>
  <c r="G2" i="11" l="1"/>
  <c r="G2" i="1"/>
</calcChain>
</file>

<file path=xl/sharedStrings.xml><?xml version="1.0" encoding="utf-8"?>
<sst xmlns="http://schemas.openxmlformats.org/spreadsheetml/2006/main" count="757" uniqueCount="118">
  <si>
    <t>GAPDH</t>
    <phoneticPr fontId="1" type="noConversion"/>
  </si>
  <si>
    <t>ACADS</t>
    <phoneticPr fontId="1" type="noConversion"/>
  </si>
  <si>
    <t>MIHA</t>
    <phoneticPr fontId="1" type="noConversion"/>
  </si>
  <si>
    <t>MHCC97H</t>
    <phoneticPr fontId="1" type="noConversion"/>
  </si>
  <si>
    <t>MHCC97H 1</t>
    <phoneticPr fontId="1" type="noConversion"/>
  </si>
  <si>
    <t>MHCC97H 2</t>
    <phoneticPr fontId="1" type="noConversion"/>
  </si>
  <si>
    <t>MHCC97H 3</t>
    <phoneticPr fontId="1" type="noConversion"/>
  </si>
  <si>
    <t>Huh7 1</t>
    <phoneticPr fontId="1" type="noConversion"/>
  </si>
  <si>
    <t>Huh7 2</t>
    <phoneticPr fontId="1" type="noConversion"/>
  </si>
  <si>
    <t>Huh7 3</t>
    <phoneticPr fontId="1" type="noConversion"/>
  </si>
  <si>
    <t>MIHA</t>
  </si>
  <si>
    <t>MHCC97H</t>
  </si>
  <si>
    <t xml:space="preserve">Mean value </t>
    <phoneticPr fontId="1" type="noConversion"/>
  </si>
  <si>
    <t>ACADS-GAPDH</t>
    <phoneticPr fontId="1" type="noConversion"/>
  </si>
  <si>
    <r>
      <t xml:space="preserve">2 </t>
    </r>
    <r>
      <rPr>
        <vertAlign val="superscript"/>
        <sz val="12"/>
        <color theme="1"/>
        <rFont val="Times New Roman"/>
        <family val="1"/>
      </rPr>
      <t>-ΔΔ Ct</t>
    </r>
  </si>
  <si>
    <t>Huh7</t>
  </si>
  <si>
    <t>Huh7</t>
    <phoneticPr fontId="1" type="noConversion"/>
  </si>
  <si>
    <t/>
  </si>
  <si>
    <t>F</t>
  </si>
  <si>
    <t>PON1</t>
    <phoneticPr fontId="1" type="noConversion"/>
  </si>
  <si>
    <t>PON1-GAPDH</t>
    <phoneticPr fontId="1" type="noConversion"/>
  </si>
  <si>
    <t>Huh</t>
  </si>
  <si>
    <t>MHCC97H 1</t>
  </si>
  <si>
    <t>MHCC97H 2</t>
  </si>
  <si>
    <t>MHCC97H 3</t>
  </si>
  <si>
    <t>Huh7 1</t>
  </si>
  <si>
    <t>Huh7 2</t>
  </si>
  <si>
    <t>Huh7 3</t>
  </si>
  <si>
    <t>GAPDH</t>
  </si>
  <si>
    <t>CYP2C9</t>
    <phoneticPr fontId="1" type="noConversion"/>
  </si>
  <si>
    <t>CYP2C9-GAPDH</t>
    <phoneticPr fontId="1" type="noConversion"/>
  </si>
  <si>
    <t>ACACA</t>
  </si>
  <si>
    <t>ACACA-GAPDH</t>
    <phoneticPr fontId="1" type="noConversion"/>
  </si>
  <si>
    <t>ME1</t>
    <phoneticPr fontId="1" type="noConversion"/>
  </si>
  <si>
    <t>ME1-GAPDH</t>
    <phoneticPr fontId="1" type="noConversion"/>
  </si>
  <si>
    <t>t</t>
  </si>
  <si>
    <t>ACAT1</t>
  </si>
  <si>
    <t>ACAT1-GAPDH</t>
    <phoneticPr fontId="1" type="noConversion"/>
  </si>
  <si>
    <t>ELOV1</t>
    <phoneticPr fontId="1" type="noConversion"/>
  </si>
  <si>
    <t>ELOV1-GAPDH</t>
    <phoneticPr fontId="1" type="noConversion"/>
  </si>
  <si>
    <t>ADSL</t>
    <phoneticPr fontId="1" type="noConversion"/>
  </si>
  <si>
    <t>ADSL-GAPDH</t>
    <phoneticPr fontId="1" type="noConversion"/>
  </si>
  <si>
    <t>MIHA 1</t>
    <phoneticPr fontId="1" type="noConversion"/>
  </si>
  <si>
    <t>MIHA 2</t>
    <phoneticPr fontId="1" type="noConversion"/>
  </si>
  <si>
    <t>MICA 3</t>
    <phoneticPr fontId="1" type="noConversion"/>
  </si>
  <si>
    <t>Huh 7</t>
    <phoneticPr fontId="1" type="noConversion"/>
  </si>
  <si>
    <t>SMS</t>
    <phoneticPr fontId="1" type="noConversion"/>
  </si>
  <si>
    <t>SMS-GAPDH</t>
    <phoneticPr fontId="1" type="noConversion"/>
  </si>
  <si>
    <t>UGDH</t>
  </si>
  <si>
    <t>UGDH-GAPDH</t>
    <phoneticPr fontId="1" type="noConversion"/>
  </si>
  <si>
    <t>MIHA 1</t>
  </si>
  <si>
    <t>MIHA 2</t>
  </si>
  <si>
    <t>Shapiro-Wilk</t>
    <phoneticPr fontId="1" type="noConversion"/>
  </si>
  <si>
    <t>Sig.</t>
  </si>
  <si>
    <t>Sig.</t>
    <phoneticPr fontId="1" type="noConversion"/>
  </si>
  <si>
    <t>Sta</t>
    <phoneticPr fontId="1" type="noConversion"/>
  </si>
  <si>
    <t>df</t>
  </si>
  <si>
    <t>df</t>
    <phoneticPr fontId="1" type="noConversion"/>
  </si>
  <si>
    <t>Tests of Normality</t>
    <phoneticPr fontId="1" type="noConversion"/>
  </si>
  <si>
    <t>Indepentent Samples Test</t>
    <phoneticPr fontId="1" type="noConversion"/>
  </si>
  <si>
    <t>Levene's Test for Equality of Variances</t>
    <phoneticPr fontId="1" type="noConversion"/>
  </si>
  <si>
    <r>
      <t>Sig.（</t>
    </r>
    <r>
      <rPr>
        <sz val="9"/>
        <color rgb="FF264A60"/>
        <rFont val="等线"/>
        <family val="3"/>
        <charset val="134"/>
      </rPr>
      <t>2-tailed</t>
    </r>
    <r>
      <rPr>
        <sz val="9"/>
        <color indexed="62"/>
        <rFont val="MingLiU"/>
        <family val="3"/>
        <charset val="136"/>
      </rPr>
      <t>）</t>
    </r>
    <phoneticPr fontId="1" type="noConversion"/>
  </si>
  <si>
    <t>Mean Difference</t>
    <phoneticPr fontId="1" type="noConversion"/>
  </si>
  <si>
    <t>t-test for Equality of Means</t>
    <phoneticPr fontId="1" type="noConversion"/>
  </si>
  <si>
    <t>Equal variances assumed</t>
    <phoneticPr fontId="1" type="noConversion"/>
  </si>
  <si>
    <t>Equal variances not assumed</t>
    <phoneticPr fontId="1" type="noConversion"/>
  </si>
  <si>
    <t>lower</t>
    <phoneticPr fontId="1" type="noConversion"/>
  </si>
  <si>
    <t>Upper</t>
    <phoneticPr fontId="1" type="noConversion"/>
  </si>
  <si>
    <t>95% Confidence Interval of the Difference</t>
    <phoneticPr fontId="1" type="noConversion"/>
  </si>
  <si>
    <t>Std.Error Difference</t>
    <phoneticPr fontId="1" type="noConversion"/>
  </si>
  <si>
    <t>MIHA</t>
    <phoneticPr fontId="1" type="noConversion"/>
  </si>
  <si>
    <t>Tests of Normality</t>
    <phoneticPr fontId="1" type="noConversion"/>
  </si>
  <si>
    <t>Tests of Normality</t>
    <phoneticPr fontId="1" type="noConversion"/>
  </si>
  <si>
    <t>Shapiro-Wilk</t>
    <phoneticPr fontId="1" type="noConversion"/>
  </si>
  <si>
    <t>Shapiro-Wilk</t>
    <phoneticPr fontId="1" type="noConversion"/>
  </si>
  <si>
    <t>Sig.</t>
    <phoneticPr fontId="1" type="noConversion"/>
  </si>
  <si>
    <t>df</t>
    <phoneticPr fontId="1" type="noConversion"/>
  </si>
  <si>
    <t>Sta.</t>
  </si>
  <si>
    <t>Sta.</t>
    <phoneticPr fontId="1" type="noConversion"/>
  </si>
  <si>
    <t>Indepentent Samples Test</t>
    <phoneticPr fontId="1" type="noConversion"/>
  </si>
  <si>
    <t>Indepentent Samples Test</t>
    <phoneticPr fontId="1" type="noConversion"/>
  </si>
  <si>
    <t>Levene's Test for Equality of Variances</t>
    <phoneticPr fontId="1" type="noConversion"/>
  </si>
  <si>
    <t>Levene's Test for Equality of Variances</t>
    <phoneticPr fontId="1" type="noConversion"/>
  </si>
  <si>
    <t>t-test for Equality of Means</t>
    <phoneticPr fontId="1" type="noConversion"/>
  </si>
  <si>
    <t>t-test for Equality of Means</t>
    <phoneticPr fontId="1" type="noConversion"/>
  </si>
  <si>
    <t>MIHA 2</t>
    <phoneticPr fontId="1" type="noConversion"/>
  </si>
  <si>
    <t>MIHA 3</t>
  </si>
  <si>
    <t>MIHA 3</t>
    <phoneticPr fontId="1" type="noConversion"/>
  </si>
  <si>
    <t>Huh-7</t>
    <phoneticPr fontId="1" type="noConversion"/>
  </si>
  <si>
    <t>MIHA and MHCC97H</t>
    <phoneticPr fontId="1" type="noConversion"/>
  </si>
  <si>
    <t>MIHA and MHCC97H</t>
    <phoneticPr fontId="1" type="noConversion"/>
  </si>
  <si>
    <t>MIHA and MHCC97H</t>
    <phoneticPr fontId="1" type="noConversion"/>
  </si>
  <si>
    <t>MIHA and MHCC97H</t>
    <phoneticPr fontId="1" type="noConversion"/>
  </si>
  <si>
    <t>MIHA and Huh 7</t>
    <phoneticPr fontId="1" type="noConversion"/>
  </si>
  <si>
    <t>MIHA and Huh 7</t>
    <phoneticPr fontId="1" type="noConversion"/>
  </si>
  <si>
    <t xml:space="preserve"> </t>
    <phoneticPr fontId="1" type="noConversion"/>
  </si>
  <si>
    <t xml:space="preserve">Mean value </t>
  </si>
  <si>
    <t>HSP90AA1</t>
    <phoneticPr fontId="1" type="noConversion"/>
  </si>
  <si>
    <t>HSP90AA1-GAPDH</t>
    <phoneticPr fontId="1" type="noConversion"/>
  </si>
  <si>
    <t xml:space="preserve">Mean value </t>
    <phoneticPr fontId="1" type="noConversion"/>
  </si>
  <si>
    <t>S100A10</t>
    <phoneticPr fontId="1" type="noConversion"/>
  </si>
  <si>
    <t>S100A10-GAPDH</t>
    <phoneticPr fontId="1" type="noConversion"/>
  </si>
  <si>
    <t>Mean value (PON1-GAPDH  in MIHA)</t>
    <phoneticPr fontId="1" type="noConversion"/>
  </si>
  <si>
    <t>Mean value (ACADS-GAPDH  in MIHA)</t>
    <phoneticPr fontId="1" type="noConversion"/>
  </si>
  <si>
    <t>Mean value (ACACA-GAPDH  in MIHA)</t>
    <phoneticPr fontId="1" type="noConversion"/>
  </si>
  <si>
    <t>Mean value (UGDH-GAPDH  in MIHA)</t>
    <phoneticPr fontId="1" type="noConversion"/>
  </si>
  <si>
    <t>Mean value (SMS-GAPDH  in MIHA)</t>
    <phoneticPr fontId="1" type="noConversion"/>
  </si>
  <si>
    <t>Mean value (S100A10-GAPDH  in MIHA)</t>
    <phoneticPr fontId="1" type="noConversion"/>
  </si>
  <si>
    <t>Mean value (HSP90AA1-GAPDH  in MIHA)</t>
    <phoneticPr fontId="1" type="noConversion"/>
  </si>
  <si>
    <t>Mean value (ADSL-GAPDH  in MIHA)</t>
    <phoneticPr fontId="1" type="noConversion"/>
  </si>
  <si>
    <t>Mean value (ELOVL1-GAPDH  in MIHA)</t>
    <phoneticPr fontId="1" type="noConversion"/>
  </si>
  <si>
    <t>Mean value (ACAT1-GAPDH  in MIHA)</t>
    <phoneticPr fontId="1" type="noConversion"/>
  </si>
  <si>
    <t>Mean value (ME1-GAPDH  in MIHA)</t>
    <phoneticPr fontId="1" type="noConversion"/>
  </si>
  <si>
    <t>Δ Ct</t>
    <phoneticPr fontId="1" type="noConversion"/>
  </si>
  <si>
    <t>MIHA</t>
    <phoneticPr fontId="1" type="noConversion"/>
  </si>
  <si>
    <t xml:space="preserve">MIHA </t>
    <phoneticPr fontId="1" type="noConversion"/>
  </si>
  <si>
    <t>Huh-7</t>
    <phoneticPr fontId="1" type="noConversion"/>
  </si>
  <si>
    <t>Huh7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</si>
</sst>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00"/>
    <numFmt numFmtId="177" formatCode="###0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indexed="60"/>
      <name val="PMingLiU"/>
      <family val="1"/>
      <charset val="136"/>
    </font>
    <font>
      <sz val="9"/>
      <color indexed="62"/>
      <name val="MingLiU"/>
      <family val="3"/>
      <charset val="136"/>
    </font>
    <font>
      <sz val="9"/>
      <color indexed="60"/>
      <name val="MingLiU"/>
      <family val="3"/>
      <charset val="136"/>
    </font>
    <font>
      <b/>
      <sz val="11"/>
      <color theme="1"/>
      <name val="等线"/>
      <family val="3"/>
      <charset val="134"/>
      <scheme val="minor"/>
    </font>
    <font>
      <b/>
      <sz val="9"/>
      <color indexed="60"/>
      <name val="MingLiU"/>
      <family val="3"/>
      <charset val="136"/>
    </font>
    <font>
      <b/>
      <sz val="9"/>
      <color rgb="FF264A60"/>
      <name val="等线"/>
      <family val="3"/>
      <charset val="134"/>
    </font>
    <font>
      <sz val="9"/>
      <color rgb="FF264A60"/>
      <name val="等线"/>
      <family val="3"/>
      <charset val="134"/>
    </font>
    <font>
      <b/>
      <sz val="11"/>
      <color rgb="FF010205"/>
      <name val="等线"/>
      <family val="1"/>
      <charset val="134"/>
    </font>
    <font>
      <sz val="8"/>
      <color rgb="FF264A60"/>
      <name val="等线"/>
      <family val="3"/>
      <charset val="134"/>
    </font>
    <font>
      <sz val="9"/>
      <color rgb="FF333399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3"/>
      </right>
      <top/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1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 vertical="center" wrapText="1"/>
    </xf>
    <xf numFmtId="0" fontId="2" fillId="0" borderId="0" xfId="1"/>
    <xf numFmtId="0" fontId="6" fillId="2" borderId="7" xfId="1" applyFont="1" applyFill="1" applyBorder="1" applyAlignment="1">
      <alignment horizontal="left" vertical="top" wrapText="1"/>
    </xf>
    <xf numFmtId="177" fontId="7" fillId="0" borderId="9" xfId="1" applyNumberFormat="1" applyFont="1" applyBorder="1" applyAlignment="1">
      <alignment horizontal="right" vertical="top"/>
    </xf>
    <xf numFmtId="176" fontId="7" fillId="0" borderId="9" xfId="1" applyNumberFormat="1" applyFont="1" applyBorder="1" applyAlignment="1">
      <alignment horizontal="right" vertical="top"/>
    </xf>
    <xf numFmtId="0" fontId="6" fillId="2" borderId="11" xfId="1" applyFont="1" applyFill="1" applyBorder="1" applyAlignment="1">
      <alignment horizontal="left" vertical="top" wrapText="1"/>
    </xf>
    <xf numFmtId="177" fontId="7" fillId="0" borderId="12" xfId="1" applyNumberFormat="1" applyFont="1" applyBorder="1" applyAlignment="1">
      <alignment horizontal="right" vertical="top"/>
    </xf>
    <xf numFmtId="176" fontId="7" fillId="0" borderId="12" xfId="1" applyNumberFormat="1" applyFont="1" applyBorder="1" applyAlignment="1">
      <alignment horizontal="right" vertical="top"/>
    </xf>
    <xf numFmtId="0" fontId="6" fillId="2" borderId="14" xfId="1" applyFont="1" applyFill="1" applyBorder="1" applyAlignment="1">
      <alignment horizontal="left" vertical="top" wrapText="1"/>
    </xf>
    <xf numFmtId="177" fontId="7" fillId="0" borderId="16" xfId="1" applyNumberFormat="1" applyFont="1" applyBorder="1" applyAlignment="1">
      <alignment horizontal="right" vertical="top"/>
    </xf>
    <xf numFmtId="176" fontId="7" fillId="0" borderId="16" xfId="1" applyNumberFormat="1" applyFont="1" applyBorder="1" applyAlignment="1">
      <alignment horizontal="right" vertical="top"/>
    </xf>
    <xf numFmtId="0" fontId="2" fillId="0" borderId="0" xfId="2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2" borderId="7" xfId="2" applyFont="1" applyFill="1" applyBorder="1" applyAlignment="1">
      <alignment horizontal="left" vertical="top" wrapText="1"/>
    </xf>
    <xf numFmtId="176" fontId="7" fillId="0" borderId="8" xfId="2" applyNumberFormat="1" applyFont="1" applyBorder="1" applyAlignment="1">
      <alignment horizontal="right" vertical="top"/>
    </xf>
    <xf numFmtId="177" fontId="7" fillId="0" borderId="9" xfId="2" applyNumberFormat="1" applyFont="1" applyBorder="1" applyAlignment="1">
      <alignment horizontal="right" vertical="top"/>
    </xf>
    <xf numFmtId="176" fontId="7" fillId="0" borderId="9" xfId="2" applyNumberFormat="1" applyFont="1" applyBorder="1" applyAlignment="1">
      <alignment horizontal="right" vertical="top"/>
    </xf>
    <xf numFmtId="0" fontId="6" fillId="2" borderId="11" xfId="2" applyFont="1" applyFill="1" applyBorder="1" applyAlignment="1">
      <alignment horizontal="left" vertical="top" wrapText="1"/>
    </xf>
    <xf numFmtId="177" fontId="7" fillId="0" borderId="12" xfId="2" applyNumberFormat="1" applyFont="1" applyBorder="1" applyAlignment="1">
      <alignment horizontal="right" vertical="top"/>
    </xf>
    <xf numFmtId="176" fontId="7" fillId="0" borderId="12" xfId="2" applyNumberFormat="1" applyFont="1" applyBorder="1" applyAlignment="1">
      <alignment horizontal="right" vertical="top"/>
    </xf>
    <xf numFmtId="0" fontId="6" fillId="2" borderId="14" xfId="2" applyFont="1" applyFill="1" applyBorder="1" applyAlignment="1">
      <alignment horizontal="left" vertical="top" wrapText="1"/>
    </xf>
    <xf numFmtId="177" fontId="7" fillId="0" borderId="16" xfId="2" applyNumberFormat="1" applyFont="1" applyBorder="1" applyAlignment="1">
      <alignment horizontal="right" vertical="top"/>
    </xf>
    <xf numFmtId="176" fontId="7" fillId="0" borderId="16" xfId="2" applyNumberFormat="1" applyFont="1" applyBorder="1" applyAlignment="1">
      <alignment horizontal="right" vertical="top"/>
    </xf>
    <xf numFmtId="0" fontId="8" fillId="0" borderId="0" xfId="0" applyFont="1"/>
    <xf numFmtId="0" fontId="2" fillId="0" borderId="0" xfId="3"/>
    <xf numFmtId="176" fontId="7" fillId="0" borderId="8" xfId="3" applyNumberFormat="1" applyFont="1" applyBorder="1" applyAlignment="1">
      <alignment horizontal="right" vertical="top"/>
    </xf>
    <xf numFmtId="177" fontId="7" fillId="0" borderId="9" xfId="3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4"/>
    <xf numFmtId="0" fontId="6" fillId="0" borderId="5" xfId="4" applyFont="1" applyBorder="1" applyAlignment="1">
      <alignment horizontal="center" wrapText="1"/>
    </xf>
    <xf numFmtId="0" fontId="6" fillId="2" borderId="7" xfId="4" applyFont="1" applyFill="1" applyBorder="1" applyAlignment="1">
      <alignment horizontal="left" vertical="top" wrapText="1"/>
    </xf>
    <xf numFmtId="176" fontId="7" fillId="0" borderId="8" xfId="4" applyNumberFormat="1" applyFont="1" applyBorder="1" applyAlignment="1">
      <alignment horizontal="right" vertical="top"/>
    </xf>
    <xf numFmtId="177" fontId="7" fillId="0" borderId="9" xfId="4" applyNumberFormat="1" applyFont="1" applyBorder="1" applyAlignment="1">
      <alignment horizontal="right" vertical="top"/>
    </xf>
    <xf numFmtId="176" fontId="7" fillId="0" borderId="9" xfId="4" applyNumberFormat="1" applyFont="1" applyBorder="1" applyAlignment="1">
      <alignment horizontal="right" vertical="top"/>
    </xf>
    <xf numFmtId="0" fontId="6" fillId="2" borderId="11" xfId="4" applyFont="1" applyFill="1" applyBorder="1" applyAlignment="1">
      <alignment horizontal="left" vertical="top" wrapText="1"/>
    </xf>
    <xf numFmtId="177" fontId="7" fillId="0" borderId="12" xfId="4" applyNumberFormat="1" applyFont="1" applyBorder="1" applyAlignment="1">
      <alignment horizontal="right" vertical="top"/>
    </xf>
    <xf numFmtId="176" fontId="7" fillId="0" borderId="12" xfId="4" applyNumberFormat="1" applyFont="1" applyBorder="1" applyAlignment="1">
      <alignment horizontal="right" vertical="top"/>
    </xf>
    <xf numFmtId="0" fontId="6" fillId="2" borderId="14" xfId="4" applyFont="1" applyFill="1" applyBorder="1" applyAlignment="1">
      <alignment horizontal="left" vertical="top" wrapText="1"/>
    </xf>
    <xf numFmtId="177" fontId="7" fillId="0" borderId="16" xfId="4" applyNumberFormat="1" applyFont="1" applyBorder="1" applyAlignment="1">
      <alignment horizontal="right" vertical="top"/>
    </xf>
    <xf numFmtId="176" fontId="7" fillId="0" borderId="16" xfId="4" applyNumberFormat="1" applyFont="1" applyBorder="1" applyAlignment="1">
      <alignment horizontal="right" vertical="top"/>
    </xf>
    <xf numFmtId="0" fontId="2" fillId="0" borderId="0" xfId="5"/>
    <xf numFmtId="0" fontId="6" fillId="0" borderId="5" xfId="5" applyFont="1" applyBorder="1" applyAlignment="1">
      <alignment horizontal="center" wrapText="1"/>
    </xf>
    <xf numFmtId="0" fontId="6" fillId="2" borderId="7" xfId="5" applyFont="1" applyFill="1" applyBorder="1" applyAlignment="1">
      <alignment horizontal="left" vertical="top" wrapText="1"/>
    </xf>
    <xf numFmtId="176" fontId="7" fillId="0" borderId="8" xfId="5" applyNumberFormat="1" applyFont="1" applyBorder="1" applyAlignment="1">
      <alignment horizontal="right" vertical="top"/>
    </xf>
    <xf numFmtId="177" fontId="7" fillId="0" borderId="9" xfId="5" applyNumberFormat="1" applyFont="1" applyBorder="1" applyAlignment="1">
      <alignment horizontal="right" vertical="top"/>
    </xf>
    <xf numFmtId="176" fontId="7" fillId="0" borderId="9" xfId="5" applyNumberFormat="1" applyFont="1" applyBorder="1" applyAlignment="1">
      <alignment horizontal="right" vertical="top"/>
    </xf>
    <xf numFmtId="0" fontId="6" fillId="2" borderId="11" xfId="5" applyFont="1" applyFill="1" applyBorder="1" applyAlignment="1">
      <alignment horizontal="left" vertical="top" wrapText="1"/>
    </xf>
    <xf numFmtId="177" fontId="7" fillId="0" borderId="12" xfId="5" applyNumberFormat="1" applyFont="1" applyBorder="1" applyAlignment="1">
      <alignment horizontal="right" vertical="top"/>
    </xf>
    <xf numFmtId="176" fontId="7" fillId="0" borderId="12" xfId="5" applyNumberFormat="1" applyFont="1" applyBorder="1" applyAlignment="1">
      <alignment horizontal="right" vertical="top"/>
    </xf>
    <xf numFmtId="0" fontId="6" fillId="2" borderId="14" xfId="5" applyFont="1" applyFill="1" applyBorder="1" applyAlignment="1">
      <alignment horizontal="left" vertical="top" wrapText="1"/>
    </xf>
    <xf numFmtId="177" fontId="7" fillId="0" borderId="16" xfId="5" applyNumberFormat="1" applyFont="1" applyBorder="1" applyAlignment="1">
      <alignment horizontal="right" vertical="top"/>
    </xf>
    <xf numFmtId="176" fontId="7" fillId="0" borderId="16" xfId="5" applyNumberFormat="1" applyFont="1" applyBorder="1" applyAlignment="1">
      <alignment horizontal="right" vertical="top"/>
    </xf>
    <xf numFmtId="0" fontId="2" fillId="0" borderId="0" xfId="6"/>
    <xf numFmtId="0" fontId="6" fillId="0" borderId="5" xfId="6" applyFont="1" applyBorder="1" applyAlignment="1">
      <alignment horizontal="center" wrapText="1"/>
    </xf>
    <xf numFmtId="0" fontId="6" fillId="2" borderId="7" xfId="6" applyFont="1" applyFill="1" applyBorder="1" applyAlignment="1">
      <alignment horizontal="left" vertical="top" wrapText="1"/>
    </xf>
    <xf numFmtId="176" fontId="7" fillId="0" borderId="8" xfId="6" applyNumberFormat="1" applyFont="1" applyBorder="1" applyAlignment="1">
      <alignment horizontal="right" vertical="top"/>
    </xf>
    <xf numFmtId="177" fontId="7" fillId="0" borderId="9" xfId="6" applyNumberFormat="1" applyFont="1" applyBorder="1" applyAlignment="1">
      <alignment horizontal="right" vertical="top"/>
    </xf>
    <xf numFmtId="176" fontId="7" fillId="0" borderId="9" xfId="6" applyNumberFormat="1" applyFont="1" applyBorder="1" applyAlignment="1">
      <alignment horizontal="right" vertical="top"/>
    </xf>
    <xf numFmtId="0" fontId="6" fillId="2" borderId="11" xfId="6" applyFont="1" applyFill="1" applyBorder="1" applyAlignment="1">
      <alignment horizontal="left" vertical="top" wrapText="1"/>
    </xf>
    <xf numFmtId="177" fontId="7" fillId="0" borderId="12" xfId="6" applyNumberFormat="1" applyFont="1" applyBorder="1" applyAlignment="1">
      <alignment horizontal="right" vertical="top"/>
    </xf>
    <xf numFmtId="176" fontId="7" fillId="0" borderId="12" xfId="6" applyNumberFormat="1" applyFont="1" applyBorder="1" applyAlignment="1">
      <alignment horizontal="right" vertical="top"/>
    </xf>
    <xf numFmtId="0" fontId="6" fillId="2" borderId="14" xfId="6" applyFont="1" applyFill="1" applyBorder="1" applyAlignment="1">
      <alignment horizontal="left" vertical="top" wrapText="1"/>
    </xf>
    <xf numFmtId="177" fontId="7" fillId="0" borderId="16" xfId="6" applyNumberFormat="1" applyFont="1" applyBorder="1" applyAlignment="1">
      <alignment horizontal="right" vertical="top"/>
    </xf>
    <xf numFmtId="176" fontId="7" fillId="0" borderId="16" xfId="6" applyNumberFormat="1" applyFont="1" applyBorder="1" applyAlignment="1">
      <alignment horizontal="right" vertical="top"/>
    </xf>
    <xf numFmtId="0" fontId="7" fillId="0" borderId="15" xfId="6" applyFont="1" applyBorder="1" applyAlignment="1">
      <alignment horizontal="left" vertical="top" wrapText="1"/>
    </xf>
    <xf numFmtId="0" fontId="7" fillId="0" borderId="16" xfId="6" applyFont="1" applyBorder="1" applyAlignment="1">
      <alignment horizontal="left" vertical="top" wrapText="1"/>
    </xf>
    <xf numFmtId="49" fontId="7" fillId="0" borderId="9" xfId="6" applyNumberFormat="1" applyFont="1" applyBorder="1" applyAlignment="1">
      <alignment horizontal="right" vertical="top"/>
    </xf>
    <xf numFmtId="49" fontId="7" fillId="0" borderId="10" xfId="6" applyNumberFormat="1" applyFont="1" applyBorder="1" applyAlignment="1">
      <alignment horizontal="right" vertical="top"/>
    </xf>
    <xf numFmtId="49" fontId="7" fillId="0" borderId="16" xfId="6" applyNumberFormat="1" applyFont="1" applyBorder="1" applyAlignment="1">
      <alignment horizontal="right" vertical="top"/>
    </xf>
    <xf numFmtId="49" fontId="7" fillId="0" borderId="17" xfId="6" applyNumberFormat="1" applyFont="1" applyBorder="1" applyAlignment="1">
      <alignment horizontal="right" vertical="top"/>
    </xf>
    <xf numFmtId="49" fontId="0" fillId="0" borderId="0" xfId="0" applyNumberFormat="1"/>
    <xf numFmtId="0" fontId="7" fillId="0" borderId="15" xfId="5" applyFont="1" applyBorder="1" applyAlignment="1">
      <alignment horizontal="left" vertical="top" wrapText="1"/>
    </xf>
    <xf numFmtId="0" fontId="7" fillId="0" borderId="16" xfId="5" applyFont="1" applyBorder="1" applyAlignment="1">
      <alignment horizontal="left" vertical="top" wrapText="1"/>
    </xf>
    <xf numFmtId="49" fontId="7" fillId="0" borderId="9" xfId="5" applyNumberFormat="1" applyFont="1" applyBorder="1" applyAlignment="1">
      <alignment horizontal="right" vertical="top"/>
    </xf>
    <xf numFmtId="49" fontId="7" fillId="0" borderId="10" xfId="5" applyNumberFormat="1" applyFont="1" applyBorder="1" applyAlignment="1">
      <alignment horizontal="right" vertical="top"/>
    </xf>
    <xf numFmtId="49" fontId="7" fillId="0" borderId="16" xfId="5" applyNumberFormat="1" applyFont="1" applyBorder="1" applyAlignment="1">
      <alignment horizontal="right" vertical="top"/>
    </xf>
    <xf numFmtId="49" fontId="7" fillId="0" borderId="17" xfId="5" applyNumberFormat="1" applyFont="1" applyBorder="1" applyAlignment="1">
      <alignment horizontal="right" vertical="top"/>
    </xf>
    <xf numFmtId="0" fontId="7" fillId="0" borderId="15" xfId="4" applyFont="1" applyBorder="1" applyAlignment="1">
      <alignment horizontal="left" vertical="top" wrapText="1"/>
    </xf>
    <xf numFmtId="0" fontId="7" fillId="0" borderId="16" xfId="4" applyFont="1" applyBorder="1" applyAlignment="1">
      <alignment horizontal="left" vertical="top" wrapText="1"/>
    </xf>
    <xf numFmtId="49" fontId="7" fillId="0" borderId="9" xfId="4" applyNumberFormat="1" applyFont="1" applyBorder="1" applyAlignment="1">
      <alignment horizontal="right" vertical="top"/>
    </xf>
    <xf numFmtId="49" fontId="7" fillId="0" borderId="10" xfId="4" applyNumberFormat="1" applyFont="1" applyBorder="1" applyAlignment="1">
      <alignment horizontal="right" vertical="top"/>
    </xf>
    <xf numFmtId="49" fontId="7" fillId="0" borderId="16" xfId="4" applyNumberFormat="1" applyFont="1" applyBorder="1" applyAlignment="1">
      <alignment horizontal="right" vertical="top"/>
    </xf>
    <xf numFmtId="49" fontId="7" fillId="0" borderId="17" xfId="4" applyNumberFormat="1" applyFont="1" applyBorder="1" applyAlignment="1">
      <alignment horizontal="right" vertical="top"/>
    </xf>
    <xf numFmtId="0" fontId="7" fillId="0" borderId="15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49" fontId="7" fillId="0" borderId="9" xfId="2" applyNumberFormat="1" applyFont="1" applyBorder="1" applyAlignment="1">
      <alignment horizontal="right" vertical="top"/>
    </xf>
    <xf numFmtId="49" fontId="7" fillId="0" borderId="10" xfId="2" applyNumberFormat="1" applyFont="1" applyBorder="1" applyAlignment="1">
      <alignment horizontal="right" vertical="top"/>
    </xf>
    <xf numFmtId="49" fontId="7" fillId="0" borderId="16" xfId="2" applyNumberFormat="1" applyFont="1" applyBorder="1" applyAlignment="1">
      <alignment horizontal="right" vertical="top"/>
    </xf>
    <xf numFmtId="49" fontId="7" fillId="0" borderId="17" xfId="2" applyNumberFormat="1" applyFont="1" applyBorder="1" applyAlignment="1">
      <alignment horizontal="right" vertical="top"/>
    </xf>
    <xf numFmtId="176" fontId="7" fillId="0" borderId="9" xfId="3" applyNumberFormat="1" applyFont="1" applyBorder="1" applyAlignment="1">
      <alignment horizontal="right" vertical="top"/>
    </xf>
    <xf numFmtId="0" fontId="7" fillId="0" borderId="15" xfId="3" applyFont="1" applyBorder="1" applyAlignment="1">
      <alignment horizontal="left" vertical="top" wrapText="1"/>
    </xf>
    <xf numFmtId="0" fontId="7" fillId="0" borderId="16" xfId="3" applyFont="1" applyBorder="1" applyAlignment="1">
      <alignment horizontal="left" vertical="top" wrapText="1"/>
    </xf>
    <xf numFmtId="176" fontId="7" fillId="0" borderId="16" xfId="3" applyNumberFormat="1" applyFont="1" applyBorder="1" applyAlignment="1">
      <alignment horizontal="right" vertical="top"/>
    </xf>
    <xf numFmtId="49" fontId="7" fillId="0" borderId="9" xfId="3" applyNumberFormat="1" applyFont="1" applyBorder="1" applyAlignment="1">
      <alignment horizontal="right" vertical="top"/>
    </xf>
    <xf numFmtId="49" fontId="7" fillId="0" borderId="10" xfId="3" applyNumberFormat="1" applyFont="1" applyBorder="1" applyAlignment="1">
      <alignment horizontal="right" vertical="top"/>
    </xf>
    <xf numFmtId="49" fontId="7" fillId="0" borderId="16" xfId="3" applyNumberFormat="1" applyFont="1" applyBorder="1" applyAlignment="1">
      <alignment horizontal="right" vertical="top"/>
    </xf>
    <xf numFmtId="49" fontId="7" fillId="0" borderId="17" xfId="3" applyNumberFormat="1" applyFont="1" applyBorder="1" applyAlignment="1">
      <alignment horizontal="right" vertical="top"/>
    </xf>
    <xf numFmtId="0" fontId="5" fillId="0" borderId="0" xfId="7" applyFont="1" applyAlignment="1">
      <alignment horizontal="center" vertical="center" wrapText="1"/>
    </xf>
    <xf numFmtId="0" fontId="2" fillId="0" borderId="0" xfId="7"/>
    <xf numFmtId="0" fontId="6" fillId="0" borderId="5" xfId="7" applyFont="1" applyBorder="1" applyAlignment="1">
      <alignment horizontal="center" wrapText="1"/>
    </xf>
    <xf numFmtId="0" fontId="6" fillId="2" borderId="7" xfId="7" applyFont="1" applyFill="1" applyBorder="1" applyAlignment="1">
      <alignment horizontal="left" vertical="top" wrapText="1"/>
    </xf>
    <xf numFmtId="176" fontId="7" fillId="0" borderId="8" xfId="7" applyNumberFormat="1" applyFont="1" applyBorder="1" applyAlignment="1">
      <alignment horizontal="right" vertical="top"/>
    </xf>
    <xf numFmtId="177" fontId="7" fillId="0" borderId="9" xfId="7" applyNumberFormat="1" applyFont="1" applyBorder="1" applyAlignment="1">
      <alignment horizontal="right" vertical="top"/>
    </xf>
    <xf numFmtId="176" fontId="7" fillId="0" borderId="9" xfId="7" applyNumberFormat="1" applyFont="1" applyBorder="1" applyAlignment="1">
      <alignment horizontal="right" vertical="top"/>
    </xf>
    <xf numFmtId="0" fontId="6" fillId="2" borderId="11" xfId="7" applyFont="1" applyFill="1" applyBorder="1" applyAlignment="1">
      <alignment horizontal="left" vertical="top" wrapText="1"/>
    </xf>
    <xf numFmtId="177" fontId="7" fillId="0" borderId="12" xfId="7" applyNumberFormat="1" applyFont="1" applyBorder="1" applyAlignment="1">
      <alignment horizontal="right" vertical="top"/>
    </xf>
    <xf numFmtId="176" fontId="7" fillId="0" borderId="12" xfId="7" applyNumberFormat="1" applyFont="1" applyBorder="1" applyAlignment="1">
      <alignment horizontal="right" vertical="top"/>
    </xf>
    <xf numFmtId="0" fontId="6" fillId="2" borderId="14" xfId="7" applyFont="1" applyFill="1" applyBorder="1" applyAlignment="1">
      <alignment horizontal="left" vertical="top" wrapText="1"/>
    </xf>
    <xf numFmtId="177" fontId="7" fillId="0" borderId="16" xfId="7" applyNumberFormat="1" applyFont="1" applyBorder="1" applyAlignment="1">
      <alignment horizontal="right" vertical="top"/>
    </xf>
    <xf numFmtId="176" fontId="7" fillId="0" borderId="16" xfId="7" applyNumberFormat="1" applyFont="1" applyBorder="1" applyAlignment="1">
      <alignment horizontal="right" vertical="top"/>
    </xf>
    <xf numFmtId="0" fontId="7" fillId="0" borderId="15" xfId="7" applyFont="1" applyBorder="1" applyAlignment="1">
      <alignment horizontal="left" vertical="top" wrapText="1"/>
    </xf>
    <xf numFmtId="0" fontId="7" fillId="0" borderId="16" xfId="7" applyFont="1" applyBorder="1" applyAlignment="1">
      <alignment horizontal="left" vertical="top" wrapText="1"/>
    </xf>
    <xf numFmtId="49" fontId="7" fillId="0" borderId="9" xfId="7" applyNumberFormat="1" applyFont="1" applyBorder="1" applyAlignment="1">
      <alignment horizontal="right" vertical="top"/>
    </xf>
    <xf numFmtId="49" fontId="7" fillId="0" borderId="10" xfId="7" applyNumberFormat="1" applyFont="1" applyBorder="1" applyAlignment="1">
      <alignment horizontal="right" vertical="top"/>
    </xf>
    <xf numFmtId="49" fontId="7" fillId="0" borderId="16" xfId="7" applyNumberFormat="1" applyFont="1" applyBorder="1" applyAlignment="1">
      <alignment horizontal="right" vertical="top"/>
    </xf>
    <xf numFmtId="49" fontId="7" fillId="0" borderId="17" xfId="7" applyNumberFormat="1" applyFont="1" applyBorder="1" applyAlignment="1">
      <alignment horizontal="right" vertical="top"/>
    </xf>
    <xf numFmtId="0" fontId="5" fillId="0" borderId="0" xfId="8" applyFont="1" applyAlignment="1">
      <alignment horizontal="center" vertical="center" wrapText="1"/>
    </xf>
    <xf numFmtId="0" fontId="2" fillId="0" borderId="0" xfId="8"/>
    <xf numFmtId="0" fontId="6" fillId="0" borderId="5" xfId="8" applyFont="1" applyBorder="1" applyAlignment="1">
      <alignment horizontal="center" wrapText="1"/>
    </xf>
    <xf numFmtId="0" fontId="6" fillId="2" borderId="7" xfId="8" applyFont="1" applyFill="1" applyBorder="1" applyAlignment="1">
      <alignment horizontal="left" vertical="top" wrapText="1"/>
    </xf>
    <xf numFmtId="176" fontId="7" fillId="0" borderId="8" xfId="8" applyNumberFormat="1" applyFont="1" applyBorder="1" applyAlignment="1">
      <alignment horizontal="right" vertical="top"/>
    </xf>
    <xf numFmtId="177" fontId="7" fillId="0" borderId="9" xfId="8" applyNumberFormat="1" applyFont="1" applyBorder="1" applyAlignment="1">
      <alignment horizontal="right" vertical="top"/>
    </xf>
    <xf numFmtId="176" fontId="7" fillId="0" borderId="9" xfId="8" applyNumberFormat="1" applyFont="1" applyBorder="1" applyAlignment="1">
      <alignment horizontal="right" vertical="top"/>
    </xf>
    <xf numFmtId="0" fontId="6" fillId="2" borderId="11" xfId="8" applyFont="1" applyFill="1" applyBorder="1" applyAlignment="1">
      <alignment horizontal="left" vertical="top" wrapText="1"/>
    </xf>
    <xf numFmtId="177" fontId="7" fillId="0" borderId="12" xfId="8" applyNumberFormat="1" applyFont="1" applyBorder="1" applyAlignment="1">
      <alignment horizontal="right" vertical="top"/>
    </xf>
    <xf numFmtId="176" fontId="7" fillId="0" borderId="12" xfId="8" applyNumberFormat="1" applyFont="1" applyBorder="1" applyAlignment="1">
      <alignment horizontal="right" vertical="top"/>
    </xf>
    <xf numFmtId="0" fontId="6" fillId="2" borderId="14" xfId="8" applyFont="1" applyFill="1" applyBorder="1" applyAlignment="1">
      <alignment horizontal="left" vertical="top" wrapText="1"/>
    </xf>
    <xf numFmtId="177" fontId="7" fillId="0" borderId="16" xfId="8" applyNumberFormat="1" applyFont="1" applyBorder="1" applyAlignment="1">
      <alignment horizontal="right" vertical="top"/>
    </xf>
    <xf numFmtId="176" fontId="7" fillId="0" borderId="16" xfId="8" applyNumberFormat="1" applyFont="1" applyBorder="1" applyAlignment="1">
      <alignment horizontal="right" vertical="top"/>
    </xf>
    <xf numFmtId="0" fontId="7" fillId="0" borderId="15" xfId="8" applyFont="1" applyBorder="1" applyAlignment="1">
      <alignment horizontal="left" vertical="top" wrapText="1"/>
    </xf>
    <xf numFmtId="0" fontId="7" fillId="0" borderId="16" xfId="8" applyFont="1" applyBorder="1" applyAlignment="1">
      <alignment horizontal="left" vertical="top" wrapText="1"/>
    </xf>
    <xf numFmtId="49" fontId="7" fillId="0" borderId="9" xfId="8" applyNumberFormat="1" applyFont="1" applyBorder="1" applyAlignment="1">
      <alignment horizontal="right" vertical="top"/>
    </xf>
    <xf numFmtId="49" fontId="7" fillId="0" borderId="10" xfId="8" applyNumberFormat="1" applyFont="1" applyBorder="1" applyAlignment="1">
      <alignment horizontal="right" vertical="top"/>
    </xf>
    <xf numFmtId="49" fontId="7" fillId="0" borderId="16" xfId="8" applyNumberFormat="1" applyFont="1" applyBorder="1" applyAlignment="1">
      <alignment horizontal="right" vertical="top"/>
    </xf>
    <xf numFmtId="49" fontId="7" fillId="0" borderId="17" xfId="8" applyNumberFormat="1" applyFont="1" applyBorder="1" applyAlignment="1">
      <alignment horizontal="right" vertical="top"/>
    </xf>
    <xf numFmtId="0" fontId="2" fillId="0" borderId="0" xfId="9"/>
    <xf numFmtId="0" fontId="6" fillId="0" borderId="5" xfId="9" applyFont="1" applyBorder="1" applyAlignment="1">
      <alignment horizontal="center" wrapText="1"/>
    </xf>
    <xf numFmtId="0" fontId="6" fillId="2" borderId="7" xfId="9" applyFont="1" applyFill="1" applyBorder="1" applyAlignment="1">
      <alignment horizontal="left" vertical="top" wrapText="1"/>
    </xf>
    <xf numFmtId="176" fontId="7" fillId="0" borderId="8" xfId="9" applyNumberFormat="1" applyFont="1" applyBorder="1" applyAlignment="1">
      <alignment horizontal="right" vertical="top"/>
    </xf>
    <xf numFmtId="177" fontId="7" fillId="0" borderId="9" xfId="9" applyNumberFormat="1" applyFont="1" applyBorder="1" applyAlignment="1">
      <alignment horizontal="right" vertical="top"/>
    </xf>
    <xf numFmtId="176" fontId="7" fillId="0" borderId="9" xfId="9" applyNumberFormat="1" applyFont="1" applyBorder="1" applyAlignment="1">
      <alignment horizontal="right" vertical="top"/>
    </xf>
    <xf numFmtId="0" fontId="6" fillId="2" borderId="11" xfId="9" applyFont="1" applyFill="1" applyBorder="1" applyAlignment="1">
      <alignment horizontal="left" vertical="top" wrapText="1"/>
    </xf>
    <xf numFmtId="177" fontId="7" fillId="0" borderId="12" xfId="9" applyNumberFormat="1" applyFont="1" applyBorder="1" applyAlignment="1">
      <alignment horizontal="right" vertical="top"/>
    </xf>
    <xf numFmtId="176" fontId="7" fillId="0" borderId="12" xfId="9" applyNumberFormat="1" applyFont="1" applyBorder="1" applyAlignment="1">
      <alignment horizontal="right" vertical="top"/>
    </xf>
    <xf numFmtId="0" fontId="6" fillId="2" borderId="14" xfId="9" applyFont="1" applyFill="1" applyBorder="1" applyAlignment="1">
      <alignment horizontal="left" vertical="top" wrapText="1"/>
    </xf>
    <xf numFmtId="177" fontId="7" fillId="0" borderId="16" xfId="9" applyNumberFormat="1" applyFont="1" applyBorder="1" applyAlignment="1">
      <alignment horizontal="right" vertical="top"/>
    </xf>
    <xf numFmtId="176" fontId="7" fillId="0" borderId="16" xfId="9" applyNumberFormat="1" applyFont="1" applyBorder="1" applyAlignment="1">
      <alignment horizontal="right" vertical="top"/>
    </xf>
    <xf numFmtId="0" fontId="7" fillId="0" borderId="15" xfId="9" applyFont="1" applyBorder="1" applyAlignment="1">
      <alignment horizontal="left" vertical="top" wrapText="1"/>
    </xf>
    <xf numFmtId="0" fontId="7" fillId="0" borderId="16" xfId="9" applyFont="1" applyBorder="1" applyAlignment="1">
      <alignment horizontal="left" vertical="top" wrapText="1"/>
    </xf>
    <xf numFmtId="49" fontId="7" fillId="0" borderId="9" xfId="9" applyNumberFormat="1" applyFont="1" applyBorder="1" applyAlignment="1">
      <alignment horizontal="right" vertical="top"/>
    </xf>
    <xf numFmtId="49" fontId="7" fillId="0" borderId="10" xfId="9" applyNumberFormat="1" applyFont="1" applyBorder="1" applyAlignment="1">
      <alignment horizontal="right" vertical="top"/>
    </xf>
    <xf numFmtId="49" fontId="7" fillId="0" borderId="16" xfId="9" applyNumberFormat="1" applyFont="1" applyBorder="1" applyAlignment="1">
      <alignment horizontal="right" vertical="top"/>
    </xf>
    <xf numFmtId="49" fontId="7" fillId="0" borderId="17" xfId="9" applyNumberFormat="1" applyFont="1" applyBorder="1" applyAlignment="1">
      <alignment horizontal="right" vertical="top"/>
    </xf>
    <xf numFmtId="0" fontId="5" fillId="0" borderId="0" xfId="10" applyFont="1" applyAlignment="1">
      <alignment horizontal="center" vertical="center" wrapText="1"/>
    </xf>
    <xf numFmtId="0" fontId="2" fillId="0" borderId="0" xfId="10"/>
    <xf numFmtId="0" fontId="6" fillId="0" borderId="5" xfId="10" applyFont="1" applyBorder="1" applyAlignment="1">
      <alignment horizontal="center" wrapText="1"/>
    </xf>
    <xf numFmtId="0" fontId="6" fillId="2" borderId="7" xfId="10" applyFont="1" applyFill="1" applyBorder="1" applyAlignment="1">
      <alignment horizontal="left" vertical="top" wrapText="1"/>
    </xf>
    <xf numFmtId="176" fontId="7" fillId="0" borderId="8" xfId="10" applyNumberFormat="1" applyFont="1" applyBorder="1" applyAlignment="1">
      <alignment horizontal="right" vertical="top"/>
    </xf>
    <xf numFmtId="177" fontId="7" fillId="0" borderId="9" xfId="10" applyNumberFormat="1" applyFont="1" applyBorder="1" applyAlignment="1">
      <alignment horizontal="right" vertical="top"/>
    </xf>
    <xf numFmtId="176" fontId="7" fillId="0" borderId="9" xfId="10" applyNumberFormat="1" applyFont="1" applyBorder="1" applyAlignment="1">
      <alignment horizontal="right" vertical="top"/>
    </xf>
    <xf numFmtId="0" fontId="6" fillId="2" borderId="11" xfId="10" applyFont="1" applyFill="1" applyBorder="1" applyAlignment="1">
      <alignment horizontal="left" vertical="top" wrapText="1"/>
    </xf>
    <xf numFmtId="177" fontId="7" fillId="0" borderId="12" xfId="10" applyNumberFormat="1" applyFont="1" applyBorder="1" applyAlignment="1">
      <alignment horizontal="right" vertical="top"/>
    </xf>
    <xf numFmtId="176" fontId="7" fillId="0" borderId="12" xfId="10" applyNumberFormat="1" applyFont="1" applyBorder="1" applyAlignment="1">
      <alignment horizontal="right" vertical="top"/>
    </xf>
    <xf numFmtId="0" fontId="6" fillId="2" borderId="14" xfId="10" applyFont="1" applyFill="1" applyBorder="1" applyAlignment="1">
      <alignment horizontal="left" vertical="top" wrapText="1"/>
    </xf>
    <xf numFmtId="177" fontId="7" fillId="0" borderId="16" xfId="10" applyNumberFormat="1" applyFont="1" applyBorder="1" applyAlignment="1">
      <alignment horizontal="right" vertical="top"/>
    </xf>
    <xf numFmtId="176" fontId="7" fillId="0" borderId="16" xfId="10" applyNumberFormat="1" applyFont="1" applyBorder="1" applyAlignment="1">
      <alignment horizontal="right" vertical="top"/>
    </xf>
    <xf numFmtId="0" fontId="7" fillId="0" borderId="15" xfId="10" applyFont="1" applyBorder="1" applyAlignment="1">
      <alignment horizontal="left" vertical="top" wrapText="1"/>
    </xf>
    <xf numFmtId="0" fontId="7" fillId="0" borderId="16" xfId="10" applyFont="1" applyBorder="1" applyAlignment="1">
      <alignment horizontal="left" vertical="top" wrapText="1"/>
    </xf>
    <xf numFmtId="49" fontId="7" fillId="0" borderId="9" xfId="10" applyNumberFormat="1" applyFont="1" applyBorder="1" applyAlignment="1">
      <alignment horizontal="right" vertical="top"/>
    </xf>
    <xf numFmtId="49" fontId="7" fillId="0" borderId="10" xfId="10" applyNumberFormat="1" applyFont="1" applyBorder="1" applyAlignment="1">
      <alignment horizontal="right" vertical="top"/>
    </xf>
    <xf numFmtId="49" fontId="7" fillId="0" borderId="16" xfId="10" applyNumberFormat="1" applyFont="1" applyBorder="1" applyAlignment="1">
      <alignment horizontal="right" vertical="top"/>
    </xf>
    <xf numFmtId="49" fontId="7" fillId="0" borderId="17" xfId="10" applyNumberFormat="1" applyFont="1" applyBorder="1" applyAlignment="1">
      <alignment horizontal="right" vertical="top"/>
    </xf>
    <xf numFmtId="0" fontId="5" fillId="0" borderId="0" xfId="11" applyFont="1" applyAlignment="1">
      <alignment horizontal="center" vertical="center" wrapText="1"/>
    </xf>
    <xf numFmtId="0" fontId="2" fillId="0" borderId="0" xfId="11"/>
    <xf numFmtId="0" fontId="6" fillId="0" borderId="5" xfId="11" applyFont="1" applyBorder="1" applyAlignment="1">
      <alignment horizontal="center" wrapText="1"/>
    </xf>
    <xf numFmtId="0" fontId="6" fillId="2" borderId="7" xfId="11" applyFont="1" applyFill="1" applyBorder="1" applyAlignment="1">
      <alignment horizontal="left" vertical="top" wrapText="1"/>
    </xf>
    <xf numFmtId="176" fontId="7" fillId="0" borderId="8" xfId="11" applyNumberFormat="1" applyFont="1" applyBorder="1" applyAlignment="1">
      <alignment horizontal="right" vertical="top"/>
    </xf>
    <xf numFmtId="177" fontId="7" fillId="0" borderId="9" xfId="11" applyNumberFormat="1" applyFont="1" applyBorder="1" applyAlignment="1">
      <alignment horizontal="right" vertical="top"/>
    </xf>
    <xf numFmtId="176" fontId="7" fillId="0" borderId="9" xfId="11" applyNumberFormat="1" applyFont="1" applyBorder="1" applyAlignment="1">
      <alignment horizontal="right" vertical="top"/>
    </xf>
    <xf numFmtId="0" fontId="6" fillId="2" borderId="11" xfId="11" applyFont="1" applyFill="1" applyBorder="1" applyAlignment="1">
      <alignment horizontal="left" vertical="top" wrapText="1"/>
    </xf>
    <xf numFmtId="177" fontId="7" fillId="0" borderId="12" xfId="11" applyNumberFormat="1" applyFont="1" applyBorder="1" applyAlignment="1">
      <alignment horizontal="right" vertical="top"/>
    </xf>
    <xf numFmtId="176" fontId="7" fillId="0" borderId="12" xfId="11" applyNumberFormat="1" applyFont="1" applyBorder="1" applyAlignment="1">
      <alignment horizontal="right" vertical="top"/>
    </xf>
    <xf numFmtId="0" fontId="6" fillId="2" borderId="14" xfId="11" applyFont="1" applyFill="1" applyBorder="1" applyAlignment="1">
      <alignment horizontal="left" vertical="top" wrapText="1"/>
    </xf>
    <xf numFmtId="177" fontId="7" fillId="0" borderId="16" xfId="11" applyNumberFormat="1" applyFont="1" applyBorder="1" applyAlignment="1">
      <alignment horizontal="right" vertical="top"/>
    </xf>
    <xf numFmtId="176" fontId="7" fillId="0" borderId="16" xfId="11" applyNumberFormat="1" applyFont="1" applyBorder="1" applyAlignment="1">
      <alignment horizontal="right" vertical="top"/>
    </xf>
    <xf numFmtId="0" fontId="7" fillId="0" borderId="15" xfId="11" applyFont="1" applyBorder="1" applyAlignment="1">
      <alignment horizontal="left" vertical="top" wrapText="1"/>
    </xf>
    <xf numFmtId="0" fontId="7" fillId="0" borderId="16" xfId="11" applyFont="1" applyBorder="1" applyAlignment="1">
      <alignment horizontal="left" vertical="top" wrapText="1"/>
    </xf>
    <xf numFmtId="49" fontId="7" fillId="0" borderId="9" xfId="11" applyNumberFormat="1" applyFont="1" applyBorder="1" applyAlignment="1">
      <alignment horizontal="right" vertical="top"/>
    </xf>
    <xf numFmtId="49" fontId="7" fillId="0" borderId="10" xfId="11" applyNumberFormat="1" applyFont="1" applyBorder="1" applyAlignment="1">
      <alignment horizontal="right" vertical="top"/>
    </xf>
    <xf numFmtId="49" fontId="7" fillId="0" borderId="16" xfId="11" applyNumberFormat="1" applyFont="1" applyBorder="1" applyAlignment="1">
      <alignment horizontal="right" vertical="top"/>
    </xf>
    <xf numFmtId="49" fontId="7" fillId="0" borderId="17" xfId="11" applyNumberFormat="1" applyFont="1" applyBorder="1" applyAlignment="1">
      <alignment horizontal="right" vertical="top"/>
    </xf>
    <xf numFmtId="0" fontId="5" fillId="0" borderId="0" xfId="12" applyFont="1" applyAlignment="1">
      <alignment horizontal="center" vertical="center" wrapText="1"/>
    </xf>
    <xf numFmtId="0" fontId="2" fillId="0" borderId="0" xfId="12"/>
    <xf numFmtId="0" fontId="6" fillId="0" borderId="5" xfId="12" applyFont="1" applyBorder="1" applyAlignment="1">
      <alignment horizontal="center" wrapText="1"/>
    </xf>
    <xf numFmtId="0" fontId="6" fillId="2" borderId="7" xfId="12" applyFont="1" applyFill="1" applyBorder="1" applyAlignment="1">
      <alignment horizontal="left" vertical="top" wrapText="1"/>
    </xf>
    <xf numFmtId="176" fontId="7" fillId="0" borderId="8" xfId="12" applyNumberFormat="1" applyFont="1" applyBorder="1" applyAlignment="1">
      <alignment horizontal="right" vertical="top"/>
    </xf>
    <xf numFmtId="177" fontId="7" fillId="0" borderId="9" xfId="12" applyNumberFormat="1" applyFont="1" applyBorder="1" applyAlignment="1">
      <alignment horizontal="right" vertical="top"/>
    </xf>
    <xf numFmtId="176" fontId="7" fillId="0" borderId="9" xfId="12" applyNumberFormat="1" applyFont="1" applyBorder="1" applyAlignment="1">
      <alignment horizontal="right" vertical="top"/>
    </xf>
    <xf numFmtId="0" fontId="6" fillId="2" borderId="11" xfId="12" applyFont="1" applyFill="1" applyBorder="1" applyAlignment="1">
      <alignment horizontal="left" vertical="top" wrapText="1"/>
    </xf>
    <xf numFmtId="177" fontId="7" fillId="0" borderId="12" xfId="12" applyNumberFormat="1" applyFont="1" applyBorder="1" applyAlignment="1">
      <alignment horizontal="right" vertical="top"/>
    </xf>
    <xf numFmtId="176" fontId="7" fillId="0" borderId="12" xfId="12" applyNumberFormat="1" applyFont="1" applyBorder="1" applyAlignment="1">
      <alignment horizontal="right" vertical="top"/>
    </xf>
    <xf numFmtId="0" fontId="6" fillId="2" borderId="14" xfId="12" applyFont="1" applyFill="1" applyBorder="1" applyAlignment="1">
      <alignment horizontal="left" vertical="top" wrapText="1"/>
    </xf>
    <xf numFmtId="177" fontId="7" fillId="0" borderId="16" xfId="12" applyNumberFormat="1" applyFont="1" applyBorder="1" applyAlignment="1">
      <alignment horizontal="right" vertical="top"/>
    </xf>
    <xf numFmtId="176" fontId="7" fillId="0" borderId="16" xfId="12" applyNumberFormat="1" applyFont="1" applyBorder="1" applyAlignment="1">
      <alignment horizontal="right" vertical="top"/>
    </xf>
    <xf numFmtId="0" fontId="7" fillId="0" borderId="15" xfId="12" applyFont="1" applyBorder="1" applyAlignment="1">
      <alignment horizontal="left" vertical="top" wrapText="1"/>
    </xf>
    <xf numFmtId="0" fontId="7" fillId="0" borderId="16" xfId="12" applyFont="1" applyBorder="1" applyAlignment="1">
      <alignment horizontal="left" vertical="top" wrapText="1"/>
    </xf>
    <xf numFmtId="49" fontId="7" fillId="0" borderId="9" xfId="12" applyNumberFormat="1" applyFont="1" applyBorder="1" applyAlignment="1">
      <alignment horizontal="right" vertical="top"/>
    </xf>
    <xf numFmtId="49" fontId="7" fillId="0" borderId="10" xfId="12" applyNumberFormat="1" applyFont="1" applyBorder="1" applyAlignment="1">
      <alignment horizontal="right" vertical="top"/>
    </xf>
    <xf numFmtId="49" fontId="2" fillId="0" borderId="0" xfId="12" applyNumberFormat="1"/>
    <xf numFmtId="49" fontId="7" fillId="0" borderId="16" xfId="12" applyNumberFormat="1" applyFont="1" applyBorder="1" applyAlignment="1">
      <alignment horizontal="right" vertical="top"/>
    </xf>
    <xf numFmtId="49" fontId="7" fillId="0" borderId="17" xfId="12" applyNumberFormat="1" applyFont="1" applyBorder="1" applyAlignment="1">
      <alignment horizontal="right" vertical="top"/>
    </xf>
    <xf numFmtId="0" fontId="2" fillId="0" borderId="0" xfId="13"/>
    <xf numFmtId="0" fontId="6" fillId="2" borderId="7" xfId="13" applyFont="1" applyFill="1" applyBorder="1" applyAlignment="1">
      <alignment horizontal="left" vertical="top" wrapText="1"/>
    </xf>
    <xf numFmtId="176" fontId="7" fillId="0" borderId="8" xfId="13" applyNumberFormat="1" applyFont="1" applyBorder="1" applyAlignment="1">
      <alignment horizontal="right" vertical="top"/>
    </xf>
    <xf numFmtId="176" fontId="7" fillId="0" borderId="9" xfId="13" applyNumberFormat="1" applyFont="1" applyBorder="1" applyAlignment="1">
      <alignment horizontal="right" vertical="top"/>
    </xf>
    <xf numFmtId="177" fontId="7" fillId="0" borderId="9" xfId="13" applyNumberFormat="1" applyFont="1" applyBorder="1" applyAlignment="1">
      <alignment horizontal="right" vertical="top"/>
    </xf>
    <xf numFmtId="0" fontId="6" fillId="2" borderId="14" xfId="13" applyFont="1" applyFill="1" applyBorder="1" applyAlignment="1">
      <alignment horizontal="left" vertical="top" wrapText="1"/>
    </xf>
    <xf numFmtId="0" fontId="7" fillId="0" borderId="15" xfId="13" applyFont="1" applyBorder="1" applyAlignment="1">
      <alignment horizontal="left" vertical="top" wrapText="1"/>
    </xf>
    <xf numFmtId="0" fontId="7" fillId="0" borderId="16" xfId="13" applyFont="1" applyBorder="1" applyAlignment="1">
      <alignment horizontal="left" vertical="top" wrapText="1"/>
    </xf>
    <xf numFmtId="176" fontId="7" fillId="0" borderId="16" xfId="13" applyNumberFormat="1" applyFont="1" applyBorder="1" applyAlignment="1">
      <alignment horizontal="right" vertical="top"/>
    </xf>
    <xf numFmtId="49" fontId="7" fillId="0" borderId="9" xfId="13" applyNumberFormat="1" applyFont="1" applyBorder="1" applyAlignment="1">
      <alignment horizontal="right" vertical="top"/>
    </xf>
    <xf numFmtId="49" fontId="7" fillId="0" borderId="10" xfId="13" applyNumberFormat="1" applyFont="1" applyBorder="1" applyAlignment="1">
      <alignment horizontal="right" vertical="top"/>
    </xf>
    <xf numFmtId="49" fontId="7" fillId="0" borderId="16" xfId="13" applyNumberFormat="1" applyFont="1" applyBorder="1" applyAlignment="1">
      <alignment horizontal="right" vertical="top"/>
    </xf>
    <xf numFmtId="49" fontId="7" fillId="0" borderId="17" xfId="13" applyNumberFormat="1" applyFont="1" applyBorder="1" applyAlignment="1">
      <alignment horizontal="right" vertical="top"/>
    </xf>
    <xf numFmtId="0" fontId="6" fillId="2" borderId="11" xfId="13" applyFont="1" applyFill="1" applyBorder="1" applyAlignment="1">
      <alignment horizontal="left" vertical="top" wrapText="1"/>
    </xf>
    <xf numFmtId="177" fontId="7" fillId="0" borderId="12" xfId="13" applyNumberFormat="1" applyFont="1" applyBorder="1" applyAlignment="1">
      <alignment horizontal="right" vertical="top"/>
    </xf>
    <xf numFmtId="176" fontId="7" fillId="0" borderId="12" xfId="13" applyNumberFormat="1" applyFont="1" applyBorder="1" applyAlignment="1">
      <alignment horizontal="right" vertical="top"/>
    </xf>
    <xf numFmtId="177" fontId="7" fillId="0" borderId="16" xfId="13" applyNumberFormat="1" applyFont="1" applyBorder="1" applyAlignment="1">
      <alignment horizontal="right" vertical="top"/>
    </xf>
    <xf numFmtId="0" fontId="5" fillId="0" borderId="0" xfId="9" applyFont="1" applyAlignment="1">
      <alignment horizontal="center" vertical="center" wrapText="1"/>
    </xf>
    <xf numFmtId="0" fontId="11" fillId="0" borderId="5" xfId="1" applyFont="1" applyBorder="1" applyAlignment="1">
      <alignment horizontal="center" wrapText="1"/>
    </xf>
    <xf numFmtId="0" fontId="11" fillId="2" borderId="7" xfId="3" applyFont="1" applyFill="1" applyBorder="1" applyAlignment="1">
      <alignment horizontal="left" vertical="top" wrapText="1"/>
    </xf>
    <xf numFmtId="0" fontId="11" fillId="2" borderId="14" xfId="3" applyFont="1" applyFill="1" applyBorder="1" applyAlignment="1">
      <alignment horizontal="left" vertical="top" wrapText="1"/>
    </xf>
    <xf numFmtId="0" fontId="11" fillId="0" borderId="5" xfId="3" applyFont="1" applyBorder="1" applyAlignment="1">
      <alignment horizontal="center" wrapText="1"/>
    </xf>
    <xf numFmtId="0" fontId="11" fillId="0" borderId="6" xfId="3" applyFont="1" applyBorder="1" applyAlignment="1">
      <alignment horizontal="center" wrapText="1"/>
    </xf>
    <xf numFmtId="176" fontId="9" fillId="3" borderId="9" xfId="3" applyNumberFormat="1" applyFont="1" applyFill="1" applyBorder="1" applyAlignment="1">
      <alignment horizontal="right" vertical="top"/>
    </xf>
    <xf numFmtId="0" fontId="10" fillId="3" borderId="6" xfId="1" applyFont="1" applyFill="1" applyBorder="1" applyAlignment="1">
      <alignment horizontal="center" wrapText="1"/>
    </xf>
    <xf numFmtId="176" fontId="9" fillId="3" borderId="10" xfId="1" applyNumberFormat="1" applyFont="1" applyFill="1" applyBorder="1" applyAlignment="1">
      <alignment horizontal="right" vertical="top"/>
    </xf>
    <xf numFmtId="176" fontId="9" fillId="3" borderId="13" xfId="1" applyNumberFormat="1" applyFont="1" applyFill="1" applyBorder="1" applyAlignment="1">
      <alignment horizontal="right" vertical="top"/>
    </xf>
    <xf numFmtId="176" fontId="9" fillId="3" borderId="17" xfId="1" applyNumberFormat="1" applyFont="1" applyFill="1" applyBorder="1" applyAlignment="1">
      <alignment horizontal="right" vertical="top"/>
    </xf>
    <xf numFmtId="0" fontId="11" fillId="0" borderId="5" xfId="13" applyFont="1" applyBorder="1" applyAlignment="1">
      <alignment horizontal="center" wrapText="1"/>
    </xf>
    <xf numFmtId="0" fontId="6" fillId="3" borderId="6" xfId="2" applyFont="1" applyFill="1" applyBorder="1" applyAlignment="1">
      <alignment horizontal="center" wrapText="1"/>
    </xf>
    <xf numFmtId="176" fontId="7" fillId="3" borderId="10" xfId="2" applyNumberFormat="1" applyFont="1" applyFill="1" applyBorder="1" applyAlignment="1">
      <alignment horizontal="right" vertical="top"/>
    </xf>
    <xf numFmtId="176" fontId="7" fillId="3" borderId="13" xfId="2" applyNumberFormat="1" applyFont="1" applyFill="1" applyBorder="1" applyAlignment="1">
      <alignment horizontal="right" vertical="top"/>
    </xf>
    <xf numFmtId="176" fontId="7" fillId="3" borderId="17" xfId="2" applyNumberFormat="1" applyFont="1" applyFill="1" applyBorder="1" applyAlignment="1">
      <alignment horizontal="right" vertical="top"/>
    </xf>
    <xf numFmtId="176" fontId="7" fillId="3" borderId="9" xfId="2" applyNumberFormat="1" applyFont="1" applyFill="1" applyBorder="1" applyAlignment="1">
      <alignment horizontal="right" vertical="top"/>
    </xf>
    <xf numFmtId="0" fontId="6" fillId="3" borderId="6" xfId="4" applyFont="1" applyFill="1" applyBorder="1" applyAlignment="1">
      <alignment horizontal="center" wrapText="1"/>
    </xf>
    <xf numFmtId="176" fontId="7" fillId="3" borderId="10" xfId="4" applyNumberFormat="1" applyFont="1" applyFill="1" applyBorder="1" applyAlignment="1">
      <alignment horizontal="right" vertical="top"/>
    </xf>
    <xf numFmtId="176" fontId="7" fillId="3" borderId="13" xfId="4" applyNumberFormat="1" applyFont="1" applyFill="1" applyBorder="1" applyAlignment="1">
      <alignment horizontal="right" vertical="top"/>
    </xf>
    <xf numFmtId="176" fontId="7" fillId="3" borderId="17" xfId="4" applyNumberFormat="1" applyFont="1" applyFill="1" applyBorder="1" applyAlignment="1">
      <alignment horizontal="right" vertical="top"/>
    </xf>
    <xf numFmtId="176" fontId="7" fillId="3" borderId="9" xfId="4" applyNumberFormat="1" applyFont="1" applyFill="1" applyBorder="1" applyAlignment="1">
      <alignment horizontal="right" vertical="top"/>
    </xf>
    <xf numFmtId="176" fontId="7" fillId="3" borderId="9" xfId="5" applyNumberFormat="1" applyFont="1" applyFill="1" applyBorder="1" applyAlignment="1">
      <alignment horizontal="right" vertical="top"/>
    </xf>
    <xf numFmtId="0" fontId="6" fillId="3" borderId="6" xfId="5" applyFont="1" applyFill="1" applyBorder="1" applyAlignment="1">
      <alignment horizontal="center" wrapText="1"/>
    </xf>
    <xf numFmtId="176" fontId="7" fillId="3" borderId="10" xfId="5" applyNumberFormat="1" applyFont="1" applyFill="1" applyBorder="1" applyAlignment="1">
      <alignment horizontal="right" vertical="top"/>
    </xf>
    <xf numFmtId="176" fontId="7" fillId="3" borderId="13" xfId="5" applyNumberFormat="1" applyFont="1" applyFill="1" applyBorder="1" applyAlignment="1">
      <alignment horizontal="right" vertical="top"/>
    </xf>
    <xf numFmtId="176" fontId="7" fillId="3" borderId="17" xfId="5" applyNumberFormat="1" applyFont="1" applyFill="1" applyBorder="1" applyAlignment="1">
      <alignment horizontal="right" vertical="top"/>
    </xf>
    <xf numFmtId="176" fontId="7" fillId="3" borderId="9" xfId="6" applyNumberFormat="1" applyFont="1" applyFill="1" applyBorder="1" applyAlignment="1">
      <alignment horizontal="right" vertical="top"/>
    </xf>
    <xf numFmtId="0" fontId="6" fillId="3" borderId="6" xfId="6" applyFont="1" applyFill="1" applyBorder="1" applyAlignment="1">
      <alignment horizontal="center" wrapText="1"/>
    </xf>
    <xf numFmtId="176" fontId="7" fillId="3" borderId="10" xfId="6" applyNumberFormat="1" applyFont="1" applyFill="1" applyBorder="1" applyAlignment="1">
      <alignment horizontal="right" vertical="top"/>
    </xf>
    <xf numFmtId="176" fontId="7" fillId="3" borderId="13" xfId="6" applyNumberFormat="1" applyFont="1" applyFill="1" applyBorder="1" applyAlignment="1">
      <alignment horizontal="right" vertical="top"/>
    </xf>
    <xf numFmtId="176" fontId="7" fillId="3" borderId="17" xfId="6" applyNumberFormat="1" applyFont="1" applyFill="1" applyBorder="1" applyAlignment="1">
      <alignment horizontal="right" vertical="top"/>
    </xf>
    <xf numFmtId="176" fontId="7" fillId="3" borderId="9" xfId="7" applyNumberFormat="1" applyFont="1" applyFill="1" applyBorder="1" applyAlignment="1">
      <alignment horizontal="right" vertical="top"/>
    </xf>
    <xf numFmtId="0" fontId="6" fillId="3" borderId="6" xfId="7" applyFont="1" applyFill="1" applyBorder="1" applyAlignment="1">
      <alignment horizontal="center" wrapText="1"/>
    </xf>
    <xf numFmtId="176" fontId="7" fillId="3" borderId="10" xfId="7" applyNumberFormat="1" applyFont="1" applyFill="1" applyBorder="1" applyAlignment="1">
      <alignment horizontal="right" vertical="top"/>
    </xf>
    <xf numFmtId="176" fontId="7" fillId="3" borderId="13" xfId="7" applyNumberFormat="1" applyFont="1" applyFill="1" applyBorder="1" applyAlignment="1">
      <alignment horizontal="right" vertical="top"/>
    </xf>
    <xf numFmtId="176" fontId="7" fillId="3" borderId="17" xfId="7" applyNumberFormat="1" applyFont="1" applyFill="1" applyBorder="1" applyAlignment="1">
      <alignment horizontal="right" vertical="top"/>
    </xf>
    <xf numFmtId="176" fontId="7" fillId="3" borderId="9" xfId="8" applyNumberFormat="1" applyFont="1" applyFill="1" applyBorder="1" applyAlignment="1">
      <alignment horizontal="right" vertical="top"/>
    </xf>
    <xf numFmtId="0" fontId="6" fillId="3" borderId="6" xfId="8" applyFont="1" applyFill="1" applyBorder="1" applyAlignment="1">
      <alignment horizontal="center" wrapText="1"/>
    </xf>
    <xf numFmtId="176" fontId="7" fillId="3" borderId="10" xfId="8" applyNumberFormat="1" applyFont="1" applyFill="1" applyBorder="1" applyAlignment="1">
      <alignment horizontal="right" vertical="top"/>
    </xf>
    <xf numFmtId="176" fontId="7" fillId="3" borderId="13" xfId="8" applyNumberFormat="1" applyFont="1" applyFill="1" applyBorder="1" applyAlignment="1">
      <alignment horizontal="right" vertical="top"/>
    </xf>
    <xf numFmtId="176" fontId="7" fillId="3" borderId="17" xfId="8" applyNumberFormat="1" applyFont="1" applyFill="1" applyBorder="1" applyAlignment="1">
      <alignment horizontal="right" vertical="top"/>
    </xf>
    <xf numFmtId="0" fontId="6" fillId="3" borderId="6" xfId="9" applyFont="1" applyFill="1" applyBorder="1" applyAlignment="1">
      <alignment horizontal="center" wrapText="1"/>
    </xf>
    <xf numFmtId="176" fontId="7" fillId="3" borderId="10" xfId="9" applyNumberFormat="1" applyFont="1" applyFill="1" applyBorder="1" applyAlignment="1">
      <alignment horizontal="right" vertical="top"/>
    </xf>
    <xf numFmtId="176" fontId="7" fillId="3" borderId="13" xfId="9" applyNumberFormat="1" applyFont="1" applyFill="1" applyBorder="1" applyAlignment="1">
      <alignment horizontal="right" vertical="top"/>
    </xf>
    <xf numFmtId="176" fontId="7" fillId="3" borderId="17" xfId="9" applyNumberFormat="1" applyFont="1" applyFill="1" applyBorder="1" applyAlignment="1">
      <alignment horizontal="right" vertical="top"/>
    </xf>
    <xf numFmtId="176" fontId="7" fillId="3" borderId="9" xfId="9" applyNumberFormat="1" applyFont="1" applyFill="1" applyBorder="1" applyAlignment="1">
      <alignment horizontal="right" vertical="top"/>
    </xf>
    <xf numFmtId="0" fontId="6" fillId="3" borderId="6" xfId="10" applyFont="1" applyFill="1" applyBorder="1" applyAlignment="1">
      <alignment horizontal="center" wrapText="1"/>
    </xf>
    <xf numFmtId="176" fontId="7" fillId="3" borderId="10" xfId="10" applyNumberFormat="1" applyFont="1" applyFill="1" applyBorder="1" applyAlignment="1">
      <alignment horizontal="right" vertical="top"/>
    </xf>
    <xf numFmtId="176" fontId="7" fillId="3" borderId="13" xfId="10" applyNumberFormat="1" applyFont="1" applyFill="1" applyBorder="1" applyAlignment="1">
      <alignment horizontal="right" vertical="top"/>
    </xf>
    <xf numFmtId="176" fontId="7" fillId="3" borderId="17" xfId="10" applyNumberFormat="1" applyFont="1" applyFill="1" applyBorder="1" applyAlignment="1">
      <alignment horizontal="right" vertical="top"/>
    </xf>
    <xf numFmtId="176" fontId="7" fillId="3" borderId="9" xfId="10" applyNumberFormat="1" applyFont="1" applyFill="1" applyBorder="1" applyAlignment="1">
      <alignment horizontal="right" vertical="top"/>
    </xf>
    <xf numFmtId="176" fontId="7" fillId="3" borderId="9" xfId="11" applyNumberFormat="1" applyFont="1" applyFill="1" applyBorder="1" applyAlignment="1">
      <alignment horizontal="right" vertical="top"/>
    </xf>
    <xf numFmtId="0" fontId="6" fillId="3" borderId="6" xfId="11" applyFont="1" applyFill="1" applyBorder="1" applyAlignment="1">
      <alignment horizontal="center" wrapText="1"/>
    </xf>
    <xf numFmtId="176" fontId="7" fillId="3" borderId="10" xfId="11" applyNumberFormat="1" applyFont="1" applyFill="1" applyBorder="1" applyAlignment="1">
      <alignment horizontal="right" vertical="top"/>
    </xf>
    <xf numFmtId="176" fontId="7" fillId="3" borderId="13" xfId="11" applyNumberFormat="1" applyFont="1" applyFill="1" applyBorder="1" applyAlignment="1">
      <alignment horizontal="right" vertical="top"/>
    </xf>
    <xf numFmtId="176" fontId="7" fillId="3" borderId="17" xfId="11" applyNumberFormat="1" applyFont="1" applyFill="1" applyBorder="1" applyAlignment="1">
      <alignment horizontal="right" vertical="top"/>
    </xf>
    <xf numFmtId="0" fontId="6" fillId="3" borderId="6" xfId="12" applyFont="1" applyFill="1" applyBorder="1" applyAlignment="1">
      <alignment horizontal="center" wrapText="1"/>
    </xf>
    <xf numFmtId="176" fontId="7" fillId="3" borderId="10" xfId="12" applyNumberFormat="1" applyFont="1" applyFill="1" applyBorder="1" applyAlignment="1">
      <alignment horizontal="right" vertical="top"/>
    </xf>
    <xf numFmtId="176" fontId="7" fillId="3" borderId="13" xfId="12" applyNumberFormat="1" applyFont="1" applyFill="1" applyBorder="1" applyAlignment="1">
      <alignment horizontal="right" vertical="top"/>
    </xf>
    <xf numFmtId="176" fontId="7" fillId="3" borderId="17" xfId="12" applyNumberFormat="1" applyFont="1" applyFill="1" applyBorder="1" applyAlignment="1">
      <alignment horizontal="right" vertical="top"/>
    </xf>
    <xf numFmtId="176" fontId="7" fillId="3" borderId="9" xfId="12" applyNumberFormat="1" applyFont="1" applyFill="1" applyBorder="1" applyAlignment="1">
      <alignment horizontal="right" vertical="top"/>
    </xf>
    <xf numFmtId="176" fontId="7" fillId="3" borderId="9" xfId="13" applyNumberFormat="1" applyFont="1" applyFill="1" applyBorder="1" applyAlignment="1">
      <alignment horizontal="right" vertical="top"/>
    </xf>
    <xf numFmtId="0" fontId="11" fillId="3" borderId="6" xfId="13" applyFont="1" applyFill="1" applyBorder="1" applyAlignment="1">
      <alignment horizontal="center" wrapText="1"/>
    </xf>
    <xf numFmtId="176" fontId="7" fillId="3" borderId="10" xfId="13" applyNumberFormat="1" applyFont="1" applyFill="1" applyBorder="1" applyAlignment="1">
      <alignment horizontal="right" vertical="top"/>
    </xf>
    <xf numFmtId="176" fontId="7" fillId="3" borderId="13" xfId="13" applyNumberFormat="1" applyFont="1" applyFill="1" applyBorder="1" applyAlignment="1">
      <alignment horizontal="right" vertical="top"/>
    </xf>
    <xf numFmtId="176" fontId="7" fillId="3" borderId="17" xfId="13" applyNumberFormat="1" applyFont="1" applyFill="1" applyBorder="1" applyAlignment="1">
      <alignment horizontal="right" vertical="top"/>
    </xf>
    <xf numFmtId="0" fontId="5" fillId="0" borderId="0" xfId="13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6" fillId="0" borderId="3" xfId="3" applyFont="1" applyBorder="1" applyAlignment="1">
      <alignment horizontal="left" wrapText="1"/>
    </xf>
    <xf numFmtId="0" fontId="13" fillId="0" borderId="19" xfId="3" applyFont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6" fillId="0" borderId="2" xfId="3" applyFont="1" applyBorder="1" applyAlignment="1">
      <alignment horizontal="center" wrapText="1"/>
    </xf>
    <xf numFmtId="0" fontId="6" fillId="0" borderId="19" xfId="3" applyFont="1" applyBorder="1" applyAlignment="1">
      <alignment horizontal="center" wrapText="1"/>
    </xf>
    <xf numFmtId="0" fontId="6" fillId="0" borderId="4" xfId="3" applyFont="1" applyBorder="1" applyAlignment="1">
      <alignment horizontal="center" wrapText="1"/>
    </xf>
    <xf numFmtId="0" fontId="11" fillId="3" borderId="1" xfId="3" applyFont="1" applyFill="1" applyBorder="1" applyAlignment="1">
      <alignment horizontal="center" wrapText="1"/>
    </xf>
    <xf numFmtId="0" fontId="6" fillId="3" borderId="5" xfId="3" applyFont="1" applyFill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0" xfId="1" applyFont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2" xfId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7" fillId="0" borderId="0" xfId="1" applyFont="1" applyAlignment="1">
      <alignment horizontal="left" vertical="top" wrapText="1"/>
    </xf>
    <xf numFmtId="0" fontId="6" fillId="3" borderId="1" xfId="3" applyFont="1" applyFill="1" applyBorder="1" applyAlignment="1">
      <alignment horizontal="center" wrapText="1"/>
    </xf>
    <xf numFmtId="0" fontId="14" fillId="2" borderId="18" xfId="7" applyFont="1" applyFill="1" applyBorder="1" applyAlignment="1">
      <alignment horizontal="left" vertical="top" wrapText="1"/>
    </xf>
    <xf numFmtId="0" fontId="6" fillId="2" borderId="14" xfId="7" applyFont="1" applyFill="1" applyBorder="1" applyAlignment="1">
      <alignment horizontal="left" vertical="top" wrapText="1"/>
    </xf>
    <xf numFmtId="0" fontId="6" fillId="2" borderId="18" xfId="3" applyFont="1" applyFill="1" applyBorder="1" applyAlignment="1">
      <alignment horizontal="left" vertical="top" wrapText="1"/>
    </xf>
    <xf numFmtId="0" fontId="6" fillId="2" borderId="14" xfId="3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6" fillId="0" borderId="3" xfId="2" applyFont="1" applyBorder="1" applyAlignment="1">
      <alignment horizontal="left" wrapText="1"/>
    </xf>
    <xf numFmtId="0" fontId="6" fillId="0" borderId="2" xfId="2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7" fillId="0" borderId="0" xfId="2" applyFont="1" applyAlignment="1">
      <alignment horizontal="left" vertical="top" wrapText="1"/>
    </xf>
    <xf numFmtId="0" fontId="6" fillId="0" borderId="19" xfId="2" applyFont="1" applyBorder="1" applyAlignment="1">
      <alignment horizontal="center" wrapText="1"/>
    </xf>
    <xf numFmtId="0" fontId="6" fillId="2" borderId="18" xfId="2" applyFont="1" applyFill="1" applyBorder="1" applyAlignment="1">
      <alignment horizontal="left" vertical="top" wrapText="1"/>
    </xf>
    <xf numFmtId="0" fontId="6" fillId="2" borderId="14" xfId="2" applyFont="1" applyFill="1" applyBorder="1" applyAlignment="1">
      <alignment horizontal="left" vertical="top" wrapText="1"/>
    </xf>
    <xf numFmtId="0" fontId="5" fillId="0" borderId="0" xfId="4" applyFont="1" applyAlignment="1">
      <alignment horizontal="center" vertical="center" wrapText="1"/>
    </xf>
    <xf numFmtId="0" fontId="6" fillId="0" borderId="0" xfId="4" applyFont="1" applyAlignment="1">
      <alignment horizontal="left" wrapText="1"/>
    </xf>
    <xf numFmtId="0" fontId="6" fillId="0" borderId="3" xfId="4" applyFont="1" applyBorder="1" applyAlignment="1">
      <alignment horizontal="left" wrapText="1"/>
    </xf>
    <xf numFmtId="0" fontId="6" fillId="0" borderId="2" xfId="4" applyFont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0" fontId="7" fillId="0" borderId="0" xfId="4" applyFont="1" applyAlignment="1">
      <alignment horizontal="left" vertical="top" wrapText="1"/>
    </xf>
    <xf numFmtId="0" fontId="6" fillId="0" borderId="19" xfId="4" applyFont="1" applyBorder="1" applyAlignment="1">
      <alignment horizontal="center" wrapText="1"/>
    </xf>
    <xf numFmtId="0" fontId="6" fillId="2" borderId="18" xfId="4" applyFont="1" applyFill="1" applyBorder="1" applyAlignment="1">
      <alignment horizontal="left" vertical="top" wrapText="1"/>
    </xf>
    <xf numFmtId="0" fontId="6" fillId="2" borderId="14" xfId="4" applyFont="1" applyFill="1" applyBorder="1" applyAlignment="1">
      <alignment horizontal="left" vertical="top" wrapText="1"/>
    </xf>
    <xf numFmtId="0" fontId="5" fillId="0" borderId="0" xfId="5" applyFont="1" applyAlignment="1">
      <alignment horizontal="center" vertical="center" wrapText="1"/>
    </xf>
    <xf numFmtId="0" fontId="6" fillId="0" borderId="0" xfId="5" applyFont="1" applyAlignment="1">
      <alignment horizontal="left" wrapText="1"/>
    </xf>
    <xf numFmtId="0" fontId="6" fillId="0" borderId="3" xfId="5" applyFont="1" applyBorder="1" applyAlignment="1">
      <alignment horizontal="left" wrapText="1"/>
    </xf>
    <xf numFmtId="0" fontId="6" fillId="0" borderId="2" xfId="5" applyFont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0" fontId="7" fillId="0" borderId="0" xfId="5" applyFont="1" applyAlignment="1">
      <alignment horizontal="left" vertical="top" wrapText="1"/>
    </xf>
    <xf numFmtId="0" fontId="6" fillId="0" borderId="19" xfId="5" applyFont="1" applyBorder="1" applyAlignment="1">
      <alignment horizontal="center" wrapText="1"/>
    </xf>
    <xf numFmtId="0" fontId="6" fillId="2" borderId="18" xfId="5" applyFont="1" applyFill="1" applyBorder="1" applyAlignment="1">
      <alignment horizontal="left" vertical="top" wrapText="1"/>
    </xf>
    <xf numFmtId="0" fontId="6" fillId="2" borderId="14" xfId="5" applyFont="1" applyFill="1" applyBorder="1" applyAlignment="1">
      <alignment horizontal="left" vertical="top" wrapText="1"/>
    </xf>
    <xf numFmtId="0" fontId="5" fillId="0" borderId="0" xfId="6" applyFont="1" applyAlignment="1">
      <alignment horizontal="center" vertical="center" wrapText="1"/>
    </xf>
    <xf numFmtId="0" fontId="6" fillId="0" borderId="0" xfId="6" applyFont="1" applyAlignment="1">
      <alignment horizontal="left" wrapText="1"/>
    </xf>
    <xf numFmtId="0" fontId="6" fillId="0" borderId="3" xfId="6" applyFont="1" applyBorder="1" applyAlignment="1">
      <alignment horizontal="left" wrapText="1"/>
    </xf>
    <xf numFmtId="0" fontId="6" fillId="0" borderId="2" xfId="6" applyFont="1" applyBorder="1" applyAlignment="1">
      <alignment horizontal="center" wrapText="1"/>
    </xf>
    <xf numFmtId="0" fontId="6" fillId="0" borderId="1" xfId="6" applyFont="1" applyBorder="1" applyAlignment="1">
      <alignment horizontal="center" wrapText="1"/>
    </xf>
    <xf numFmtId="0" fontId="7" fillId="0" borderId="0" xfId="6" applyFont="1" applyAlignment="1">
      <alignment horizontal="left" vertical="top" wrapText="1"/>
    </xf>
    <xf numFmtId="0" fontId="6" fillId="0" borderId="19" xfId="6" applyFont="1" applyBorder="1" applyAlignment="1">
      <alignment horizontal="center" wrapText="1"/>
    </xf>
    <xf numFmtId="0" fontId="6" fillId="2" borderId="18" xfId="6" applyFont="1" applyFill="1" applyBorder="1" applyAlignment="1">
      <alignment horizontal="left" vertical="top" wrapText="1"/>
    </xf>
    <xf numFmtId="0" fontId="6" fillId="2" borderId="14" xfId="6" applyFont="1" applyFill="1" applyBorder="1" applyAlignment="1">
      <alignment horizontal="left" vertical="top" wrapText="1"/>
    </xf>
    <xf numFmtId="0" fontId="6" fillId="0" borderId="0" xfId="7" applyFont="1" applyAlignment="1">
      <alignment horizontal="left" wrapText="1"/>
    </xf>
    <xf numFmtId="0" fontId="6" fillId="0" borderId="3" xfId="7" applyFont="1" applyBorder="1" applyAlignment="1">
      <alignment horizontal="left" wrapText="1"/>
    </xf>
    <xf numFmtId="0" fontId="6" fillId="0" borderId="2" xfId="7" applyFont="1" applyBorder="1" applyAlignment="1">
      <alignment horizontal="center" wrapText="1"/>
    </xf>
    <xf numFmtId="0" fontId="6" fillId="0" borderId="1" xfId="7" applyFont="1" applyBorder="1" applyAlignment="1">
      <alignment horizontal="center" wrapText="1"/>
    </xf>
    <xf numFmtId="0" fontId="7" fillId="0" borderId="0" xfId="7" applyFont="1" applyAlignment="1">
      <alignment horizontal="left" vertical="top" wrapText="1"/>
    </xf>
    <xf numFmtId="0" fontId="5" fillId="0" borderId="0" xfId="7" applyFont="1" applyAlignment="1">
      <alignment horizontal="center" vertical="center" wrapText="1"/>
    </xf>
    <xf numFmtId="0" fontId="6" fillId="2" borderId="18" xfId="7" applyFont="1" applyFill="1" applyBorder="1" applyAlignment="1">
      <alignment horizontal="left" vertical="top" wrapText="1"/>
    </xf>
    <xf numFmtId="0" fontId="6" fillId="0" borderId="19" xfId="7" applyFont="1" applyBorder="1" applyAlignment="1">
      <alignment horizontal="center" wrapText="1"/>
    </xf>
    <xf numFmtId="0" fontId="6" fillId="0" borderId="0" xfId="8" applyFont="1" applyAlignment="1">
      <alignment horizontal="left" wrapText="1"/>
    </xf>
    <xf numFmtId="0" fontId="6" fillId="0" borderId="3" xfId="8" applyFont="1" applyBorder="1" applyAlignment="1">
      <alignment horizontal="left" wrapText="1"/>
    </xf>
    <xf numFmtId="0" fontId="6" fillId="0" borderId="2" xfId="8" applyFont="1" applyBorder="1" applyAlignment="1">
      <alignment horizontal="center" wrapText="1"/>
    </xf>
    <xf numFmtId="0" fontId="6" fillId="0" borderId="1" xfId="8" applyFont="1" applyBorder="1" applyAlignment="1">
      <alignment horizontal="center" wrapText="1"/>
    </xf>
    <xf numFmtId="0" fontId="7" fillId="0" borderId="0" xfId="8" applyFont="1" applyAlignment="1">
      <alignment horizontal="left" vertical="top" wrapText="1"/>
    </xf>
    <xf numFmtId="0" fontId="5" fillId="0" borderId="0" xfId="8" applyFont="1" applyAlignment="1">
      <alignment horizontal="center" vertical="center" wrapText="1"/>
    </xf>
    <xf numFmtId="0" fontId="6" fillId="0" borderId="19" xfId="8" applyFont="1" applyBorder="1" applyAlignment="1">
      <alignment horizontal="center" wrapText="1"/>
    </xf>
    <xf numFmtId="0" fontId="6" fillId="2" borderId="18" xfId="8" applyFont="1" applyFill="1" applyBorder="1" applyAlignment="1">
      <alignment horizontal="left" vertical="top" wrapText="1"/>
    </xf>
    <xf numFmtId="0" fontId="6" fillId="2" borderId="14" xfId="8" applyFont="1" applyFill="1" applyBorder="1" applyAlignment="1">
      <alignment horizontal="left" vertical="top" wrapText="1"/>
    </xf>
    <xf numFmtId="0" fontId="6" fillId="2" borderId="18" xfId="9" applyFont="1" applyFill="1" applyBorder="1" applyAlignment="1">
      <alignment horizontal="left" vertical="top" wrapText="1"/>
    </xf>
    <xf numFmtId="0" fontId="6" fillId="2" borderId="14" xfId="9" applyFont="1" applyFill="1" applyBorder="1" applyAlignment="1">
      <alignment horizontal="left" vertical="top" wrapText="1"/>
    </xf>
    <xf numFmtId="0" fontId="5" fillId="0" borderId="0" xfId="9" applyFont="1" applyAlignment="1">
      <alignment horizontal="center" vertical="center" wrapText="1"/>
    </xf>
    <xf numFmtId="0" fontId="6" fillId="0" borderId="0" xfId="9" applyFont="1" applyAlignment="1">
      <alignment horizontal="left" wrapText="1"/>
    </xf>
    <xf numFmtId="0" fontId="6" fillId="0" borderId="3" xfId="9" applyFont="1" applyBorder="1" applyAlignment="1">
      <alignment horizontal="left" wrapText="1"/>
    </xf>
    <xf numFmtId="0" fontId="6" fillId="0" borderId="19" xfId="9" applyFont="1" applyBorder="1" applyAlignment="1">
      <alignment horizontal="center" wrapText="1"/>
    </xf>
    <xf numFmtId="0" fontId="6" fillId="0" borderId="1" xfId="9" applyFont="1" applyBorder="1" applyAlignment="1">
      <alignment horizontal="center" wrapText="1"/>
    </xf>
    <xf numFmtId="0" fontId="6" fillId="0" borderId="2" xfId="9" applyFont="1" applyBorder="1" applyAlignment="1">
      <alignment horizontal="center" wrapText="1"/>
    </xf>
    <xf numFmtId="0" fontId="7" fillId="0" borderId="0" xfId="9" applyFont="1" applyAlignment="1">
      <alignment horizontal="left" vertical="top" wrapText="1"/>
    </xf>
    <xf numFmtId="0" fontId="6" fillId="0" borderId="0" xfId="10" applyFont="1" applyAlignment="1">
      <alignment horizontal="left" wrapText="1"/>
    </xf>
    <xf numFmtId="0" fontId="6" fillId="0" borderId="3" xfId="10" applyFont="1" applyBorder="1" applyAlignment="1">
      <alignment horizontal="left" wrapText="1"/>
    </xf>
    <xf numFmtId="0" fontId="6" fillId="0" borderId="2" xfId="10" applyFont="1" applyBorder="1" applyAlignment="1">
      <alignment horizontal="center" wrapText="1"/>
    </xf>
    <xf numFmtId="0" fontId="6" fillId="0" borderId="1" xfId="10" applyFont="1" applyBorder="1" applyAlignment="1">
      <alignment horizontal="center" wrapText="1"/>
    </xf>
    <xf numFmtId="0" fontId="7" fillId="0" borderId="0" xfId="10" applyFont="1" applyAlignment="1">
      <alignment horizontal="left" vertical="top" wrapText="1"/>
    </xf>
    <xf numFmtId="0" fontId="5" fillId="0" borderId="0" xfId="10" applyFont="1" applyAlignment="1">
      <alignment horizontal="center" vertical="center" wrapText="1"/>
    </xf>
    <xf numFmtId="0" fontId="6" fillId="2" borderId="18" xfId="10" applyFont="1" applyFill="1" applyBorder="1" applyAlignment="1">
      <alignment horizontal="left" vertical="top" wrapText="1"/>
    </xf>
    <xf numFmtId="0" fontId="6" fillId="2" borderId="14" xfId="10" applyFont="1" applyFill="1" applyBorder="1" applyAlignment="1">
      <alignment horizontal="left" vertical="top" wrapText="1"/>
    </xf>
    <xf numFmtId="0" fontId="6" fillId="0" borderId="19" xfId="10" applyFont="1" applyBorder="1" applyAlignment="1">
      <alignment horizontal="center" wrapText="1"/>
    </xf>
    <xf numFmtId="0" fontId="6" fillId="0" borderId="0" xfId="11" applyFont="1" applyAlignment="1">
      <alignment horizontal="left" wrapText="1"/>
    </xf>
    <xf numFmtId="0" fontId="6" fillId="0" borderId="3" xfId="11" applyFont="1" applyBorder="1" applyAlignment="1">
      <alignment horizontal="left" wrapText="1"/>
    </xf>
    <xf numFmtId="0" fontId="6" fillId="0" borderId="2" xfId="11" applyFont="1" applyBorder="1" applyAlignment="1">
      <alignment horizontal="center" wrapText="1"/>
    </xf>
    <xf numFmtId="0" fontId="6" fillId="0" borderId="1" xfId="11" applyFont="1" applyBorder="1" applyAlignment="1">
      <alignment horizontal="center" wrapText="1"/>
    </xf>
    <xf numFmtId="0" fontId="7" fillId="0" borderId="0" xfId="11" applyFont="1" applyAlignment="1">
      <alignment horizontal="left" vertical="top" wrapText="1"/>
    </xf>
    <xf numFmtId="0" fontId="5" fillId="0" borderId="0" xfId="11" applyFont="1" applyAlignment="1">
      <alignment horizontal="center" vertical="center" wrapText="1"/>
    </xf>
    <xf numFmtId="0" fontId="6" fillId="2" borderId="18" xfId="11" applyFont="1" applyFill="1" applyBorder="1" applyAlignment="1">
      <alignment horizontal="left" vertical="top" wrapText="1"/>
    </xf>
    <xf numFmtId="0" fontId="6" fillId="2" borderId="14" xfId="11" applyFont="1" applyFill="1" applyBorder="1" applyAlignment="1">
      <alignment horizontal="left" vertical="top" wrapText="1"/>
    </xf>
    <xf numFmtId="0" fontId="6" fillId="0" borderId="19" xfId="11" applyFont="1" applyBorder="1" applyAlignment="1">
      <alignment horizontal="center" wrapText="1"/>
    </xf>
    <xf numFmtId="0" fontId="6" fillId="0" borderId="0" xfId="12" applyFont="1" applyAlignment="1">
      <alignment horizontal="left" wrapText="1"/>
    </xf>
    <xf numFmtId="0" fontId="6" fillId="0" borderId="3" xfId="12" applyFont="1" applyBorder="1" applyAlignment="1">
      <alignment horizontal="left" wrapText="1"/>
    </xf>
    <xf numFmtId="0" fontId="6" fillId="0" borderId="2" xfId="12" applyFont="1" applyBorder="1" applyAlignment="1">
      <alignment horizontal="center" wrapText="1"/>
    </xf>
    <xf numFmtId="0" fontId="6" fillId="0" borderId="1" xfId="12" applyFont="1" applyBorder="1" applyAlignment="1">
      <alignment horizontal="center" wrapText="1"/>
    </xf>
    <xf numFmtId="0" fontId="7" fillId="0" borderId="0" xfId="12" applyFont="1" applyAlignment="1">
      <alignment horizontal="left" vertical="top" wrapText="1"/>
    </xf>
    <xf numFmtId="0" fontId="5" fillId="0" borderId="0" xfId="12" applyFont="1" applyAlignment="1">
      <alignment horizontal="center" vertical="center" wrapText="1"/>
    </xf>
    <xf numFmtId="0" fontId="6" fillId="2" borderId="18" xfId="12" applyFont="1" applyFill="1" applyBorder="1" applyAlignment="1">
      <alignment horizontal="left" vertical="top" wrapText="1"/>
    </xf>
    <xf numFmtId="0" fontId="6" fillId="2" borderId="14" xfId="12" applyFont="1" applyFill="1" applyBorder="1" applyAlignment="1">
      <alignment horizontal="left" vertical="top" wrapText="1"/>
    </xf>
    <xf numFmtId="0" fontId="6" fillId="0" borderId="19" xfId="12" applyFont="1" applyBorder="1" applyAlignment="1">
      <alignment horizontal="center" wrapText="1"/>
    </xf>
    <xf numFmtId="0" fontId="5" fillId="0" borderId="0" xfId="13" applyFont="1" applyAlignment="1">
      <alignment horizontal="center" vertical="center" wrapText="1"/>
    </xf>
    <xf numFmtId="0" fontId="6" fillId="0" borderId="0" xfId="13" applyFont="1" applyAlignment="1">
      <alignment horizontal="left" wrapText="1"/>
    </xf>
    <xf numFmtId="0" fontId="6" fillId="0" borderId="3" xfId="13" applyFont="1" applyBorder="1" applyAlignment="1">
      <alignment horizontal="left" wrapText="1"/>
    </xf>
    <xf numFmtId="0" fontId="6" fillId="0" borderId="2" xfId="13" applyFont="1" applyBorder="1" applyAlignment="1">
      <alignment horizontal="center" wrapText="1"/>
    </xf>
    <xf numFmtId="0" fontId="6" fillId="0" borderId="1" xfId="13" applyFont="1" applyBorder="1" applyAlignment="1">
      <alignment horizontal="center" wrapText="1"/>
    </xf>
    <xf numFmtId="0" fontId="7" fillId="0" borderId="0" xfId="13" applyFont="1" applyAlignment="1">
      <alignment horizontal="left" vertical="top" wrapText="1"/>
    </xf>
    <xf numFmtId="0" fontId="6" fillId="0" borderId="19" xfId="13" applyFont="1" applyBorder="1" applyAlignment="1">
      <alignment horizontal="center" wrapText="1"/>
    </xf>
    <xf numFmtId="0" fontId="6" fillId="2" borderId="18" xfId="13" applyFont="1" applyFill="1" applyBorder="1" applyAlignment="1">
      <alignment horizontal="left" vertical="top" wrapText="1"/>
    </xf>
    <xf numFmtId="0" fontId="6" fillId="2" borderId="14" xfId="13" applyFont="1" applyFill="1" applyBorder="1" applyAlignment="1">
      <alignment horizontal="left" vertical="top" wrapText="1"/>
    </xf>
  </cellXfs>
  <cellStyles count="14">
    <cellStyle name="常规" xfId="0" builtinId="0"/>
    <cellStyle name="常规_ACACA" xfId="5" xr:uid="{0BAF3828-908B-4049-A6FD-3927E3C8D5B9}"/>
    <cellStyle name="常规_ACADS" xfId="3" xr:uid="{99B8F98D-5346-4D84-9E63-47687032274A}"/>
    <cellStyle name="常规_ACADS1" xfId="1" xr:uid="{782278E3-E266-4E37-B95B-91B644A85CCF}"/>
    <cellStyle name="常规_ACAT1" xfId="7" xr:uid="{B3BDE6CF-4EC3-4C4B-8442-5F664F3E536C}"/>
    <cellStyle name="常规_ADSL" xfId="9" xr:uid="{DCCF8F5E-4B7E-494B-B2CF-147F8B383CDD}"/>
    <cellStyle name="常规_CYP2C9" xfId="4" xr:uid="{DD5D854E-3492-46DD-8BC5-F6141F1920D5}"/>
    <cellStyle name="常规_ELOVL1" xfId="8" xr:uid="{8FC9854A-EBD4-4BD1-9E14-1248AA7DCE2F}"/>
    <cellStyle name="常规_HSP90AA1" xfId="10" xr:uid="{61333EC5-8523-47F3-8E0F-67CDD8035783}"/>
    <cellStyle name="常规_ME1" xfId="6" xr:uid="{F58DFAF3-E3D6-4324-8DA9-306DAD9D5EE9}"/>
    <cellStyle name="常规_PON1" xfId="2" xr:uid="{23421B98-5B29-4FED-A39C-671A30895569}"/>
    <cellStyle name="常规_S100A10" xfId="11" xr:uid="{A2F687E0-D803-48AA-AB1F-B28E22CF4EC5}"/>
    <cellStyle name="常规_Sheet11" xfId="12" xr:uid="{8950C60D-2728-4880-91D5-393ED57C48FB}"/>
    <cellStyle name="常规_UGDH" xfId="13" xr:uid="{FD7B2806-F465-40AF-B696-79D53F4FE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8FE2-3302-4BE4-8A0A-0871F0A1306F}">
  <dimension ref="A1:U28"/>
  <sheetViews>
    <sheetView topLeftCell="A13" workbookViewId="0">
      <selection activeCell="G7" sqref="G7"/>
    </sheetView>
  </sheetViews>
  <sheetFormatPr defaultRowHeight="13.9" x14ac:dyDescent="0.4"/>
  <cols>
    <col min="7" max="7" width="11.53125" customWidth="1"/>
    <col min="13" max="13" width="25.53125" customWidth="1"/>
  </cols>
  <sheetData>
    <row r="1" spans="1:21" ht="17.649999999999999" x14ac:dyDescent="0.45">
      <c r="B1" t="s">
        <v>0</v>
      </c>
      <c r="C1" t="s">
        <v>96</v>
      </c>
      <c r="D1" t="s">
        <v>19</v>
      </c>
      <c r="E1" t="s">
        <v>96</v>
      </c>
      <c r="F1" t="s">
        <v>20</v>
      </c>
      <c r="G1" t="s">
        <v>102</v>
      </c>
      <c r="H1" t="s">
        <v>113</v>
      </c>
      <c r="I1" s="1" t="s">
        <v>14</v>
      </c>
      <c r="J1" t="s">
        <v>70</v>
      </c>
      <c r="K1" t="s">
        <v>11</v>
      </c>
      <c r="L1" t="s">
        <v>88</v>
      </c>
    </row>
    <row r="2" spans="1:21" x14ac:dyDescent="0.4">
      <c r="A2" t="s">
        <v>50</v>
      </c>
      <c r="B2">
        <v>16.46</v>
      </c>
      <c r="C2">
        <f>AVERAGE(B2,B3)</f>
        <v>16.43</v>
      </c>
      <c r="D2">
        <v>30.5</v>
      </c>
      <c r="E2">
        <f>AVERAGE(D2,D3)</f>
        <v>30.615000000000002</v>
      </c>
      <c r="F2">
        <f>E2-C2</f>
        <v>14.185000000000002</v>
      </c>
      <c r="G2">
        <f>AVERAGE(F2,F4,F6)</f>
        <v>14.29</v>
      </c>
      <c r="H2">
        <f>F2-14.29</f>
        <v>-0.10499999999999687</v>
      </c>
      <c r="I2">
        <f>2^-H2</f>
        <v>1.0754943904573759</v>
      </c>
      <c r="J2">
        <v>1.0754943904573759</v>
      </c>
      <c r="K2">
        <v>0.14210212165450128</v>
      </c>
      <c r="L2">
        <v>0.34269570124492627</v>
      </c>
      <c r="N2" s="30"/>
      <c r="O2" s="30"/>
      <c r="P2" s="30"/>
    </row>
    <row r="3" spans="1:21" x14ac:dyDescent="0.4">
      <c r="B3">
        <v>16.399999999999999</v>
      </c>
      <c r="D3">
        <v>30.73</v>
      </c>
      <c r="N3" s="30"/>
      <c r="O3" s="30"/>
      <c r="P3" s="30"/>
    </row>
    <row r="4" spans="1:21" x14ac:dyDescent="0.4">
      <c r="A4" t="s">
        <v>85</v>
      </c>
      <c r="B4">
        <v>15.76</v>
      </c>
      <c r="C4">
        <f>AVERAGE(B4,B5)</f>
        <v>15.835000000000001</v>
      </c>
      <c r="D4">
        <v>30.34</v>
      </c>
      <c r="E4">
        <f>AVERAGE(D4,D5)</f>
        <v>30.25</v>
      </c>
      <c r="F4">
        <f t="shared" ref="F4:F18" si="0">E4-C4</f>
        <v>14.414999999999999</v>
      </c>
      <c r="H4">
        <f t="shared" ref="H4:H18" si="1">F4-14.29</f>
        <v>0.125</v>
      </c>
      <c r="I4">
        <f t="shared" ref="I4:I18" si="2">2^-H4</f>
        <v>0.91700404320467122</v>
      </c>
      <c r="J4">
        <v>0.91700404320467122</v>
      </c>
      <c r="K4">
        <v>7.2293011494080517E-2</v>
      </c>
      <c r="L4">
        <v>0.25261286162169105</v>
      </c>
      <c r="N4" s="30"/>
      <c r="O4" s="30"/>
      <c r="P4" s="30"/>
    </row>
    <row r="5" spans="1:21" x14ac:dyDescent="0.4">
      <c r="B5">
        <v>15.91</v>
      </c>
      <c r="D5">
        <v>30.16</v>
      </c>
    </row>
    <row r="6" spans="1:21" x14ac:dyDescent="0.4">
      <c r="A6" t="s">
        <v>87</v>
      </c>
      <c r="B6">
        <v>16.23</v>
      </c>
      <c r="C6">
        <f>AVERAGE(B6,B7)</f>
        <v>16.240000000000002</v>
      </c>
      <c r="D6">
        <v>30.55</v>
      </c>
      <c r="E6">
        <f>AVERAGE(D6,D7)</f>
        <v>30.509999999999998</v>
      </c>
      <c r="F6">
        <f t="shared" si="0"/>
        <v>14.269999999999996</v>
      </c>
      <c r="H6">
        <f t="shared" si="1"/>
        <v>-2.0000000000003126E-2</v>
      </c>
      <c r="I6">
        <f t="shared" si="2"/>
        <v>1.0139594797900313</v>
      </c>
      <c r="J6">
        <v>1.0139594797900313</v>
      </c>
      <c r="K6">
        <v>0.23164701547259223</v>
      </c>
      <c r="L6">
        <v>0.32085647439072595</v>
      </c>
    </row>
    <row r="7" spans="1:21" x14ac:dyDescent="0.4">
      <c r="B7">
        <v>16.25</v>
      </c>
      <c r="D7">
        <v>30.47</v>
      </c>
      <c r="J7" s="26"/>
    </row>
    <row r="8" spans="1:21" x14ac:dyDescent="0.4">
      <c r="A8" t="s">
        <v>22</v>
      </c>
      <c r="B8">
        <v>16.329999999999998</v>
      </c>
      <c r="C8">
        <f>AVERAGE(B8,B9)</f>
        <v>16.409999999999997</v>
      </c>
      <c r="D8">
        <v>33.340000000000003</v>
      </c>
      <c r="E8">
        <f>AVERAGE(D8,D9)</f>
        <v>33.515000000000001</v>
      </c>
      <c r="F8">
        <f t="shared" si="0"/>
        <v>17.105000000000004</v>
      </c>
      <c r="H8">
        <f t="shared" si="1"/>
        <v>2.8150000000000048</v>
      </c>
      <c r="I8">
        <f t="shared" si="2"/>
        <v>0.14210212165450128</v>
      </c>
      <c r="J8" s="323" t="s">
        <v>58</v>
      </c>
      <c r="K8" s="323"/>
      <c r="L8" s="323"/>
      <c r="M8" s="323"/>
    </row>
    <row r="9" spans="1:21" ht="13.9" customHeight="1" x14ac:dyDescent="0.4">
      <c r="B9">
        <v>16.489999999999998</v>
      </c>
      <c r="D9">
        <v>33.69</v>
      </c>
      <c r="J9" s="324" t="s">
        <v>17</v>
      </c>
      <c r="K9" s="326" t="s">
        <v>52</v>
      </c>
      <c r="L9" s="327"/>
      <c r="M9" s="326"/>
    </row>
    <row r="10" spans="1:21" x14ac:dyDescent="0.4">
      <c r="A10" t="s">
        <v>23</v>
      </c>
      <c r="B10">
        <v>17.68</v>
      </c>
      <c r="C10">
        <f>AVERAGE(B10,B11)</f>
        <v>17.61</v>
      </c>
      <c r="D10">
        <v>35.69</v>
      </c>
      <c r="E10">
        <v>35.69</v>
      </c>
      <c r="F10">
        <f t="shared" si="0"/>
        <v>18.079999999999998</v>
      </c>
      <c r="H10">
        <f t="shared" si="1"/>
        <v>3.7899999999999991</v>
      </c>
      <c r="I10">
        <f t="shared" si="2"/>
        <v>7.2293011494080517E-2</v>
      </c>
      <c r="J10" s="325"/>
      <c r="K10" s="14" t="s">
        <v>77</v>
      </c>
      <c r="L10" s="15" t="s">
        <v>56</v>
      </c>
      <c r="M10" s="243" t="s">
        <v>53</v>
      </c>
    </row>
    <row r="11" spans="1:21" x14ac:dyDescent="0.4">
      <c r="B11">
        <v>17.54</v>
      </c>
      <c r="D11">
        <v>35.69</v>
      </c>
      <c r="J11" s="16" t="s">
        <v>10</v>
      </c>
      <c r="K11" s="19">
        <v>0.98362383543586029</v>
      </c>
      <c r="L11" s="18">
        <v>3</v>
      </c>
      <c r="M11" s="244">
        <v>0.75492444014156412</v>
      </c>
    </row>
    <row r="12" spans="1:21" x14ac:dyDescent="0.4">
      <c r="A12" t="s">
        <v>24</v>
      </c>
      <c r="B12">
        <v>16.329999999999998</v>
      </c>
      <c r="C12">
        <f>AVERAGE(B12,B13)</f>
        <v>16.395</v>
      </c>
      <c r="D12">
        <v>32.840000000000003</v>
      </c>
      <c r="E12">
        <f>AVERAGE(D12,D13)</f>
        <v>32.795000000000002</v>
      </c>
      <c r="F12">
        <f t="shared" si="0"/>
        <v>16.400000000000002</v>
      </c>
      <c r="H12">
        <f t="shared" si="1"/>
        <v>2.110000000000003</v>
      </c>
      <c r="I12">
        <f t="shared" si="2"/>
        <v>0.23164701547259223</v>
      </c>
      <c r="J12" s="20" t="s">
        <v>11</v>
      </c>
      <c r="K12" s="22">
        <v>0.99491317676620561</v>
      </c>
      <c r="L12" s="21">
        <v>3</v>
      </c>
      <c r="M12" s="245">
        <v>0.86366932467395052</v>
      </c>
    </row>
    <row r="13" spans="1:21" x14ac:dyDescent="0.4">
      <c r="B13">
        <v>16.46</v>
      </c>
      <c r="D13">
        <v>32.75</v>
      </c>
      <c r="J13" s="23" t="s">
        <v>15</v>
      </c>
      <c r="K13" s="25">
        <v>0.91873510653033219</v>
      </c>
      <c r="L13" s="24">
        <v>3</v>
      </c>
      <c r="M13" s="246">
        <v>0.44789894437643546</v>
      </c>
    </row>
    <row r="14" spans="1:21" x14ac:dyDescent="0.4">
      <c r="A14" t="s">
        <v>25</v>
      </c>
      <c r="B14">
        <v>15.17</v>
      </c>
      <c r="C14">
        <f>AVERAGE(B14,B15)</f>
        <v>15.120000000000001</v>
      </c>
      <c r="D14">
        <v>30.84</v>
      </c>
      <c r="E14">
        <f>AVERAGE(D14,D15)</f>
        <v>30.954999999999998</v>
      </c>
      <c r="F14">
        <f t="shared" si="0"/>
        <v>15.834999999999997</v>
      </c>
      <c r="H14">
        <f t="shared" si="1"/>
        <v>1.5449999999999982</v>
      </c>
      <c r="I14">
        <f t="shared" si="2"/>
        <v>0.34269570124492627</v>
      </c>
      <c r="J14" s="328"/>
      <c r="K14" s="328"/>
      <c r="L14" s="328"/>
      <c r="M14" s="328"/>
    </row>
    <row r="15" spans="1:21" x14ac:dyDescent="0.4">
      <c r="B15">
        <v>15.07</v>
      </c>
      <c r="D15">
        <v>31.07</v>
      </c>
    </row>
    <row r="16" spans="1:21" x14ac:dyDescent="0.4">
      <c r="A16" t="s">
        <v>26</v>
      </c>
      <c r="B16">
        <v>15.88</v>
      </c>
      <c r="C16">
        <f>AVERAGE(B16,B17)</f>
        <v>15.775</v>
      </c>
      <c r="D16">
        <v>31.98</v>
      </c>
      <c r="E16">
        <f>AVERAGE(D16,D17)</f>
        <v>32.049999999999997</v>
      </c>
      <c r="F16">
        <f t="shared" si="0"/>
        <v>16.274999999999999</v>
      </c>
      <c r="H16">
        <f t="shared" si="1"/>
        <v>1.9849999999999994</v>
      </c>
      <c r="I16">
        <f t="shared" si="2"/>
        <v>0.25261286162169105</v>
      </c>
      <c r="J16" s="323" t="s">
        <v>59</v>
      </c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13"/>
    </row>
    <row r="17" spans="1:21" x14ac:dyDescent="0.4">
      <c r="B17">
        <v>15.67</v>
      </c>
      <c r="D17">
        <v>32.119999999999997</v>
      </c>
      <c r="J17" s="324" t="s">
        <v>17</v>
      </c>
      <c r="K17" s="324"/>
      <c r="L17" s="329" t="s">
        <v>60</v>
      </c>
      <c r="M17" s="327"/>
      <c r="N17" s="327" t="s">
        <v>63</v>
      </c>
      <c r="O17" s="327"/>
      <c r="P17" s="327"/>
      <c r="Q17" s="327"/>
      <c r="R17" s="327"/>
      <c r="S17" s="327"/>
      <c r="T17" s="326"/>
      <c r="U17" s="13"/>
    </row>
    <row r="18" spans="1:21" ht="13.9" customHeight="1" x14ac:dyDescent="0.4">
      <c r="A18" t="s">
        <v>27</v>
      </c>
      <c r="B18">
        <v>14.88</v>
      </c>
      <c r="C18">
        <f>AVERAGE(B18,B19)</f>
        <v>14.850000000000001</v>
      </c>
      <c r="D18">
        <v>30.7</v>
      </c>
      <c r="E18">
        <f>AVERAGE(D18,D19)</f>
        <v>30.78</v>
      </c>
      <c r="F18">
        <f t="shared" si="0"/>
        <v>15.93</v>
      </c>
      <c r="H18">
        <f t="shared" si="1"/>
        <v>1.6400000000000006</v>
      </c>
      <c r="I18">
        <f t="shared" si="2"/>
        <v>0.32085647439072595</v>
      </c>
      <c r="J18" s="324"/>
      <c r="K18" s="324"/>
      <c r="L18" s="308" t="s">
        <v>18</v>
      </c>
      <c r="M18" s="310" t="s">
        <v>54</v>
      </c>
      <c r="N18" s="305" t="s">
        <v>35</v>
      </c>
      <c r="O18" s="306" t="s">
        <v>57</v>
      </c>
      <c r="P18" s="318" t="s">
        <v>61</v>
      </c>
      <c r="Q18" s="306" t="s">
        <v>62</v>
      </c>
      <c r="R18" s="306" t="s">
        <v>69</v>
      </c>
      <c r="S18" s="306" t="s">
        <v>68</v>
      </c>
      <c r="T18" s="307"/>
      <c r="U18" s="13"/>
    </row>
    <row r="19" spans="1:21" x14ac:dyDescent="0.4">
      <c r="B19">
        <v>14.82</v>
      </c>
      <c r="D19">
        <v>30.86</v>
      </c>
      <c r="J19" s="325"/>
      <c r="K19" s="325"/>
      <c r="L19" s="309"/>
      <c r="M19" s="311"/>
      <c r="N19" s="312"/>
      <c r="O19" s="312"/>
      <c r="P19" s="311"/>
      <c r="Q19" s="312"/>
      <c r="R19" s="312"/>
      <c r="S19" s="235" t="s">
        <v>66</v>
      </c>
      <c r="T19" s="236" t="s">
        <v>67</v>
      </c>
      <c r="U19" s="13"/>
    </row>
    <row r="20" spans="1:21" ht="34.9" x14ac:dyDescent="0.4">
      <c r="J20" s="319" t="s">
        <v>89</v>
      </c>
      <c r="K20" s="233" t="s">
        <v>64</v>
      </c>
      <c r="L20" s="17">
        <v>1.8997321826497732E-3</v>
      </c>
      <c r="M20" s="247">
        <v>0.96732349335817469</v>
      </c>
      <c r="N20" s="19">
        <v>13.083859504061007</v>
      </c>
      <c r="O20" s="18">
        <v>4</v>
      </c>
      <c r="P20" s="247">
        <v>1.9700681746905372E-4</v>
      </c>
      <c r="Q20" s="88">
        <v>0.85347196333333342</v>
      </c>
      <c r="R20" s="88">
        <v>6.5230902477088681E-2</v>
      </c>
      <c r="S20" s="88">
        <v>0.67236194344318601</v>
      </c>
      <c r="T20" s="89">
        <v>1.0345819832234808</v>
      </c>
      <c r="U20" s="13"/>
    </row>
    <row r="21" spans="1:21" ht="46.5" x14ac:dyDescent="0.4">
      <c r="J21" s="320"/>
      <c r="K21" s="234" t="s">
        <v>65</v>
      </c>
      <c r="L21" s="86"/>
      <c r="M21" s="87"/>
      <c r="N21" s="25">
        <v>13.083859504061007</v>
      </c>
      <c r="O21" s="25">
        <v>3.9999997081953218</v>
      </c>
      <c r="P21" s="25">
        <v>1.9700690418759234E-4</v>
      </c>
      <c r="Q21" s="90">
        <v>0.85347196333333342</v>
      </c>
      <c r="R21" s="90">
        <v>6.5230902477088681E-2</v>
      </c>
      <c r="S21" s="90">
        <v>0.67236193823256141</v>
      </c>
      <c r="T21" s="91">
        <v>1.0345819884341054</v>
      </c>
      <c r="U21" s="13"/>
    </row>
    <row r="23" spans="1:21" x14ac:dyDescent="0.4">
      <c r="J23" s="323" t="s">
        <v>59</v>
      </c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13"/>
    </row>
    <row r="24" spans="1:21" x14ac:dyDescent="0.4">
      <c r="J24" s="324" t="s">
        <v>17</v>
      </c>
      <c r="K24" s="324"/>
      <c r="L24" s="329" t="s">
        <v>60</v>
      </c>
      <c r="M24" s="327"/>
      <c r="N24" s="327" t="s">
        <v>63</v>
      </c>
      <c r="O24" s="327"/>
      <c r="P24" s="327"/>
      <c r="Q24" s="327"/>
      <c r="R24" s="327"/>
      <c r="S24" s="327"/>
      <c r="T24" s="326"/>
      <c r="U24" s="13"/>
    </row>
    <row r="25" spans="1:21" ht="13.9" customHeight="1" x14ac:dyDescent="0.4">
      <c r="J25" s="324"/>
      <c r="K25" s="324"/>
      <c r="L25" s="308" t="s">
        <v>18</v>
      </c>
      <c r="M25" s="310" t="s">
        <v>54</v>
      </c>
      <c r="N25" s="305" t="s">
        <v>35</v>
      </c>
      <c r="O25" s="306" t="s">
        <v>57</v>
      </c>
      <c r="P25" s="318" t="s">
        <v>61</v>
      </c>
      <c r="Q25" s="306" t="s">
        <v>62</v>
      </c>
      <c r="R25" s="306" t="s">
        <v>69</v>
      </c>
      <c r="S25" s="306" t="s">
        <v>68</v>
      </c>
      <c r="T25" s="307"/>
      <c r="U25" s="13"/>
    </row>
    <row r="26" spans="1:21" x14ac:dyDescent="0.4">
      <c r="J26" s="325"/>
      <c r="K26" s="325"/>
      <c r="L26" s="309"/>
      <c r="M26" s="311"/>
      <c r="N26" s="312"/>
      <c r="O26" s="312"/>
      <c r="P26" s="311"/>
      <c r="Q26" s="312"/>
      <c r="R26" s="312"/>
      <c r="S26" s="235" t="s">
        <v>66</v>
      </c>
      <c r="T26" s="236" t="s">
        <v>67</v>
      </c>
      <c r="U26" s="13"/>
    </row>
    <row r="27" spans="1:21" ht="34.9" x14ac:dyDescent="0.4">
      <c r="J27" s="330" t="s">
        <v>94</v>
      </c>
      <c r="K27" s="233" t="s">
        <v>64</v>
      </c>
      <c r="L27" s="17">
        <v>0.73462753106227874</v>
      </c>
      <c r="M27" s="247">
        <v>0.43970279925514721</v>
      </c>
      <c r="N27" s="19">
        <v>13.019269672583158</v>
      </c>
      <c r="O27" s="18">
        <v>4</v>
      </c>
      <c r="P27" s="247">
        <v>2.0086937216606314E-4</v>
      </c>
      <c r="Q27" s="88">
        <v>0.69676430000000011</v>
      </c>
      <c r="R27" s="88">
        <v>5.3517925161907703E-2</v>
      </c>
      <c r="S27" s="88">
        <v>0.54817471864387968</v>
      </c>
      <c r="T27" s="89">
        <v>0.84535388135612055</v>
      </c>
      <c r="U27" s="13"/>
    </row>
    <row r="28" spans="1:21" ht="46.5" x14ac:dyDescent="0.4">
      <c r="J28" s="331"/>
      <c r="K28" s="234" t="s">
        <v>65</v>
      </c>
      <c r="L28" s="86"/>
      <c r="M28" s="87"/>
      <c r="N28" s="25">
        <v>13.019269672583158</v>
      </c>
      <c r="O28" s="25">
        <v>3.2356743987885772</v>
      </c>
      <c r="P28" s="25">
        <v>6.6333724487414338E-4</v>
      </c>
      <c r="Q28" s="90">
        <v>0.69676430000000011</v>
      </c>
      <c r="R28" s="90">
        <v>5.3517925161907703E-2</v>
      </c>
      <c r="S28" s="90">
        <v>0.53325372171812058</v>
      </c>
      <c r="T28" s="91">
        <v>0.86027487828187965</v>
      </c>
      <c r="U28" s="13"/>
    </row>
  </sheetData>
  <mergeCells count="30">
    <mergeCell ref="J27:J28"/>
    <mergeCell ref="J20:J21"/>
    <mergeCell ref="J23:T23"/>
    <mergeCell ref="J24:K26"/>
    <mergeCell ref="L24:M24"/>
    <mergeCell ref="N24:T24"/>
    <mergeCell ref="L25:L26"/>
    <mergeCell ref="M25:M26"/>
    <mergeCell ref="N25:N26"/>
    <mergeCell ref="O25:O26"/>
    <mergeCell ref="P25:P26"/>
    <mergeCell ref="Q25:Q26"/>
    <mergeCell ref="R25:R26"/>
    <mergeCell ref="S25:T25"/>
    <mergeCell ref="J17:K19"/>
    <mergeCell ref="L17:M17"/>
    <mergeCell ref="N17:T17"/>
    <mergeCell ref="L18:L19"/>
    <mergeCell ref="S18:T18"/>
    <mergeCell ref="M18:M19"/>
    <mergeCell ref="N18:N19"/>
    <mergeCell ref="O18:O19"/>
    <mergeCell ref="P18:P19"/>
    <mergeCell ref="Q18:Q19"/>
    <mergeCell ref="R18:R19"/>
    <mergeCell ref="J8:M8"/>
    <mergeCell ref="J9:J10"/>
    <mergeCell ref="K9:M9"/>
    <mergeCell ref="J14:M14"/>
    <mergeCell ref="J16:T16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34F2-F778-4A29-AB4E-B1344AB1716C}">
  <dimension ref="A1:U29"/>
  <sheetViews>
    <sheetView topLeftCell="B1" workbookViewId="0">
      <selection activeCell="H20" sqref="H20"/>
    </sheetView>
  </sheetViews>
  <sheetFormatPr defaultRowHeight="13.9" x14ac:dyDescent="0.4"/>
  <cols>
    <col min="13" max="13" width="31.19921875" customWidth="1"/>
  </cols>
  <sheetData>
    <row r="1" spans="1:21" ht="17.649999999999999" x14ac:dyDescent="0.45">
      <c r="B1" t="s">
        <v>0</v>
      </c>
      <c r="C1" t="s">
        <v>96</v>
      </c>
      <c r="D1" t="s">
        <v>40</v>
      </c>
      <c r="E1" t="s">
        <v>96</v>
      </c>
      <c r="F1" t="s">
        <v>41</v>
      </c>
      <c r="G1" t="s">
        <v>109</v>
      </c>
      <c r="H1" t="s">
        <v>113</v>
      </c>
      <c r="I1" s="1" t="s">
        <v>14</v>
      </c>
      <c r="J1" t="s">
        <v>114</v>
      </c>
      <c r="K1" t="s">
        <v>11</v>
      </c>
      <c r="L1" t="s">
        <v>117</v>
      </c>
    </row>
    <row r="2" spans="1:21" x14ac:dyDescent="0.4">
      <c r="A2" t="s">
        <v>50</v>
      </c>
      <c r="B2">
        <v>15.02</v>
      </c>
      <c r="C2">
        <f>AVERAGE(B2,B3)</f>
        <v>15.04</v>
      </c>
      <c r="D2">
        <v>20.9</v>
      </c>
      <c r="E2">
        <f>AVERAGE(D2,D3)</f>
        <v>20.9</v>
      </c>
      <c r="F2">
        <f>E2-C2</f>
        <v>5.8599999999999994</v>
      </c>
      <c r="G2">
        <f>AVERAGE(F2,F4,F6)</f>
        <v>5.6933333333333351</v>
      </c>
      <c r="H2">
        <f>F2-5.69</f>
        <v>0.16999999999999904</v>
      </c>
      <c r="I2">
        <f>2^-H2</f>
        <v>0.88884268116657084</v>
      </c>
      <c r="J2">
        <v>0.88884268116657084</v>
      </c>
      <c r="K2">
        <v>2.9079450346406244</v>
      </c>
      <c r="L2">
        <v>0.91383145022940282</v>
      </c>
    </row>
    <row r="3" spans="1:21" x14ac:dyDescent="0.4">
      <c r="B3">
        <v>15.06</v>
      </c>
      <c r="D3">
        <v>20.9</v>
      </c>
    </row>
    <row r="4" spans="1:21" x14ac:dyDescent="0.4">
      <c r="A4" t="s">
        <v>51</v>
      </c>
      <c r="B4">
        <v>15.54</v>
      </c>
      <c r="C4">
        <f>AVERAGE(B4,B5)</f>
        <v>15.61</v>
      </c>
      <c r="D4">
        <v>21.21</v>
      </c>
      <c r="E4">
        <f>AVERAGE(D4,D5)</f>
        <v>21.200000000000003</v>
      </c>
      <c r="F4">
        <f>E4-C4</f>
        <v>5.5900000000000034</v>
      </c>
      <c r="H4">
        <f t="shared" ref="H4:H18" si="0">F4-5.69</f>
        <v>-9.999999999999698E-2</v>
      </c>
      <c r="I4">
        <f t="shared" ref="I4:I18" si="1">2^-H4</f>
        <v>1.0717734625362909</v>
      </c>
      <c r="J4">
        <v>1.0717734625362936</v>
      </c>
      <c r="K4">
        <v>3.1821459350196686</v>
      </c>
      <c r="L4">
        <v>1.2099940892192906</v>
      </c>
    </row>
    <row r="5" spans="1:21" x14ac:dyDescent="0.4">
      <c r="B5">
        <v>15.68</v>
      </c>
      <c r="D5">
        <v>21.19</v>
      </c>
    </row>
    <row r="6" spans="1:21" x14ac:dyDescent="0.4">
      <c r="A6" t="s">
        <v>86</v>
      </c>
      <c r="B6">
        <v>16.079999999999998</v>
      </c>
      <c r="C6">
        <f>AVERAGE(B6,B7)</f>
        <v>15.794999999999998</v>
      </c>
      <c r="D6">
        <v>21.39</v>
      </c>
      <c r="E6">
        <f>AVERAGE(D6,D7)</f>
        <v>21.425000000000001</v>
      </c>
      <c r="F6">
        <f>E6-C6</f>
        <v>5.6300000000000026</v>
      </c>
      <c r="H6">
        <f t="shared" si="0"/>
        <v>-5.9999999999997833E-2</v>
      </c>
      <c r="I6">
        <f t="shared" si="1"/>
        <v>1.0424657608411199</v>
      </c>
      <c r="J6">
        <v>1.0424657608411216</v>
      </c>
      <c r="K6">
        <v>2.2191389441356919</v>
      </c>
      <c r="L6">
        <v>1.1647335864684543</v>
      </c>
    </row>
    <row r="7" spans="1:21" x14ac:dyDescent="0.4">
      <c r="B7">
        <v>15.51</v>
      </c>
      <c r="D7">
        <v>21.46</v>
      </c>
    </row>
    <row r="8" spans="1:21" x14ac:dyDescent="0.4">
      <c r="A8" t="s">
        <v>22</v>
      </c>
      <c r="B8">
        <v>15.97</v>
      </c>
      <c r="C8">
        <f>AVERAGE(B8,B9)</f>
        <v>16.045000000000002</v>
      </c>
      <c r="D8">
        <v>20.16</v>
      </c>
      <c r="E8">
        <f>AVERAGE(D8,D9)</f>
        <v>20.195</v>
      </c>
      <c r="F8">
        <f t="shared" ref="F8:F18" si="2">E8-C8</f>
        <v>4.1499999999999986</v>
      </c>
      <c r="H8">
        <f t="shared" si="0"/>
        <v>-1.5400000000000018</v>
      </c>
      <c r="I8">
        <f t="shared" si="1"/>
        <v>2.9079450346406244</v>
      </c>
    </row>
    <row r="9" spans="1:21" ht="13.9" customHeight="1" x14ac:dyDescent="0.4">
      <c r="B9">
        <v>16.12</v>
      </c>
      <c r="D9">
        <v>20.23</v>
      </c>
      <c r="J9" s="378" t="s">
        <v>71</v>
      </c>
      <c r="K9" s="378"/>
      <c r="L9" s="378"/>
      <c r="M9" s="378"/>
      <c r="N9" s="231"/>
      <c r="O9" s="231"/>
      <c r="P9" s="231"/>
      <c r="Q9" s="138"/>
    </row>
    <row r="10" spans="1:21" ht="13.9" customHeight="1" x14ac:dyDescent="0.4">
      <c r="A10" t="s">
        <v>23</v>
      </c>
      <c r="B10">
        <v>16.91</v>
      </c>
      <c r="C10">
        <f>AVERAGE(B10,B11)</f>
        <v>16.939999999999998</v>
      </c>
      <c r="D10">
        <v>20.76</v>
      </c>
      <c r="E10">
        <f>AVERAGE(D10,D11)</f>
        <v>20.96</v>
      </c>
      <c r="F10">
        <f t="shared" si="2"/>
        <v>4.0200000000000031</v>
      </c>
      <c r="H10">
        <f t="shared" si="0"/>
        <v>-1.6699999999999973</v>
      </c>
      <c r="I10">
        <f t="shared" si="1"/>
        <v>3.1821459350196686</v>
      </c>
      <c r="J10" s="379" t="s">
        <v>17</v>
      </c>
      <c r="K10" s="383" t="s">
        <v>73</v>
      </c>
      <c r="L10" s="382"/>
      <c r="M10" s="383"/>
      <c r="Q10" s="138"/>
    </row>
    <row r="11" spans="1:21" x14ac:dyDescent="0.4">
      <c r="B11">
        <v>16.97</v>
      </c>
      <c r="D11">
        <v>21.16</v>
      </c>
      <c r="J11" s="380"/>
      <c r="K11" s="139" t="s">
        <v>77</v>
      </c>
      <c r="L11" s="139" t="s">
        <v>56</v>
      </c>
      <c r="M11" s="273" t="s">
        <v>53</v>
      </c>
      <c r="Q11" s="138"/>
    </row>
    <row r="12" spans="1:21" x14ac:dyDescent="0.4">
      <c r="A12" t="s">
        <v>24</v>
      </c>
      <c r="B12">
        <v>15.87</v>
      </c>
      <c r="C12">
        <f>AVERAGE(B12,B13)</f>
        <v>15.89</v>
      </c>
      <c r="D12">
        <v>20.309999999999999</v>
      </c>
      <c r="E12">
        <f>AVERAGE(D12,D13)</f>
        <v>20.43</v>
      </c>
      <c r="F12">
        <f t="shared" si="2"/>
        <v>4.5399999999999991</v>
      </c>
      <c r="H12">
        <f t="shared" si="0"/>
        <v>-1.1500000000000012</v>
      </c>
      <c r="I12">
        <f t="shared" si="1"/>
        <v>2.2191389441356919</v>
      </c>
      <c r="J12" s="140" t="s">
        <v>10</v>
      </c>
      <c r="K12" s="143">
        <v>0.86659528086288806</v>
      </c>
      <c r="L12" s="142">
        <v>3</v>
      </c>
      <c r="M12" s="274">
        <v>0.28590902102768412</v>
      </c>
      <c r="Q12" s="138"/>
    </row>
    <row r="13" spans="1:21" x14ac:dyDescent="0.4">
      <c r="B13">
        <v>15.91</v>
      </c>
      <c r="D13">
        <v>20.55</v>
      </c>
      <c r="J13" s="144" t="s">
        <v>11</v>
      </c>
      <c r="K13" s="146">
        <v>0.94180946037204238</v>
      </c>
      <c r="L13" s="145">
        <v>3</v>
      </c>
      <c r="M13" s="275">
        <v>0.53470069089955896</v>
      </c>
      <c r="Q13" s="138"/>
    </row>
    <row r="14" spans="1:21" x14ac:dyDescent="0.4">
      <c r="A14" t="s">
        <v>25</v>
      </c>
      <c r="B14">
        <v>14.67</v>
      </c>
      <c r="C14">
        <f>AVERAGE(B14,B15)</f>
        <v>14.675000000000001</v>
      </c>
      <c r="D14">
        <v>20.63</v>
      </c>
      <c r="E14">
        <f>AVERAGE(D14,D15)</f>
        <v>20.494999999999997</v>
      </c>
      <c r="F14">
        <f t="shared" si="2"/>
        <v>5.8199999999999967</v>
      </c>
      <c r="H14">
        <f t="shared" si="0"/>
        <v>0.12999999999999634</v>
      </c>
      <c r="I14">
        <f t="shared" si="1"/>
        <v>0.91383145022940282</v>
      </c>
      <c r="J14" s="147" t="s">
        <v>21</v>
      </c>
      <c r="K14" s="149">
        <v>0.86154235963148385</v>
      </c>
      <c r="L14" s="148">
        <v>3</v>
      </c>
      <c r="M14" s="276">
        <v>0.27182918966585434</v>
      </c>
      <c r="Q14" s="138"/>
    </row>
    <row r="15" spans="1:21" x14ac:dyDescent="0.4">
      <c r="B15">
        <v>14.68</v>
      </c>
      <c r="D15">
        <v>20.36</v>
      </c>
      <c r="J15" s="384"/>
      <c r="K15" s="384"/>
      <c r="L15" s="384"/>
      <c r="M15" s="384"/>
      <c r="N15" s="384"/>
      <c r="O15" s="384"/>
      <c r="P15" s="384"/>
      <c r="Q15" s="138"/>
    </row>
    <row r="16" spans="1:21" x14ac:dyDescent="0.4">
      <c r="A16" t="s">
        <v>26</v>
      </c>
      <c r="B16">
        <v>15.46</v>
      </c>
      <c r="C16">
        <f>AVERAGE(B16,B17)</f>
        <v>15.035</v>
      </c>
      <c r="D16">
        <v>20.170000000000002</v>
      </c>
      <c r="E16">
        <f>AVERAGE(D16,D17)</f>
        <v>20.450000000000003</v>
      </c>
      <c r="F16">
        <f t="shared" si="2"/>
        <v>5.4150000000000027</v>
      </c>
      <c r="H16">
        <f t="shared" si="0"/>
        <v>-0.27499999999999769</v>
      </c>
      <c r="I16">
        <f t="shared" si="1"/>
        <v>1.2099940892192906</v>
      </c>
      <c r="J16" s="378" t="s">
        <v>79</v>
      </c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138"/>
    </row>
    <row r="17" spans="1:21" x14ac:dyDescent="0.4">
      <c r="B17">
        <v>14.61</v>
      </c>
      <c r="D17">
        <v>20.73</v>
      </c>
      <c r="J17" s="379" t="s">
        <v>17</v>
      </c>
      <c r="K17" s="379"/>
      <c r="L17" s="381" t="s">
        <v>81</v>
      </c>
      <c r="M17" s="382"/>
      <c r="N17" s="382" t="s">
        <v>83</v>
      </c>
      <c r="O17" s="382"/>
      <c r="P17" s="382"/>
      <c r="Q17" s="382"/>
      <c r="R17" s="382"/>
      <c r="S17" s="382"/>
      <c r="T17" s="383"/>
      <c r="U17" s="138"/>
    </row>
    <row r="18" spans="1:21" ht="13.9" customHeight="1" x14ac:dyDescent="0.4">
      <c r="A18" t="s">
        <v>27</v>
      </c>
      <c r="B18">
        <v>14.93</v>
      </c>
      <c r="C18">
        <f>AVERAGE(B18,B19)</f>
        <v>14.895</v>
      </c>
      <c r="D18">
        <v>20.36</v>
      </c>
      <c r="E18">
        <f>AVERAGE(D18,D19)</f>
        <v>20.365000000000002</v>
      </c>
      <c r="F18">
        <f t="shared" si="2"/>
        <v>5.4700000000000024</v>
      </c>
      <c r="H18">
        <f t="shared" si="0"/>
        <v>-0.21999999999999797</v>
      </c>
      <c r="I18">
        <f t="shared" si="1"/>
        <v>1.1647335864684543</v>
      </c>
      <c r="J18" s="379"/>
      <c r="K18" s="379"/>
      <c r="L18" s="308" t="s">
        <v>18</v>
      </c>
      <c r="M18" s="310" t="s">
        <v>54</v>
      </c>
      <c r="N18" s="305" t="s">
        <v>35</v>
      </c>
      <c r="O18" s="306" t="s">
        <v>57</v>
      </c>
      <c r="P18" s="318" t="s">
        <v>61</v>
      </c>
      <c r="Q18" s="306" t="s">
        <v>62</v>
      </c>
      <c r="R18" s="306" t="s">
        <v>69</v>
      </c>
      <c r="S18" s="306" t="s">
        <v>68</v>
      </c>
      <c r="T18" s="307"/>
      <c r="U18" s="138"/>
    </row>
    <row r="19" spans="1:21" x14ac:dyDescent="0.4">
      <c r="B19">
        <v>14.86</v>
      </c>
      <c r="D19">
        <v>20.37</v>
      </c>
      <c r="J19" s="380"/>
      <c r="K19" s="380"/>
      <c r="L19" s="309"/>
      <c r="M19" s="311"/>
      <c r="N19" s="312"/>
      <c r="O19" s="312"/>
      <c r="P19" s="311"/>
      <c r="Q19" s="312"/>
      <c r="R19" s="312"/>
      <c r="S19" s="235" t="s">
        <v>66</v>
      </c>
      <c r="T19" s="236" t="s">
        <v>67</v>
      </c>
      <c r="U19" s="138"/>
    </row>
    <row r="20" spans="1:21" ht="34.9" x14ac:dyDescent="0.4">
      <c r="J20" s="376" t="s">
        <v>91</v>
      </c>
      <c r="K20" s="233" t="s">
        <v>64</v>
      </c>
      <c r="L20" s="141">
        <v>5.6544775219662258</v>
      </c>
      <c r="M20" s="277">
        <v>7.6161863949495687E-2</v>
      </c>
      <c r="N20" s="143">
        <v>-6.0568655801434907</v>
      </c>
      <c r="O20" s="142">
        <v>4</v>
      </c>
      <c r="P20" s="277">
        <v>3.7504970264588804E-3</v>
      </c>
      <c r="Q20" s="152">
        <v>-1.768716003</v>
      </c>
      <c r="R20" s="152">
        <v>0.29201836818014676</v>
      </c>
      <c r="S20" s="152">
        <v>-2.5794889719616156</v>
      </c>
      <c r="T20" s="153">
        <v>-0.95794303403838454</v>
      </c>
      <c r="U20" s="138"/>
    </row>
    <row r="21" spans="1:21" ht="46.5" x14ac:dyDescent="0.4">
      <c r="J21" s="377"/>
      <c r="K21" s="234" t="s">
        <v>65</v>
      </c>
      <c r="L21" s="150"/>
      <c r="M21" s="151"/>
      <c r="N21" s="149">
        <v>-6.0568655801434907</v>
      </c>
      <c r="O21" s="149">
        <v>2.1566224603056292</v>
      </c>
      <c r="P21" s="149">
        <v>2.1814340460159898E-2</v>
      </c>
      <c r="Q21" s="154">
        <v>-1.768716003</v>
      </c>
      <c r="R21" s="154">
        <v>0.29201836818014676</v>
      </c>
      <c r="S21" s="154">
        <v>-2.9416530094557638</v>
      </c>
      <c r="T21" s="155">
        <v>-0.59577899654423616</v>
      </c>
      <c r="U21" s="138"/>
    </row>
    <row r="24" spans="1:21" x14ac:dyDescent="0.4">
      <c r="J24" s="378" t="s">
        <v>79</v>
      </c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138"/>
    </row>
    <row r="25" spans="1:21" x14ac:dyDescent="0.4">
      <c r="J25" s="379" t="s">
        <v>17</v>
      </c>
      <c r="K25" s="379"/>
      <c r="L25" s="381" t="s">
        <v>81</v>
      </c>
      <c r="M25" s="382"/>
      <c r="N25" s="382" t="s">
        <v>83</v>
      </c>
      <c r="O25" s="382"/>
      <c r="P25" s="382"/>
      <c r="Q25" s="382"/>
      <c r="R25" s="382"/>
      <c r="S25" s="382"/>
      <c r="T25" s="383"/>
      <c r="U25" s="138"/>
    </row>
    <row r="26" spans="1:21" ht="13.9" customHeight="1" x14ac:dyDescent="0.4">
      <c r="J26" s="379"/>
      <c r="K26" s="379"/>
      <c r="L26" s="308" t="s">
        <v>18</v>
      </c>
      <c r="M26" s="310" t="s">
        <v>54</v>
      </c>
      <c r="N26" s="305" t="s">
        <v>35</v>
      </c>
      <c r="O26" s="306" t="s">
        <v>57</v>
      </c>
      <c r="P26" s="318" t="s">
        <v>61</v>
      </c>
      <c r="Q26" s="306" t="s">
        <v>62</v>
      </c>
      <c r="R26" s="306" t="s">
        <v>69</v>
      </c>
      <c r="S26" s="306" t="s">
        <v>68</v>
      </c>
      <c r="T26" s="307"/>
      <c r="U26" s="138"/>
    </row>
    <row r="27" spans="1:21" x14ac:dyDescent="0.4">
      <c r="J27" s="380"/>
      <c r="K27" s="380"/>
      <c r="L27" s="309"/>
      <c r="M27" s="311"/>
      <c r="N27" s="312"/>
      <c r="O27" s="312"/>
      <c r="P27" s="311"/>
      <c r="Q27" s="312"/>
      <c r="R27" s="312"/>
      <c r="S27" s="235" t="s">
        <v>66</v>
      </c>
      <c r="T27" s="236" t="s">
        <v>67</v>
      </c>
      <c r="U27" s="138"/>
    </row>
    <row r="28" spans="1:21" ht="34.9" x14ac:dyDescent="0.4">
      <c r="J28" s="376" t="s">
        <v>94</v>
      </c>
      <c r="K28" s="233" t="s">
        <v>64</v>
      </c>
      <c r="L28" s="141">
        <v>1.4439222651659225</v>
      </c>
      <c r="M28" s="277">
        <v>0.29578404064362052</v>
      </c>
      <c r="N28" s="143">
        <v>-0.87967208400094965</v>
      </c>
      <c r="O28" s="142">
        <v>4</v>
      </c>
      <c r="P28" s="277">
        <v>0.42871188736302202</v>
      </c>
      <c r="Q28" s="152">
        <v>-9.5159073333333399E-2</v>
      </c>
      <c r="R28" s="152">
        <v>0.10817562028401333</v>
      </c>
      <c r="S28" s="152">
        <v>-0.39550274477261727</v>
      </c>
      <c r="T28" s="153">
        <v>0.20518459810595047</v>
      </c>
      <c r="U28" s="138"/>
    </row>
    <row r="29" spans="1:21" ht="46.5" x14ac:dyDescent="0.4">
      <c r="J29" s="377"/>
      <c r="K29" s="234" t="s">
        <v>65</v>
      </c>
      <c r="L29" s="150"/>
      <c r="M29" s="151"/>
      <c r="N29" s="149">
        <v>-0.87967208400094965</v>
      </c>
      <c r="O29" s="149">
        <v>3.3263545640288572</v>
      </c>
      <c r="P29" s="149">
        <v>0.43796969536797103</v>
      </c>
      <c r="Q29" s="154">
        <v>-9.5159073333333399E-2</v>
      </c>
      <c r="R29" s="154">
        <v>0.10817562028401333</v>
      </c>
      <c r="S29" s="154">
        <v>-0.42108107470207412</v>
      </c>
      <c r="T29" s="155">
        <v>0.23076292803540732</v>
      </c>
      <c r="U29" s="138"/>
    </row>
  </sheetData>
  <mergeCells count="30">
    <mergeCell ref="J10:J11"/>
    <mergeCell ref="K10:M10"/>
    <mergeCell ref="J15:P15"/>
    <mergeCell ref="J16:T16"/>
    <mergeCell ref="N18:N19"/>
    <mergeCell ref="O18:O19"/>
    <mergeCell ref="P18:P19"/>
    <mergeCell ref="Q18:Q19"/>
    <mergeCell ref="R18:R19"/>
    <mergeCell ref="J9:M9"/>
    <mergeCell ref="S18:T18"/>
    <mergeCell ref="J20:J21"/>
    <mergeCell ref="J24:T24"/>
    <mergeCell ref="J25:K27"/>
    <mergeCell ref="L25:M25"/>
    <mergeCell ref="N25:T25"/>
    <mergeCell ref="L26:L27"/>
    <mergeCell ref="M26:M27"/>
    <mergeCell ref="N26:N27"/>
    <mergeCell ref="O26:O27"/>
    <mergeCell ref="J17:K19"/>
    <mergeCell ref="L17:M17"/>
    <mergeCell ref="N17:T17"/>
    <mergeCell ref="L18:L19"/>
    <mergeCell ref="M18:M19"/>
    <mergeCell ref="P26:P27"/>
    <mergeCell ref="Q26:Q27"/>
    <mergeCell ref="R26:R27"/>
    <mergeCell ref="S26:T26"/>
    <mergeCell ref="J28:J29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CDB9-0A39-4640-801F-FB7FBD65F059}">
  <dimension ref="A1:V27"/>
  <sheetViews>
    <sheetView workbookViewId="0">
      <selection activeCell="H20" sqref="H20"/>
    </sheetView>
  </sheetViews>
  <sheetFormatPr defaultRowHeight="13.9" x14ac:dyDescent="0.4"/>
  <cols>
    <col min="14" max="14" width="29.6640625" customWidth="1"/>
  </cols>
  <sheetData>
    <row r="1" spans="1:22" ht="17.649999999999999" x14ac:dyDescent="0.45">
      <c r="B1" t="s">
        <v>28</v>
      </c>
      <c r="C1" t="s">
        <v>96</v>
      </c>
      <c r="D1" t="s">
        <v>97</v>
      </c>
      <c r="E1" t="s">
        <v>99</v>
      </c>
      <c r="F1" t="s">
        <v>98</v>
      </c>
      <c r="G1" t="s">
        <v>108</v>
      </c>
      <c r="H1" t="s">
        <v>113</v>
      </c>
      <c r="I1" s="1" t="s">
        <v>14</v>
      </c>
      <c r="K1" t="s">
        <v>114</v>
      </c>
      <c r="L1" t="s">
        <v>11</v>
      </c>
      <c r="M1" t="s">
        <v>117</v>
      </c>
    </row>
    <row r="2" spans="1:22" x14ac:dyDescent="0.4">
      <c r="A2" t="s">
        <v>50</v>
      </c>
      <c r="B2">
        <v>15.02</v>
      </c>
      <c r="C2">
        <f>AVERAGE(B2,B3)</f>
        <v>15.04</v>
      </c>
      <c r="D2">
        <v>20.32</v>
      </c>
      <c r="E2">
        <f>AVERAGE(D2,D3)</f>
        <v>20.435000000000002</v>
      </c>
      <c r="F2">
        <f>E2-C2</f>
        <v>5.3950000000000031</v>
      </c>
      <c r="G2">
        <f>AVERAGE(F2,F4,F6)</f>
        <v>5.201666666666668</v>
      </c>
      <c r="H2">
        <f>F2-5.2</f>
        <v>0.19500000000000295</v>
      </c>
      <c r="I2">
        <f>2^-H2</f>
        <v>0.8735728959166924</v>
      </c>
      <c r="K2">
        <v>0.8735728959166924</v>
      </c>
      <c r="L2">
        <v>2.648177820790798</v>
      </c>
      <c r="M2">
        <v>5.775716782089992</v>
      </c>
      <c r="O2" s="30"/>
      <c r="P2" s="30"/>
      <c r="Q2" s="30"/>
    </row>
    <row r="3" spans="1:22" x14ac:dyDescent="0.4">
      <c r="B3">
        <v>15.06</v>
      </c>
      <c r="D3">
        <v>20.55</v>
      </c>
      <c r="O3" s="30"/>
      <c r="P3" s="30"/>
      <c r="Q3" s="30"/>
    </row>
    <row r="4" spans="1:22" x14ac:dyDescent="0.4">
      <c r="A4" t="s">
        <v>51</v>
      </c>
      <c r="B4">
        <v>15.54</v>
      </c>
      <c r="C4">
        <v>15.61</v>
      </c>
      <c r="D4">
        <v>20.82</v>
      </c>
      <c r="E4">
        <f>AVERAGE(D4,D5)</f>
        <v>20.77</v>
      </c>
      <c r="F4">
        <f t="shared" ref="F4:F18" si="0">E4-C4</f>
        <v>5.16</v>
      </c>
      <c r="H4">
        <f t="shared" ref="H4:H18" si="1">F4-5.2</f>
        <v>-4.0000000000000036E-2</v>
      </c>
      <c r="I4">
        <f t="shared" ref="I4:I18" si="2">2^-H4</f>
        <v>1.0281138266560665</v>
      </c>
      <c r="K4">
        <v>1.0281138266560665</v>
      </c>
      <c r="L4">
        <v>2.1361308160956973</v>
      </c>
      <c r="M4">
        <v>5.0806039301551573</v>
      </c>
      <c r="O4" s="30"/>
      <c r="P4" s="30"/>
      <c r="Q4" s="30"/>
    </row>
    <row r="5" spans="1:22" x14ac:dyDescent="0.4">
      <c r="B5">
        <v>15.68</v>
      </c>
      <c r="D5">
        <v>20.72</v>
      </c>
    </row>
    <row r="6" spans="1:22" x14ac:dyDescent="0.4">
      <c r="A6" t="s">
        <v>86</v>
      </c>
      <c r="B6">
        <v>16.079999999999998</v>
      </c>
      <c r="C6">
        <v>15.794999999999998</v>
      </c>
      <c r="D6">
        <v>20.86</v>
      </c>
      <c r="E6">
        <f>AVERAGE(D6,D7)</f>
        <v>20.844999999999999</v>
      </c>
      <c r="F6">
        <f t="shared" si="0"/>
        <v>5.0500000000000007</v>
      </c>
      <c r="H6">
        <f t="shared" si="1"/>
        <v>-0.14999999999999947</v>
      </c>
      <c r="I6">
        <f t="shared" si="2"/>
        <v>1.1095694720678446</v>
      </c>
      <c r="K6">
        <v>1.1095694720678446</v>
      </c>
      <c r="L6">
        <v>2.5403019650775849</v>
      </c>
      <c r="M6">
        <v>6.1050368358422364</v>
      </c>
    </row>
    <row r="7" spans="1:22" x14ac:dyDescent="0.4">
      <c r="B7">
        <v>15.51</v>
      </c>
      <c r="D7">
        <v>20.83</v>
      </c>
    </row>
    <row r="8" spans="1:22" ht="13.9" customHeight="1" x14ac:dyDescent="0.4">
      <c r="A8" t="s">
        <v>22</v>
      </c>
      <c r="B8">
        <v>15.97</v>
      </c>
      <c r="C8">
        <v>16.045000000000002</v>
      </c>
      <c r="D8">
        <v>19.77</v>
      </c>
      <c r="E8">
        <f>AVERAGE(D8,D9)</f>
        <v>19.84</v>
      </c>
      <c r="F8">
        <f t="shared" si="0"/>
        <v>3.7949999999999982</v>
      </c>
      <c r="H8">
        <f t="shared" si="1"/>
        <v>-1.405000000000002</v>
      </c>
      <c r="I8">
        <f t="shared" si="2"/>
        <v>2.648177820790798</v>
      </c>
      <c r="K8" s="390" t="s">
        <v>72</v>
      </c>
      <c r="L8" s="390"/>
      <c r="M8" s="390"/>
      <c r="N8" s="390"/>
      <c r="O8" s="156"/>
      <c r="P8" s="156"/>
      <c r="Q8" s="156"/>
      <c r="R8" s="157"/>
    </row>
    <row r="9" spans="1:22" ht="13.9" customHeight="1" x14ac:dyDescent="0.4">
      <c r="B9">
        <v>16.12</v>
      </c>
      <c r="D9">
        <v>19.91</v>
      </c>
      <c r="H9">
        <f t="shared" si="1"/>
        <v>-5.2</v>
      </c>
      <c r="K9" s="385" t="s">
        <v>17</v>
      </c>
      <c r="L9" s="387" t="s">
        <v>74</v>
      </c>
      <c r="M9" s="388"/>
      <c r="N9" s="387"/>
      <c r="R9" s="157"/>
    </row>
    <row r="10" spans="1:22" x14ac:dyDescent="0.4">
      <c r="A10" t="s">
        <v>23</v>
      </c>
      <c r="B10">
        <v>16.91</v>
      </c>
      <c r="C10">
        <v>16.939999999999998</v>
      </c>
      <c r="D10">
        <v>21.01</v>
      </c>
      <c r="E10">
        <f>AVERAGE(D10,D11)</f>
        <v>21.045000000000002</v>
      </c>
      <c r="F10">
        <f t="shared" si="0"/>
        <v>4.105000000000004</v>
      </c>
      <c r="H10">
        <f t="shared" si="1"/>
        <v>-1.0949999999999962</v>
      </c>
      <c r="I10">
        <f t="shared" si="2"/>
        <v>2.1361308160956973</v>
      </c>
      <c r="K10" s="386"/>
      <c r="L10" s="158" t="s">
        <v>77</v>
      </c>
      <c r="M10" s="158" t="s">
        <v>56</v>
      </c>
      <c r="N10" s="278" t="s">
        <v>53</v>
      </c>
      <c r="R10" s="157"/>
    </row>
    <row r="11" spans="1:22" x14ac:dyDescent="0.4">
      <c r="B11">
        <v>16.97</v>
      </c>
      <c r="D11">
        <v>21.08</v>
      </c>
      <c r="H11">
        <f t="shared" si="1"/>
        <v>-5.2</v>
      </c>
      <c r="K11" s="159" t="s">
        <v>10</v>
      </c>
      <c r="L11" s="162">
        <v>0.96902069149922554</v>
      </c>
      <c r="M11" s="161">
        <v>3</v>
      </c>
      <c r="N11" s="279">
        <v>0.66208652567414916</v>
      </c>
      <c r="R11" s="157"/>
    </row>
    <row r="12" spans="1:22" x14ac:dyDescent="0.4">
      <c r="A12" t="s">
        <v>24</v>
      </c>
      <c r="B12">
        <v>15.87</v>
      </c>
      <c r="C12">
        <v>15.89</v>
      </c>
      <c r="D12">
        <v>19.899999999999999</v>
      </c>
      <c r="E12">
        <f>AVERAGE(D12,D13)</f>
        <v>19.744999999999997</v>
      </c>
      <c r="F12">
        <f t="shared" si="0"/>
        <v>3.8549999999999969</v>
      </c>
      <c r="H12">
        <f t="shared" si="1"/>
        <v>-1.3450000000000033</v>
      </c>
      <c r="I12">
        <f t="shared" si="2"/>
        <v>2.5403019650775849</v>
      </c>
      <c r="K12" s="163" t="s">
        <v>11</v>
      </c>
      <c r="L12" s="165">
        <v>0.89959511828309524</v>
      </c>
      <c r="M12" s="164">
        <v>3</v>
      </c>
      <c r="N12" s="280">
        <v>0.3842140844606825</v>
      </c>
      <c r="R12" s="157"/>
    </row>
    <row r="13" spans="1:22" x14ac:dyDescent="0.4">
      <c r="B13">
        <v>15.91</v>
      </c>
      <c r="D13">
        <v>19.59</v>
      </c>
      <c r="H13">
        <f t="shared" si="1"/>
        <v>-5.2</v>
      </c>
      <c r="K13" s="166" t="s">
        <v>15</v>
      </c>
      <c r="L13" s="168">
        <v>0.9592332013430982</v>
      </c>
      <c r="M13" s="167">
        <v>3</v>
      </c>
      <c r="N13" s="281">
        <v>0.61171500522163869</v>
      </c>
      <c r="R13" s="157"/>
    </row>
    <row r="14" spans="1:22" x14ac:dyDescent="0.4">
      <c r="A14" t="s">
        <v>25</v>
      </c>
      <c r="B14">
        <v>14.67</v>
      </c>
      <c r="C14">
        <v>14.675000000000001</v>
      </c>
      <c r="D14">
        <v>17.239999999999998</v>
      </c>
      <c r="E14">
        <f>AVERAGE(D14,D15)</f>
        <v>17.344999999999999</v>
      </c>
      <c r="F14">
        <f t="shared" si="0"/>
        <v>2.6699999999999982</v>
      </c>
      <c r="H14">
        <f t="shared" si="1"/>
        <v>-2.530000000000002</v>
      </c>
      <c r="I14">
        <f t="shared" si="2"/>
        <v>5.775716782089992</v>
      </c>
      <c r="K14" s="389"/>
      <c r="L14" s="389"/>
      <c r="M14" s="389"/>
      <c r="N14" s="389"/>
      <c r="O14" s="389"/>
      <c r="P14" s="389"/>
      <c r="Q14" s="389"/>
      <c r="R14" s="157"/>
    </row>
    <row r="15" spans="1:22" x14ac:dyDescent="0.4">
      <c r="B15">
        <v>14.68</v>
      </c>
      <c r="D15">
        <v>17.45</v>
      </c>
      <c r="H15">
        <f t="shared" si="1"/>
        <v>-5.2</v>
      </c>
      <c r="K15" s="390" t="s">
        <v>80</v>
      </c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157"/>
    </row>
    <row r="16" spans="1:22" x14ac:dyDescent="0.4">
      <c r="A16" t="s">
        <v>26</v>
      </c>
      <c r="B16">
        <v>15.46</v>
      </c>
      <c r="C16">
        <v>15.035</v>
      </c>
      <c r="D16">
        <v>18.09</v>
      </c>
      <c r="E16">
        <f>AVERAGE(D16,D17)</f>
        <v>17.89</v>
      </c>
      <c r="F16">
        <f t="shared" si="0"/>
        <v>2.8550000000000004</v>
      </c>
      <c r="H16">
        <f t="shared" si="1"/>
        <v>-2.3449999999999998</v>
      </c>
      <c r="I16">
        <f t="shared" si="2"/>
        <v>5.0806039301551573</v>
      </c>
      <c r="K16" s="385" t="s">
        <v>17</v>
      </c>
      <c r="L16" s="385"/>
      <c r="M16" s="393" t="s">
        <v>82</v>
      </c>
      <c r="N16" s="388"/>
      <c r="O16" s="388" t="s">
        <v>84</v>
      </c>
      <c r="P16" s="388"/>
      <c r="Q16" s="388"/>
      <c r="R16" s="388"/>
      <c r="S16" s="388"/>
      <c r="T16" s="388"/>
      <c r="U16" s="387"/>
      <c r="V16" s="157"/>
    </row>
    <row r="17" spans="1:22" ht="13.9" customHeight="1" x14ac:dyDescent="0.4">
      <c r="B17">
        <v>14.61</v>
      </c>
      <c r="D17">
        <v>17.690000000000001</v>
      </c>
      <c r="H17">
        <f t="shared" si="1"/>
        <v>-5.2</v>
      </c>
      <c r="K17" s="385"/>
      <c r="L17" s="385"/>
      <c r="M17" s="308" t="s">
        <v>18</v>
      </c>
      <c r="N17" s="310" t="s">
        <v>54</v>
      </c>
      <c r="O17" s="305" t="s">
        <v>35</v>
      </c>
      <c r="P17" s="306" t="s">
        <v>57</v>
      </c>
      <c r="Q17" s="318" t="s">
        <v>61</v>
      </c>
      <c r="R17" s="306" t="s">
        <v>62</v>
      </c>
      <c r="S17" s="306" t="s">
        <v>69</v>
      </c>
      <c r="T17" s="306" t="s">
        <v>68</v>
      </c>
      <c r="U17" s="307"/>
      <c r="V17" s="157"/>
    </row>
    <row r="18" spans="1:22" x14ac:dyDescent="0.4">
      <c r="A18" t="s">
        <v>27</v>
      </c>
      <c r="B18">
        <v>14.93</v>
      </c>
      <c r="C18">
        <v>14.895</v>
      </c>
      <c r="D18">
        <v>17.53</v>
      </c>
      <c r="E18">
        <f>AVERAGE(D18,D19)</f>
        <v>17.484999999999999</v>
      </c>
      <c r="F18">
        <f t="shared" si="0"/>
        <v>2.59</v>
      </c>
      <c r="H18">
        <f t="shared" si="1"/>
        <v>-2.6100000000000003</v>
      </c>
      <c r="I18">
        <f t="shared" si="2"/>
        <v>6.1050368358422364</v>
      </c>
      <c r="K18" s="386"/>
      <c r="L18" s="386"/>
      <c r="M18" s="309"/>
      <c r="N18" s="311"/>
      <c r="O18" s="312"/>
      <c r="P18" s="312"/>
      <c r="Q18" s="311"/>
      <c r="R18" s="312"/>
      <c r="S18" s="312"/>
      <c r="T18" s="235" t="s">
        <v>66</v>
      </c>
      <c r="U18" s="236" t="s">
        <v>67</v>
      </c>
      <c r="V18" s="157"/>
    </row>
    <row r="19" spans="1:22" ht="34.9" x14ac:dyDescent="0.4">
      <c r="B19">
        <v>14.86</v>
      </c>
      <c r="D19">
        <v>17.440000000000001</v>
      </c>
      <c r="K19" s="391" t="s">
        <v>91</v>
      </c>
      <c r="L19" s="233" t="s">
        <v>64</v>
      </c>
      <c r="M19" s="160">
        <v>2.976757004942896</v>
      </c>
      <c r="N19" s="282">
        <v>0.1595521592284172</v>
      </c>
      <c r="O19" s="162">
        <v>-8.4317007176751133</v>
      </c>
      <c r="P19" s="161">
        <v>4</v>
      </c>
      <c r="Q19" s="282">
        <v>1.083489028465645E-3</v>
      </c>
      <c r="R19" s="171">
        <v>-1.4377850333333335</v>
      </c>
      <c r="S19" s="171">
        <v>0.17052135523730688</v>
      </c>
      <c r="T19" s="171">
        <v>-1.9112282154136482</v>
      </c>
      <c r="U19" s="172">
        <v>-0.96434185125301886</v>
      </c>
      <c r="V19" s="157"/>
    </row>
    <row r="20" spans="1:22" ht="46.5" x14ac:dyDescent="0.4">
      <c r="K20" s="392"/>
      <c r="L20" s="234" t="s">
        <v>65</v>
      </c>
      <c r="M20" s="169"/>
      <c r="N20" s="170"/>
      <c r="O20" s="168">
        <v>-8.4317007176751133</v>
      </c>
      <c r="P20" s="168">
        <v>2.7592688499205296</v>
      </c>
      <c r="Q20" s="168">
        <v>4.7664705924867429E-3</v>
      </c>
      <c r="R20" s="173">
        <v>-1.4377850333333335</v>
      </c>
      <c r="S20" s="173">
        <v>0.17052135523730688</v>
      </c>
      <c r="T20" s="173">
        <v>-2.0082529198574592</v>
      </c>
      <c r="U20" s="174">
        <v>-0.86731714680920802</v>
      </c>
      <c r="V20" s="157"/>
    </row>
    <row r="22" spans="1:22" x14ac:dyDescent="0.4">
      <c r="K22" s="390" t="s">
        <v>80</v>
      </c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157"/>
    </row>
    <row r="23" spans="1:22" x14ac:dyDescent="0.4">
      <c r="K23" s="385" t="s">
        <v>17</v>
      </c>
      <c r="L23" s="385"/>
      <c r="M23" s="393" t="s">
        <v>82</v>
      </c>
      <c r="N23" s="388"/>
      <c r="O23" s="388" t="s">
        <v>84</v>
      </c>
      <c r="P23" s="388"/>
      <c r="Q23" s="388"/>
      <c r="R23" s="388"/>
      <c r="S23" s="388"/>
      <c r="T23" s="388"/>
      <c r="U23" s="387"/>
      <c r="V23" s="157"/>
    </row>
    <row r="24" spans="1:22" ht="13.9" customHeight="1" x14ac:dyDescent="0.4">
      <c r="K24" s="385"/>
      <c r="L24" s="385"/>
      <c r="M24" s="308" t="s">
        <v>18</v>
      </c>
      <c r="N24" s="310" t="s">
        <v>54</v>
      </c>
      <c r="O24" s="305" t="s">
        <v>35</v>
      </c>
      <c r="P24" s="306" t="s">
        <v>57</v>
      </c>
      <c r="Q24" s="318" t="s">
        <v>61</v>
      </c>
      <c r="R24" s="306" t="s">
        <v>62</v>
      </c>
      <c r="S24" s="306" t="s">
        <v>69</v>
      </c>
      <c r="T24" s="306" t="s">
        <v>68</v>
      </c>
      <c r="U24" s="307"/>
      <c r="V24" s="157"/>
    </row>
    <row r="25" spans="1:22" x14ac:dyDescent="0.4">
      <c r="K25" s="386"/>
      <c r="L25" s="386"/>
      <c r="M25" s="309"/>
      <c r="N25" s="311"/>
      <c r="O25" s="312"/>
      <c r="P25" s="312"/>
      <c r="Q25" s="311"/>
      <c r="R25" s="312"/>
      <c r="S25" s="312"/>
      <c r="T25" s="235" t="s">
        <v>66</v>
      </c>
      <c r="U25" s="236" t="s">
        <v>67</v>
      </c>
      <c r="V25" s="157"/>
    </row>
    <row r="26" spans="1:22" ht="34.9" x14ac:dyDescent="0.4">
      <c r="K26" s="391" t="s">
        <v>94</v>
      </c>
      <c r="L26" s="233" t="s">
        <v>64</v>
      </c>
      <c r="M26" s="160">
        <v>4.5458605338092717</v>
      </c>
      <c r="N26" s="282">
        <v>9.9971263682351527E-2</v>
      </c>
      <c r="O26" s="162">
        <v>-15.010923034713928</v>
      </c>
      <c r="P26" s="161">
        <v>4</v>
      </c>
      <c r="Q26" s="282">
        <v>1.1475733081112497E-4</v>
      </c>
      <c r="R26" s="171">
        <v>-4.6500340333333332</v>
      </c>
      <c r="S26" s="171">
        <v>0.30977668878720965</v>
      </c>
      <c r="T26" s="171">
        <v>-5.5101120046209617</v>
      </c>
      <c r="U26" s="172">
        <v>-3.7899560620457047</v>
      </c>
      <c r="V26" s="157"/>
    </row>
    <row r="27" spans="1:22" ht="46.5" x14ac:dyDescent="0.4">
      <c r="K27" s="392"/>
      <c r="L27" s="234" t="s">
        <v>65</v>
      </c>
      <c r="M27" s="169"/>
      <c r="N27" s="170"/>
      <c r="O27" s="168">
        <v>-15.010923034713928</v>
      </c>
      <c r="P27" s="168">
        <v>2.2095544020268996</v>
      </c>
      <c r="Q27" s="168">
        <v>2.8808610194818287E-3</v>
      </c>
      <c r="R27" s="173">
        <v>-4.6500340333333332</v>
      </c>
      <c r="S27" s="173">
        <v>0.30977668878720965</v>
      </c>
      <c r="T27" s="173">
        <v>-5.8687950507438007</v>
      </c>
      <c r="U27" s="174">
        <v>-3.4312730159228653</v>
      </c>
      <c r="V27" s="157"/>
    </row>
  </sheetData>
  <mergeCells count="30">
    <mergeCell ref="Q24:Q25"/>
    <mergeCell ref="R24:R25"/>
    <mergeCell ref="S24:S25"/>
    <mergeCell ref="T24:U24"/>
    <mergeCell ref="K26:K27"/>
    <mergeCell ref="K8:N8"/>
    <mergeCell ref="T17:U17"/>
    <mergeCell ref="K19:K20"/>
    <mergeCell ref="K22:U22"/>
    <mergeCell ref="K23:L25"/>
    <mergeCell ref="M23:N23"/>
    <mergeCell ref="O23:U23"/>
    <mergeCell ref="M24:M25"/>
    <mergeCell ref="N24:N25"/>
    <mergeCell ref="O24:O25"/>
    <mergeCell ref="P24:P25"/>
    <mergeCell ref="K16:L18"/>
    <mergeCell ref="M16:N16"/>
    <mergeCell ref="O16:U16"/>
    <mergeCell ref="M17:M18"/>
    <mergeCell ref="N17:N18"/>
    <mergeCell ref="P17:P18"/>
    <mergeCell ref="Q17:Q18"/>
    <mergeCell ref="R17:R18"/>
    <mergeCell ref="S17:S18"/>
    <mergeCell ref="K9:K10"/>
    <mergeCell ref="L9:N9"/>
    <mergeCell ref="K14:Q14"/>
    <mergeCell ref="K15:U15"/>
    <mergeCell ref="O17:O18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970B-BE7C-4F18-AB6F-96E703BD894E}">
  <dimension ref="A1:V29"/>
  <sheetViews>
    <sheetView tabSelected="1" topLeftCell="B13" workbookViewId="0">
      <selection activeCell="I21" sqref="I21"/>
    </sheetView>
  </sheetViews>
  <sheetFormatPr defaultRowHeight="13.9" x14ac:dyDescent="0.4"/>
  <cols>
    <col min="14" max="14" width="24.265625" customWidth="1"/>
  </cols>
  <sheetData>
    <row r="1" spans="1:18" ht="17.649999999999999" x14ac:dyDescent="0.45">
      <c r="B1" t="s">
        <v>28</v>
      </c>
      <c r="C1" t="s">
        <v>99</v>
      </c>
      <c r="D1" t="s">
        <v>100</v>
      </c>
      <c r="E1" t="s">
        <v>99</v>
      </c>
      <c r="F1" t="s">
        <v>101</v>
      </c>
      <c r="G1" t="s">
        <v>107</v>
      </c>
      <c r="H1" t="s">
        <v>113</v>
      </c>
      <c r="I1" s="1" t="s">
        <v>14</v>
      </c>
      <c r="J1" t="s">
        <v>114</v>
      </c>
      <c r="K1" t="s">
        <v>11</v>
      </c>
      <c r="L1" t="s">
        <v>45</v>
      </c>
    </row>
    <row r="2" spans="1:18" x14ac:dyDescent="0.4">
      <c r="A2" t="s">
        <v>50</v>
      </c>
      <c r="B2">
        <v>15.02</v>
      </c>
      <c r="C2">
        <f>AVERAGE(B2,B3)</f>
        <v>15.04</v>
      </c>
      <c r="D2">
        <v>20.94</v>
      </c>
      <c r="E2">
        <f>AVERAGE(D2,D3)</f>
        <v>20.94</v>
      </c>
      <c r="F2">
        <f>E2-C2</f>
        <v>5.9000000000000021</v>
      </c>
      <c r="G2">
        <f>AVERAGE(F2,F4,F6)</f>
        <v>5.4400000000000013</v>
      </c>
      <c r="H2">
        <f>F2-5.44</f>
        <v>0.46000000000000174</v>
      </c>
      <c r="I2">
        <f>2^-H2</f>
        <v>0.72698625866015443</v>
      </c>
      <c r="J2">
        <v>0.72698625866015443</v>
      </c>
      <c r="K2">
        <v>4.1410596953655086</v>
      </c>
      <c r="L2">
        <v>3.7450889897379693</v>
      </c>
    </row>
    <row r="3" spans="1:18" x14ac:dyDescent="0.4">
      <c r="B3">
        <v>15.06</v>
      </c>
      <c r="D3">
        <v>20.94</v>
      </c>
      <c r="H3">
        <f t="shared" ref="H3:H18" si="0">F3-5.44</f>
        <v>-5.44</v>
      </c>
      <c r="M3" s="30"/>
      <c r="N3" s="30"/>
      <c r="O3" s="30"/>
    </row>
    <row r="4" spans="1:18" x14ac:dyDescent="0.4">
      <c r="A4" t="s">
        <v>51</v>
      </c>
      <c r="B4">
        <v>15.54</v>
      </c>
      <c r="C4">
        <v>15.61</v>
      </c>
      <c r="D4">
        <v>20.9</v>
      </c>
      <c r="E4">
        <f>AVERAGE(D4,D5)</f>
        <v>20.84</v>
      </c>
      <c r="F4">
        <f t="shared" ref="F4:F18" si="1">E4-C4</f>
        <v>5.23</v>
      </c>
      <c r="H4">
        <f t="shared" si="0"/>
        <v>-0.20999999999999996</v>
      </c>
      <c r="I4">
        <f t="shared" ref="I4:I18" si="2">2^-H4</f>
        <v>1.1566881839052874</v>
      </c>
      <c r="J4">
        <v>1.1566881839052874</v>
      </c>
      <c r="K4">
        <v>3.1274785725143714</v>
      </c>
      <c r="L4">
        <v>3.2042795103584858</v>
      </c>
      <c r="M4" s="30"/>
      <c r="N4" s="30"/>
      <c r="O4" s="30"/>
    </row>
    <row r="5" spans="1:18" x14ac:dyDescent="0.4">
      <c r="B5">
        <v>15.68</v>
      </c>
      <c r="D5">
        <v>20.78</v>
      </c>
      <c r="H5">
        <f t="shared" si="0"/>
        <v>-5.44</v>
      </c>
      <c r="M5" s="30"/>
      <c r="N5" s="30"/>
      <c r="O5" s="30"/>
    </row>
    <row r="6" spans="1:18" x14ac:dyDescent="0.4">
      <c r="A6" t="s">
        <v>86</v>
      </c>
      <c r="B6">
        <v>16.079999999999998</v>
      </c>
      <c r="C6">
        <v>15.794999999999998</v>
      </c>
      <c r="D6">
        <v>20.94</v>
      </c>
      <c r="E6">
        <f>AVERAGE(D6,D7)</f>
        <v>20.984999999999999</v>
      </c>
      <c r="F6">
        <f t="shared" si="1"/>
        <v>5.1900000000000013</v>
      </c>
      <c r="H6">
        <f t="shared" si="0"/>
        <v>-0.24999999999999911</v>
      </c>
      <c r="I6">
        <f t="shared" si="2"/>
        <v>1.1892071150027204</v>
      </c>
      <c r="J6">
        <v>1.1892071150027204</v>
      </c>
      <c r="K6">
        <v>3.2943640690702964</v>
      </c>
      <c r="L6">
        <v>4.9588307997559511</v>
      </c>
    </row>
    <row r="7" spans="1:18" x14ac:dyDescent="0.4">
      <c r="B7">
        <v>15.51</v>
      </c>
      <c r="D7">
        <v>21.03</v>
      </c>
      <c r="H7">
        <f t="shared" si="0"/>
        <v>-5.44</v>
      </c>
    </row>
    <row r="8" spans="1:18" x14ac:dyDescent="0.4">
      <c r="A8" t="s">
        <v>22</v>
      </c>
      <c r="B8">
        <v>15.97</v>
      </c>
      <c r="C8">
        <v>16.045000000000002</v>
      </c>
      <c r="D8">
        <v>19.3</v>
      </c>
      <c r="E8">
        <f>AVERAGE(D8,D9)</f>
        <v>19.435000000000002</v>
      </c>
      <c r="F8">
        <f t="shared" si="1"/>
        <v>3.3900000000000006</v>
      </c>
      <c r="H8">
        <f t="shared" si="0"/>
        <v>-2.0499999999999998</v>
      </c>
      <c r="I8">
        <f t="shared" si="2"/>
        <v>4.1410596953655086</v>
      </c>
    </row>
    <row r="9" spans="1:18" ht="13.9" customHeight="1" x14ac:dyDescent="0.4">
      <c r="B9">
        <v>16.12</v>
      </c>
      <c r="D9">
        <v>19.57</v>
      </c>
      <c r="H9">
        <f t="shared" si="0"/>
        <v>-5.44</v>
      </c>
      <c r="K9" s="399" t="s">
        <v>72</v>
      </c>
      <c r="L9" s="399"/>
      <c r="M9" s="399"/>
      <c r="N9" s="399"/>
      <c r="O9" s="175"/>
      <c r="P9" s="175"/>
      <c r="Q9" s="175"/>
      <c r="R9" s="176"/>
    </row>
    <row r="10" spans="1:18" ht="13.9" customHeight="1" x14ac:dyDescent="0.4">
      <c r="A10" t="s">
        <v>23</v>
      </c>
      <c r="B10">
        <v>16.91</v>
      </c>
      <c r="C10">
        <v>16.939999999999998</v>
      </c>
      <c r="D10">
        <v>20.61</v>
      </c>
      <c r="E10">
        <f>AVERAGE(D10,D11)</f>
        <v>20.734999999999999</v>
      </c>
      <c r="F10">
        <f t="shared" si="1"/>
        <v>3.7950000000000017</v>
      </c>
      <c r="H10">
        <f t="shared" si="0"/>
        <v>-1.6449999999999987</v>
      </c>
      <c r="I10">
        <f t="shared" si="2"/>
        <v>3.1274785725143714</v>
      </c>
      <c r="K10" s="394" t="s">
        <v>17</v>
      </c>
      <c r="L10" s="396" t="s">
        <v>74</v>
      </c>
      <c r="M10" s="397"/>
      <c r="N10" s="396"/>
      <c r="R10" s="176"/>
    </row>
    <row r="11" spans="1:18" x14ac:dyDescent="0.4">
      <c r="B11">
        <v>16.97</v>
      </c>
      <c r="D11">
        <v>20.86</v>
      </c>
      <c r="H11">
        <f t="shared" si="0"/>
        <v>-5.44</v>
      </c>
      <c r="K11" s="395"/>
      <c r="L11" s="177" t="s">
        <v>77</v>
      </c>
      <c r="M11" s="177" t="s">
        <v>56</v>
      </c>
      <c r="N11" s="284" t="s">
        <v>53</v>
      </c>
      <c r="R11" s="176"/>
    </row>
    <row r="12" spans="1:18" x14ac:dyDescent="0.4">
      <c r="A12" t="s">
        <v>24</v>
      </c>
      <c r="B12">
        <v>15.87</v>
      </c>
      <c r="C12">
        <v>15.89</v>
      </c>
      <c r="D12">
        <v>19.61</v>
      </c>
      <c r="E12">
        <f>AVERAGE(D12,D13)</f>
        <v>19.61</v>
      </c>
      <c r="F12">
        <f t="shared" si="1"/>
        <v>3.7199999999999989</v>
      </c>
      <c r="H12">
        <f t="shared" si="0"/>
        <v>-1.7200000000000015</v>
      </c>
      <c r="I12">
        <f t="shared" si="2"/>
        <v>3.2943640690702964</v>
      </c>
      <c r="K12" s="178" t="s">
        <v>10</v>
      </c>
      <c r="L12" s="181">
        <v>0.80248591899952815</v>
      </c>
      <c r="M12" s="180">
        <v>3</v>
      </c>
      <c r="N12" s="285">
        <v>0.12044692310210829</v>
      </c>
      <c r="R12" s="176"/>
    </row>
    <row r="13" spans="1:18" x14ac:dyDescent="0.4">
      <c r="B13">
        <v>15.91</v>
      </c>
      <c r="D13">
        <v>19.61</v>
      </c>
      <c r="H13">
        <f t="shared" si="0"/>
        <v>-5.44</v>
      </c>
      <c r="K13" s="182" t="s">
        <v>11</v>
      </c>
      <c r="L13" s="184">
        <v>0.86960518586246105</v>
      </c>
      <c r="M13" s="183">
        <v>3</v>
      </c>
      <c r="N13" s="286">
        <v>0.29440324552947966</v>
      </c>
      <c r="R13" s="176"/>
    </row>
    <row r="14" spans="1:18" x14ac:dyDescent="0.4">
      <c r="A14" t="s">
        <v>25</v>
      </c>
      <c r="B14">
        <v>14.67</v>
      </c>
      <c r="C14">
        <v>14.675000000000001</v>
      </c>
      <c r="D14">
        <v>18.170000000000002</v>
      </c>
      <c r="E14">
        <f>AVERAGE(D14,D15)</f>
        <v>18.21</v>
      </c>
      <c r="F14">
        <f t="shared" si="1"/>
        <v>3.5350000000000001</v>
      </c>
      <c r="H14">
        <f t="shared" si="0"/>
        <v>-1.9050000000000002</v>
      </c>
      <c r="I14">
        <f t="shared" si="2"/>
        <v>3.7450889897379693</v>
      </c>
      <c r="K14" s="185" t="s">
        <v>15</v>
      </c>
      <c r="L14" s="187">
        <v>0.95325884266690175</v>
      </c>
      <c r="M14" s="186">
        <v>3</v>
      </c>
      <c r="N14" s="287">
        <v>0.5838078631685174</v>
      </c>
      <c r="R14" s="176"/>
    </row>
    <row r="15" spans="1:18" x14ac:dyDescent="0.4">
      <c r="B15">
        <v>14.68</v>
      </c>
      <c r="D15">
        <v>18.25</v>
      </c>
      <c r="H15">
        <f t="shared" si="0"/>
        <v>-5.44</v>
      </c>
      <c r="K15" s="398"/>
      <c r="L15" s="398"/>
      <c r="M15" s="398"/>
      <c r="N15" s="398"/>
      <c r="O15" s="398"/>
      <c r="P15" s="398"/>
      <c r="Q15" s="398"/>
      <c r="R15" s="176"/>
    </row>
    <row r="16" spans="1:18" x14ac:dyDescent="0.4">
      <c r="A16" t="s">
        <v>26</v>
      </c>
      <c r="B16">
        <v>15.46</v>
      </c>
      <c r="C16">
        <v>15.035</v>
      </c>
      <c r="D16">
        <v>18.78</v>
      </c>
      <c r="E16">
        <f>AVERAGE(D16,D17)</f>
        <v>18.795000000000002</v>
      </c>
      <c r="F16">
        <f t="shared" si="1"/>
        <v>3.7600000000000016</v>
      </c>
      <c r="H16">
        <f t="shared" si="0"/>
        <v>-1.6799999999999988</v>
      </c>
      <c r="I16">
        <f t="shared" si="2"/>
        <v>3.2042795103584858</v>
      </c>
    </row>
    <row r="17" spans="1:22" x14ac:dyDescent="0.4">
      <c r="B17">
        <v>14.61</v>
      </c>
      <c r="D17">
        <v>18.809999999999999</v>
      </c>
      <c r="H17">
        <f t="shared" si="0"/>
        <v>-5.44</v>
      </c>
      <c r="K17" s="399" t="s">
        <v>80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176"/>
    </row>
    <row r="18" spans="1:22" x14ac:dyDescent="0.4">
      <c r="A18" t="s">
        <v>27</v>
      </c>
      <c r="B18">
        <v>14.93</v>
      </c>
      <c r="C18">
        <v>14.895</v>
      </c>
      <c r="D18">
        <v>18.059999999999999</v>
      </c>
      <c r="E18">
        <f>AVERAGE(D18,D19)</f>
        <v>18.024999999999999</v>
      </c>
      <c r="F18">
        <f t="shared" si="1"/>
        <v>3.129999999999999</v>
      </c>
      <c r="H18">
        <f t="shared" si="0"/>
        <v>-2.3100000000000014</v>
      </c>
      <c r="I18">
        <f t="shared" si="2"/>
        <v>4.9588307997559511</v>
      </c>
      <c r="K18" s="394" t="s">
        <v>17</v>
      </c>
      <c r="L18" s="394"/>
      <c r="M18" s="402" t="s">
        <v>82</v>
      </c>
      <c r="N18" s="397"/>
      <c r="O18" s="397" t="s">
        <v>84</v>
      </c>
      <c r="P18" s="397"/>
      <c r="Q18" s="397"/>
      <c r="R18" s="397"/>
      <c r="S18" s="397"/>
      <c r="T18" s="397"/>
      <c r="U18" s="396"/>
      <c r="V18" s="176"/>
    </row>
    <row r="19" spans="1:22" ht="13.9" customHeight="1" x14ac:dyDescent="0.4">
      <c r="B19">
        <v>14.86</v>
      </c>
      <c r="D19">
        <v>17.989999999999998</v>
      </c>
      <c r="K19" s="394"/>
      <c r="L19" s="394"/>
      <c r="M19" s="308" t="s">
        <v>18</v>
      </c>
      <c r="N19" s="310" t="s">
        <v>54</v>
      </c>
      <c r="O19" s="305" t="s">
        <v>35</v>
      </c>
      <c r="P19" s="306" t="s">
        <v>57</v>
      </c>
      <c r="Q19" s="318" t="s">
        <v>61</v>
      </c>
      <c r="R19" s="306" t="s">
        <v>62</v>
      </c>
      <c r="S19" s="306" t="s">
        <v>69</v>
      </c>
      <c r="T19" s="306" t="s">
        <v>68</v>
      </c>
      <c r="U19" s="307"/>
      <c r="V19" s="176"/>
    </row>
    <row r="20" spans="1:22" x14ac:dyDescent="0.4">
      <c r="K20" s="395"/>
      <c r="L20" s="395"/>
      <c r="M20" s="309"/>
      <c r="N20" s="311"/>
      <c r="O20" s="312"/>
      <c r="P20" s="312"/>
      <c r="Q20" s="311"/>
      <c r="R20" s="312"/>
      <c r="S20" s="312"/>
      <c r="T20" s="235" t="s">
        <v>66</v>
      </c>
      <c r="U20" s="236" t="s">
        <v>67</v>
      </c>
      <c r="V20" s="176"/>
    </row>
    <row r="21" spans="1:22" ht="34.9" x14ac:dyDescent="0.4">
      <c r="K21" s="400" t="s">
        <v>91</v>
      </c>
      <c r="L21" s="233" t="s">
        <v>64</v>
      </c>
      <c r="M21" s="179">
        <v>2.9788232120648579</v>
      </c>
      <c r="N21" s="283">
        <v>0.15944044375402622</v>
      </c>
      <c r="O21" s="181">
        <v>-7.1882657961432708</v>
      </c>
      <c r="P21" s="180">
        <v>4</v>
      </c>
      <c r="Q21" s="283">
        <v>1.9842689631159515E-3</v>
      </c>
      <c r="R21" s="190">
        <v>-2.4966739333333337</v>
      </c>
      <c r="S21" s="190">
        <v>0.34732632378074796</v>
      </c>
      <c r="T21" s="190">
        <v>-3.461006404900735</v>
      </c>
      <c r="U21" s="191">
        <v>-1.5323414617659323</v>
      </c>
      <c r="V21" s="176"/>
    </row>
    <row r="22" spans="1:22" ht="46.5" x14ac:dyDescent="0.4">
      <c r="K22" s="401"/>
      <c r="L22" s="234" t="s">
        <v>65</v>
      </c>
      <c r="M22" s="188"/>
      <c r="N22" s="189"/>
      <c r="O22" s="187">
        <v>-7.1882657961432708</v>
      </c>
      <c r="P22" s="187">
        <v>2.8578531883349454</v>
      </c>
      <c r="Q22" s="187">
        <v>6.5100643694221087E-3</v>
      </c>
      <c r="R22" s="192">
        <v>-2.4966739333333337</v>
      </c>
      <c r="S22" s="192">
        <v>0.34732632378074796</v>
      </c>
      <c r="T22" s="192">
        <v>-3.633784416730887</v>
      </c>
      <c r="U22" s="193">
        <v>-1.3595634499357803</v>
      </c>
      <c r="V22" s="176"/>
    </row>
    <row r="24" spans="1:22" x14ac:dyDescent="0.4">
      <c r="K24" s="399" t="s">
        <v>80</v>
      </c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176"/>
    </row>
    <row r="25" spans="1:22" x14ac:dyDescent="0.4">
      <c r="K25" s="394" t="s">
        <v>17</v>
      </c>
      <c r="L25" s="394"/>
      <c r="M25" s="402" t="s">
        <v>82</v>
      </c>
      <c r="N25" s="397"/>
      <c r="O25" s="397" t="s">
        <v>84</v>
      </c>
      <c r="P25" s="397"/>
      <c r="Q25" s="397"/>
      <c r="R25" s="397"/>
      <c r="S25" s="397"/>
      <c r="T25" s="397"/>
      <c r="U25" s="396"/>
      <c r="V25" s="176"/>
    </row>
    <row r="26" spans="1:22" ht="13.9" customHeight="1" x14ac:dyDescent="0.4">
      <c r="K26" s="394"/>
      <c r="L26" s="394"/>
      <c r="M26" s="308" t="s">
        <v>18</v>
      </c>
      <c r="N26" s="310" t="s">
        <v>54</v>
      </c>
      <c r="O26" s="305" t="s">
        <v>35</v>
      </c>
      <c r="P26" s="306" t="s">
        <v>57</v>
      </c>
      <c r="Q26" s="318" t="s">
        <v>61</v>
      </c>
      <c r="R26" s="306" t="s">
        <v>62</v>
      </c>
      <c r="S26" s="306" t="s">
        <v>69</v>
      </c>
      <c r="T26" s="306" t="s">
        <v>68</v>
      </c>
      <c r="U26" s="307"/>
      <c r="V26" s="176"/>
    </row>
    <row r="27" spans="1:22" x14ac:dyDescent="0.4">
      <c r="K27" s="395"/>
      <c r="L27" s="395"/>
      <c r="M27" s="309"/>
      <c r="N27" s="311"/>
      <c r="O27" s="312"/>
      <c r="P27" s="312"/>
      <c r="Q27" s="311"/>
      <c r="R27" s="312"/>
      <c r="S27" s="312"/>
      <c r="T27" s="235" t="s">
        <v>66</v>
      </c>
      <c r="U27" s="236" t="s">
        <v>67</v>
      </c>
      <c r="V27" s="176"/>
    </row>
    <row r="28" spans="1:22" ht="34.9" x14ac:dyDescent="0.4">
      <c r="K28" s="400" t="s">
        <v>94</v>
      </c>
      <c r="L28" s="233" t="s">
        <v>64</v>
      </c>
      <c r="M28" s="179">
        <v>3.9346527484098628</v>
      </c>
      <c r="N28" s="283">
        <v>0.11831386995141843</v>
      </c>
      <c r="O28" s="181">
        <v>-5.4566830863529185</v>
      </c>
      <c r="P28" s="180">
        <v>4</v>
      </c>
      <c r="Q28" s="283">
        <v>5.4822299522885171E-3</v>
      </c>
      <c r="R28" s="190">
        <v>-2.9451059333333331</v>
      </c>
      <c r="S28" s="190">
        <v>0.53972457016955933</v>
      </c>
      <c r="T28" s="190">
        <v>-4.4436215743355891</v>
      </c>
      <c r="U28" s="191">
        <v>-1.4465902923310774</v>
      </c>
      <c r="V28" s="176"/>
    </row>
    <row r="29" spans="1:22" ht="46.5" x14ac:dyDescent="0.4">
      <c r="K29" s="401"/>
      <c r="L29" s="234" t="s">
        <v>65</v>
      </c>
      <c r="M29" s="188"/>
      <c r="N29" s="189"/>
      <c r="O29" s="187">
        <v>-5.4566830863529185</v>
      </c>
      <c r="P29" s="187">
        <v>2.3275353922457738</v>
      </c>
      <c r="Q29" s="187">
        <v>2.2671665166390697E-2</v>
      </c>
      <c r="R29" s="192">
        <v>-2.9451059333333331</v>
      </c>
      <c r="S29" s="192">
        <v>0.53972457016955933</v>
      </c>
      <c r="T29" s="192">
        <v>-4.9806623386767139</v>
      </c>
      <c r="U29" s="193">
        <v>-0.90954952798995192</v>
      </c>
      <c r="V29" s="176"/>
    </row>
  </sheetData>
  <mergeCells count="30">
    <mergeCell ref="Q26:Q27"/>
    <mergeCell ref="R26:R27"/>
    <mergeCell ref="S26:S27"/>
    <mergeCell ref="T26:U26"/>
    <mergeCell ref="K28:K29"/>
    <mergeCell ref="K9:N9"/>
    <mergeCell ref="T19:U19"/>
    <mergeCell ref="K21:K22"/>
    <mergeCell ref="K24:U24"/>
    <mergeCell ref="K25:L27"/>
    <mergeCell ref="M25:N25"/>
    <mergeCell ref="O25:U25"/>
    <mergeCell ref="M26:M27"/>
    <mergeCell ref="N26:N27"/>
    <mergeCell ref="O26:O27"/>
    <mergeCell ref="P26:P27"/>
    <mergeCell ref="K18:L20"/>
    <mergeCell ref="M18:N18"/>
    <mergeCell ref="O18:U18"/>
    <mergeCell ref="M19:M20"/>
    <mergeCell ref="N19:N20"/>
    <mergeCell ref="P19:P20"/>
    <mergeCell ref="Q19:Q20"/>
    <mergeCell ref="R19:R20"/>
    <mergeCell ref="S19:S20"/>
    <mergeCell ref="K10:K11"/>
    <mergeCell ref="L10:N10"/>
    <mergeCell ref="K15:Q15"/>
    <mergeCell ref="K17:U17"/>
    <mergeCell ref="O19:O2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777B-6343-42D7-8309-568412043377}">
  <dimension ref="A1:U30"/>
  <sheetViews>
    <sheetView topLeftCell="A13" workbookViewId="0">
      <selection activeCell="E22" sqref="E22"/>
    </sheetView>
  </sheetViews>
  <sheetFormatPr defaultRowHeight="13.9" x14ac:dyDescent="0.4"/>
  <cols>
    <col min="13" max="13" width="23" customWidth="1"/>
  </cols>
  <sheetData>
    <row r="1" spans="1:14" ht="17.649999999999999" x14ac:dyDescent="0.45">
      <c r="B1" t="s">
        <v>28</v>
      </c>
      <c r="C1" t="s">
        <v>96</v>
      </c>
      <c r="D1" t="s">
        <v>29</v>
      </c>
      <c r="E1" t="s">
        <v>96</v>
      </c>
      <c r="F1" t="s">
        <v>30</v>
      </c>
      <c r="G1" t="s">
        <v>104</v>
      </c>
      <c r="H1" t="s">
        <v>113</v>
      </c>
      <c r="I1" s="1" t="s">
        <v>14</v>
      </c>
      <c r="J1" t="s">
        <v>70</v>
      </c>
      <c r="K1" t="s">
        <v>11</v>
      </c>
      <c r="L1" t="s">
        <v>88</v>
      </c>
    </row>
    <row r="2" spans="1:14" x14ac:dyDescent="0.4">
      <c r="A2" t="s">
        <v>50</v>
      </c>
      <c r="B2">
        <v>16.46</v>
      </c>
      <c r="C2">
        <v>16.28</v>
      </c>
      <c r="D2">
        <v>28.48</v>
      </c>
      <c r="E2">
        <f>AVERAGE(D2:D3)</f>
        <v>28.535</v>
      </c>
      <c r="F2">
        <f>E2-C2</f>
        <v>12.254999999999999</v>
      </c>
      <c r="G2">
        <f>AVERAGE(F2,F4,F6)</f>
        <v>12.014999999999999</v>
      </c>
      <c r="H2">
        <f>F2-12.015</f>
        <v>0.23999999999999844</v>
      </c>
      <c r="I2">
        <f>2^-H2</f>
        <v>0.84674531236252804</v>
      </c>
      <c r="J2">
        <v>0.84674531236252804</v>
      </c>
      <c r="K2">
        <v>5.2879640894820353E-4</v>
      </c>
      <c r="L2">
        <v>5.7865857956131985E-4</v>
      </c>
    </row>
    <row r="3" spans="1:14" x14ac:dyDescent="0.4">
      <c r="B3">
        <v>16.100000000000001</v>
      </c>
      <c r="D3">
        <v>28.59</v>
      </c>
    </row>
    <row r="4" spans="1:14" x14ac:dyDescent="0.4">
      <c r="A4" t="s">
        <v>51</v>
      </c>
      <c r="B4">
        <v>15.76</v>
      </c>
      <c r="C4">
        <v>15.835000000000001</v>
      </c>
      <c r="D4">
        <v>27.83</v>
      </c>
      <c r="E4">
        <f>AVERAGE(D4,D5)</f>
        <v>27.81</v>
      </c>
      <c r="F4">
        <f t="shared" ref="F4:F18" si="0">E4-C4</f>
        <v>11.974999999999998</v>
      </c>
      <c r="H4">
        <f t="shared" ref="H4:H18" si="1">F4-12.015</f>
        <v>-4.00000000000027E-2</v>
      </c>
      <c r="I4">
        <f t="shared" ref="I4:I18" si="2">2^-H4</f>
        <v>1.0281138266560685</v>
      </c>
      <c r="J4">
        <v>1.0281138266560685</v>
      </c>
      <c r="K4">
        <v>7.5303262959372128E-4</v>
      </c>
      <c r="L4">
        <v>2.7335661437406173E-3</v>
      </c>
    </row>
    <row r="5" spans="1:14" x14ac:dyDescent="0.4">
      <c r="B5">
        <v>15.91</v>
      </c>
      <c r="D5">
        <v>27.79</v>
      </c>
    </row>
    <row r="6" spans="1:14" x14ac:dyDescent="0.4">
      <c r="A6" t="s">
        <v>86</v>
      </c>
      <c r="B6">
        <v>16.23</v>
      </c>
      <c r="C6">
        <v>16.240000000000002</v>
      </c>
      <c r="D6">
        <v>28.02</v>
      </c>
      <c r="E6">
        <f>AVERAGE(D6,D7)</f>
        <v>28.055</v>
      </c>
      <c r="F6">
        <f t="shared" si="0"/>
        <v>11.814999999999998</v>
      </c>
      <c r="H6">
        <f t="shared" si="1"/>
        <v>-0.20000000000000284</v>
      </c>
      <c r="I6">
        <f t="shared" si="2"/>
        <v>1.1486983549970373</v>
      </c>
      <c r="J6">
        <v>1.1486983549970373</v>
      </c>
      <c r="K6">
        <v>3.5820470437682565E-3</v>
      </c>
      <c r="L6">
        <v>3.1949299162413341E-3</v>
      </c>
    </row>
    <row r="7" spans="1:14" x14ac:dyDescent="0.4">
      <c r="B7">
        <v>16.25</v>
      </c>
      <c r="D7">
        <v>28.09</v>
      </c>
      <c r="J7" s="26"/>
    </row>
    <row r="8" spans="1:14" x14ac:dyDescent="0.4">
      <c r="A8" t="s">
        <v>22</v>
      </c>
      <c r="B8">
        <v>16.329999999999998</v>
      </c>
      <c r="C8">
        <v>16.409999999999997</v>
      </c>
      <c r="D8">
        <v>39.31</v>
      </c>
      <c r="E8">
        <v>39.31</v>
      </c>
      <c r="F8">
        <f>E8-C8</f>
        <v>22.900000000000006</v>
      </c>
      <c r="H8">
        <f t="shared" si="1"/>
        <v>10.885000000000005</v>
      </c>
      <c r="I8">
        <f t="shared" si="2"/>
        <v>5.2879640894820353E-4</v>
      </c>
    </row>
    <row r="9" spans="1:14" x14ac:dyDescent="0.4">
      <c r="B9">
        <v>16.489999999999998</v>
      </c>
      <c r="D9">
        <v>39.31</v>
      </c>
      <c r="J9" s="332" t="s">
        <v>58</v>
      </c>
      <c r="K9" s="332"/>
      <c r="L9" s="332"/>
      <c r="M9" s="332"/>
      <c r="N9" s="31"/>
    </row>
    <row r="10" spans="1:14" ht="13.9" customHeight="1" x14ac:dyDescent="0.4">
      <c r="A10" t="s">
        <v>23</v>
      </c>
      <c r="B10">
        <v>17.68</v>
      </c>
      <c r="C10">
        <v>17.61</v>
      </c>
      <c r="D10">
        <v>40</v>
      </c>
      <c r="E10">
        <v>40</v>
      </c>
      <c r="F10">
        <f>E10-C10</f>
        <v>22.39</v>
      </c>
      <c r="H10">
        <f t="shared" si="1"/>
        <v>10.375</v>
      </c>
      <c r="I10">
        <f t="shared" si="2"/>
        <v>7.5303262959372128E-4</v>
      </c>
      <c r="J10" s="333" t="s">
        <v>17</v>
      </c>
      <c r="K10" s="335" t="s">
        <v>52</v>
      </c>
      <c r="L10" s="336"/>
      <c r="M10" s="335"/>
      <c r="N10" s="31"/>
    </row>
    <row r="11" spans="1:14" x14ac:dyDescent="0.4">
      <c r="B11">
        <v>17.54</v>
      </c>
      <c r="D11">
        <v>40</v>
      </c>
      <c r="J11" s="334"/>
      <c r="K11" s="32" t="s">
        <v>77</v>
      </c>
      <c r="L11" s="32" t="s">
        <v>56</v>
      </c>
      <c r="M11" s="248" t="s">
        <v>53</v>
      </c>
      <c r="N11" s="31"/>
    </row>
    <row r="12" spans="1:14" x14ac:dyDescent="0.4">
      <c r="A12" t="s">
        <v>24</v>
      </c>
      <c r="B12">
        <v>16.329999999999998</v>
      </c>
      <c r="C12">
        <v>16.395</v>
      </c>
      <c r="D12">
        <v>36.64</v>
      </c>
      <c r="E12">
        <f>AVERAGE(D12,D13)</f>
        <v>36.534999999999997</v>
      </c>
      <c r="F12">
        <f t="shared" si="0"/>
        <v>20.139999999999997</v>
      </c>
      <c r="H12">
        <f t="shared" si="1"/>
        <v>8.1249999999999964</v>
      </c>
      <c r="I12">
        <f t="shared" si="2"/>
        <v>3.5820470437682565E-3</v>
      </c>
      <c r="J12" s="33" t="s">
        <v>10</v>
      </c>
      <c r="K12" s="36">
        <v>0.98667242056797</v>
      </c>
      <c r="L12" s="35">
        <v>3</v>
      </c>
      <c r="M12" s="249">
        <v>0.77902331764812816</v>
      </c>
      <c r="N12" s="31"/>
    </row>
    <row r="13" spans="1:14" x14ac:dyDescent="0.4">
      <c r="B13">
        <v>16.46</v>
      </c>
      <c r="D13">
        <v>36.43</v>
      </c>
      <c r="J13" s="37" t="s">
        <v>11</v>
      </c>
      <c r="K13" s="39">
        <v>0.80476274625820432</v>
      </c>
      <c r="L13" s="38">
        <v>3</v>
      </c>
      <c r="M13" s="250">
        <v>0.12592001479826667</v>
      </c>
      <c r="N13" s="31"/>
    </row>
    <row r="14" spans="1:14" x14ac:dyDescent="0.4">
      <c r="A14" t="s">
        <v>25</v>
      </c>
      <c r="B14">
        <v>15.17</v>
      </c>
      <c r="C14">
        <v>15.120000000000001</v>
      </c>
      <c r="D14">
        <v>37.89</v>
      </c>
      <c r="E14">
        <v>37.89</v>
      </c>
      <c r="F14">
        <f>E14-C14</f>
        <v>22.77</v>
      </c>
      <c r="H14">
        <f t="shared" si="1"/>
        <v>10.754999999999999</v>
      </c>
      <c r="I14">
        <f t="shared" si="2"/>
        <v>5.7865857956131985E-4</v>
      </c>
      <c r="J14" s="40" t="s">
        <v>15</v>
      </c>
      <c r="K14" s="42">
        <v>0.87744633309390385</v>
      </c>
      <c r="L14" s="41">
        <v>3</v>
      </c>
      <c r="M14" s="251">
        <v>0.31693320105667089</v>
      </c>
      <c r="N14" s="31"/>
    </row>
    <row r="15" spans="1:14" x14ac:dyDescent="0.4">
      <c r="B15">
        <v>15.07</v>
      </c>
      <c r="D15">
        <v>37.89</v>
      </c>
      <c r="J15" s="337"/>
      <c r="K15" s="337"/>
      <c r="L15" s="337"/>
      <c r="M15" s="337"/>
      <c r="N15" s="31"/>
    </row>
    <row r="16" spans="1:14" x14ac:dyDescent="0.4">
      <c r="A16" t="s">
        <v>26</v>
      </c>
      <c r="B16">
        <v>15.88</v>
      </c>
      <c r="C16">
        <v>15.775</v>
      </c>
      <c r="D16">
        <v>36.18</v>
      </c>
      <c r="E16">
        <f>AVERAGE(D16,D17)</f>
        <v>36.305</v>
      </c>
      <c r="F16">
        <f t="shared" si="0"/>
        <v>20.53</v>
      </c>
      <c r="H16">
        <f t="shared" si="1"/>
        <v>8.5150000000000006</v>
      </c>
      <c r="I16">
        <f t="shared" si="2"/>
        <v>2.7335661437406173E-3</v>
      </c>
    </row>
    <row r="17" spans="1:21" x14ac:dyDescent="0.4">
      <c r="B17">
        <v>15.67</v>
      </c>
      <c r="D17">
        <v>36.43</v>
      </c>
      <c r="J17" s="332" t="s">
        <v>59</v>
      </c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1"/>
    </row>
    <row r="18" spans="1:21" x14ac:dyDescent="0.4">
      <c r="A18" t="s">
        <v>27</v>
      </c>
      <c r="B18">
        <v>14.88</v>
      </c>
      <c r="C18">
        <v>14.850000000000001</v>
      </c>
      <c r="D18">
        <v>35.26</v>
      </c>
      <c r="E18">
        <f>AVERAGE(D18,D19)</f>
        <v>35.155000000000001</v>
      </c>
      <c r="F18">
        <f t="shared" si="0"/>
        <v>20.305</v>
      </c>
      <c r="H18">
        <f t="shared" si="1"/>
        <v>8.2899999999999991</v>
      </c>
      <c r="I18">
        <f t="shared" si="2"/>
        <v>3.1949299162413341E-3</v>
      </c>
      <c r="J18" s="333" t="s">
        <v>17</v>
      </c>
      <c r="K18" s="333"/>
      <c r="L18" s="338" t="s">
        <v>60</v>
      </c>
      <c r="M18" s="336"/>
      <c r="N18" s="336" t="s">
        <v>63</v>
      </c>
      <c r="O18" s="336"/>
      <c r="P18" s="336"/>
      <c r="Q18" s="336"/>
      <c r="R18" s="336"/>
      <c r="S18" s="336"/>
      <c r="T18" s="335"/>
      <c r="U18" s="31"/>
    </row>
    <row r="19" spans="1:21" ht="13.9" customHeight="1" x14ac:dyDescent="0.4">
      <c r="B19">
        <v>14.82</v>
      </c>
      <c r="D19">
        <v>35.049999999999997</v>
      </c>
      <c r="J19" s="333"/>
      <c r="K19" s="333"/>
      <c r="L19" s="308" t="s">
        <v>18</v>
      </c>
      <c r="M19" s="310" t="s">
        <v>54</v>
      </c>
      <c r="N19" s="305" t="s">
        <v>35</v>
      </c>
      <c r="O19" s="306" t="s">
        <v>57</v>
      </c>
      <c r="P19" s="318" t="s">
        <v>61</v>
      </c>
      <c r="Q19" s="306" t="s">
        <v>62</v>
      </c>
      <c r="R19" s="306" t="s">
        <v>69</v>
      </c>
      <c r="S19" s="306" t="s">
        <v>68</v>
      </c>
      <c r="T19" s="307"/>
      <c r="U19" s="31"/>
    </row>
    <row r="20" spans="1:21" x14ac:dyDescent="0.4">
      <c r="J20" s="334"/>
      <c r="K20" s="334"/>
      <c r="L20" s="309"/>
      <c r="M20" s="311"/>
      <c r="N20" s="312"/>
      <c r="O20" s="312"/>
      <c r="P20" s="311"/>
      <c r="Q20" s="312"/>
      <c r="R20" s="312"/>
      <c r="S20" s="235" t="s">
        <v>66</v>
      </c>
      <c r="T20" s="236" t="s">
        <v>67</v>
      </c>
      <c r="U20" s="31"/>
    </row>
    <row r="21" spans="1:21" ht="34.9" x14ac:dyDescent="0.4">
      <c r="J21" s="319" t="s">
        <v>89</v>
      </c>
      <c r="K21" s="233" t="s">
        <v>64</v>
      </c>
      <c r="L21" s="34">
        <v>5.8240191302326139</v>
      </c>
      <c r="M21" s="252">
        <v>7.3292408193988592E-2</v>
      </c>
      <c r="N21" s="36">
        <v>11.465913477139544</v>
      </c>
      <c r="O21" s="35">
        <v>4</v>
      </c>
      <c r="P21" s="252">
        <v>3.3022387719689421E-4</v>
      </c>
      <c r="Q21" s="82">
        <v>1.0062311413333334</v>
      </c>
      <c r="R21" s="82">
        <v>8.7758480241415762E-2</v>
      </c>
      <c r="S21" s="82">
        <v>0.76257453842745737</v>
      </c>
      <c r="T21" s="83">
        <v>1.2498877442392093</v>
      </c>
      <c r="U21" s="31"/>
    </row>
    <row r="22" spans="1:21" ht="46.5" x14ac:dyDescent="0.4">
      <c r="J22" s="320"/>
      <c r="K22" s="234" t="s">
        <v>65</v>
      </c>
      <c r="L22" s="80"/>
      <c r="M22" s="81"/>
      <c r="N22" s="42">
        <v>11.465913477139544</v>
      </c>
      <c r="O22" s="42">
        <v>2.0005014321107586</v>
      </c>
      <c r="P22" s="42">
        <v>7.5139821743913744E-3</v>
      </c>
      <c r="Q22" s="84">
        <v>1.0062311413333334</v>
      </c>
      <c r="R22" s="84">
        <v>8.7758480241415762E-2</v>
      </c>
      <c r="S22" s="84">
        <v>0.62872755996956031</v>
      </c>
      <c r="T22" s="85">
        <v>1.3837347226971064</v>
      </c>
      <c r="U22" s="31"/>
    </row>
    <row r="24" spans="1:21" x14ac:dyDescent="0.4">
      <c r="P24" s="31"/>
    </row>
    <row r="25" spans="1:21" x14ac:dyDescent="0.4">
      <c r="J25" s="332" t="s">
        <v>59</v>
      </c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1"/>
    </row>
    <row r="26" spans="1:21" x14ac:dyDescent="0.4">
      <c r="J26" s="333" t="s">
        <v>17</v>
      </c>
      <c r="K26" s="333"/>
      <c r="L26" s="338" t="s">
        <v>60</v>
      </c>
      <c r="M26" s="336"/>
      <c r="N26" s="336" t="s">
        <v>63</v>
      </c>
      <c r="O26" s="336"/>
      <c r="P26" s="336"/>
      <c r="Q26" s="336"/>
      <c r="R26" s="336"/>
      <c r="S26" s="336"/>
      <c r="T26" s="335"/>
      <c r="U26" s="31"/>
    </row>
    <row r="27" spans="1:21" ht="13.9" customHeight="1" x14ac:dyDescent="0.4">
      <c r="J27" s="333"/>
      <c r="K27" s="333"/>
      <c r="L27" s="308" t="s">
        <v>18</v>
      </c>
      <c r="M27" s="310" t="s">
        <v>54</v>
      </c>
      <c r="N27" s="305" t="s">
        <v>35</v>
      </c>
      <c r="O27" s="306" t="s">
        <v>57</v>
      </c>
      <c r="P27" s="318" t="s">
        <v>61</v>
      </c>
      <c r="Q27" s="306" t="s">
        <v>62</v>
      </c>
      <c r="R27" s="306" t="s">
        <v>69</v>
      </c>
      <c r="S27" s="306" t="s">
        <v>68</v>
      </c>
      <c r="T27" s="307"/>
      <c r="U27" s="31"/>
    </row>
    <row r="28" spans="1:21" x14ac:dyDescent="0.4">
      <c r="J28" s="334"/>
      <c r="K28" s="334"/>
      <c r="L28" s="309"/>
      <c r="M28" s="311"/>
      <c r="N28" s="312"/>
      <c r="O28" s="312"/>
      <c r="P28" s="311"/>
      <c r="Q28" s="312"/>
      <c r="R28" s="312"/>
      <c r="S28" s="235" t="s">
        <v>66</v>
      </c>
      <c r="T28" s="236" t="s">
        <v>67</v>
      </c>
      <c r="U28" s="31"/>
    </row>
    <row r="29" spans="1:21" ht="34.9" x14ac:dyDescent="0.4">
      <c r="J29" s="339" t="s">
        <v>94</v>
      </c>
      <c r="K29" s="233" t="s">
        <v>64</v>
      </c>
      <c r="L29" s="34">
        <v>5.8512273435385076</v>
      </c>
      <c r="M29" s="252">
        <v>7.2847223870102007E-2</v>
      </c>
      <c r="N29" s="36">
        <v>11.459906356999292</v>
      </c>
      <c r="O29" s="35">
        <v>4</v>
      </c>
      <c r="P29" s="252">
        <v>3.3089971836067379E-4</v>
      </c>
      <c r="Q29" s="82">
        <v>1.0056833816666668</v>
      </c>
      <c r="R29" s="82">
        <v>8.7756684072067673E-2</v>
      </c>
      <c r="S29" s="82">
        <v>0.76203176572638542</v>
      </c>
      <c r="T29" s="83">
        <v>1.2493349976069483</v>
      </c>
      <c r="U29" s="31"/>
    </row>
    <row r="30" spans="1:21" ht="46.5" x14ac:dyDescent="0.4">
      <c r="J30" s="340"/>
      <c r="K30" s="234" t="s">
        <v>65</v>
      </c>
      <c r="L30" s="80"/>
      <c r="M30" s="81"/>
      <c r="N30" s="42">
        <v>11.459906356999292</v>
      </c>
      <c r="O30" s="42">
        <v>2.000337675759118</v>
      </c>
      <c r="P30" s="42">
        <v>7.5239892812597013E-3</v>
      </c>
      <c r="Q30" s="84">
        <v>1.0056833816666668</v>
      </c>
      <c r="R30" s="84">
        <v>8.7756684072067673E-2</v>
      </c>
      <c r="S30" s="84">
        <v>0.62815792045631391</v>
      </c>
      <c r="T30" s="85">
        <v>1.3832088428770197</v>
      </c>
      <c r="U30" s="31"/>
    </row>
  </sheetData>
  <mergeCells count="30">
    <mergeCell ref="Q27:Q28"/>
    <mergeCell ref="R27:R28"/>
    <mergeCell ref="S27:T27"/>
    <mergeCell ref="J29:J30"/>
    <mergeCell ref="J21:J22"/>
    <mergeCell ref="J25:T25"/>
    <mergeCell ref="J26:K28"/>
    <mergeCell ref="L26:M26"/>
    <mergeCell ref="N26:T26"/>
    <mergeCell ref="L27:L28"/>
    <mergeCell ref="M27:M28"/>
    <mergeCell ref="N27:N28"/>
    <mergeCell ref="O27:O28"/>
    <mergeCell ref="P27:P28"/>
    <mergeCell ref="J9:M9"/>
    <mergeCell ref="J10:J11"/>
    <mergeCell ref="K10:M10"/>
    <mergeCell ref="J15:M15"/>
    <mergeCell ref="R19:R20"/>
    <mergeCell ref="J17:T17"/>
    <mergeCell ref="J18:K20"/>
    <mergeCell ref="L18:M18"/>
    <mergeCell ref="N18:T18"/>
    <mergeCell ref="L19:L20"/>
    <mergeCell ref="M19:M20"/>
    <mergeCell ref="N19:N20"/>
    <mergeCell ref="O19:O20"/>
    <mergeCell ref="P19:P20"/>
    <mergeCell ref="Q19:Q20"/>
    <mergeCell ref="S19:T1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51A-0BFB-48E9-B06F-378246110F80}">
  <dimension ref="A1:U31"/>
  <sheetViews>
    <sheetView topLeftCell="C1" workbookViewId="0">
      <selection activeCell="H1" sqref="H1"/>
    </sheetView>
  </sheetViews>
  <sheetFormatPr defaultRowHeight="13.9" x14ac:dyDescent="0.4"/>
  <cols>
    <col min="13" max="13" width="30.06640625" customWidth="1"/>
  </cols>
  <sheetData>
    <row r="1" spans="1:16" ht="17.649999999999999" x14ac:dyDescent="0.45">
      <c r="B1" t="s">
        <v>28</v>
      </c>
      <c r="C1" t="s">
        <v>96</v>
      </c>
      <c r="D1" t="s">
        <v>31</v>
      </c>
      <c r="E1" t="s">
        <v>96</v>
      </c>
      <c r="F1" t="s">
        <v>32</v>
      </c>
      <c r="G1" t="s">
        <v>104</v>
      </c>
      <c r="H1" t="s">
        <v>113</v>
      </c>
      <c r="I1" s="1" t="s">
        <v>14</v>
      </c>
      <c r="J1" t="s">
        <v>70</v>
      </c>
      <c r="K1" t="s">
        <v>11</v>
      </c>
      <c r="L1" t="s">
        <v>21</v>
      </c>
    </row>
    <row r="2" spans="1:16" x14ac:dyDescent="0.4">
      <c r="A2" t="s">
        <v>50</v>
      </c>
      <c r="B2">
        <v>16.46</v>
      </c>
      <c r="C2">
        <v>16.28</v>
      </c>
      <c r="D2">
        <v>23.78</v>
      </c>
      <c r="E2">
        <f>AVERAGE(D2,D3)</f>
        <v>23.96</v>
      </c>
      <c r="F2">
        <f>E2-C2</f>
        <v>7.68</v>
      </c>
      <c r="G2">
        <f>AVERAGE(F2,F4,F6)</f>
        <v>7.5833333333333321</v>
      </c>
      <c r="H2">
        <f>F2-7.58</f>
        <v>9.9999999999999645E-2</v>
      </c>
      <c r="I2">
        <f>2^-H2</f>
        <v>0.93303299153680763</v>
      </c>
      <c r="J2">
        <v>0.933033</v>
      </c>
      <c r="K2">
        <v>2.2191390000000002</v>
      </c>
      <c r="L2">
        <v>1.6132839999999999</v>
      </c>
      <c r="N2" s="30"/>
      <c r="O2" s="30"/>
      <c r="P2" s="30"/>
    </row>
    <row r="3" spans="1:16" x14ac:dyDescent="0.4">
      <c r="B3">
        <v>16.100000000000001</v>
      </c>
      <c r="D3">
        <v>24.14</v>
      </c>
      <c r="N3" s="30"/>
      <c r="O3" s="30"/>
      <c r="P3" s="30"/>
    </row>
    <row r="4" spans="1:16" x14ac:dyDescent="0.4">
      <c r="A4" t="s">
        <v>51</v>
      </c>
      <c r="B4">
        <v>15.76</v>
      </c>
      <c r="C4">
        <v>15.835000000000001</v>
      </c>
      <c r="D4">
        <v>23.5</v>
      </c>
      <c r="E4">
        <f>AVERAGE(D4,D5)</f>
        <v>23.535</v>
      </c>
      <c r="F4">
        <f t="shared" ref="F4:F18" si="0">E4-C4</f>
        <v>7.6999999999999993</v>
      </c>
      <c r="H4">
        <f t="shared" ref="H4:H18" si="1">F4-7.58</f>
        <v>0.11999999999999922</v>
      </c>
      <c r="I4">
        <f t="shared" ref="I4:I18" si="2">2^-H4</f>
        <v>0.92018765062487551</v>
      </c>
      <c r="J4">
        <v>0.92018800000000001</v>
      </c>
      <c r="K4">
        <v>2.0349590000000002</v>
      </c>
      <c r="L4">
        <v>1.4044449999999999</v>
      </c>
      <c r="N4" s="30"/>
      <c r="O4" s="30"/>
      <c r="P4" s="30"/>
    </row>
    <row r="5" spans="1:16" x14ac:dyDescent="0.4">
      <c r="B5">
        <v>15.91</v>
      </c>
      <c r="D5">
        <v>23.57</v>
      </c>
    </row>
    <row r="6" spans="1:16" x14ac:dyDescent="0.4">
      <c r="A6" t="s">
        <v>86</v>
      </c>
      <c r="B6">
        <v>16.23</v>
      </c>
      <c r="C6">
        <v>16.240000000000002</v>
      </c>
      <c r="D6">
        <v>23.63</v>
      </c>
      <c r="E6">
        <f>AVERAGE(D6,D7)</f>
        <v>23.61</v>
      </c>
      <c r="F6">
        <f t="shared" si="0"/>
        <v>7.3699999999999974</v>
      </c>
      <c r="H6">
        <f t="shared" si="1"/>
        <v>-0.21000000000000263</v>
      </c>
      <c r="I6">
        <f t="shared" si="2"/>
        <v>1.1566881839052896</v>
      </c>
      <c r="J6">
        <v>1.1566879999999999</v>
      </c>
      <c r="K6">
        <v>2.3214079999999999</v>
      </c>
      <c r="L6">
        <v>0.74742500000000001</v>
      </c>
    </row>
    <row r="7" spans="1:16" x14ac:dyDescent="0.4">
      <c r="B7">
        <v>16.25</v>
      </c>
      <c r="D7">
        <v>23.59</v>
      </c>
      <c r="J7" s="26"/>
    </row>
    <row r="8" spans="1:16" x14ac:dyDescent="0.4">
      <c r="A8" t="s">
        <v>22</v>
      </c>
      <c r="B8">
        <v>16.329999999999998</v>
      </c>
      <c r="C8">
        <v>16.409999999999997</v>
      </c>
      <c r="D8">
        <v>22.76</v>
      </c>
      <c r="E8">
        <f>AVERAGE(D8,D9)</f>
        <v>22.840000000000003</v>
      </c>
      <c r="F8">
        <f t="shared" si="0"/>
        <v>6.4300000000000068</v>
      </c>
      <c r="H8">
        <f t="shared" si="1"/>
        <v>-1.1499999999999932</v>
      </c>
      <c r="I8">
        <f t="shared" si="2"/>
        <v>2.2191389441356795</v>
      </c>
      <c r="J8" s="341" t="s">
        <v>58</v>
      </c>
      <c r="K8" s="341"/>
      <c r="L8" s="341"/>
      <c r="M8" s="341"/>
      <c r="N8" s="43"/>
    </row>
    <row r="9" spans="1:16" ht="13.9" customHeight="1" x14ac:dyDescent="0.4">
      <c r="B9">
        <v>16.489999999999998</v>
      </c>
      <c r="D9">
        <v>22.92</v>
      </c>
      <c r="J9" s="342" t="s">
        <v>17</v>
      </c>
      <c r="K9" s="344" t="s">
        <v>52</v>
      </c>
      <c r="L9" s="345"/>
      <c r="M9" s="344"/>
      <c r="N9" s="43"/>
    </row>
    <row r="10" spans="1:16" x14ac:dyDescent="0.4">
      <c r="A10" t="s">
        <v>23</v>
      </c>
      <c r="B10">
        <v>17.68</v>
      </c>
      <c r="C10">
        <v>17.61</v>
      </c>
      <c r="D10">
        <v>24.28</v>
      </c>
      <c r="E10">
        <f>AVERAGE(D10,D11)</f>
        <v>24.164999999999999</v>
      </c>
      <c r="F10">
        <f t="shared" si="0"/>
        <v>6.5549999999999997</v>
      </c>
      <c r="H10">
        <f t="shared" si="1"/>
        <v>-1.0250000000000004</v>
      </c>
      <c r="I10">
        <f t="shared" si="2"/>
        <v>2.034959384205373</v>
      </c>
      <c r="J10" s="343"/>
      <c r="K10" s="44" t="s">
        <v>77</v>
      </c>
      <c r="L10" s="44" t="s">
        <v>56</v>
      </c>
      <c r="M10" s="254" t="s">
        <v>53</v>
      </c>
      <c r="N10" s="43"/>
    </row>
    <row r="11" spans="1:16" x14ac:dyDescent="0.4">
      <c r="B11">
        <v>17.54</v>
      </c>
      <c r="D11">
        <v>24.05</v>
      </c>
      <c r="J11" s="45" t="s">
        <v>10</v>
      </c>
      <c r="K11" s="48">
        <v>0.79060898357629772</v>
      </c>
      <c r="L11" s="47">
        <v>3</v>
      </c>
      <c r="M11" s="255">
        <v>9.2270893867333059E-2</v>
      </c>
      <c r="N11" s="43"/>
    </row>
    <row r="12" spans="1:16" x14ac:dyDescent="0.4">
      <c r="A12" t="s">
        <v>24</v>
      </c>
      <c r="B12">
        <v>16.329999999999998</v>
      </c>
      <c r="C12">
        <v>16.395</v>
      </c>
      <c r="D12">
        <v>22.74</v>
      </c>
      <c r="E12">
        <f>AVERAGE(D12,D13)</f>
        <v>22.759999999999998</v>
      </c>
      <c r="F12">
        <f t="shared" si="0"/>
        <v>6.3649999999999984</v>
      </c>
      <c r="H12">
        <f t="shared" si="1"/>
        <v>-1.2150000000000016</v>
      </c>
      <c r="I12">
        <f t="shared" si="2"/>
        <v>2.3214078287674424</v>
      </c>
      <c r="J12" s="49" t="s">
        <v>11</v>
      </c>
      <c r="K12" s="51">
        <v>0.97346689927110885</v>
      </c>
      <c r="L12" s="50">
        <v>3</v>
      </c>
      <c r="M12" s="256">
        <v>0.68751090015755101</v>
      </c>
      <c r="N12" s="43"/>
    </row>
    <row r="13" spans="1:16" x14ac:dyDescent="0.4">
      <c r="B13">
        <v>16.46</v>
      </c>
      <c r="D13">
        <v>22.78</v>
      </c>
      <c r="J13" s="52" t="s">
        <v>15</v>
      </c>
      <c r="K13" s="54">
        <v>0.91801362366225792</v>
      </c>
      <c r="L13" s="53">
        <v>3</v>
      </c>
      <c r="M13" s="257">
        <v>0.44538257003346177</v>
      </c>
      <c r="N13" s="43"/>
    </row>
    <row r="14" spans="1:16" x14ac:dyDescent="0.4">
      <c r="A14" t="s">
        <v>25</v>
      </c>
      <c r="B14">
        <v>15.17</v>
      </c>
      <c r="C14">
        <v>15.120000000000001</v>
      </c>
      <c r="D14">
        <v>22.02</v>
      </c>
      <c r="E14">
        <f>AVERAGE(D14,D15)</f>
        <v>22.009999999999998</v>
      </c>
      <c r="F14">
        <f t="shared" si="0"/>
        <v>6.889999999999997</v>
      </c>
      <c r="H14">
        <f t="shared" si="1"/>
        <v>-0.69000000000000306</v>
      </c>
      <c r="I14">
        <f t="shared" si="2"/>
        <v>1.613283518444256</v>
      </c>
      <c r="J14" s="346"/>
      <c r="K14" s="346"/>
      <c r="L14" s="346"/>
      <c r="M14" s="346"/>
      <c r="N14" s="43"/>
    </row>
    <row r="15" spans="1:16" x14ac:dyDescent="0.4">
      <c r="B15">
        <v>15.07</v>
      </c>
      <c r="D15">
        <v>22</v>
      </c>
      <c r="P15" s="43"/>
    </row>
    <row r="16" spans="1:16" x14ac:dyDescent="0.4">
      <c r="A16" t="s">
        <v>26</v>
      </c>
      <c r="B16">
        <v>14.98</v>
      </c>
      <c r="C16">
        <f>AVERAGE(B16,B17)</f>
        <v>14.925000000000001</v>
      </c>
      <c r="D16">
        <v>22.02</v>
      </c>
      <c r="E16">
        <f>AVERAGE(D16,D17)</f>
        <v>22.015000000000001</v>
      </c>
      <c r="F16">
        <f t="shared" si="0"/>
        <v>7.09</v>
      </c>
      <c r="H16">
        <f t="shared" si="1"/>
        <v>-0.49000000000000021</v>
      </c>
      <c r="I16">
        <f t="shared" si="2"/>
        <v>1.4044448757379973</v>
      </c>
      <c r="P16" s="43"/>
    </row>
    <row r="17" spans="1:21" x14ac:dyDescent="0.4">
      <c r="B17">
        <v>14.87</v>
      </c>
      <c r="D17">
        <v>22.01</v>
      </c>
      <c r="J17" s="341" t="s">
        <v>59</v>
      </c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43"/>
    </row>
    <row r="18" spans="1:21" x14ac:dyDescent="0.4">
      <c r="A18" t="s">
        <v>27</v>
      </c>
      <c r="B18">
        <v>14.88</v>
      </c>
      <c r="C18">
        <v>14.850000000000001</v>
      </c>
      <c r="D18">
        <v>22.94</v>
      </c>
      <c r="E18">
        <f>AVERAGE(D18,D19)</f>
        <v>22.85</v>
      </c>
      <c r="F18">
        <f t="shared" si="0"/>
        <v>8</v>
      </c>
      <c r="H18">
        <f t="shared" si="1"/>
        <v>0.41999999999999993</v>
      </c>
      <c r="I18">
        <f t="shared" si="2"/>
        <v>0.74742462431746925</v>
      </c>
      <c r="J18" s="342" t="s">
        <v>17</v>
      </c>
      <c r="K18" s="342"/>
      <c r="L18" s="347" t="s">
        <v>60</v>
      </c>
      <c r="M18" s="345"/>
      <c r="N18" s="345" t="s">
        <v>63</v>
      </c>
      <c r="O18" s="345"/>
      <c r="P18" s="345"/>
      <c r="Q18" s="345"/>
      <c r="R18" s="345"/>
      <c r="S18" s="345"/>
      <c r="T18" s="344"/>
      <c r="U18" s="43"/>
    </row>
    <row r="19" spans="1:21" ht="13.9" customHeight="1" x14ac:dyDescent="0.4">
      <c r="B19">
        <v>14.82</v>
      </c>
      <c r="D19">
        <v>22.76</v>
      </c>
      <c r="J19" s="342"/>
      <c r="K19" s="342"/>
      <c r="L19" s="308" t="s">
        <v>18</v>
      </c>
      <c r="M19" s="310" t="s">
        <v>54</v>
      </c>
      <c r="N19" s="305" t="s">
        <v>35</v>
      </c>
      <c r="O19" s="306" t="s">
        <v>57</v>
      </c>
      <c r="P19" s="318" t="s">
        <v>61</v>
      </c>
      <c r="Q19" s="306" t="s">
        <v>62</v>
      </c>
      <c r="R19" s="306" t="s">
        <v>69</v>
      </c>
      <c r="S19" s="306" t="s">
        <v>68</v>
      </c>
      <c r="T19" s="307"/>
      <c r="U19" s="43"/>
    </row>
    <row r="20" spans="1:21" x14ac:dyDescent="0.4">
      <c r="J20" s="343"/>
      <c r="K20" s="343"/>
      <c r="L20" s="309"/>
      <c r="M20" s="311"/>
      <c r="N20" s="312"/>
      <c r="O20" s="312"/>
      <c r="P20" s="311"/>
      <c r="Q20" s="312"/>
      <c r="R20" s="312"/>
      <c r="S20" s="235" t="s">
        <v>66</v>
      </c>
      <c r="T20" s="236" t="s">
        <v>67</v>
      </c>
      <c r="U20" s="43"/>
    </row>
    <row r="21" spans="1:21" ht="34.9" x14ac:dyDescent="0.4">
      <c r="J21" s="319" t="s">
        <v>89</v>
      </c>
      <c r="K21" s="233" t="s">
        <v>64</v>
      </c>
      <c r="L21" s="46">
        <v>2.4374671174249777E-3</v>
      </c>
      <c r="M21" s="253">
        <v>0.96299075767445608</v>
      </c>
      <c r="N21" s="48">
        <v>-10.456494835042703</v>
      </c>
      <c r="O21" s="47">
        <v>4</v>
      </c>
      <c r="P21" s="253">
        <v>4.7269384134584065E-4</v>
      </c>
      <c r="Q21" s="76">
        <v>-1.1885324333333336</v>
      </c>
      <c r="R21" s="76">
        <v>0.11366451684652698</v>
      </c>
      <c r="S21" s="76">
        <v>-1.5041157247665455</v>
      </c>
      <c r="T21" s="77">
        <v>-0.87294914190012163</v>
      </c>
      <c r="U21" s="43"/>
    </row>
    <row r="22" spans="1:21" ht="46.5" x14ac:dyDescent="0.4">
      <c r="J22" s="320"/>
      <c r="K22" s="234" t="s">
        <v>65</v>
      </c>
      <c r="L22" s="74"/>
      <c r="M22" s="75"/>
      <c r="N22" s="54">
        <v>-10.456494835042701</v>
      </c>
      <c r="O22" s="54">
        <v>3.9697057609294975</v>
      </c>
      <c r="P22" s="54">
        <v>4.9164711970778731E-4</v>
      </c>
      <c r="Q22" s="78">
        <v>-1.1885324333333336</v>
      </c>
      <c r="R22" s="78">
        <v>0.11366451684652699</v>
      </c>
      <c r="S22" s="78">
        <v>-1.5050677944681681</v>
      </c>
      <c r="T22" s="79">
        <v>-0.8719970721984992</v>
      </c>
      <c r="U22" s="43"/>
    </row>
    <row r="23" spans="1:21" x14ac:dyDescent="0.4">
      <c r="P23" s="43"/>
    </row>
    <row r="24" spans="1:21" x14ac:dyDescent="0.4">
      <c r="P24" s="43"/>
    </row>
    <row r="25" spans="1:21" x14ac:dyDescent="0.4">
      <c r="J25" s="341" t="s">
        <v>59</v>
      </c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43"/>
    </row>
    <row r="26" spans="1:21" x14ac:dyDescent="0.4">
      <c r="J26" s="342" t="s">
        <v>17</v>
      </c>
      <c r="K26" s="342"/>
      <c r="L26" s="347" t="s">
        <v>60</v>
      </c>
      <c r="M26" s="345"/>
      <c r="N26" s="345" t="s">
        <v>63</v>
      </c>
      <c r="O26" s="345"/>
      <c r="P26" s="345"/>
      <c r="Q26" s="345"/>
      <c r="R26" s="345"/>
      <c r="S26" s="345"/>
      <c r="T26" s="344"/>
      <c r="U26" s="43"/>
    </row>
    <row r="27" spans="1:21" ht="13.9" customHeight="1" x14ac:dyDescent="0.4">
      <c r="J27" s="342"/>
      <c r="K27" s="342"/>
      <c r="L27" s="308" t="s">
        <v>18</v>
      </c>
      <c r="M27" s="310" t="s">
        <v>54</v>
      </c>
      <c r="N27" s="305" t="s">
        <v>35</v>
      </c>
      <c r="O27" s="306" t="s">
        <v>57</v>
      </c>
      <c r="P27" s="318" t="s">
        <v>61</v>
      </c>
      <c r="Q27" s="306" t="s">
        <v>62</v>
      </c>
      <c r="R27" s="306" t="s">
        <v>69</v>
      </c>
      <c r="S27" s="306" t="s">
        <v>68</v>
      </c>
      <c r="T27" s="307"/>
      <c r="U27" s="43"/>
    </row>
    <row r="28" spans="1:21" x14ac:dyDescent="0.4">
      <c r="J28" s="343"/>
      <c r="K28" s="343"/>
      <c r="L28" s="309"/>
      <c r="M28" s="311"/>
      <c r="N28" s="312"/>
      <c r="O28" s="312"/>
      <c r="P28" s="311"/>
      <c r="Q28" s="312"/>
      <c r="R28" s="312"/>
      <c r="S28" s="235" t="s">
        <v>66</v>
      </c>
      <c r="T28" s="236" t="s">
        <v>67</v>
      </c>
      <c r="U28" s="43"/>
    </row>
    <row r="29" spans="1:21" ht="34.9" x14ac:dyDescent="0.4">
      <c r="J29" s="348" t="s">
        <v>94</v>
      </c>
      <c r="K29" s="233" t="s">
        <v>64</v>
      </c>
      <c r="L29" s="46">
        <v>4.8668104635222793</v>
      </c>
      <c r="M29" s="253">
        <v>9.2026504792433308E-2</v>
      </c>
      <c r="N29" s="48">
        <v>-0.92575066712844856</v>
      </c>
      <c r="O29" s="47">
        <v>4</v>
      </c>
      <c r="P29" s="253">
        <v>0.40697225037650564</v>
      </c>
      <c r="Q29" s="76">
        <v>-0.25174830000000004</v>
      </c>
      <c r="R29" s="76">
        <v>0.2719396365987925</v>
      </c>
      <c r="S29" s="76">
        <v>-1.0067737729439841</v>
      </c>
      <c r="T29" s="77">
        <v>0.503277172943984</v>
      </c>
      <c r="U29" s="43"/>
    </row>
    <row r="30" spans="1:21" ht="46.5" x14ac:dyDescent="0.4">
      <c r="J30" s="349"/>
      <c r="K30" s="234" t="s">
        <v>65</v>
      </c>
      <c r="L30" s="74"/>
      <c r="M30" s="75"/>
      <c r="N30" s="54">
        <v>-0.92575066712844856</v>
      </c>
      <c r="O30" s="54">
        <v>2.3439293289690228</v>
      </c>
      <c r="P30" s="54">
        <v>0.4397151130147865</v>
      </c>
      <c r="Q30" s="78">
        <v>-0.25174830000000004</v>
      </c>
      <c r="R30" s="78">
        <v>0.2719396365987925</v>
      </c>
      <c r="S30" s="78">
        <v>-1.2717493663106247</v>
      </c>
      <c r="T30" s="79">
        <v>0.76825276631062467</v>
      </c>
      <c r="U30" s="43"/>
    </row>
    <row r="31" spans="1:21" x14ac:dyDescent="0.4">
      <c r="Q31" s="73"/>
      <c r="R31" s="73"/>
      <c r="S31" s="73"/>
      <c r="T31" s="73"/>
    </row>
  </sheetData>
  <mergeCells count="30">
    <mergeCell ref="J29:J30"/>
    <mergeCell ref="J21:J22"/>
    <mergeCell ref="J25:T25"/>
    <mergeCell ref="J26:K28"/>
    <mergeCell ref="L26:M26"/>
    <mergeCell ref="N26:T26"/>
    <mergeCell ref="L27:L28"/>
    <mergeCell ref="M27:M28"/>
    <mergeCell ref="N27:N28"/>
    <mergeCell ref="O27:O28"/>
    <mergeCell ref="P27:P28"/>
    <mergeCell ref="Q27:Q28"/>
    <mergeCell ref="R27:R28"/>
    <mergeCell ref="S27:T27"/>
    <mergeCell ref="J18:K20"/>
    <mergeCell ref="L18:M18"/>
    <mergeCell ref="N18:T18"/>
    <mergeCell ref="L19:L20"/>
    <mergeCell ref="S19:T19"/>
    <mergeCell ref="M19:M20"/>
    <mergeCell ref="N19:N20"/>
    <mergeCell ref="O19:O20"/>
    <mergeCell ref="P19:P20"/>
    <mergeCell ref="Q19:Q20"/>
    <mergeCell ref="R19:R20"/>
    <mergeCell ref="J8:M8"/>
    <mergeCell ref="J9:J10"/>
    <mergeCell ref="K9:M9"/>
    <mergeCell ref="J14:M14"/>
    <mergeCell ref="J17:T1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opLeftCell="A13" workbookViewId="0">
      <selection activeCell="J10" sqref="J10"/>
    </sheetView>
  </sheetViews>
  <sheetFormatPr defaultRowHeight="13.9" x14ac:dyDescent="0.4"/>
  <cols>
    <col min="14" max="14" width="21.53125" customWidth="1"/>
  </cols>
  <sheetData>
    <row r="1" spans="1:18" ht="17.649999999999999" x14ac:dyDescent="0.45">
      <c r="B1" t="s">
        <v>0</v>
      </c>
      <c r="C1" t="s">
        <v>12</v>
      </c>
      <c r="D1" t="s">
        <v>1</v>
      </c>
      <c r="E1" t="s">
        <v>12</v>
      </c>
      <c r="F1" t="s">
        <v>13</v>
      </c>
      <c r="G1" t="s">
        <v>103</v>
      </c>
      <c r="H1" t="s">
        <v>113</v>
      </c>
      <c r="I1" s="1" t="s">
        <v>14</v>
      </c>
      <c r="K1" t="s">
        <v>2</v>
      </c>
      <c r="L1" t="s">
        <v>3</v>
      </c>
      <c r="M1" t="s">
        <v>16</v>
      </c>
    </row>
    <row r="2" spans="1:18" x14ac:dyDescent="0.4">
      <c r="A2" t="s">
        <v>42</v>
      </c>
      <c r="B2">
        <v>15.56</v>
      </c>
      <c r="C2">
        <f>AVERAGE(B2,B3)</f>
        <v>15.515000000000001</v>
      </c>
      <c r="D2">
        <v>24.81</v>
      </c>
      <c r="E2">
        <f>AVERAGE(D2:D4)</f>
        <v>24.713333333333335</v>
      </c>
      <c r="F2">
        <f>E2-C2</f>
        <v>9.1983333333333341</v>
      </c>
      <c r="G2">
        <f>AVERAGE(F2,F5,F8)</f>
        <v>9.4005555555555542</v>
      </c>
      <c r="H2">
        <f>F2-9.4</f>
        <v>-0.20166666666666622</v>
      </c>
      <c r="I2">
        <f>2^-H2</f>
        <v>1.1500261501907418</v>
      </c>
      <c r="K2">
        <v>1.1500261501907418</v>
      </c>
      <c r="L2">
        <v>0.35151707290558787</v>
      </c>
      <c r="M2">
        <v>0.36349312933007699</v>
      </c>
    </row>
    <row r="3" spans="1:18" x14ac:dyDescent="0.4">
      <c r="B3">
        <v>15.47</v>
      </c>
      <c r="D3">
        <v>24.8</v>
      </c>
    </row>
    <row r="4" spans="1:18" x14ac:dyDescent="0.4">
      <c r="D4">
        <v>24.53</v>
      </c>
    </row>
    <row r="5" spans="1:18" x14ac:dyDescent="0.4">
      <c r="A5" t="s">
        <v>43</v>
      </c>
      <c r="B5">
        <v>15.32</v>
      </c>
      <c r="C5">
        <f>AVERAGE(B5,B6)</f>
        <v>15.42</v>
      </c>
      <c r="D5">
        <v>24.97</v>
      </c>
      <c r="E5">
        <f>AVERAGE(D5:D7)</f>
        <v>25.139999999999997</v>
      </c>
      <c r="F5">
        <f t="shared" ref="F5:F26" si="0">E5-C5</f>
        <v>9.7199999999999971</v>
      </c>
      <c r="H5">
        <f t="shared" ref="H5:H26" si="1">F5-9.4</f>
        <v>0.31999999999999673</v>
      </c>
      <c r="I5">
        <f t="shared" ref="I5:I26" si="2">2^-H5</f>
        <v>0.801069877589624</v>
      </c>
      <c r="K5">
        <v>0.801069877589624</v>
      </c>
      <c r="L5">
        <v>0.54086233304005304</v>
      </c>
      <c r="M5">
        <v>0.22845786255735057</v>
      </c>
    </row>
    <row r="6" spans="1:18" x14ac:dyDescent="0.4">
      <c r="B6">
        <v>15.52</v>
      </c>
      <c r="D6">
        <v>25.27</v>
      </c>
    </row>
    <row r="7" spans="1:18" x14ac:dyDescent="0.4">
      <c r="D7">
        <v>25.18</v>
      </c>
    </row>
    <row r="8" spans="1:18" x14ac:dyDescent="0.4">
      <c r="A8" t="s">
        <v>44</v>
      </c>
      <c r="B8">
        <v>16.29</v>
      </c>
      <c r="C8">
        <f>AVERAGE(B8,B9)</f>
        <v>16.25</v>
      </c>
      <c r="D8">
        <v>25.73</v>
      </c>
      <c r="E8">
        <f>AVERAGE(D8:D10)</f>
        <v>25.533333333333331</v>
      </c>
      <c r="F8">
        <f t="shared" si="0"/>
        <v>9.2833333333333314</v>
      </c>
      <c r="H8">
        <f t="shared" si="1"/>
        <v>-0.11666666666666892</v>
      </c>
      <c r="I8">
        <f t="shared" si="2"/>
        <v>1.08422687030142</v>
      </c>
      <c r="K8">
        <v>1.08422687030142</v>
      </c>
      <c r="L8">
        <v>0.30284818423501769</v>
      </c>
      <c r="M8">
        <v>0.34230003223779792</v>
      </c>
    </row>
    <row r="9" spans="1:18" x14ac:dyDescent="0.4">
      <c r="B9">
        <v>16.21</v>
      </c>
      <c r="D9">
        <v>25.43</v>
      </c>
    </row>
    <row r="10" spans="1:18" x14ac:dyDescent="0.4">
      <c r="D10">
        <v>25.44</v>
      </c>
    </row>
    <row r="11" spans="1:18" ht="13.9" customHeight="1" x14ac:dyDescent="0.4">
      <c r="A11" t="s">
        <v>4</v>
      </c>
      <c r="B11">
        <v>15.09</v>
      </c>
      <c r="C11">
        <f>AVERAGE(B11,B12)</f>
        <v>15.145</v>
      </c>
      <c r="D11">
        <v>25.96</v>
      </c>
      <c r="E11">
        <f>AVERAGE(D11:D13)</f>
        <v>26.053333333333331</v>
      </c>
      <c r="F11">
        <f t="shared" si="0"/>
        <v>10.908333333333331</v>
      </c>
      <c r="H11">
        <f t="shared" si="1"/>
        <v>1.5083333333333311</v>
      </c>
      <c r="I11">
        <f>2^-H11</f>
        <v>0.35151707290558787</v>
      </c>
      <c r="K11" s="299" t="s">
        <v>58</v>
      </c>
      <c r="L11" s="299"/>
      <c r="M11" s="299"/>
      <c r="N11" s="299"/>
      <c r="O11" s="2"/>
      <c r="P11" s="2"/>
      <c r="Q11" s="2"/>
      <c r="R11" s="3"/>
    </row>
    <row r="12" spans="1:18" x14ac:dyDescent="0.4">
      <c r="B12">
        <v>15.2</v>
      </c>
      <c r="D12">
        <v>26.07</v>
      </c>
      <c r="K12" s="313" t="s">
        <v>17</v>
      </c>
      <c r="L12" s="315" t="s">
        <v>52</v>
      </c>
      <c r="M12" s="316"/>
      <c r="N12" s="315"/>
      <c r="R12" s="3"/>
    </row>
    <row r="13" spans="1:18" x14ac:dyDescent="0.4">
      <c r="D13">
        <v>26.13</v>
      </c>
      <c r="K13" s="314"/>
      <c r="L13" s="232" t="s">
        <v>55</v>
      </c>
      <c r="M13" s="232" t="s">
        <v>57</v>
      </c>
      <c r="N13" s="238" t="s">
        <v>54</v>
      </c>
      <c r="R13" s="3"/>
    </row>
    <row r="14" spans="1:18" x14ac:dyDescent="0.4">
      <c r="A14" t="s">
        <v>5</v>
      </c>
      <c r="B14">
        <v>17.309999999999999</v>
      </c>
      <c r="C14">
        <f>AVERAGE(B14,B15)</f>
        <v>17.299999999999997</v>
      </c>
      <c r="D14">
        <v>27.7</v>
      </c>
      <c r="E14">
        <f>AVERAGE(D14:D16)</f>
        <v>27.586666666666662</v>
      </c>
      <c r="F14">
        <f t="shared" si="0"/>
        <v>10.286666666666665</v>
      </c>
      <c r="H14">
        <f t="shared" si="1"/>
        <v>0.88666666666666494</v>
      </c>
      <c r="I14">
        <f>2^-H14</f>
        <v>0.54086233304005304</v>
      </c>
      <c r="K14" s="4" t="s">
        <v>10</v>
      </c>
      <c r="L14" s="6">
        <v>0.88548367679791695</v>
      </c>
      <c r="M14" s="5">
        <v>3</v>
      </c>
      <c r="N14" s="239">
        <v>0.34068060006208267</v>
      </c>
      <c r="R14" s="3"/>
    </row>
    <row r="15" spans="1:18" x14ac:dyDescent="0.4">
      <c r="B15">
        <v>17.29</v>
      </c>
      <c r="D15">
        <v>27.59</v>
      </c>
      <c r="K15" s="7" t="s">
        <v>11</v>
      </c>
      <c r="L15" s="9">
        <v>0.89570133927216622</v>
      </c>
      <c r="M15" s="8">
        <v>3</v>
      </c>
      <c r="N15" s="240">
        <v>0.37194646436759055</v>
      </c>
      <c r="R15" s="3"/>
    </row>
    <row r="16" spans="1:18" x14ac:dyDescent="0.4">
      <c r="D16">
        <v>27.47</v>
      </c>
      <c r="K16" s="10" t="s">
        <v>15</v>
      </c>
      <c r="L16" s="12">
        <v>0.86436719053166078</v>
      </c>
      <c r="M16" s="11">
        <v>3</v>
      </c>
      <c r="N16" s="241">
        <v>0.27967329047740563</v>
      </c>
      <c r="R16" s="3"/>
    </row>
    <row r="17" spans="1:22" x14ac:dyDescent="0.4">
      <c r="A17" t="s">
        <v>6</v>
      </c>
      <c r="B17">
        <v>15.04</v>
      </c>
      <c r="C17">
        <f>AVERAGE(B17,B18)</f>
        <v>15.05</v>
      </c>
      <c r="D17">
        <v>26.28</v>
      </c>
      <c r="E17">
        <f>AVERAGE(D17:D19)</f>
        <v>26.173333333333336</v>
      </c>
      <c r="F17">
        <f t="shared" si="0"/>
        <v>11.123333333333335</v>
      </c>
      <c r="H17">
        <f t="shared" si="1"/>
        <v>1.7233333333333345</v>
      </c>
      <c r="I17">
        <f>2^-H17</f>
        <v>0.30284818423501769</v>
      </c>
      <c r="K17" s="317"/>
      <c r="L17" s="317"/>
      <c r="M17" s="317"/>
      <c r="N17" s="317"/>
      <c r="O17" s="317"/>
      <c r="P17" s="317"/>
      <c r="Q17" s="317"/>
      <c r="R17" s="3"/>
    </row>
    <row r="18" spans="1:22" x14ac:dyDescent="0.4">
      <c r="B18">
        <v>15.06</v>
      </c>
      <c r="D18">
        <v>26.06</v>
      </c>
    </row>
    <row r="19" spans="1:22" x14ac:dyDescent="0.4">
      <c r="D19">
        <v>26.18</v>
      </c>
      <c r="K19" s="300" t="s">
        <v>59</v>
      </c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27"/>
    </row>
    <row r="20" spans="1:22" x14ac:dyDescent="0.4">
      <c r="A20" t="s">
        <v>7</v>
      </c>
      <c r="B20">
        <v>14.98</v>
      </c>
      <c r="C20">
        <f>AVERAGE(B20,B21)</f>
        <v>14.93</v>
      </c>
      <c r="D20">
        <v>25.77</v>
      </c>
      <c r="E20">
        <f>AVERAGE(D20:D22)</f>
        <v>25.790000000000003</v>
      </c>
      <c r="F20">
        <f t="shared" si="0"/>
        <v>10.860000000000003</v>
      </c>
      <c r="H20">
        <f t="shared" si="1"/>
        <v>1.4600000000000026</v>
      </c>
      <c r="I20">
        <f t="shared" si="2"/>
        <v>0.36349312933007699</v>
      </c>
      <c r="K20" s="302" t="s">
        <v>17</v>
      </c>
      <c r="L20" s="302"/>
      <c r="M20" s="304" t="s">
        <v>60</v>
      </c>
      <c r="N20" s="305"/>
      <c r="O20" s="306" t="s">
        <v>63</v>
      </c>
      <c r="P20" s="305"/>
      <c r="Q20" s="305"/>
      <c r="R20" s="305"/>
      <c r="S20" s="305"/>
      <c r="T20" s="305"/>
      <c r="U20" s="307"/>
      <c r="V20" s="27"/>
    </row>
    <row r="21" spans="1:22" x14ac:dyDescent="0.4">
      <c r="B21">
        <v>14.88</v>
      </c>
      <c r="D21">
        <v>25.91</v>
      </c>
      <c r="K21" s="302"/>
      <c r="L21" s="302"/>
      <c r="M21" s="308" t="s">
        <v>18</v>
      </c>
      <c r="N21" s="310" t="s">
        <v>54</v>
      </c>
      <c r="O21" s="305" t="s">
        <v>35</v>
      </c>
      <c r="P21" s="306" t="s">
        <v>57</v>
      </c>
      <c r="Q21" s="318" t="s">
        <v>61</v>
      </c>
      <c r="R21" s="306" t="s">
        <v>62</v>
      </c>
      <c r="S21" s="306" t="s">
        <v>69</v>
      </c>
      <c r="T21" s="306" t="s">
        <v>68</v>
      </c>
      <c r="U21" s="307"/>
      <c r="V21" s="27"/>
    </row>
    <row r="22" spans="1:22" x14ac:dyDescent="0.4">
      <c r="D22">
        <v>25.69</v>
      </c>
      <c r="K22" s="303"/>
      <c r="L22" s="303"/>
      <c r="M22" s="309"/>
      <c r="N22" s="311"/>
      <c r="O22" s="312"/>
      <c r="P22" s="312"/>
      <c r="Q22" s="311"/>
      <c r="R22" s="312"/>
      <c r="S22" s="312"/>
      <c r="T22" s="235" t="s">
        <v>66</v>
      </c>
      <c r="U22" s="236" t="s">
        <v>67</v>
      </c>
      <c r="V22" s="27"/>
    </row>
    <row r="23" spans="1:22" ht="34.9" x14ac:dyDescent="0.4">
      <c r="A23" t="s">
        <v>8</v>
      </c>
      <c r="B23">
        <v>14.95</v>
      </c>
      <c r="C23">
        <f>AVERAGE(B23,B24)</f>
        <v>14.96</v>
      </c>
      <c r="D23">
        <v>26.51</v>
      </c>
      <c r="E23">
        <f>AVERAGE(D23:D25)</f>
        <v>26.49</v>
      </c>
      <c r="F23">
        <f t="shared" si="0"/>
        <v>11.529999999999998</v>
      </c>
      <c r="H23">
        <f t="shared" si="1"/>
        <v>2.1299999999999972</v>
      </c>
      <c r="I23">
        <f t="shared" si="2"/>
        <v>0.22845786255735057</v>
      </c>
      <c r="K23" s="319" t="s">
        <v>89</v>
      </c>
      <c r="L23" s="233" t="s">
        <v>64</v>
      </c>
      <c r="M23" s="28">
        <v>0.87908175236890784</v>
      </c>
      <c r="N23" s="237">
        <v>0.40153609681210245</v>
      </c>
      <c r="O23" s="92">
        <v>4.7420349744961037</v>
      </c>
      <c r="P23" s="29">
        <v>4</v>
      </c>
      <c r="Q23" s="237">
        <v>9.0236587608025481E-3</v>
      </c>
      <c r="R23" s="96">
        <v>0.6133651</v>
      </c>
      <c r="S23" s="96">
        <v>0.12934638890240938</v>
      </c>
      <c r="T23" s="96">
        <v>0.25424195165689534</v>
      </c>
      <c r="U23" s="97">
        <v>0.97248824834310466</v>
      </c>
      <c r="V23" s="27"/>
    </row>
    <row r="24" spans="1:22" ht="46.5" x14ac:dyDescent="0.4">
      <c r="B24">
        <v>14.97</v>
      </c>
      <c r="D24">
        <v>26.5</v>
      </c>
      <c r="K24" s="320"/>
      <c r="L24" s="234" t="s">
        <v>65</v>
      </c>
      <c r="M24" s="93"/>
      <c r="N24" s="94"/>
      <c r="O24" s="95">
        <v>4.7420349744961028</v>
      </c>
      <c r="P24" s="95">
        <v>3.5184778844365376</v>
      </c>
      <c r="Q24" s="95">
        <v>1.2297806384146676E-2</v>
      </c>
      <c r="R24" s="98">
        <v>0.6133651</v>
      </c>
      <c r="S24" s="98">
        <v>0.1293463889024094</v>
      </c>
      <c r="T24" s="98">
        <v>0.23400325231200103</v>
      </c>
      <c r="U24" s="99">
        <v>0.99272694768799896</v>
      </c>
      <c r="V24" s="27"/>
    </row>
    <row r="25" spans="1:22" x14ac:dyDescent="0.4">
      <c r="D25">
        <v>26.46</v>
      </c>
      <c r="Q25" s="2"/>
      <c r="R25" s="3"/>
    </row>
    <row r="26" spans="1:22" x14ac:dyDescent="0.4">
      <c r="A26" t="s">
        <v>9</v>
      </c>
      <c r="B26">
        <v>14.91</v>
      </c>
      <c r="C26">
        <f>AVERAGE(B26,B27)</f>
        <v>14.83</v>
      </c>
      <c r="D26">
        <v>25.71</v>
      </c>
      <c r="E26">
        <f>AVERAGE(D26:D28)</f>
        <v>25.776666666666667</v>
      </c>
      <c r="F26">
        <f t="shared" si="0"/>
        <v>10.946666666666667</v>
      </c>
      <c r="H26">
        <f t="shared" si="1"/>
        <v>1.5466666666666669</v>
      </c>
      <c r="I26">
        <f t="shared" si="2"/>
        <v>0.34230003223779792</v>
      </c>
      <c r="Q26" s="27"/>
      <c r="R26" s="3"/>
    </row>
    <row r="27" spans="1:22" ht="13.9" customHeight="1" x14ac:dyDescent="0.4">
      <c r="B27">
        <v>14.75</v>
      </c>
      <c r="D27">
        <v>25.89</v>
      </c>
      <c r="K27" s="300" t="s">
        <v>59</v>
      </c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27"/>
    </row>
    <row r="28" spans="1:22" ht="13.9" customHeight="1" x14ac:dyDescent="0.4">
      <c r="D28">
        <v>25.73</v>
      </c>
      <c r="K28" s="302" t="s">
        <v>17</v>
      </c>
      <c r="L28" s="302"/>
      <c r="M28" s="304" t="s">
        <v>60</v>
      </c>
      <c r="N28" s="305"/>
      <c r="O28" s="306" t="s">
        <v>63</v>
      </c>
      <c r="P28" s="305"/>
      <c r="Q28" s="305"/>
      <c r="R28" s="305"/>
      <c r="S28" s="305"/>
      <c r="T28" s="305"/>
      <c r="U28" s="307"/>
      <c r="V28" s="27"/>
    </row>
    <row r="29" spans="1:22" ht="13.9" customHeight="1" x14ac:dyDescent="0.4">
      <c r="K29" s="302"/>
      <c r="L29" s="302"/>
      <c r="M29" s="308" t="s">
        <v>18</v>
      </c>
      <c r="N29" s="310" t="s">
        <v>54</v>
      </c>
      <c r="O29" s="305" t="s">
        <v>35</v>
      </c>
      <c r="P29" s="306" t="s">
        <v>57</v>
      </c>
      <c r="Q29" s="318" t="s">
        <v>61</v>
      </c>
      <c r="R29" s="306" t="s">
        <v>62</v>
      </c>
      <c r="S29" s="306" t="s">
        <v>69</v>
      </c>
      <c r="T29" s="306" t="s">
        <v>68</v>
      </c>
      <c r="U29" s="307"/>
      <c r="V29" s="27"/>
    </row>
    <row r="30" spans="1:22" x14ac:dyDescent="0.4">
      <c r="K30" s="303"/>
      <c r="L30" s="303"/>
      <c r="M30" s="309"/>
      <c r="N30" s="311"/>
      <c r="O30" s="312"/>
      <c r="P30" s="312"/>
      <c r="Q30" s="311"/>
      <c r="R30" s="312"/>
      <c r="S30" s="312"/>
      <c r="T30" s="235" t="s">
        <v>66</v>
      </c>
      <c r="U30" s="236" t="s">
        <v>67</v>
      </c>
      <c r="V30" s="27"/>
    </row>
    <row r="31" spans="1:22" ht="34.9" x14ac:dyDescent="0.4">
      <c r="K31" s="321" t="s">
        <v>94</v>
      </c>
      <c r="L31" s="233" t="s">
        <v>64</v>
      </c>
      <c r="M31" s="28">
        <v>3.9793291235928203</v>
      </c>
      <c r="N31" s="237">
        <v>0.11680478364286448</v>
      </c>
      <c r="O31" s="92">
        <v>6.0917080152746435</v>
      </c>
      <c r="P31" s="29">
        <v>4</v>
      </c>
      <c r="Q31" s="237">
        <v>3.6723150854827786E-3</v>
      </c>
      <c r="R31" s="96">
        <v>0.70035729999999985</v>
      </c>
      <c r="S31" s="96">
        <v>0.11496895423153737</v>
      </c>
      <c r="T31" s="96">
        <v>0.38115230977413883</v>
      </c>
      <c r="U31" s="97">
        <v>1.0195622902258608</v>
      </c>
      <c r="V31" s="27"/>
    </row>
    <row r="32" spans="1:22" ht="46.5" x14ac:dyDescent="0.4">
      <c r="I32" t="s">
        <v>95</v>
      </c>
      <c r="K32" s="322"/>
      <c r="L32" s="234" t="s">
        <v>65</v>
      </c>
      <c r="M32" s="93"/>
      <c r="N32" s="94"/>
      <c r="O32" s="95">
        <v>6.0917080152746426</v>
      </c>
      <c r="P32" s="95">
        <v>2.5995049271109152</v>
      </c>
      <c r="Q32" s="95">
        <v>1.3273030550051593E-2</v>
      </c>
      <c r="R32" s="98">
        <v>0.70035729999999985</v>
      </c>
      <c r="S32" s="98">
        <v>0.11496895423153738</v>
      </c>
      <c r="T32" s="98">
        <v>0.30042251558993249</v>
      </c>
      <c r="U32" s="99">
        <v>1.1002920844100672</v>
      </c>
      <c r="V32" s="27"/>
    </row>
  </sheetData>
  <mergeCells count="30">
    <mergeCell ref="K31:K32"/>
    <mergeCell ref="O29:O30"/>
    <mergeCell ref="P29:P30"/>
    <mergeCell ref="Q29:Q30"/>
    <mergeCell ref="R29:R30"/>
    <mergeCell ref="K23:K24"/>
    <mergeCell ref="K27:U27"/>
    <mergeCell ref="K28:L30"/>
    <mergeCell ref="M28:N28"/>
    <mergeCell ref="O28:U28"/>
    <mergeCell ref="M29:M30"/>
    <mergeCell ref="N29:N30"/>
    <mergeCell ref="S29:S30"/>
    <mergeCell ref="T29:U29"/>
    <mergeCell ref="K11:N11"/>
    <mergeCell ref="K19:U19"/>
    <mergeCell ref="K20:L22"/>
    <mergeCell ref="M20:N20"/>
    <mergeCell ref="O20:U20"/>
    <mergeCell ref="M21:M22"/>
    <mergeCell ref="N21:N22"/>
    <mergeCell ref="O21:O22"/>
    <mergeCell ref="R21:R22"/>
    <mergeCell ref="S21:S22"/>
    <mergeCell ref="T21:U21"/>
    <mergeCell ref="K12:K13"/>
    <mergeCell ref="L12:N12"/>
    <mergeCell ref="K17:Q17"/>
    <mergeCell ref="P21:P22"/>
    <mergeCell ref="Q21:Q22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EA62-D48A-438E-A138-6833851AF46B}">
  <dimension ref="A1:U35"/>
  <sheetViews>
    <sheetView topLeftCell="B13" workbookViewId="0">
      <selection activeCell="E21" sqref="E21"/>
    </sheetView>
  </sheetViews>
  <sheetFormatPr defaultRowHeight="13.9" x14ac:dyDescent="0.4"/>
  <cols>
    <col min="13" max="13" width="28.53125" customWidth="1"/>
  </cols>
  <sheetData>
    <row r="1" spans="1:14" ht="17.649999999999999" x14ac:dyDescent="0.45">
      <c r="B1" t="s">
        <v>0</v>
      </c>
      <c r="C1" t="s">
        <v>96</v>
      </c>
      <c r="D1" t="s">
        <v>33</v>
      </c>
      <c r="E1" t="s">
        <v>96</v>
      </c>
      <c r="F1" t="s">
        <v>34</v>
      </c>
      <c r="G1" t="s">
        <v>112</v>
      </c>
      <c r="H1" t="s">
        <v>113</v>
      </c>
      <c r="I1" s="1" t="s">
        <v>14</v>
      </c>
      <c r="J1" t="s">
        <v>114</v>
      </c>
      <c r="K1" t="s">
        <v>11</v>
      </c>
      <c r="L1" t="s">
        <v>21</v>
      </c>
    </row>
    <row r="2" spans="1:14" x14ac:dyDescent="0.4">
      <c r="A2" t="s">
        <v>50</v>
      </c>
      <c r="B2">
        <v>16.25</v>
      </c>
      <c r="C2">
        <f>AVERAGE(B2,B3)</f>
        <v>16.145</v>
      </c>
      <c r="D2">
        <v>25.75</v>
      </c>
      <c r="E2">
        <f>AVERAGE(D2,D3)</f>
        <v>25.774999999999999</v>
      </c>
      <c r="F2">
        <f>E2-C2</f>
        <v>9.629999999999999</v>
      </c>
      <c r="G2">
        <f>AVERAGE(F2,F4,F6)</f>
        <v>9.7083333333333339</v>
      </c>
      <c r="H2">
        <f>F2-9.7</f>
        <v>-7.0000000000000284E-2</v>
      </c>
      <c r="I2">
        <f>2^-H2</f>
        <v>1.0497166836230676</v>
      </c>
      <c r="J2">
        <v>1.0497166836230676</v>
      </c>
      <c r="K2">
        <v>2.9587750184976698</v>
      </c>
      <c r="L2">
        <v>1.6876315922600347</v>
      </c>
    </row>
    <row r="3" spans="1:14" x14ac:dyDescent="0.4">
      <c r="B3">
        <v>16.04</v>
      </c>
      <c r="D3">
        <v>25.8</v>
      </c>
    </row>
    <row r="4" spans="1:14" x14ac:dyDescent="0.4">
      <c r="A4" t="s">
        <v>51</v>
      </c>
      <c r="B4">
        <v>15.74</v>
      </c>
      <c r="C4">
        <f>AVERAGE(B4,B5)</f>
        <v>15.745000000000001</v>
      </c>
      <c r="D4">
        <v>25.92</v>
      </c>
      <c r="E4">
        <f>AVERAGE(D4,D5)</f>
        <v>25.905000000000001</v>
      </c>
      <c r="F4">
        <f t="shared" ref="F4:F18" si="0">E4-C4</f>
        <v>10.16</v>
      </c>
      <c r="H4">
        <f t="shared" ref="H4:H18" si="1">F4-9.7</f>
        <v>0.46000000000000085</v>
      </c>
      <c r="I4">
        <f t="shared" ref="I4:I18" si="2">2^-H4</f>
        <v>0.72698625866015487</v>
      </c>
      <c r="J4">
        <v>0.72698625866015487</v>
      </c>
      <c r="K4">
        <v>4.89056111076827</v>
      </c>
      <c r="L4">
        <v>1.459020344240177</v>
      </c>
    </row>
    <row r="5" spans="1:14" x14ac:dyDescent="0.4">
      <c r="B5">
        <v>15.75</v>
      </c>
      <c r="D5">
        <v>25.89</v>
      </c>
    </row>
    <row r="6" spans="1:14" x14ac:dyDescent="0.4">
      <c r="A6" t="s">
        <v>86</v>
      </c>
      <c r="B6">
        <v>16.04</v>
      </c>
      <c r="C6">
        <f>AVERAGE(B6,B7)</f>
        <v>16.085000000000001</v>
      </c>
      <c r="D6">
        <v>25.81</v>
      </c>
      <c r="E6">
        <f>AVERAGE(D6,D7)</f>
        <v>25.42</v>
      </c>
      <c r="F6">
        <f t="shared" si="0"/>
        <v>9.3350000000000009</v>
      </c>
      <c r="H6">
        <f t="shared" si="1"/>
        <v>-0.36499999999999844</v>
      </c>
      <c r="I6">
        <f t="shared" si="2"/>
        <v>1.2878816295098241</v>
      </c>
      <c r="J6">
        <v>1.2878816295098241</v>
      </c>
      <c r="K6">
        <v>4.0138869940380077</v>
      </c>
      <c r="L6">
        <v>1.872544494868986</v>
      </c>
    </row>
    <row r="7" spans="1:14" x14ac:dyDescent="0.4">
      <c r="B7">
        <v>16.13</v>
      </c>
      <c r="D7">
        <v>25.03</v>
      </c>
      <c r="J7" s="26"/>
    </row>
    <row r="8" spans="1:14" x14ac:dyDescent="0.4">
      <c r="A8" t="s">
        <v>22</v>
      </c>
      <c r="B8">
        <v>16.489999999999998</v>
      </c>
      <c r="C8">
        <f>AVERAGE(B8,B9)</f>
        <v>16.47</v>
      </c>
      <c r="D8">
        <v>24.59</v>
      </c>
      <c r="E8">
        <f>AVERAGE(D8,D9)</f>
        <v>24.605</v>
      </c>
      <c r="F8">
        <f t="shared" si="0"/>
        <v>8.1350000000000016</v>
      </c>
      <c r="H8">
        <f t="shared" si="1"/>
        <v>-1.5649999999999977</v>
      </c>
      <c r="I8">
        <f t="shared" si="2"/>
        <v>2.9587750184976698</v>
      </c>
    </row>
    <row r="9" spans="1:14" x14ac:dyDescent="0.4">
      <c r="B9">
        <v>16.45</v>
      </c>
      <c r="D9">
        <v>24.62</v>
      </c>
      <c r="J9" s="350" t="s">
        <v>58</v>
      </c>
      <c r="K9" s="350"/>
      <c r="L9" s="350"/>
      <c r="M9" s="350"/>
      <c r="N9" s="55"/>
    </row>
    <row r="10" spans="1:14" ht="13.9" customHeight="1" x14ac:dyDescent="0.4">
      <c r="A10" t="s">
        <v>23</v>
      </c>
      <c r="B10">
        <v>17.18</v>
      </c>
      <c r="C10">
        <f>AVERAGE(B10,B11)</f>
        <v>17.38</v>
      </c>
      <c r="D10">
        <v>24.95</v>
      </c>
      <c r="E10">
        <f>AVERAGE(D10,D11)</f>
        <v>24.79</v>
      </c>
      <c r="F10">
        <f t="shared" si="0"/>
        <v>7.41</v>
      </c>
      <c r="H10">
        <f t="shared" si="1"/>
        <v>-2.2899999999999991</v>
      </c>
      <c r="I10">
        <f t="shared" si="2"/>
        <v>4.89056111076827</v>
      </c>
      <c r="J10" s="351" t="s">
        <v>17</v>
      </c>
      <c r="K10" s="353" t="s">
        <v>52</v>
      </c>
      <c r="L10" s="354"/>
      <c r="M10" s="353"/>
      <c r="N10" s="55"/>
    </row>
    <row r="11" spans="1:14" x14ac:dyDescent="0.4">
      <c r="B11">
        <v>17.579999999999998</v>
      </c>
      <c r="D11">
        <v>24.63</v>
      </c>
      <c r="J11" s="352"/>
      <c r="K11" s="56" t="s">
        <v>77</v>
      </c>
      <c r="L11" s="56" t="s">
        <v>56</v>
      </c>
      <c r="M11" s="259" t="s">
        <v>53</v>
      </c>
      <c r="N11" s="55"/>
    </row>
    <row r="12" spans="1:14" x14ac:dyDescent="0.4">
      <c r="A12" t="s">
        <v>24</v>
      </c>
      <c r="B12">
        <v>16.149999999999999</v>
      </c>
      <c r="C12">
        <f>AVERAGE(B12,B13)</f>
        <v>16.170000000000002</v>
      </c>
      <c r="D12">
        <v>23.91</v>
      </c>
      <c r="E12">
        <f>AVERAGE(D12,D13)</f>
        <v>23.865000000000002</v>
      </c>
      <c r="F12">
        <f t="shared" si="0"/>
        <v>7.6950000000000003</v>
      </c>
      <c r="H12">
        <f t="shared" si="1"/>
        <v>-2.004999999999999</v>
      </c>
      <c r="I12">
        <f t="shared" si="2"/>
        <v>4.0138869940380077</v>
      </c>
      <c r="J12" s="57" t="s">
        <v>10</v>
      </c>
      <c r="K12" s="60">
        <v>0.99247991092593579</v>
      </c>
      <c r="L12" s="59">
        <v>3</v>
      </c>
      <c r="M12" s="260">
        <v>0.8341716805819438</v>
      </c>
      <c r="N12" s="55"/>
    </row>
    <row r="13" spans="1:14" x14ac:dyDescent="0.4">
      <c r="B13">
        <v>16.190000000000001</v>
      </c>
      <c r="D13">
        <v>23.82</v>
      </c>
      <c r="J13" s="61" t="s">
        <v>11</v>
      </c>
      <c r="K13" s="63">
        <v>0.99716403225373296</v>
      </c>
      <c r="L13" s="62">
        <v>3</v>
      </c>
      <c r="M13" s="261">
        <v>0.8982445898161675</v>
      </c>
      <c r="N13" s="55"/>
    </row>
    <row r="14" spans="1:14" x14ac:dyDescent="0.4">
      <c r="A14" t="s">
        <v>25</v>
      </c>
      <c r="B14">
        <v>15.05</v>
      </c>
      <c r="C14">
        <f>AVERAGE(B14,B15)</f>
        <v>14.91</v>
      </c>
      <c r="D14">
        <v>23.94</v>
      </c>
      <c r="E14">
        <f>AVERAGE(D14,D15)</f>
        <v>23.855</v>
      </c>
      <c r="F14">
        <f t="shared" si="0"/>
        <v>8.9450000000000003</v>
      </c>
      <c r="H14">
        <f t="shared" si="1"/>
        <v>-0.75499999999999901</v>
      </c>
      <c r="I14">
        <f t="shared" si="2"/>
        <v>1.6876315922600347</v>
      </c>
      <c r="J14" s="64" t="s">
        <v>15</v>
      </c>
      <c r="K14" s="66">
        <v>0.99629154161904276</v>
      </c>
      <c r="L14" s="65">
        <v>3</v>
      </c>
      <c r="M14" s="262">
        <v>0.8836230756543747</v>
      </c>
      <c r="N14" s="55"/>
    </row>
    <row r="15" spans="1:14" x14ac:dyDescent="0.4">
      <c r="B15">
        <v>14.77</v>
      </c>
      <c r="D15">
        <v>23.77</v>
      </c>
      <c r="J15" s="355"/>
      <c r="K15" s="355"/>
      <c r="L15" s="355"/>
      <c r="M15" s="355"/>
      <c r="N15" s="55"/>
    </row>
    <row r="16" spans="1:14" x14ac:dyDescent="0.4">
      <c r="A16" t="s">
        <v>26</v>
      </c>
      <c r="B16">
        <v>15.61</v>
      </c>
      <c r="C16">
        <f>AVERAGE(B16,B17)</f>
        <v>15.59</v>
      </c>
      <c r="D16">
        <v>24.58</v>
      </c>
      <c r="E16">
        <f>AVERAGE(D16,D17)</f>
        <v>24.744999999999997</v>
      </c>
      <c r="F16">
        <f t="shared" si="0"/>
        <v>9.1549999999999976</v>
      </c>
      <c r="H16">
        <f t="shared" si="1"/>
        <v>-0.54500000000000171</v>
      </c>
      <c r="I16">
        <f t="shared" si="2"/>
        <v>1.459020344240177</v>
      </c>
    </row>
    <row r="17" spans="1:21" x14ac:dyDescent="0.4">
      <c r="B17">
        <v>15.57</v>
      </c>
      <c r="D17">
        <v>24.91</v>
      </c>
      <c r="P17" s="55"/>
    </row>
    <row r="18" spans="1:21" x14ac:dyDescent="0.4">
      <c r="A18" t="s">
        <v>27</v>
      </c>
      <c r="B18">
        <v>14.85</v>
      </c>
      <c r="C18">
        <f>AVERAGE(B18,B19)</f>
        <v>14.84</v>
      </c>
      <c r="D18">
        <v>23.44</v>
      </c>
      <c r="E18">
        <f>AVERAGE(D18,D19)</f>
        <v>23.634999999999998</v>
      </c>
      <c r="F18">
        <f t="shared" si="0"/>
        <v>8.7949999999999982</v>
      </c>
      <c r="H18">
        <f t="shared" si="1"/>
        <v>-0.90500000000000114</v>
      </c>
      <c r="I18">
        <f t="shared" si="2"/>
        <v>1.872544494868986</v>
      </c>
      <c r="Q18" s="55"/>
    </row>
    <row r="19" spans="1:21" x14ac:dyDescent="0.4">
      <c r="B19">
        <v>14.83</v>
      </c>
      <c r="D19">
        <v>23.83</v>
      </c>
      <c r="J19" s="350" t="s">
        <v>59</v>
      </c>
      <c r="K19" s="350"/>
      <c r="L19" s="350"/>
      <c r="M19" s="350"/>
      <c r="N19" s="350"/>
      <c r="O19" s="350"/>
      <c r="P19" s="350"/>
      <c r="Q19" s="350"/>
      <c r="R19" s="350"/>
      <c r="S19" s="350"/>
      <c r="T19" s="350"/>
    </row>
    <row r="20" spans="1:21" x14ac:dyDescent="0.4">
      <c r="J20" s="351" t="s">
        <v>17</v>
      </c>
      <c r="K20" s="351"/>
      <c r="L20" s="356" t="s">
        <v>60</v>
      </c>
      <c r="M20" s="354"/>
      <c r="N20" s="354" t="s">
        <v>63</v>
      </c>
      <c r="O20" s="354"/>
      <c r="P20" s="354"/>
      <c r="Q20" s="354"/>
      <c r="R20" s="354"/>
      <c r="S20" s="354"/>
      <c r="T20" s="353"/>
    </row>
    <row r="21" spans="1:21" ht="13.9" customHeight="1" x14ac:dyDescent="0.4">
      <c r="J21" s="351"/>
      <c r="K21" s="351"/>
      <c r="L21" s="308" t="s">
        <v>18</v>
      </c>
      <c r="M21" s="310" t="s">
        <v>54</v>
      </c>
      <c r="N21" s="305" t="s">
        <v>35</v>
      </c>
      <c r="O21" s="306" t="s">
        <v>57</v>
      </c>
      <c r="P21" s="318" t="s">
        <v>61</v>
      </c>
      <c r="Q21" s="306" t="s">
        <v>62</v>
      </c>
      <c r="R21" s="306" t="s">
        <v>69</v>
      </c>
      <c r="S21" s="306" t="s">
        <v>68</v>
      </c>
      <c r="T21" s="307"/>
    </row>
    <row r="22" spans="1:21" x14ac:dyDescent="0.4">
      <c r="J22" s="352"/>
      <c r="K22" s="352"/>
      <c r="L22" s="309"/>
      <c r="M22" s="311"/>
      <c r="N22" s="312"/>
      <c r="O22" s="312"/>
      <c r="P22" s="311"/>
      <c r="Q22" s="312"/>
      <c r="R22" s="312"/>
      <c r="S22" s="235" t="s">
        <v>66</v>
      </c>
      <c r="T22" s="236" t="s">
        <v>67</v>
      </c>
    </row>
    <row r="23" spans="1:21" ht="13.9" customHeight="1" x14ac:dyDescent="0.4">
      <c r="J23" s="319" t="s">
        <v>89</v>
      </c>
      <c r="K23" s="233" t="s">
        <v>64</v>
      </c>
      <c r="L23" s="58">
        <v>2.2129202464208531</v>
      </c>
      <c r="M23" s="258">
        <v>0.21107300167297738</v>
      </c>
      <c r="N23" s="60">
        <v>-5.042594142980942</v>
      </c>
      <c r="O23" s="59">
        <v>4</v>
      </c>
      <c r="P23" s="258">
        <v>7.2688014610003985E-3</v>
      </c>
      <c r="Q23" s="69">
        <v>-2.9328795166666666</v>
      </c>
      <c r="R23" s="69">
        <v>0.58162117225894516</v>
      </c>
      <c r="S23" s="69">
        <v>-4.5477187734644176</v>
      </c>
      <c r="T23" s="70">
        <v>-1.3180402598689158</v>
      </c>
      <c r="U23" s="55"/>
    </row>
    <row r="24" spans="1:21" ht="13.9" customHeight="1" x14ac:dyDescent="0.4">
      <c r="J24" s="320"/>
      <c r="K24" s="234" t="s">
        <v>65</v>
      </c>
      <c r="L24" s="67"/>
      <c r="M24" s="68"/>
      <c r="N24" s="66">
        <v>-5.042594142980942</v>
      </c>
      <c r="O24" s="66">
        <v>2.3363921608819251</v>
      </c>
      <c r="P24" s="66">
        <v>2.6719884430741268E-2</v>
      </c>
      <c r="Q24" s="71">
        <v>-2.9328795166666666</v>
      </c>
      <c r="R24" s="71">
        <v>0.58162117225894516</v>
      </c>
      <c r="S24" s="71">
        <v>-5.1199312190949087</v>
      </c>
      <c r="T24" s="72">
        <v>-0.74582781423842448</v>
      </c>
      <c r="U24" s="55"/>
    </row>
    <row r="25" spans="1:21" ht="13.9" customHeight="1" x14ac:dyDescent="0.4">
      <c r="Q25" s="73"/>
      <c r="R25" s="73"/>
      <c r="S25" s="73"/>
      <c r="T25" s="73"/>
      <c r="U25" s="55"/>
    </row>
    <row r="26" spans="1:21" x14ac:dyDescent="0.4">
      <c r="J26" s="350" t="s">
        <v>59</v>
      </c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55"/>
    </row>
    <row r="27" spans="1:21" x14ac:dyDescent="0.4">
      <c r="J27" s="351" t="s">
        <v>17</v>
      </c>
      <c r="K27" s="351"/>
      <c r="L27" s="356" t="s">
        <v>60</v>
      </c>
      <c r="M27" s="354"/>
      <c r="N27" s="354" t="s">
        <v>63</v>
      </c>
      <c r="O27" s="354"/>
      <c r="P27" s="354"/>
      <c r="Q27" s="354"/>
      <c r="R27" s="354"/>
      <c r="S27" s="354"/>
      <c r="T27" s="353"/>
      <c r="U27" s="55"/>
    </row>
    <row r="28" spans="1:21" ht="13.9" customHeight="1" x14ac:dyDescent="0.4">
      <c r="J28" s="351"/>
      <c r="K28" s="351"/>
      <c r="L28" s="308" t="s">
        <v>18</v>
      </c>
      <c r="M28" s="310" t="s">
        <v>54</v>
      </c>
      <c r="N28" s="305" t="s">
        <v>35</v>
      </c>
      <c r="O28" s="306" t="s">
        <v>57</v>
      </c>
      <c r="P28" s="318" t="s">
        <v>61</v>
      </c>
      <c r="Q28" s="306" t="s">
        <v>62</v>
      </c>
      <c r="R28" s="306" t="s">
        <v>69</v>
      </c>
      <c r="S28" s="306" t="s">
        <v>68</v>
      </c>
      <c r="T28" s="307"/>
      <c r="U28" s="55"/>
    </row>
    <row r="29" spans="1:21" x14ac:dyDescent="0.4">
      <c r="J29" s="352"/>
      <c r="K29" s="352"/>
      <c r="L29" s="309"/>
      <c r="M29" s="311"/>
      <c r="N29" s="312"/>
      <c r="O29" s="312"/>
      <c r="P29" s="311"/>
      <c r="Q29" s="312"/>
      <c r="R29" s="312"/>
      <c r="S29" s="235" t="s">
        <v>66</v>
      </c>
      <c r="T29" s="236" t="s">
        <v>67</v>
      </c>
      <c r="U29" s="55"/>
    </row>
    <row r="30" spans="1:21" ht="34.9" x14ac:dyDescent="0.4">
      <c r="J30" s="357" t="s">
        <v>94</v>
      </c>
      <c r="K30" s="233" t="s">
        <v>64</v>
      </c>
      <c r="L30" s="58">
        <v>0.25578978733215263</v>
      </c>
      <c r="M30" s="258">
        <v>0.63962596281787398</v>
      </c>
      <c r="N30" s="60">
        <v>-3.2288030435165065</v>
      </c>
      <c r="O30" s="59">
        <v>4</v>
      </c>
      <c r="P30" s="258">
        <v>3.2011864877938029E-2</v>
      </c>
      <c r="Q30" s="69">
        <v>-0.65153728599999994</v>
      </c>
      <c r="R30" s="69">
        <v>0.2017891079817638</v>
      </c>
      <c r="S30" s="69">
        <v>-1.2117936671381968</v>
      </c>
      <c r="T30" s="70">
        <v>-9.1280904861802958E-2</v>
      </c>
      <c r="U30" s="55"/>
    </row>
    <row r="31" spans="1:21" ht="46.5" x14ac:dyDescent="0.4">
      <c r="J31" s="358"/>
      <c r="K31" s="234" t="s">
        <v>65</v>
      </c>
      <c r="L31" s="67"/>
      <c r="M31" s="68"/>
      <c r="N31" s="66">
        <v>-3.2288030435165065</v>
      </c>
      <c r="O31" s="66">
        <v>3.6748331469947</v>
      </c>
      <c r="P31" s="66">
        <v>3.6154797553031325E-2</v>
      </c>
      <c r="Q31" s="71">
        <v>-0.65153728599999994</v>
      </c>
      <c r="R31" s="71">
        <v>0.2017891079817638</v>
      </c>
      <c r="S31" s="71">
        <v>-1.231896902357466</v>
      </c>
      <c r="T31" s="72">
        <v>-7.1177669642533803E-2</v>
      </c>
      <c r="U31" s="55"/>
    </row>
    <row r="32" spans="1:21" x14ac:dyDescent="0.4">
      <c r="T32" s="55"/>
    </row>
    <row r="33" spans="20:20" x14ac:dyDescent="0.4">
      <c r="T33" s="55"/>
    </row>
    <row r="34" spans="20:20" x14ac:dyDescent="0.4">
      <c r="T34" s="55"/>
    </row>
    <row r="35" spans="20:20" x14ac:dyDescent="0.4">
      <c r="T35" s="55"/>
    </row>
  </sheetData>
  <mergeCells count="30">
    <mergeCell ref="J30:J31"/>
    <mergeCell ref="N28:N29"/>
    <mergeCell ref="O28:O29"/>
    <mergeCell ref="P28:P29"/>
    <mergeCell ref="Q28:Q29"/>
    <mergeCell ref="J23:J24"/>
    <mergeCell ref="J26:T26"/>
    <mergeCell ref="J27:K29"/>
    <mergeCell ref="L27:M27"/>
    <mergeCell ref="N27:T27"/>
    <mergeCell ref="L28:L29"/>
    <mergeCell ref="M28:M29"/>
    <mergeCell ref="R28:R29"/>
    <mergeCell ref="S28:T28"/>
    <mergeCell ref="J20:K22"/>
    <mergeCell ref="L20:M20"/>
    <mergeCell ref="N20:T20"/>
    <mergeCell ref="L21:L22"/>
    <mergeCell ref="M21:M22"/>
    <mergeCell ref="N21:N22"/>
    <mergeCell ref="O21:O22"/>
    <mergeCell ref="P21:P22"/>
    <mergeCell ref="Q21:Q22"/>
    <mergeCell ref="R21:R22"/>
    <mergeCell ref="S21:T21"/>
    <mergeCell ref="J9:M9"/>
    <mergeCell ref="J10:J11"/>
    <mergeCell ref="K10:M10"/>
    <mergeCell ref="J15:M15"/>
    <mergeCell ref="J19:T19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A800-2B0F-4456-A55F-E3199081ABCA}">
  <dimension ref="A1:U28"/>
  <sheetViews>
    <sheetView workbookViewId="0">
      <selection activeCell="G21" sqref="G21"/>
    </sheetView>
  </sheetViews>
  <sheetFormatPr defaultRowHeight="13.9" x14ac:dyDescent="0.4"/>
  <cols>
    <col min="13" max="13" width="29" customWidth="1"/>
  </cols>
  <sheetData>
    <row r="1" spans="1:21" ht="17.649999999999999" x14ac:dyDescent="0.45">
      <c r="B1" t="s">
        <v>28</v>
      </c>
      <c r="C1" t="s">
        <v>96</v>
      </c>
      <c r="D1" t="s">
        <v>36</v>
      </c>
      <c r="E1" t="s">
        <v>96</v>
      </c>
      <c r="F1" t="s">
        <v>37</v>
      </c>
      <c r="G1" t="s">
        <v>111</v>
      </c>
      <c r="H1" t="s">
        <v>113</v>
      </c>
      <c r="I1" s="1" t="s">
        <v>14</v>
      </c>
      <c r="J1" t="s">
        <v>114</v>
      </c>
      <c r="K1" t="s">
        <v>11</v>
      </c>
      <c r="L1" t="s">
        <v>116</v>
      </c>
    </row>
    <row r="2" spans="1:21" x14ac:dyDescent="0.4">
      <c r="A2" t="s">
        <v>50</v>
      </c>
      <c r="B2">
        <v>16.25</v>
      </c>
      <c r="C2">
        <v>16.145</v>
      </c>
      <c r="D2">
        <v>21.26</v>
      </c>
      <c r="E2">
        <f>AVERAGE(D2,D3)</f>
        <v>21.270000000000003</v>
      </c>
      <c r="F2">
        <f>E2-C2</f>
        <v>5.1250000000000036</v>
      </c>
      <c r="G2">
        <f>AVERAGE(F2,F4,F6)</f>
        <v>5.2250000000000005</v>
      </c>
      <c r="H2">
        <f>F2-5.225</f>
        <v>-9.9999999999996092E-2</v>
      </c>
      <c r="I2">
        <f>2^-H2</f>
        <v>1.0717734625362902</v>
      </c>
      <c r="J2">
        <v>1.0717734625362902</v>
      </c>
      <c r="K2">
        <v>0.65747138010253603</v>
      </c>
      <c r="L2">
        <v>0.48801588038811167</v>
      </c>
    </row>
    <row r="3" spans="1:21" x14ac:dyDescent="0.4">
      <c r="B3">
        <v>16.04</v>
      </c>
      <c r="D3">
        <v>21.28</v>
      </c>
      <c r="H3">
        <f t="shared" ref="H3:H18" si="0">F3-5.225</f>
        <v>-5.2249999999999996</v>
      </c>
    </row>
    <row r="4" spans="1:21" x14ac:dyDescent="0.4">
      <c r="A4" t="s">
        <v>51</v>
      </c>
      <c r="B4">
        <v>15.74</v>
      </c>
      <c r="C4">
        <v>15.745000000000001</v>
      </c>
      <c r="D4">
        <v>21</v>
      </c>
      <c r="E4">
        <f>AVERAGE(D4,D5)</f>
        <v>21.04</v>
      </c>
      <c r="F4">
        <f t="shared" ref="F4:F18" si="1">E4-C4</f>
        <v>5.2949999999999982</v>
      </c>
      <c r="H4">
        <f t="shared" si="0"/>
        <v>6.9999999999998508E-2</v>
      </c>
      <c r="I4">
        <f t="shared" ref="I4:I18" si="2">2^-H4</f>
        <v>0.95263799804393834</v>
      </c>
      <c r="J4">
        <v>0.95263799804393834</v>
      </c>
      <c r="K4">
        <v>0.62850668726091419</v>
      </c>
      <c r="L4">
        <v>0.40753616620131272</v>
      </c>
    </row>
    <row r="5" spans="1:21" x14ac:dyDescent="0.4">
      <c r="B5">
        <v>15.75</v>
      </c>
      <c r="D5">
        <v>21.08</v>
      </c>
      <c r="H5">
        <f t="shared" si="0"/>
        <v>-5.2249999999999996</v>
      </c>
    </row>
    <row r="6" spans="1:21" x14ac:dyDescent="0.4">
      <c r="A6" t="s">
        <v>86</v>
      </c>
      <c r="B6">
        <v>16.04</v>
      </c>
      <c r="C6">
        <v>16.085000000000001</v>
      </c>
      <c r="D6">
        <v>21.43</v>
      </c>
      <c r="E6">
        <f>AVERAGE(D6,D7)</f>
        <v>21.34</v>
      </c>
      <c r="F6">
        <f t="shared" si="1"/>
        <v>5.254999999999999</v>
      </c>
      <c r="H6">
        <f t="shared" si="0"/>
        <v>2.9999999999999361E-2</v>
      </c>
      <c r="I6">
        <f t="shared" si="2"/>
        <v>0.97942029758692717</v>
      </c>
      <c r="J6">
        <v>0.97942029758692717</v>
      </c>
      <c r="K6">
        <v>0.56252924234440471</v>
      </c>
      <c r="L6">
        <v>0.42337265618126352</v>
      </c>
    </row>
    <row r="7" spans="1:21" x14ac:dyDescent="0.4">
      <c r="B7">
        <v>16.13</v>
      </c>
      <c r="D7">
        <v>21.25</v>
      </c>
      <c r="H7">
        <f t="shared" si="0"/>
        <v>-5.2249999999999996</v>
      </c>
    </row>
    <row r="8" spans="1:21" ht="13.9" customHeight="1" x14ac:dyDescent="0.4">
      <c r="A8" t="s">
        <v>22</v>
      </c>
      <c r="B8">
        <v>16.489999999999998</v>
      </c>
      <c r="C8">
        <v>16.47</v>
      </c>
      <c r="D8">
        <v>22.29</v>
      </c>
      <c r="E8">
        <f>AVERAGE(D8,D9)</f>
        <v>22.299999999999997</v>
      </c>
      <c r="F8">
        <f t="shared" si="1"/>
        <v>5.8299999999999983</v>
      </c>
      <c r="H8">
        <f t="shared" si="0"/>
        <v>0.60499999999999865</v>
      </c>
      <c r="I8">
        <f t="shared" si="2"/>
        <v>0.65747138010253603</v>
      </c>
      <c r="J8" s="364" t="s">
        <v>58</v>
      </c>
      <c r="K8" s="364"/>
      <c r="L8" s="364"/>
      <c r="M8" s="364"/>
      <c r="N8" s="100"/>
      <c r="O8" s="100"/>
      <c r="P8" s="100"/>
      <c r="Q8" s="101"/>
    </row>
    <row r="9" spans="1:21" ht="13.9" customHeight="1" x14ac:dyDescent="0.4">
      <c r="B9">
        <v>16.45</v>
      </c>
      <c r="D9">
        <v>22.31</v>
      </c>
      <c r="H9">
        <f t="shared" si="0"/>
        <v>-5.2249999999999996</v>
      </c>
      <c r="J9" s="359" t="s">
        <v>17</v>
      </c>
      <c r="K9" s="361" t="s">
        <v>52</v>
      </c>
      <c r="L9" s="362"/>
      <c r="M9" s="361"/>
      <c r="Q9" s="101"/>
    </row>
    <row r="10" spans="1:21" x14ac:dyDescent="0.4">
      <c r="A10" t="s">
        <v>23</v>
      </c>
      <c r="B10">
        <v>17.18</v>
      </c>
      <c r="C10">
        <v>17.38</v>
      </c>
      <c r="D10">
        <v>23.12</v>
      </c>
      <c r="E10">
        <f>AVERAGE(D10,D11)</f>
        <v>23.274999999999999</v>
      </c>
      <c r="F10">
        <f t="shared" si="1"/>
        <v>5.8949999999999996</v>
      </c>
      <c r="H10">
        <f t="shared" si="0"/>
        <v>0.66999999999999993</v>
      </c>
      <c r="I10">
        <f t="shared" si="2"/>
        <v>0.62850668726091419</v>
      </c>
      <c r="J10" s="360"/>
      <c r="K10" s="102" t="s">
        <v>77</v>
      </c>
      <c r="L10" s="102" t="s">
        <v>56</v>
      </c>
      <c r="M10" s="264" t="s">
        <v>53</v>
      </c>
      <c r="Q10" s="101"/>
    </row>
    <row r="11" spans="1:21" x14ac:dyDescent="0.4">
      <c r="B11">
        <v>17.579999999999998</v>
      </c>
      <c r="D11">
        <v>23.43</v>
      </c>
      <c r="H11">
        <f t="shared" si="0"/>
        <v>-5.2249999999999996</v>
      </c>
      <c r="J11" s="103" t="s">
        <v>10</v>
      </c>
      <c r="K11" s="106">
        <v>0.90828549015478199</v>
      </c>
      <c r="L11" s="105">
        <v>3</v>
      </c>
      <c r="M11" s="265">
        <v>0.41238323875635663</v>
      </c>
      <c r="Q11" s="101"/>
    </row>
    <row r="12" spans="1:21" x14ac:dyDescent="0.4">
      <c r="A12" t="s">
        <v>24</v>
      </c>
      <c r="B12">
        <v>16.149999999999999</v>
      </c>
      <c r="C12">
        <v>16.170000000000002</v>
      </c>
      <c r="D12">
        <v>22.27</v>
      </c>
      <c r="E12">
        <f>AVERAGE(D12,D13)</f>
        <v>22.225000000000001</v>
      </c>
      <c r="F12">
        <f t="shared" si="1"/>
        <v>6.0549999999999997</v>
      </c>
      <c r="H12">
        <f t="shared" si="0"/>
        <v>0.83000000000000007</v>
      </c>
      <c r="I12">
        <f t="shared" si="2"/>
        <v>0.56252924234440471</v>
      </c>
      <c r="J12" s="107" t="s">
        <v>11</v>
      </c>
      <c r="K12" s="109">
        <v>0.95178296086512459</v>
      </c>
      <c r="L12" s="108">
        <v>3</v>
      </c>
      <c r="M12" s="266">
        <v>0.5771804021265321</v>
      </c>
      <c r="Q12" s="101"/>
    </row>
    <row r="13" spans="1:21" x14ac:dyDescent="0.4">
      <c r="B13">
        <v>16.190000000000001</v>
      </c>
      <c r="D13">
        <v>22.18</v>
      </c>
      <c r="H13">
        <f t="shared" si="0"/>
        <v>-5.2249999999999996</v>
      </c>
      <c r="J13" s="110" t="s">
        <v>15</v>
      </c>
      <c r="K13" s="112">
        <v>0.89079495879520654</v>
      </c>
      <c r="L13" s="111">
        <v>3</v>
      </c>
      <c r="M13" s="267">
        <v>0.35677296903423883</v>
      </c>
      <c r="Q13" s="101"/>
    </row>
    <row r="14" spans="1:21" x14ac:dyDescent="0.4">
      <c r="A14" t="s">
        <v>25</v>
      </c>
      <c r="B14">
        <v>15.05</v>
      </c>
      <c r="C14">
        <v>14.91</v>
      </c>
      <c r="D14">
        <v>20.9</v>
      </c>
      <c r="E14">
        <f>AVERAGE(D14,D15)</f>
        <v>21.17</v>
      </c>
      <c r="F14">
        <f t="shared" si="1"/>
        <v>6.2600000000000016</v>
      </c>
      <c r="H14">
        <f t="shared" si="0"/>
        <v>1.0350000000000019</v>
      </c>
      <c r="I14">
        <f t="shared" si="2"/>
        <v>0.48801588038811167</v>
      </c>
      <c r="J14" s="363"/>
      <c r="K14" s="363"/>
      <c r="L14" s="363"/>
      <c r="M14" s="363"/>
      <c r="N14" s="363"/>
      <c r="O14" s="363"/>
      <c r="P14" s="363"/>
      <c r="Q14" s="101"/>
    </row>
    <row r="15" spans="1:21" x14ac:dyDescent="0.4">
      <c r="B15">
        <v>14.77</v>
      </c>
      <c r="D15">
        <v>21.44</v>
      </c>
      <c r="H15">
        <f t="shared" si="0"/>
        <v>-5.2249999999999996</v>
      </c>
    </row>
    <row r="16" spans="1:21" x14ac:dyDescent="0.4">
      <c r="A16" t="s">
        <v>26</v>
      </c>
      <c r="B16">
        <v>15.61</v>
      </c>
      <c r="C16">
        <v>15.59</v>
      </c>
      <c r="D16">
        <v>21.99</v>
      </c>
      <c r="E16">
        <f>AVERAGE(D16,D17)</f>
        <v>22.11</v>
      </c>
      <c r="F16">
        <f t="shared" si="1"/>
        <v>6.52</v>
      </c>
      <c r="H16">
        <f t="shared" si="0"/>
        <v>1.2949999999999999</v>
      </c>
      <c r="I16">
        <f t="shared" si="2"/>
        <v>0.40753616620131272</v>
      </c>
      <c r="J16" s="364" t="s">
        <v>59</v>
      </c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101"/>
    </row>
    <row r="17" spans="1:21" x14ac:dyDescent="0.4">
      <c r="B17">
        <v>15.57</v>
      </c>
      <c r="D17">
        <v>22.23</v>
      </c>
      <c r="H17">
        <f t="shared" si="0"/>
        <v>-5.2249999999999996</v>
      </c>
      <c r="J17" s="359" t="s">
        <v>17</v>
      </c>
      <c r="K17" s="359"/>
      <c r="L17" s="366" t="s">
        <v>60</v>
      </c>
      <c r="M17" s="362"/>
      <c r="N17" s="362" t="s">
        <v>63</v>
      </c>
      <c r="O17" s="362"/>
      <c r="P17" s="362"/>
      <c r="Q17" s="362"/>
      <c r="R17" s="362"/>
      <c r="S17" s="362"/>
      <c r="T17" s="361"/>
      <c r="U17" s="101"/>
    </row>
    <row r="18" spans="1:21" ht="13.9" customHeight="1" x14ac:dyDescent="0.4">
      <c r="A18" t="s">
        <v>27</v>
      </c>
      <c r="B18">
        <v>14.85</v>
      </c>
      <c r="C18">
        <v>14.84</v>
      </c>
      <c r="D18">
        <v>21.32</v>
      </c>
      <c r="E18">
        <f>AVERAGE(D18,D19)</f>
        <v>21.305</v>
      </c>
      <c r="F18">
        <f t="shared" si="1"/>
        <v>6.4649999999999999</v>
      </c>
      <c r="H18">
        <f t="shared" si="0"/>
        <v>1.2400000000000002</v>
      </c>
      <c r="I18">
        <f t="shared" si="2"/>
        <v>0.42337265618126352</v>
      </c>
      <c r="J18" s="359"/>
      <c r="K18" s="359"/>
      <c r="L18" s="308" t="s">
        <v>18</v>
      </c>
      <c r="M18" s="310" t="s">
        <v>54</v>
      </c>
      <c r="N18" s="305" t="s">
        <v>35</v>
      </c>
      <c r="O18" s="306" t="s">
        <v>57</v>
      </c>
      <c r="P18" s="318" t="s">
        <v>61</v>
      </c>
      <c r="Q18" s="306" t="s">
        <v>62</v>
      </c>
      <c r="R18" s="306" t="s">
        <v>69</v>
      </c>
      <c r="S18" s="306" t="s">
        <v>68</v>
      </c>
      <c r="T18" s="307"/>
      <c r="U18" s="101"/>
    </row>
    <row r="19" spans="1:21" x14ac:dyDescent="0.4">
      <c r="B19">
        <v>14.83</v>
      </c>
      <c r="D19">
        <v>21.29</v>
      </c>
      <c r="J19" s="360"/>
      <c r="K19" s="360"/>
      <c r="L19" s="309"/>
      <c r="M19" s="311"/>
      <c r="N19" s="312"/>
      <c r="O19" s="312"/>
      <c r="P19" s="311"/>
      <c r="Q19" s="312"/>
      <c r="R19" s="312"/>
      <c r="S19" s="235" t="s">
        <v>66</v>
      </c>
      <c r="T19" s="236" t="s">
        <v>67</v>
      </c>
      <c r="U19" s="101"/>
    </row>
    <row r="20" spans="1:21" ht="34.9" x14ac:dyDescent="0.4">
      <c r="J20" s="365" t="s">
        <v>90</v>
      </c>
      <c r="K20" s="233" t="s">
        <v>64</v>
      </c>
      <c r="L20" s="104">
        <v>0.36322806919111938</v>
      </c>
      <c r="M20" s="263">
        <v>0.57921977768206945</v>
      </c>
      <c r="N20" s="106">
        <v>8.42097927019325</v>
      </c>
      <c r="O20" s="105">
        <v>4</v>
      </c>
      <c r="P20" s="263">
        <v>1.0887706330003036E-3</v>
      </c>
      <c r="Q20" s="115">
        <v>0.38510796666666669</v>
      </c>
      <c r="R20" s="115">
        <v>4.5731969443243745E-2</v>
      </c>
      <c r="S20" s="115">
        <v>0.25813566395491755</v>
      </c>
      <c r="T20" s="116">
        <v>0.51208026937841589</v>
      </c>
      <c r="U20" s="101"/>
    </row>
    <row r="21" spans="1:21" ht="46.5" x14ac:dyDescent="0.4">
      <c r="J21" s="320"/>
      <c r="K21" s="234" t="s">
        <v>65</v>
      </c>
      <c r="L21" s="113"/>
      <c r="M21" s="114"/>
      <c r="N21" s="112">
        <v>8.42097927019325</v>
      </c>
      <c r="O21" s="112">
        <v>3.7730158497048882</v>
      </c>
      <c r="P21" s="112">
        <v>1.4011892573537847E-3</v>
      </c>
      <c r="Q21" s="117">
        <v>0.38510796666666669</v>
      </c>
      <c r="R21" s="117">
        <v>4.5731969443243745E-2</v>
      </c>
      <c r="S21" s="117">
        <v>0.25506565062129238</v>
      </c>
      <c r="T21" s="118">
        <v>0.515150282712041</v>
      </c>
      <c r="U21" s="101"/>
    </row>
    <row r="23" spans="1:21" x14ac:dyDescent="0.4">
      <c r="J23" s="364" t="s">
        <v>59</v>
      </c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101"/>
    </row>
    <row r="24" spans="1:21" x14ac:dyDescent="0.4">
      <c r="J24" s="359" t="s">
        <v>17</v>
      </c>
      <c r="K24" s="359"/>
      <c r="L24" s="366" t="s">
        <v>60</v>
      </c>
      <c r="M24" s="362"/>
      <c r="N24" s="362" t="s">
        <v>63</v>
      </c>
      <c r="O24" s="362"/>
      <c r="P24" s="362"/>
      <c r="Q24" s="362"/>
      <c r="R24" s="362"/>
      <c r="S24" s="362"/>
      <c r="T24" s="361"/>
      <c r="U24" s="101"/>
    </row>
    <row r="25" spans="1:21" ht="13.9" customHeight="1" x14ac:dyDescent="0.4">
      <c r="J25" s="359"/>
      <c r="K25" s="359"/>
      <c r="L25" s="308" t="s">
        <v>18</v>
      </c>
      <c r="M25" s="310" t="s">
        <v>54</v>
      </c>
      <c r="N25" s="305" t="s">
        <v>35</v>
      </c>
      <c r="O25" s="306" t="s">
        <v>57</v>
      </c>
      <c r="P25" s="318" t="s">
        <v>61</v>
      </c>
      <c r="Q25" s="306" t="s">
        <v>62</v>
      </c>
      <c r="R25" s="306" t="s">
        <v>69</v>
      </c>
      <c r="S25" s="306" t="s">
        <v>68</v>
      </c>
      <c r="T25" s="307"/>
      <c r="U25" s="101"/>
    </row>
    <row r="26" spans="1:21" x14ac:dyDescent="0.4">
      <c r="J26" s="360"/>
      <c r="K26" s="360"/>
      <c r="L26" s="309"/>
      <c r="M26" s="311"/>
      <c r="N26" s="312"/>
      <c r="O26" s="312"/>
      <c r="P26" s="311"/>
      <c r="Q26" s="312"/>
      <c r="R26" s="312"/>
      <c r="S26" s="235" t="s">
        <v>66</v>
      </c>
      <c r="T26" s="236" t="s">
        <v>67</v>
      </c>
      <c r="U26" s="101"/>
    </row>
    <row r="27" spans="1:21" ht="34.9" x14ac:dyDescent="0.4">
      <c r="J27" s="365" t="s">
        <v>94</v>
      </c>
      <c r="K27" s="233" t="s">
        <v>64</v>
      </c>
      <c r="L27" s="104">
        <v>0.76657921251417838</v>
      </c>
      <c r="M27" s="263">
        <v>0.43070487175312089</v>
      </c>
      <c r="N27" s="106">
        <v>12.857390662237856</v>
      </c>
      <c r="O27" s="105">
        <v>4</v>
      </c>
      <c r="P27" s="263">
        <v>2.1097243425302777E-4</v>
      </c>
      <c r="Q27" s="115">
        <v>0.56163549999999995</v>
      </c>
      <c r="R27" s="115">
        <v>4.36819191976116E-2</v>
      </c>
      <c r="S27" s="115">
        <v>0.44035504925814573</v>
      </c>
      <c r="T27" s="116">
        <v>0.68291595074185418</v>
      </c>
      <c r="U27" s="101"/>
    </row>
    <row r="28" spans="1:21" ht="46.5" x14ac:dyDescent="0.4">
      <c r="J28" s="320"/>
      <c r="K28" s="234" t="s">
        <v>65</v>
      </c>
      <c r="L28" s="113"/>
      <c r="M28" s="114"/>
      <c r="N28" s="112">
        <v>12.857390662237856</v>
      </c>
      <c r="O28" s="112">
        <v>3.5299704177047082</v>
      </c>
      <c r="P28" s="112">
        <v>4.3244724789839525E-4</v>
      </c>
      <c r="Q28" s="117">
        <v>0.56163549999999995</v>
      </c>
      <c r="R28" s="117">
        <v>4.36819191976116E-2</v>
      </c>
      <c r="S28" s="117">
        <v>0.43371286127069414</v>
      </c>
      <c r="T28" s="118">
        <v>0.68955813872930571</v>
      </c>
      <c r="U28" s="101"/>
    </row>
  </sheetData>
  <mergeCells count="30">
    <mergeCell ref="P25:P26"/>
    <mergeCell ref="Q25:Q26"/>
    <mergeCell ref="R25:R26"/>
    <mergeCell ref="S25:T25"/>
    <mergeCell ref="J27:J28"/>
    <mergeCell ref="J8:M8"/>
    <mergeCell ref="S18:T18"/>
    <mergeCell ref="J20:J21"/>
    <mergeCell ref="J23:T23"/>
    <mergeCell ref="J24:K26"/>
    <mergeCell ref="L24:M24"/>
    <mergeCell ref="N24:T24"/>
    <mergeCell ref="L25:L26"/>
    <mergeCell ref="M25:M26"/>
    <mergeCell ref="N25:N26"/>
    <mergeCell ref="O25:O26"/>
    <mergeCell ref="J17:K19"/>
    <mergeCell ref="L17:M17"/>
    <mergeCell ref="N17:T17"/>
    <mergeCell ref="L18:L19"/>
    <mergeCell ref="M18:M19"/>
    <mergeCell ref="O18:O19"/>
    <mergeCell ref="P18:P19"/>
    <mergeCell ref="Q18:Q19"/>
    <mergeCell ref="R18:R19"/>
    <mergeCell ref="J9:J10"/>
    <mergeCell ref="K9:M9"/>
    <mergeCell ref="J14:P14"/>
    <mergeCell ref="J16:T16"/>
    <mergeCell ref="N18:N19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FA82-69E3-4A2C-8DCA-2DC578446D63}">
  <dimension ref="A1:U30"/>
  <sheetViews>
    <sheetView topLeftCell="A7" workbookViewId="0">
      <selection activeCell="H21" sqref="H21"/>
    </sheetView>
  </sheetViews>
  <sheetFormatPr defaultRowHeight="13.9" x14ac:dyDescent="0.4"/>
  <cols>
    <col min="13" max="13" width="29.86328125" customWidth="1"/>
  </cols>
  <sheetData>
    <row r="1" spans="1:17" ht="17.649999999999999" x14ac:dyDescent="0.45">
      <c r="B1" t="s">
        <v>28</v>
      </c>
      <c r="C1" t="s">
        <v>96</v>
      </c>
      <c r="D1" t="s">
        <v>38</v>
      </c>
      <c r="E1" t="s">
        <v>96</v>
      </c>
      <c r="F1" t="s">
        <v>39</v>
      </c>
      <c r="G1" t="s">
        <v>110</v>
      </c>
      <c r="H1" t="s">
        <v>113</v>
      </c>
      <c r="I1" s="1" t="s">
        <v>14</v>
      </c>
      <c r="J1" t="s">
        <v>2</v>
      </c>
      <c r="K1" t="s">
        <v>11</v>
      </c>
      <c r="L1" t="s">
        <v>117</v>
      </c>
    </row>
    <row r="2" spans="1:17" x14ac:dyDescent="0.4">
      <c r="A2" t="s">
        <v>50</v>
      </c>
      <c r="B2">
        <v>16.25</v>
      </c>
      <c r="C2">
        <v>16.145</v>
      </c>
      <c r="D2">
        <v>24.31</v>
      </c>
      <c r="E2">
        <f>AVERAGE(D2,D3)</f>
        <v>24.155000000000001</v>
      </c>
      <c r="F2">
        <f>E2-C2</f>
        <v>8.0100000000000016</v>
      </c>
      <c r="G2">
        <f>AVERAGE(F2,F4,F6)</f>
        <v>7.9549999999999992</v>
      </c>
      <c r="H2">
        <f>F2-7.955</f>
        <v>5.5000000000001492E-2</v>
      </c>
      <c r="I2">
        <f>2^-H2</f>
        <v>0.96259444310175046</v>
      </c>
      <c r="J2">
        <v>0.96259444310175046</v>
      </c>
      <c r="K2">
        <v>1.8213396671839528</v>
      </c>
      <c r="L2">
        <v>1.1974787046189284</v>
      </c>
      <c r="N2" s="30"/>
      <c r="O2" s="30"/>
      <c r="P2" s="30"/>
    </row>
    <row r="3" spans="1:17" x14ac:dyDescent="0.4">
      <c r="B3">
        <v>16.04</v>
      </c>
      <c r="D3">
        <v>24</v>
      </c>
      <c r="N3" s="30"/>
      <c r="O3" s="30"/>
      <c r="P3" s="30"/>
    </row>
    <row r="4" spans="1:17" x14ac:dyDescent="0.4">
      <c r="A4" t="s">
        <v>51</v>
      </c>
      <c r="B4">
        <v>15.74</v>
      </c>
      <c r="C4">
        <v>15.745000000000001</v>
      </c>
      <c r="D4">
        <v>23.91</v>
      </c>
      <c r="E4">
        <f>AVERAGE(D4,D5)</f>
        <v>23.83</v>
      </c>
      <c r="F4">
        <f t="shared" ref="F4:F18" si="0">E4-C4</f>
        <v>8.0849999999999973</v>
      </c>
      <c r="H4">
        <f t="shared" ref="H4:H18" si="1">F4-7.955</f>
        <v>0.12999999999999723</v>
      </c>
      <c r="I4">
        <f t="shared" ref="I4:I18" si="2">2^-H4</f>
        <v>0.91383145022940226</v>
      </c>
      <c r="J4">
        <v>0.91383145022940226</v>
      </c>
      <c r="K4">
        <v>1.6529006363084229</v>
      </c>
      <c r="L4">
        <v>1.3995858655951969</v>
      </c>
      <c r="N4" s="30"/>
      <c r="O4" s="30"/>
      <c r="P4" s="30"/>
    </row>
    <row r="5" spans="1:17" x14ac:dyDescent="0.4">
      <c r="B5">
        <v>15.75</v>
      </c>
      <c r="D5">
        <v>23.75</v>
      </c>
    </row>
    <row r="6" spans="1:17" x14ac:dyDescent="0.4">
      <c r="A6" t="s">
        <v>86</v>
      </c>
      <c r="B6">
        <v>16.04</v>
      </c>
      <c r="C6">
        <v>16.085000000000001</v>
      </c>
      <c r="D6">
        <v>23.77</v>
      </c>
      <c r="E6">
        <f>AVERAGE(D6,D7)</f>
        <v>23.855</v>
      </c>
      <c r="F6">
        <f t="shared" si="0"/>
        <v>7.77</v>
      </c>
      <c r="H6">
        <f t="shared" si="1"/>
        <v>-0.1850000000000005</v>
      </c>
      <c r="I6">
        <f t="shared" si="2"/>
        <v>1.1368169732360145</v>
      </c>
      <c r="J6">
        <v>1.1368169732360145</v>
      </c>
      <c r="K6">
        <v>1.5422108254079427</v>
      </c>
      <c r="L6">
        <v>1.0533610359548367</v>
      </c>
    </row>
    <row r="7" spans="1:17" x14ac:dyDescent="0.4">
      <c r="B7">
        <v>16.13</v>
      </c>
      <c r="D7">
        <v>23.94</v>
      </c>
    </row>
    <row r="8" spans="1:17" x14ac:dyDescent="0.4">
      <c r="A8" t="s">
        <v>22</v>
      </c>
      <c r="B8">
        <v>16.489999999999998</v>
      </c>
      <c r="C8">
        <v>16.47</v>
      </c>
      <c r="D8">
        <v>23.6</v>
      </c>
      <c r="E8">
        <f>AVERAGE(D8,D9)</f>
        <v>23.560000000000002</v>
      </c>
      <c r="F8">
        <f t="shared" si="0"/>
        <v>7.0900000000000034</v>
      </c>
      <c r="H8">
        <f t="shared" si="1"/>
        <v>-0.86499999999999666</v>
      </c>
      <c r="I8">
        <f t="shared" si="2"/>
        <v>1.8213396671839528</v>
      </c>
    </row>
    <row r="9" spans="1:17" ht="13.9" customHeight="1" x14ac:dyDescent="0.4">
      <c r="B9">
        <v>16.45</v>
      </c>
      <c r="D9">
        <v>23.52</v>
      </c>
      <c r="J9" s="372" t="s">
        <v>58</v>
      </c>
      <c r="K9" s="372"/>
      <c r="L9" s="372"/>
      <c r="M9" s="372"/>
      <c r="N9" s="119"/>
      <c r="O9" s="119"/>
      <c r="P9" s="119"/>
      <c r="Q9" s="120"/>
    </row>
    <row r="10" spans="1:17" ht="13.9" customHeight="1" x14ac:dyDescent="0.4">
      <c r="A10" t="s">
        <v>23</v>
      </c>
      <c r="B10">
        <v>17.18</v>
      </c>
      <c r="C10">
        <v>17.38</v>
      </c>
      <c r="D10">
        <v>24.52</v>
      </c>
      <c r="E10">
        <f>AVERAGE(D10,D11)</f>
        <v>24.61</v>
      </c>
      <c r="F10">
        <f t="shared" si="0"/>
        <v>7.23</v>
      </c>
      <c r="H10">
        <f t="shared" si="1"/>
        <v>-0.72499999999999964</v>
      </c>
      <c r="I10">
        <f t="shared" si="2"/>
        <v>1.6529006363084229</v>
      </c>
      <c r="J10" s="367" t="s">
        <v>17</v>
      </c>
      <c r="K10" s="369" t="s">
        <v>52</v>
      </c>
      <c r="L10" s="370"/>
      <c r="M10" s="369"/>
      <c r="Q10" s="120"/>
    </row>
    <row r="11" spans="1:17" x14ac:dyDescent="0.4">
      <c r="B11">
        <v>17.579999999999998</v>
      </c>
      <c r="D11">
        <v>24.7</v>
      </c>
      <c r="J11" s="368"/>
      <c r="K11" s="121" t="s">
        <v>77</v>
      </c>
      <c r="L11" s="121" t="s">
        <v>56</v>
      </c>
      <c r="M11" s="269" t="s">
        <v>53</v>
      </c>
      <c r="Q11" s="120"/>
    </row>
    <row r="12" spans="1:17" x14ac:dyDescent="0.4">
      <c r="A12" t="s">
        <v>24</v>
      </c>
      <c r="B12">
        <v>16.149999999999999</v>
      </c>
      <c r="C12">
        <v>16.170000000000002</v>
      </c>
      <c r="D12">
        <v>23.47</v>
      </c>
      <c r="E12">
        <f>AVERAGE(D12,D13)</f>
        <v>23.5</v>
      </c>
      <c r="F12">
        <f t="shared" si="0"/>
        <v>7.3299999999999983</v>
      </c>
      <c r="H12">
        <f t="shared" si="1"/>
        <v>-0.62500000000000178</v>
      </c>
      <c r="I12">
        <f t="shared" si="2"/>
        <v>1.5422108254079427</v>
      </c>
      <c r="J12" s="122" t="s">
        <v>10</v>
      </c>
      <c r="K12" s="125">
        <v>0.90455186208850469</v>
      </c>
      <c r="L12" s="124">
        <v>3</v>
      </c>
      <c r="M12" s="270">
        <v>0.40014091757491527</v>
      </c>
      <c r="Q12" s="120"/>
    </row>
    <row r="13" spans="1:17" x14ac:dyDescent="0.4">
      <c r="B13">
        <v>16.190000000000001</v>
      </c>
      <c r="D13">
        <v>23.53</v>
      </c>
      <c r="J13" s="126" t="s">
        <v>11</v>
      </c>
      <c r="K13" s="128">
        <v>0.98593288254344735</v>
      </c>
      <c r="L13" s="127">
        <v>3</v>
      </c>
      <c r="M13" s="271">
        <v>0.77294689808775319</v>
      </c>
      <c r="Q13" s="120"/>
    </row>
    <row r="14" spans="1:17" x14ac:dyDescent="0.4">
      <c r="A14" t="s">
        <v>25</v>
      </c>
      <c r="B14">
        <v>15.05</v>
      </c>
      <c r="C14">
        <v>14.91</v>
      </c>
      <c r="D14">
        <v>22.67</v>
      </c>
      <c r="E14">
        <f>AVERAGE(D14,D15)</f>
        <v>22.605</v>
      </c>
      <c r="F14">
        <f t="shared" si="0"/>
        <v>7.6950000000000003</v>
      </c>
      <c r="H14">
        <f t="shared" si="1"/>
        <v>-0.25999999999999979</v>
      </c>
      <c r="I14">
        <f t="shared" si="2"/>
        <v>1.1974787046189284</v>
      </c>
      <c r="J14" s="129" t="s">
        <v>15</v>
      </c>
      <c r="K14" s="131">
        <v>0.99073573510411261</v>
      </c>
      <c r="L14" s="130">
        <v>3</v>
      </c>
      <c r="M14" s="272">
        <v>0.8158890074371955</v>
      </c>
      <c r="Q14" s="120"/>
    </row>
    <row r="15" spans="1:17" x14ac:dyDescent="0.4">
      <c r="B15">
        <v>14.77</v>
      </c>
      <c r="D15">
        <v>22.54</v>
      </c>
      <c r="J15" s="371"/>
      <c r="K15" s="371"/>
      <c r="L15" s="371"/>
      <c r="M15" s="371"/>
      <c r="N15" s="371"/>
      <c r="O15" s="371"/>
      <c r="P15" s="371"/>
      <c r="Q15" s="120"/>
    </row>
    <row r="16" spans="1:17" x14ac:dyDescent="0.4">
      <c r="A16" t="s">
        <v>26</v>
      </c>
      <c r="B16">
        <v>15.61</v>
      </c>
      <c r="C16">
        <v>15.59</v>
      </c>
      <c r="D16">
        <v>23.04</v>
      </c>
      <c r="E16">
        <f>AVERAGE(D16,D17)</f>
        <v>23.06</v>
      </c>
      <c r="F16">
        <f t="shared" si="0"/>
        <v>7.4699999999999989</v>
      </c>
      <c r="H16">
        <f t="shared" si="1"/>
        <v>-0.48500000000000121</v>
      </c>
      <c r="I16">
        <f t="shared" si="2"/>
        <v>1.3995858655951969</v>
      </c>
    </row>
    <row r="17" spans="1:21" ht="13.9" customHeight="1" x14ac:dyDescent="0.4">
      <c r="B17">
        <v>15.57</v>
      </c>
      <c r="D17">
        <v>23.08</v>
      </c>
      <c r="J17" s="372" t="s">
        <v>59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120"/>
    </row>
    <row r="18" spans="1:21" ht="13.9" customHeight="1" x14ac:dyDescent="0.4">
      <c r="A18" t="s">
        <v>27</v>
      </c>
      <c r="B18">
        <v>14.85</v>
      </c>
      <c r="C18">
        <v>14.84</v>
      </c>
      <c r="D18">
        <v>22.73</v>
      </c>
      <c r="E18">
        <f>AVERAGE(D18,D19)</f>
        <v>22.72</v>
      </c>
      <c r="F18">
        <f t="shared" si="0"/>
        <v>7.879999999999999</v>
      </c>
      <c r="H18">
        <f t="shared" si="1"/>
        <v>-7.5000000000001066E-2</v>
      </c>
      <c r="I18">
        <f t="shared" si="2"/>
        <v>1.0533610359548367</v>
      </c>
      <c r="J18" s="367" t="s">
        <v>17</v>
      </c>
      <c r="K18" s="367"/>
      <c r="L18" s="373" t="s">
        <v>60</v>
      </c>
      <c r="M18" s="370"/>
      <c r="N18" s="370" t="s">
        <v>63</v>
      </c>
      <c r="O18" s="370"/>
      <c r="P18" s="370"/>
      <c r="Q18" s="370"/>
      <c r="R18" s="370"/>
      <c r="S18" s="370"/>
      <c r="T18" s="369"/>
      <c r="U18" s="120"/>
    </row>
    <row r="19" spans="1:21" ht="13.9" customHeight="1" x14ac:dyDescent="0.4">
      <c r="B19">
        <v>14.83</v>
      </c>
      <c r="D19">
        <v>22.71</v>
      </c>
      <c r="J19" s="367"/>
      <c r="K19" s="367"/>
      <c r="L19" s="308" t="s">
        <v>18</v>
      </c>
      <c r="M19" s="310" t="s">
        <v>54</v>
      </c>
      <c r="N19" s="305" t="s">
        <v>35</v>
      </c>
      <c r="O19" s="306" t="s">
        <v>57</v>
      </c>
      <c r="P19" s="318" t="s">
        <v>61</v>
      </c>
      <c r="Q19" s="306" t="s">
        <v>62</v>
      </c>
      <c r="R19" s="306" t="s">
        <v>69</v>
      </c>
      <c r="S19" s="306" t="s">
        <v>68</v>
      </c>
      <c r="T19" s="307"/>
      <c r="U19" s="120"/>
    </row>
    <row r="20" spans="1:21" x14ac:dyDescent="0.4">
      <c r="J20" s="368"/>
      <c r="K20" s="368"/>
      <c r="L20" s="309"/>
      <c r="M20" s="311"/>
      <c r="N20" s="312"/>
      <c r="O20" s="312"/>
      <c r="P20" s="311"/>
      <c r="Q20" s="312"/>
      <c r="R20" s="312"/>
      <c r="S20" s="235" t="s">
        <v>66</v>
      </c>
      <c r="T20" s="236" t="s">
        <v>67</v>
      </c>
      <c r="U20" s="120"/>
    </row>
    <row r="21" spans="1:21" ht="34.9" x14ac:dyDescent="0.4">
      <c r="J21" s="374" t="s">
        <v>91</v>
      </c>
      <c r="K21" s="233" t="s">
        <v>64</v>
      </c>
      <c r="L21" s="123">
        <v>5.3880888566350663E-2</v>
      </c>
      <c r="M21" s="268">
        <v>0.82783503827627847</v>
      </c>
      <c r="N21" s="125">
        <v>-6.3190697658010029</v>
      </c>
      <c r="O21" s="124">
        <v>4</v>
      </c>
      <c r="P21" s="268">
        <v>3.2084741915096972E-3</v>
      </c>
      <c r="Q21" s="134">
        <v>-0.66773636666666691</v>
      </c>
      <c r="R21" s="134">
        <v>0.10567004185971744</v>
      </c>
      <c r="S21" s="134">
        <v>-0.96112343715412529</v>
      </c>
      <c r="T21" s="135">
        <v>-0.37434929617920853</v>
      </c>
      <c r="U21" s="120"/>
    </row>
    <row r="22" spans="1:21" ht="46.5" x14ac:dyDescent="0.4">
      <c r="J22" s="375"/>
      <c r="K22" s="234" t="s">
        <v>65</v>
      </c>
      <c r="L22" s="132"/>
      <c r="M22" s="133"/>
      <c r="N22" s="131">
        <v>-6.3190697658010029</v>
      </c>
      <c r="O22" s="131">
        <v>3.8751067657681681</v>
      </c>
      <c r="P22" s="131">
        <v>3.5684741676807064E-3</v>
      </c>
      <c r="Q22" s="136">
        <v>-0.66773636666666691</v>
      </c>
      <c r="R22" s="136">
        <v>0.10567004185971744</v>
      </c>
      <c r="S22" s="136">
        <v>-0.96489048995244486</v>
      </c>
      <c r="T22" s="137">
        <v>-0.37058224338088902</v>
      </c>
      <c r="U22" s="120"/>
    </row>
    <row r="25" spans="1:21" x14ac:dyDescent="0.4">
      <c r="J25" s="372" t="s">
        <v>59</v>
      </c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120"/>
    </row>
    <row r="26" spans="1:21" x14ac:dyDescent="0.4">
      <c r="J26" s="367" t="s">
        <v>17</v>
      </c>
      <c r="K26" s="367"/>
      <c r="L26" s="373" t="s">
        <v>60</v>
      </c>
      <c r="M26" s="370"/>
      <c r="N26" s="370" t="s">
        <v>63</v>
      </c>
      <c r="O26" s="370"/>
      <c r="P26" s="370"/>
      <c r="Q26" s="370"/>
      <c r="R26" s="370"/>
      <c r="S26" s="370"/>
      <c r="T26" s="369"/>
      <c r="U26" s="120"/>
    </row>
    <row r="27" spans="1:21" ht="13.9" customHeight="1" x14ac:dyDescent="0.4">
      <c r="J27" s="367"/>
      <c r="K27" s="367"/>
      <c r="L27" s="308" t="s">
        <v>18</v>
      </c>
      <c r="M27" s="310" t="s">
        <v>54</v>
      </c>
      <c r="N27" s="305" t="s">
        <v>35</v>
      </c>
      <c r="O27" s="306" t="s">
        <v>57</v>
      </c>
      <c r="P27" s="318" t="s">
        <v>61</v>
      </c>
      <c r="Q27" s="306" t="s">
        <v>62</v>
      </c>
      <c r="R27" s="306" t="s">
        <v>69</v>
      </c>
      <c r="S27" s="306" t="s">
        <v>68</v>
      </c>
      <c r="T27" s="307"/>
      <c r="U27" s="120"/>
    </row>
    <row r="28" spans="1:21" x14ac:dyDescent="0.4">
      <c r="J28" s="368"/>
      <c r="K28" s="368"/>
      <c r="L28" s="309"/>
      <c r="M28" s="311"/>
      <c r="N28" s="312"/>
      <c r="O28" s="312"/>
      <c r="P28" s="311"/>
      <c r="Q28" s="312"/>
      <c r="R28" s="312"/>
      <c r="S28" s="235" t="s">
        <v>66</v>
      </c>
      <c r="T28" s="236" t="s">
        <v>67</v>
      </c>
      <c r="U28" s="120"/>
    </row>
    <row r="29" spans="1:21" ht="34.9" x14ac:dyDescent="0.4">
      <c r="J29" s="374" t="s">
        <v>94</v>
      </c>
      <c r="K29" s="233" t="s">
        <v>64</v>
      </c>
      <c r="L29" s="123">
        <v>0.33727495069642</v>
      </c>
      <c r="M29" s="268">
        <v>0.5925548405575668</v>
      </c>
      <c r="N29" s="125">
        <v>-1.753978600802677</v>
      </c>
      <c r="O29" s="124">
        <v>4</v>
      </c>
      <c r="P29" s="268">
        <v>0.15429763065922245</v>
      </c>
      <c r="Q29" s="134">
        <v>-0.21239436666666656</v>
      </c>
      <c r="R29" s="134">
        <v>0.12109290647529455</v>
      </c>
      <c r="S29" s="134">
        <v>-0.54860217412417223</v>
      </c>
      <c r="T29" s="135">
        <v>0.12381344079083911</v>
      </c>
      <c r="U29" s="120"/>
    </row>
    <row r="30" spans="1:21" ht="46.5" x14ac:dyDescent="0.4">
      <c r="J30" s="375"/>
      <c r="K30" s="234" t="s">
        <v>65</v>
      </c>
      <c r="L30" s="132"/>
      <c r="M30" s="133"/>
      <c r="N30" s="131">
        <v>-1.753978600802677</v>
      </c>
      <c r="O30" s="131">
        <v>3.5063552165191685</v>
      </c>
      <c r="P30" s="131">
        <v>0.16430397941235025</v>
      </c>
      <c r="Q30" s="136">
        <v>-0.21239436666666656</v>
      </c>
      <c r="R30" s="136">
        <v>0.12109290647529455</v>
      </c>
      <c r="S30" s="136">
        <v>-0.56811803466525612</v>
      </c>
      <c r="T30" s="137">
        <v>0.14332930133192295</v>
      </c>
      <c r="U30" s="120"/>
    </row>
  </sheetData>
  <mergeCells count="30">
    <mergeCell ref="J29:J30"/>
    <mergeCell ref="J21:J22"/>
    <mergeCell ref="J25:T25"/>
    <mergeCell ref="J26:K28"/>
    <mergeCell ref="L26:M26"/>
    <mergeCell ref="N26:T26"/>
    <mergeCell ref="L27:L28"/>
    <mergeCell ref="M27:M28"/>
    <mergeCell ref="N27:N28"/>
    <mergeCell ref="O27:O28"/>
    <mergeCell ref="P27:P28"/>
    <mergeCell ref="Q27:Q28"/>
    <mergeCell ref="R27:R28"/>
    <mergeCell ref="S27:T27"/>
    <mergeCell ref="J18:K20"/>
    <mergeCell ref="L18:M18"/>
    <mergeCell ref="N18:T18"/>
    <mergeCell ref="L19:L20"/>
    <mergeCell ref="S19:T19"/>
    <mergeCell ref="M19:M20"/>
    <mergeCell ref="N19:N20"/>
    <mergeCell ref="O19:O20"/>
    <mergeCell ref="P19:P20"/>
    <mergeCell ref="Q19:Q20"/>
    <mergeCell ref="R19:R20"/>
    <mergeCell ref="J10:J11"/>
    <mergeCell ref="K10:M10"/>
    <mergeCell ref="J15:P15"/>
    <mergeCell ref="J9:M9"/>
    <mergeCell ref="J17:T1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6632-E5DC-4916-846D-99E3BC9AA2F5}">
  <dimension ref="A1:U28"/>
  <sheetViews>
    <sheetView workbookViewId="0">
      <selection activeCell="G21" sqref="G21"/>
    </sheetView>
  </sheetViews>
  <sheetFormatPr defaultRowHeight="13.9" x14ac:dyDescent="0.4"/>
  <cols>
    <col min="13" max="13" width="29.86328125" customWidth="1"/>
  </cols>
  <sheetData>
    <row r="1" spans="1:21" ht="17.649999999999999" x14ac:dyDescent="0.45">
      <c r="B1" t="s">
        <v>0</v>
      </c>
      <c r="C1" t="s">
        <v>99</v>
      </c>
      <c r="D1" t="s">
        <v>46</v>
      </c>
      <c r="E1" t="s">
        <v>99</v>
      </c>
      <c r="F1" t="s">
        <v>47</v>
      </c>
      <c r="G1" t="s">
        <v>106</v>
      </c>
      <c r="H1" t="s">
        <v>113</v>
      </c>
      <c r="I1" s="1" t="s">
        <v>14</v>
      </c>
      <c r="J1" t="s">
        <v>115</v>
      </c>
      <c r="K1" t="s">
        <v>11</v>
      </c>
      <c r="L1" t="s">
        <v>117</v>
      </c>
    </row>
    <row r="2" spans="1:21" x14ac:dyDescent="0.4">
      <c r="A2" t="s">
        <v>50</v>
      </c>
      <c r="B2">
        <v>14.43</v>
      </c>
      <c r="C2">
        <f>AVERAGE(B2,B3)</f>
        <v>14.535</v>
      </c>
      <c r="D2">
        <v>20.65</v>
      </c>
      <c r="E2">
        <f>AVERAGE(D2,D3)</f>
        <v>20.785</v>
      </c>
      <c r="F2">
        <f>E2-C2</f>
        <v>6.25</v>
      </c>
      <c r="G2">
        <f>AVERAGE(F2,F4,F6)</f>
        <v>5.8299999999999992</v>
      </c>
      <c r="H2">
        <f>F2-5.83</f>
        <v>0.41999999999999993</v>
      </c>
      <c r="I2">
        <f>2^-H2</f>
        <v>0.74742462431746925</v>
      </c>
      <c r="J2">
        <v>0.74742462431746925</v>
      </c>
      <c r="K2">
        <v>4.2134441438193457</v>
      </c>
      <c r="L2">
        <v>2.6390158215457893</v>
      </c>
    </row>
    <row r="3" spans="1:21" x14ac:dyDescent="0.4">
      <c r="B3">
        <v>14.64</v>
      </c>
      <c r="D3">
        <v>20.92</v>
      </c>
    </row>
    <row r="4" spans="1:21" x14ac:dyDescent="0.4">
      <c r="A4" t="s">
        <v>51</v>
      </c>
      <c r="B4">
        <v>15.43</v>
      </c>
      <c r="C4">
        <f>AVERAGE(B4,B5)</f>
        <v>15.484999999999999</v>
      </c>
      <c r="D4">
        <v>21.05</v>
      </c>
      <c r="E4">
        <f>AVERAGE(D4,D5)</f>
        <v>21.189999999999998</v>
      </c>
      <c r="F4">
        <f t="shared" ref="F4:F18" si="0">E4-C4</f>
        <v>5.7049999999999983</v>
      </c>
      <c r="H4">
        <f t="shared" ref="H4:H18" si="1">F4-5.83</f>
        <v>-0.12500000000000178</v>
      </c>
      <c r="I4">
        <f t="shared" ref="I4:I18" si="2">2^-H4</f>
        <v>1.090507732665259</v>
      </c>
      <c r="J4">
        <v>1.090507732665259</v>
      </c>
      <c r="K4">
        <v>4.5630548634736936</v>
      </c>
      <c r="L4">
        <v>2.1885874025214802</v>
      </c>
    </row>
    <row r="5" spans="1:21" x14ac:dyDescent="0.4">
      <c r="B5">
        <v>15.54</v>
      </c>
      <c r="D5">
        <v>21.33</v>
      </c>
    </row>
    <row r="6" spans="1:21" x14ac:dyDescent="0.4">
      <c r="A6" t="s">
        <v>86</v>
      </c>
      <c r="B6">
        <v>15.54</v>
      </c>
      <c r="C6">
        <f>AVERAGE(B6,B7)</f>
        <v>15.55</v>
      </c>
      <c r="D6">
        <v>21</v>
      </c>
      <c r="E6">
        <f>AVERAGE(D6,D7)</f>
        <v>21.085000000000001</v>
      </c>
      <c r="F6">
        <f t="shared" si="0"/>
        <v>5.5350000000000001</v>
      </c>
      <c r="H6">
        <f t="shared" si="1"/>
        <v>-0.29499999999999993</v>
      </c>
      <c r="I6">
        <f t="shared" si="2"/>
        <v>1.226884977253804</v>
      </c>
      <c r="J6">
        <v>1.226884977253804</v>
      </c>
      <c r="K6">
        <v>3.1492319062768082</v>
      </c>
      <c r="L6">
        <v>2.3375544971224906</v>
      </c>
    </row>
    <row r="7" spans="1:21" x14ac:dyDescent="0.4">
      <c r="B7">
        <v>15.56</v>
      </c>
      <c r="D7">
        <v>21.17</v>
      </c>
    </row>
    <row r="8" spans="1:21" x14ac:dyDescent="0.4">
      <c r="A8" t="s">
        <v>22</v>
      </c>
      <c r="B8">
        <v>16.04</v>
      </c>
      <c r="C8">
        <f>AVERAGE(B8,B9)</f>
        <v>15.98</v>
      </c>
      <c r="D8">
        <v>19.809999999999999</v>
      </c>
      <c r="E8">
        <f>AVERAGE(D8,D9)</f>
        <v>19.734999999999999</v>
      </c>
      <c r="F8">
        <f t="shared" si="0"/>
        <v>3.754999999999999</v>
      </c>
      <c r="H8">
        <f t="shared" si="1"/>
        <v>-2.0750000000000011</v>
      </c>
      <c r="I8">
        <f t="shared" si="2"/>
        <v>4.2134441438193457</v>
      </c>
    </row>
    <row r="9" spans="1:21" ht="13.9" customHeight="1" x14ac:dyDescent="0.4">
      <c r="B9">
        <v>15.92</v>
      </c>
      <c r="D9">
        <v>19.66</v>
      </c>
      <c r="K9" s="408" t="s">
        <v>72</v>
      </c>
      <c r="L9" s="408"/>
      <c r="M9" s="408"/>
      <c r="N9" s="408"/>
      <c r="O9" s="194"/>
      <c r="P9" s="194"/>
      <c r="Q9" s="194"/>
      <c r="R9" s="195"/>
    </row>
    <row r="10" spans="1:21" ht="13.9" customHeight="1" x14ac:dyDescent="0.4">
      <c r="A10" t="s">
        <v>23</v>
      </c>
      <c r="B10">
        <v>16.79</v>
      </c>
      <c r="C10">
        <f>AVERAGE(B10,B11)</f>
        <v>16.899999999999999</v>
      </c>
      <c r="D10">
        <v>20.21</v>
      </c>
      <c r="E10">
        <f>AVERAGE(D10,D11)</f>
        <v>20.54</v>
      </c>
      <c r="F10">
        <f t="shared" si="0"/>
        <v>3.6400000000000006</v>
      </c>
      <c r="H10">
        <f t="shared" si="1"/>
        <v>-2.1899999999999995</v>
      </c>
      <c r="I10">
        <f t="shared" si="2"/>
        <v>4.5630548634736936</v>
      </c>
      <c r="K10" s="403" t="s">
        <v>17</v>
      </c>
      <c r="L10" s="405" t="s">
        <v>74</v>
      </c>
      <c r="M10" s="406"/>
      <c r="N10" s="405"/>
      <c r="R10" s="195"/>
    </row>
    <row r="11" spans="1:21" x14ac:dyDescent="0.4">
      <c r="B11">
        <v>17.010000000000002</v>
      </c>
      <c r="D11">
        <v>20.87</v>
      </c>
      <c r="K11" s="404"/>
      <c r="L11" s="196" t="s">
        <v>77</v>
      </c>
      <c r="M11" s="196" t="s">
        <v>56</v>
      </c>
      <c r="N11" s="288" t="s">
        <v>53</v>
      </c>
      <c r="R11" s="195"/>
    </row>
    <row r="12" spans="1:21" x14ac:dyDescent="0.4">
      <c r="A12" t="s">
        <v>24</v>
      </c>
      <c r="B12">
        <v>15.7</v>
      </c>
      <c r="C12">
        <f>AVERAGE(B12,B13)</f>
        <v>15.58</v>
      </c>
      <c r="D12">
        <v>19.82</v>
      </c>
      <c r="E12">
        <f>AVERAGE(D12,D13)</f>
        <v>19.755000000000003</v>
      </c>
      <c r="F12">
        <f t="shared" si="0"/>
        <v>4.1750000000000025</v>
      </c>
      <c r="H12">
        <f t="shared" si="1"/>
        <v>-1.6549999999999976</v>
      </c>
      <c r="I12">
        <f t="shared" si="2"/>
        <v>3.1492319062768082</v>
      </c>
      <c r="K12" s="197" t="s">
        <v>10</v>
      </c>
      <c r="L12" s="200">
        <v>0.9416588864132287</v>
      </c>
      <c r="M12" s="199">
        <v>3</v>
      </c>
      <c r="N12" s="289">
        <v>0.53408685792180943</v>
      </c>
      <c r="R12" s="195"/>
    </row>
    <row r="13" spans="1:21" x14ac:dyDescent="0.4">
      <c r="B13">
        <v>15.46</v>
      </c>
      <c r="D13">
        <v>19.690000000000001</v>
      </c>
      <c r="K13" s="201" t="s">
        <v>11</v>
      </c>
      <c r="L13" s="203">
        <v>0.92152638258712116</v>
      </c>
      <c r="M13" s="202">
        <v>3</v>
      </c>
      <c r="N13" s="290">
        <v>0.45773170183814949</v>
      </c>
      <c r="R13" s="195"/>
    </row>
    <row r="14" spans="1:21" x14ac:dyDescent="0.4">
      <c r="A14" t="s">
        <v>25</v>
      </c>
      <c r="B14">
        <v>14.52</v>
      </c>
      <c r="C14">
        <f>AVERAGE(B14,B15)</f>
        <v>14.585000000000001</v>
      </c>
      <c r="D14">
        <v>19.18</v>
      </c>
      <c r="E14">
        <f>AVERAGE(D14,D15)</f>
        <v>19.015000000000001</v>
      </c>
      <c r="F14">
        <f t="shared" si="0"/>
        <v>4.43</v>
      </c>
      <c r="H14">
        <f t="shared" si="1"/>
        <v>-1.4000000000000004</v>
      </c>
      <c r="I14">
        <f t="shared" si="2"/>
        <v>2.6390158215457893</v>
      </c>
      <c r="K14" s="204" t="s">
        <v>15</v>
      </c>
      <c r="L14" s="206">
        <v>0.96319926595199423</v>
      </c>
      <c r="M14" s="205">
        <v>3</v>
      </c>
      <c r="N14" s="291">
        <v>0.63133659090401895</v>
      </c>
      <c r="R14" s="195"/>
    </row>
    <row r="15" spans="1:21" x14ac:dyDescent="0.4">
      <c r="B15">
        <v>14.65</v>
      </c>
      <c r="D15">
        <v>18.850000000000001</v>
      </c>
      <c r="K15" s="407"/>
      <c r="L15" s="407"/>
      <c r="M15" s="407"/>
      <c r="N15" s="407"/>
      <c r="O15" s="407"/>
      <c r="P15" s="407"/>
      <c r="Q15" s="407"/>
      <c r="R15" s="195"/>
    </row>
    <row r="16" spans="1:21" x14ac:dyDescent="0.4">
      <c r="A16" t="s">
        <v>26</v>
      </c>
      <c r="B16">
        <v>15.65</v>
      </c>
      <c r="C16">
        <f>AVERAGE(B16,B17)</f>
        <v>15.215</v>
      </c>
      <c r="D16">
        <v>19.809999999999999</v>
      </c>
      <c r="E16">
        <f>AVERAGE(D16,D17)</f>
        <v>19.914999999999999</v>
      </c>
      <c r="F16">
        <f t="shared" si="0"/>
        <v>4.6999999999999993</v>
      </c>
      <c r="H16">
        <f t="shared" si="1"/>
        <v>-1.1300000000000008</v>
      </c>
      <c r="I16">
        <f t="shared" si="2"/>
        <v>2.1885874025214802</v>
      </c>
      <c r="J16" s="408" t="s">
        <v>80</v>
      </c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195"/>
    </row>
    <row r="17" spans="1:21" x14ac:dyDescent="0.4">
      <c r="B17">
        <v>14.78</v>
      </c>
      <c r="D17">
        <v>20.02</v>
      </c>
      <c r="J17" s="403" t="s">
        <v>17</v>
      </c>
      <c r="K17" s="403"/>
      <c r="L17" s="411" t="s">
        <v>82</v>
      </c>
      <c r="M17" s="406"/>
      <c r="N17" s="406" t="s">
        <v>84</v>
      </c>
      <c r="O17" s="406"/>
      <c r="P17" s="406"/>
      <c r="Q17" s="406"/>
      <c r="R17" s="406"/>
      <c r="S17" s="406"/>
      <c r="T17" s="405"/>
      <c r="U17" s="195"/>
    </row>
    <row r="18" spans="1:21" ht="13.9" customHeight="1" x14ac:dyDescent="0.4">
      <c r="A18" t="s">
        <v>27</v>
      </c>
      <c r="B18">
        <v>14.81</v>
      </c>
      <c r="C18">
        <f>AVERAGE(B18,B19)</f>
        <v>14.855</v>
      </c>
      <c r="D18">
        <v>19.45</v>
      </c>
      <c r="E18">
        <f>AVERAGE(D18,D19)</f>
        <v>19.46</v>
      </c>
      <c r="F18">
        <f t="shared" si="0"/>
        <v>4.6050000000000004</v>
      </c>
      <c r="H18">
        <f t="shared" si="1"/>
        <v>-1.2249999999999996</v>
      </c>
      <c r="I18">
        <f t="shared" si="2"/>
        <v>2.3375544971224906</v>
      </c>
      <c r="J18" s="403"/>
      <c r="K18" s="403"/>
      <c r="L18" s="308" t="s">
        <v>18</v>
      </c>
      <c r="M18" s="310" t="s">
        <v>54</v>
      </c>
      <c r="N18" s="305" t="s">
        <v>35</v>
      </c>
      <c r="O18" s="306" t="s">
        <v>57</v>
      </c>
      <c r="P18" s="318" t="s">
        <v>61</v>
      </c>
      <c r="Q18" s="306" t="s">
        <v>62</v>
      </c>
      <c r="R18" s="306" t="s">
        <v>69</v>
      </c>
      <c r="S18" s="306" t="s">
        <v>68</v>
      </c>
      <c r="T18" s="307"/>
      <c r="U18" s="195"/>
    </row>
    <row r="19" spans="1:21" x14ac:dyDescent="0.4">
      <c r="B19">
        <v>14.9</v>
      </c>
      <c r="D19">
        <v>19.47</v>
      </c>
      <c r="J19" s="404"/>
      <c r="K19" s="404"/>
      <c r="L19" s="309"/>
      <c r="M19" s="311"/>
      <c r="N19" s="312"/>
      <c r="O19" s="312"/>
      <c r="P19" s="311"/>
      <c r="Q19" s="312"/>
      <c r="R19" s="312"/>
      <c r="S19" s="235" t="s">
        <v>66</v>
      </c>
      <c r="T19" s="236" t="s">
        <v>67</v>
      </c>
      <c r="U19" s="195"/>
    </row>
    <row r="20" spans="1:21" ht="34.9" x14ac:dyDescent="0.4">
      <c r="J20" s="409" t="s">
        <v>92</v>
      </c>
      <c r="K20" s="233" t="s">
        <v>64</v>
      </c>
      <c r="L20" s="198">
        <v>4.1292153073588063</v>
      </c>
      <c r="M20" s="292">
        <v>0.11195161756971612</v>
      </c>
      <c r="N20" s="200">
        <v>-6.5863945261707446</v>
      </c>
      <c r="O20" s="199">
        <v>4</v>
      </c>
      <c r="P20" s="292">
        <v>2.751698503008629E-3</v>
      </c>
      <c r="Q20" s="209">
        <v>-2.9536378000000001</v>
      </c>
      <c r="R20" s="209">
        <v>0.44844531985805774</v>
      </c>
      <c r="S20" s="209">
        <v>-4.1987216132687628</v>
      </c>
      <c r="T20" s="210">
        <v>-1.7085539867312369</v>
      </c>
      <c r="U20" s="211"/>
    </row>
    <row r="21" spans="1:21" ht="46.5" x14ac:dyDescent="0.4">
      <c r="J21" s="410"/>
      <c r="K21" s="234" t="s">
        <v>65</v>
      </c>
      <c r="L21" s="207"/>
      <c r="M21" s="208"/>
      <c r="N21" s="206">
        <v>-6.5863945261707437</v>
      </c>
      <c r="O21" s="206">
        <v>2.4445525262537213</v>
      </c>
      <c r="P21" s="206">
        <v>1.303620658258074E-2</v>
      </c>
      <c r="Q21" s="212">
        <v>-2.9536378000000001</v>
      </c>
      <c r="R21" s="212">
        <v>0.4484453198580578</v>
      </c>
      <c r="S21" s="212">
        <v>-4.5829911101570771</v>
      </c>
      <c r="T21" s="213">
        <v>-1.3242844898429231</v>
      </c>
      <c r="U21" s="211"/>
    </row>
    <row r="23" spans="1:21" x14ac:dyDescent="0.4">
      <c r="J23" s="408" t="s">
        <v>80</v>
      </c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195"/>
    </row>
    <row r="24" spans="1:21" x14ac:dyDescent="0.4">
      <c r="J24" s="403" t="s">
        <v>17</v>
      </c>
      <c r="K24" s="403"/>
      <c r="L24" s="411" t="s">
        <v>82</v>
      </c>
      <c r="M24" s="406"/>
      <c r="N24" s="406" t="s">
        <v>84</v>
      </c>
      <c r="O24" s="406"/>
      <c r="P24" s="406"/>
      <c r="Q24" s="406"/>
      <c r="R24" s="406"/>
      <c r="S24" s="406"/>
      <c r="T24" s="405"/>
      <c r="U24" s="195"/>
    </row>
    <row r="25" spans="1:21" ht="13.9" customHeight="1" x14ac:dyDescent="0.4">
      <c r="J25" s="403"/>
      <c r="K25" s="403"/>
      <c r="L25" s="308" t="s">
        <v>18</v>
      </c>
      <c r="M25" s="310" t="s">
        <v>54</v>
      </c>
      <c r="N25" s="305" t="s">
        <v>35</v>
      </c>
      <c r="O25" s="306" t="s">
        <v>57</v>
      </c>
      <c r="P25" s="318" t="s">
        <v>61</v>
      </c>
      <c r="Q25" s="306" t="s">
        <v>62</v>
      </c>
      <c r="R25" s="306" t="s">
        <v>69</v>
      </c>
      <c r="S25" s="306" t="s">
        <v>68</v>
      </c>
      <c r="T25" s="307"/>
      <c r="U25" s="195"/>
    </row>
    <row r="26" spans="1:21" x14ac:dyDescent="0.4">
      <c r="J26" s="404"/>
      <c r="K26" s="404"/>
      <c r="L26" s="309"/>
      <c r="M26" s="311"/>
      <c r="N26" s="312"/>
      <c r="O26" s="312"/>
      <c r="P26" s="311"/>
      <c r="Q26" s="312"/>
      <c r="R26" s="312"/>
      <c r="S26" s="235" t="s">
        <v>66</v>
      </c>
      <c r="T26" s="236" t="s">
        <v>67</v>
      </c>
      <c r="U26" s="195"/>
    </row>
    <row r="27" spans="1:21" ht="34.9" x14ac:dyDescent="0.4">
      <c r="J27" s="409" t="s">
        <v>93</v>
      </c>
      <c r="K27" s="233" t="s">
        <v>64</v>
      </c>
      <c r="L27" s="198">
        <v>3.4085276007306917E-2</v>
      </c>
      <c r="M27" s="292">
        <v>0.86250806016969606</v>
      </c>
      <c r="N27" s="200">
        <v>-7.0209677584976378</v>
      </c>
      <c r="O27" s="199">
        <v>4</v>
      </c>
      <c r="P27" s="292">
        <v>2.1676914036974858E-3</v>
      </c>
      <c r="Q27" s="209">
        <v>-1.3667799343333329</v>
      </c>
      <c r="R27" s="209">
        <v>0.19467115949636543</v>
      </c>
      <c r="S27" s="209">
        <v>-1.9072737222401956</v>
      </c>
      <c r="T27" s="210">
        <v>-0.82628614642647025</v>
      </c>
      <c r="U27" s="195"/>
    </row>
    <row r="28" spans="1:21" ht="46.5" x14ac:dyDescent="0.4">
      <c r="J28" s="410"/>
      <c r="K28" s="234" t="s">
        <v>65</v>
      </c>
      <c r="L28" s="207"/>
      <c r="M28" s="208"/>
      <c r="N28" s="206">
        <v>-7.0209677584976369</v>
      </c>
      <c r="O28" s="206">
        <v>3.9784274511857616</v>
      </c>
      <c r="P28" s="206">
        <v>2.2118679882783842E-3</v>
      </c>
      <c r="Q28" s="212">
        <v>-1.3667799343333329</v>
      </c>
      <c r="R28" s="212">
        <v>0.19467115949636546</v>
      </c>
      <c r="S28" s="212">
        <v>-1.9084315212454195</v>
      </c>
      <c r="T28" s="213">
        <v>-0.82512834742124641</v>
      </c>
      <c r="U28" s="195"/>
    </row>
  </sheetData>
  <mergeCells count="30">
    <mergeCell ref="P25:P26"/>
    <mergeCell ref="Q25:Q26"/>
    <mergeCell ref="R25:R26"/>
    <mergeCell ref="S25:T25"/>
    <mergeCell ref="J27:J28"/>
    <mergeCell ref="K9:N9"/>
    <mergeCell ref="S18:T18"/>
    <mergeCell ref="J20:J21"/>
    <mergeCell ref="J23:T23"/>
    <mergeCell ref="J24:K26"/>
    <mergeCell ref="L24:M24"/>
    <mergeCell ref="N24:T24"/>
    <mergeCell ref="L25:L26"/>
    <mergeCell ref="M25:M26"/>
    <mergeCell ref="N25:N26"/>
    <mergeCell ref="O25:O26"/>
    <mergeCell ref="J17:K19"/>
    <mergeCell ref="L17:M17"/>
    <mergeCell ref="N17:T17"/>
    <mergeCell ref="L18:L19"/>
    <mergeCell ref="M18:M19"/>
    <mergeCell ref="O18:O19"/>
    <mergeCell ref="P18:P19"/>
    <mergeCell ref="Q18:Q19"/>
    <mergeCell ref="R18:R19"/>
    <mergeCell ref="K10:K11"/>
    <mergeCell ref="L10:N10"/>
    <mergeCell ref="K15:Q15"/>
    <mergeCell ref="J16:T16"/>
    <mergeCell ref="N18:N19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BB90-0E79-413A-99CC-49C2D4DEE7CF}">
  <dimension ref="A1:U28"/>
  <sheetViews>
    <sheetView workbookViewId="0">
      <selection activeCell="F20" sqref="F20"/>
    </sheetView>
  </sheetViews>
  <sheetFormatPr defaultRowHeight="13.9" x14ac:dyDescent="0.4"/>
  <sheetData>
    <row r="1" spans="1:21" ht="17.649999999999999" x14ac:dyDescent="0.45">
      <c r="B1" t="s">
        <v>28</v>
      </c>
      <c r="C1" t="s">
        <v>96</v>
      </c>
      <c r="D1" t="s">
        <v>48</v>
      </c>
      <c r="E1" t="s">
        <v>99</v>
      </c>
      <c r="F1" t="s">
        <v>49</v>
      </c>
      <c r="G1" t="s">
        <v>105</v>
      </c>
      <c r="H1" t="s">
        <v>113</v>
      </c>
      <c r="I1" s="1" t="s">
        <v>14</v>
      </c>
      <c r="J1" t="s">
        <v>2</v>
      </c>
      <c r="K1" t="s">
        <v>11</v>
      </c>
      <c r="L1" t="s">
        <v>117</v>
      </c>
    </row>
    <row r="2" spans="1:21" x14ac:dyDescent="0.4">
      <c r="A2" t="s">
        <v>50</v>
      </c>
      <c r="B2">
        <v>14.43</v>
      </c>
      <c r="C2">
        <v>14.535</v>
      </c>
      <c r="D2">
        <v>20.63</v>
      </c>
      <c r="E2">
        <f>AVERAGE(D2,D3)</f>
        <v>20.555</v>
      </c>
      <c r="F2">
        <f>E2-C2</f>
        <v>6.02</v>
      </c>
      <c r="G2">
        <f>AVERAGE(F2,F4,F6)</f>
        <v>5.9516666666666671</v>
      </c>
      <c r="H2">
        <f>F2-5.95</f>
        <v>6.9999999999999396E-2</v>
      </c>
      <c r="I2">
        <f>2^-H2</f>
        <v>0.95263799804393767</v>
      </c>
      <c r="J2">
        <v>0.95263799804393767</v>
      </c>
      <c r="K2">
        <v>1.2268849772538033</v>
      </c>
      <c r="L2">
        <v>1.5209787532410106</v>
      </c>
    </row>
    <row r="3" spans="1:21" x14ac:dyDescent="0.4">
      <c r="B3">
        <v>14.64</v>
      </c>
      <c r="D3">
        <v>20.48</v>
      </c>
    </row>
    <row r="4" spans="1:21" x14ac:dyDescent="0.4">
      <c r="A4" t="s">
        <v>51</v>
      </c>
      <c r="B4">
        <v>15.43</v>
      </c>
      <c r="C4">
        <v>15.484999999999999</v>
      </c>
      <c r="D4">
        <v>21.33</v>
      </c>
      <c r="E4">
        <f>AVERAGE(D4,D5)</f>
        <v>21.375</v>
      </c>
      <c r="F4">
        <f t="shared" ref="F4:F18" si="0">E4-C4</f>
        <v>5.8900000000000006</v>
      </c>
      <c r="H4">
        <f t="shared" ref="H4:H18" si="1">F4-5.95</f>
        <v>-5.9999999999999609E-2</v>
      </c>
      <c r="I4">
        <f t="shared" ref="I4:I18" si="2">2^-H4</f>
        <v>1.0424657608411212</v>
      </c>
      <c r="J4">
        <v>1.0424657608411212</v>
      </c>
      <c r="K4">
        <v>0.92018765062487495</v>
      </c>
      <c r="L4">
        <v>1.8596098852263243</v>
      </c>
    </row>
    <row r="5" spans="1:21" x14ac:dyDescent="0.4">
      <c r="B5">
        <v>15.54</v>
      </c>
      <c r="D5">
        <v>21.42</v>
      </c>
    </row>
    <row r="6" spans="1:21" x14ac:dyDescent="0.4">
      <c r="A6" t="s">
        <v>86</v>
      </c>
      <c r="B6">
        <v>15.54</v>
      </c>
      <c r="C6">
        <v>15.55</v>
      </c>
      <c r="D6">
        <v>21.35</v>
      </c>
      <c r="E6">
        <f>AVERAGE(D6,D7)</f>
        <v>21.495000000000001</v>
      </c>
      <c r="F6">
        <f t="shared" si="0"/>
        <v>5.9450000000000003</v>
      </c>
      <c r="H6">
        <f t="shared" si="1"/>
        <v>-4.9999999999998934E-3</v>
      </c>
      <c r="I6">
        <f t="shared" si="2"/>
        <v>1.0034717485095026</v>
      </c>
      <c r="J6">
        <v>1.0034717485095026</v>
      </c>
      <c r="K6">
        <v>1.3947436663504049</v>
      </c>
      <c r="L6">
        <v>2.0562276533121331</v>
      </c>
    </row>
    <row r="7" spans="1:21" x14ac:dyDescent="0.4">
      <c r="B7">
        <v>15.56</v>
      </c>
      <c r="D7">
        <v>21.64</v>
      </c>
    </row>
    <row r="8" spans="1:21" ht="13.9" customHeight="1" x14ac:dyDescent="0.4">
      <c r="A8" t="s">
        <v>22</v>
      </c>
      <c r="B8">
        <v>16.04</v>
      </c>
      <c r="C8">
        <v>15.98</v>
      </c>
      <c r="D8">
        <v>21.76</v>
      </c>
      <c r="E8">
        <f>AVERAGE(D8,D9)</f>
        <v>21.635000000000002</v>
      </c>
      <c r="F8">
        <f t="shared" si="0"/>
        <v>5.6550000000000011</v>
      </c>
      <c r="H8">
        <f t="shared" si="1"/>
        <v>-0.29499999999999904</v>
      </c>
      <c r="I8">
        <f t="shared" si="2"/>
        <v>1.2268849772538033</v>
      </c>
      <c r="J8" s="412" t="s">
        <v>72</v>
      </c>
      <c r="K8" s="412"/>
      <c r="L8" s="412"/>
      <c r="M8" s="412"/>
      <c r="N8" s="298"/>
      <c r="O8" s="298"/>
      <c r="P8" s="298"/>
      <c r="Q8" s="214"/>
    </row>
    <row r="9" spans="1:21" ht="13.9" customHeight="1" x14ac:dyDescent="0.4">
      <c r="B9">
        <v>15.92</v>
      </c>
      <c r="D9">
        <v>21.51</v>
      </c>
      <c r="J9" s="413" t="s">
        <v>17</v>
      </c>
      <c r="K9" s="415" t="s">
        <v>74</v>
      </c>
      <c r="L9" s="416"/>
      <c r="M9" s="415"/>
      <c r="Q9" s="214"/>
    </row>
    <row r="10" spans="1:21" x14ac:dyDescent="0.4">
      <c r="A10" t="s">
        <v>23</v>
      </c>
      <c r="B10">
        <v>16.79</v>
      </c>
      <c r="C10">
        <v>16.899999999999999</v>
      </c>
      <c r="D10">
        <v>23.46</v>
      </c>
      <c r="E10">
        <f>AVERAGE(D10,D11)</f>
        <v>22.97</v>
      </c>
      <c r="F10">
        <f t="shared" si="0"/>
        <v>6.07</v>
      </c>
      <c r="H10">
        <f t="shared" si="1"/>
        <v>0.12000000000000011</v>
      </c>
      <c r="I10">
        <f t="shared" si="2"/>
        <v>0.92018765062487495</v>
      </c>
      <c r="J10" s="414"/>
      <c r="K10" s="242" t="s">
        <v>78</v>
      </c>
      <c r="L10" s="242" t="s">
        <v>76</v>
      </c>
      <c r="M10" s="294" t="s">
        <v>75</v>
      </c>
      <c r="Q10" s="214"/>
    </row>
    <row r="11" spans="1:21" x14ac:dyDescent="0.4">
      <c r="B11">
        <v>17.010000000000002</v>
      </c>
      <c r="D11">
        <v>22.48</v>
      </c>
      <c r="J11" s="215" t="s">
        <v>10</v>
      </c>
      <c r="K11" s="217">
        <v>0.99424249722244362</v>
      </c>
      <c r="L11" s="218">
        <v>3</v>
      </c>
      <c r="M11" s="295">
        <v>0.85494387210528289</v>
      </c>
      <c r="Q11" s="214"/>
    </row>
    <row r="12" spans="1:21" ht="13.9" customHeight="1" x14ac:dyDescent="0.4">
      <c r="A12" t="s">
        <v>24</v>
      </c>
      <c r="B12">
        <v>15.7</v>
      </c>
      <c r="C12">
        <v>15.58</v>
      </c>
      <c r="D12">
        <v>20.76</v>
      </c>
      <c r="E12">
        <f>AVERAGE(D12,D13)</f>
        <v>21.05</v>
      </c>
      <c r="F12">
        <f t="shared" si="0"/>
        <v>5.4700000000000006</v>
      </c>
      <c r="H12">
        <f t="shared" si="1"/>
        <v>-0.47999999999999954</v>
      </c>
      <c r="I12">
        <f t="shared" si="2"/>
        <v>1.3947436663504049</v>
      </c>
      <c r="J12" s="227" t="s">
        <v>11</v>
      </c>
      <c r="K12" s="229">
        <v>0.97225997358767835</v>
      </c>
      <c r="L12" s="228">
        <v>3</v>
      </c>
      <c r="M12" s="296">
        <v>0.68041716584528833</v>
      </c>
      <c r="Q12" s="214"/>
    </row>
    <row r="13" spans="1:21" x14ac:dyDescent="0.4">
      <c r="B13">
        <v>15.46</v>
      </c>
      <c r="D13">
        <v>21.34</v>
      </c>
      <c r="J13" s="219" t="s">
        <v>15</v>
      </c>
      <c r="K13" s="222">
        <v>0.97707272198053219</v>
      </c>
      <c r="L13" s="230">
        <v>3</v>
      </c>
      <c r="M13" s="297">
        <v>0.70969715752467721</v>
      </c>
      <c r="Q13" s="214"/>
    </row>
    <row r="14" spans="1:21" x14ac:dyDescent="0.4">
      <c r="A14" t="s">
        <v>25</v>
      </c>
      <c r="B14">
        <v>14.52</v>
      </c>
      <c r="C14">
        <v>14.585000000000001</v>
      </c>
      <c r="D14">
        <v>19.850000000000001</v>
      </c>
      <c r="E14">
        <f>AVERAGE(D14,D15)</f>
        <v>19.93</v>
      </c>
      <c r="F14">
        <f t="shared" si="0"/>
        <v>5.3449999999999989</v>
      </c>
      <c r="H14">
        <f t="shared" si="1"/>
        <v>-0.60500000000000131</v>
      </c>
      <c r="I14">
        <f t="shared" si="2"/>
        <v>1.5209787532410106</v>
      </c>
      <c r="J14" s="417"/>
      <c r="K14" s="417"/>
      <c r="L14" s="417"/>
      <c r="M14" s="417"/>
      <c r="N14" s="417"/>
      <c r="O14" s="417"/>
      <c r="P14" s="417"/>
      <c r="Q14" s="214"/>
    </row>
    <row r="15" spans="1:21" x14ac:dyDescent="0.4">
      <c r="B15">
        <v>14.65</v>
      </c>
      <c r="D15">
        <v>20.010000000000002</v>
      </c>
      <c r="J15" s="412" t="s">
        <v>80</v>
      </c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214"/>
    </row>
    <row r="16" spans="1:21" x14ac:dyDescent="0.4">
      <c r="A16" t="s">
        <v>26</v>
      </c>
      <c r="B16">
        <v>15.65</v>
      </c>
      <c r="C16">
        <v>15.215</v>
      </c>
      <c r="D16">
        <v>20.3</v>
      </c>
      <c r="E16">
        <f>AVERAGE(D16,D17)</f>
        <v>20.27</v>
      </c>
      <c r="F16">
        <f t="shared" si="0"/>
        <v>5.0549999999999997</v>
      </c>
      <c r="H16">
        <f t="shared" si="1"/>
        <v>-0.89500000000000046</v>
      </c>
      <c r="I16">
        <f t="shared" si="2"/>
        <v>1.8596098852263243</v>
      </c>
      <c r="J16" s="413" t="s">
        <v>17</v>
      </c>
      <c r="K16" s="413"/>
      <c r="L16" s="418" t="s">
        <v>60</v>
      </c>
      <c r="M16" s="416"/>
      <c r="N16" s="416" t="s">
        <v>63</v>
      </c>
      <c r="O16" s="416"/>
      <c r="P16" s="416"/>
      <c r="Q16" s="416"/>
      <c r="R16" s="416"/>
      <c r="S16" s="416"/>
      <c r="T16" s="415"/>
      <c r="U16" s="214"/>
    </row>
    <row r="17" spans="1:21" ht="13.9" customHeight="1" x14ac:dyDescent="0.4">
      <c r="B17">
        <v>14.78</v>
      </c>
      <c r="D17">
        <v>20.239999999999998</v>
      </c>
      <c r="J17" s="413"/>
      <c r="K17" s="413"/>
      <c r="L17" s="308" t="s">
        <v>18</v>
      </c>
      <c r="M17" s="310" t="s">
        <v>54</v>
      </c>
      <c r="N17" s="305" t="s">
        <v>35</v>
      </c>
      <c r="O17" s="306" t="s">
        <v>57</v>
      </c>
      <c r="P17" s="318" t="s">
        <v>61</v>
      </c>
      <c r="Q17" s="306" t="s">
        <v>62</v>
      </c>
      <c r="R17" s="306" t="s">
        <v>69</v>
      </c>
      <c r="S17" s="306" t="s">
        <v>68</v>
      </c>
      <c r="T17" s="307"/>
      <c r="U17" s="214"/>
    </row>
    <row r="18" spans="1:21" x14ac:dyDescent="0.4">
      <c r="A18" t="s">
        <v>27</v>
      </c>
      <c r="B18">
        <v>14.81</v>
      </c>
      <c r="C18">
        <v>14.855</v>
      </c>
      <c r="D18">
        <v>19.760000000000002</v>
      </c>
      <c r="E18">
        <f>AVERAGE(D18,D19)</f>
        <v>19.765000000000001</v>
      </c>
      <c r="F18">
        <f t="shared" si="0"/>
        <v>4.91</v>
      </c>
      <c r="H18">
        <f t="shared" si="1"/>
        <v>-1.04</v>
      </c>
      <c r="I18">
        <f t="shared" si="2"/>
        <v>2.0562276533121331</v>
      </c>
      <c r="J18" s="414"/>
      <c r="K18" s="414"/>
      <c r="L18" s="309"/>
      <c r="M18" s="311"/>
      <c r="N18" s="312"/>
      <c r="O18" s="312"/>
      <c r="P18" s="311"/>
      <c r="Q18" s="312"/>
      <c r="R18" s="312"/>
      <c r="S18" s="235" t="s">
        <v>66</v>
      </c>
      <c r="T18" s="236" t="s">
        <v>67</v>
      </c>
      <c r="U18" s="214"/>
    </row>
    <row r="19" spans="1:21" ht="34.9" x14ac:dyDescent="0.4">
      <c r="B19">
        <v>14.9</v>
      </c>
      <c r="D19">
        <v>19.77</v>
      </c>
      <c r="J19" s="419" t="s">
        <v>92</v>
      </c>
      <c r="K19" s="233" t="s">
        <v>64</v>
      </c>
      <c r="L19" s="216">
        <v>4.5851215327862773</v>
      </c>
      <c r="M19" s="293">
        <v>9.894437280365756E-2</v>
      </c>
      <c r="N19" s="217">
        <v>-1.2811127753193836</v>
      </c>
      <c r="O19" s="218">
        <v>4</v>
      </c>
      <c r="P19" s="293">
        <v>0.26938471392943036</v>
      </c>
      <c r="Q19" s="223">
        <v>-0.18108026200000005</v>
      </c>
      <c r="R19" s="223">
        <v>0.14134607466923155</v>
      </c>
      <c r="S19" s="223">
        <v>-0.57351987915430969</v>
      </c>
      <c r="T19" s="224">
        <v>0.21135935515430965</v>
      </c>
      <c r="U19" s="214"/>
    </row>
    <row r="20" spans="1:21" ht="46.5" x14ac:dyDescent="0.4">
      <c r="J20" s="420"/>
      <c r="K20" s="234" t="s">
        <v>65</v>
      </c>
      <c r="L20" s="220"/>
      <c r="M20" s="221"/>
      <c r="N20" s="222">
        <v>-1.2811127753193836</v>
      </c>
      <c r="O20" s="222">
        <v>2.1399791808540405</v>
      </c>
      <c r="P20" s="222">
        <v>0.32141638602819061</v>
      </c>
      <c r="Q20" s="225">
        <v>-0.18108026200000005</v>
      </c>
      <c r="R20" s="225">
        <v>0.14134607466923155</v>
      </c>
      <c r="S20" s="225">
        <v>-0.75266812287985851</v>
      </c>
      <c r="T20" s="226">
        <v>0.39050759887985842</v>
      </c>
      <c r="U20" s="214"/>
    </row>
    <row r="21" spans="1:21" x14ac:dyDescent="0.4">
      <c r="Q21" s="214"/>
    </row>
    <row r="22" spans="1:21" x14ac:dyDescent="0.4">
      <c r="Q22" s="214"/>
    </row>
    <row r="23" spans="1:21" x14ac:dyDescent="0.4">
      <c r="J23" s="412" t="s">
        <v>80</v>
      </c>
      <c r="K23" s="412"/>
      <c r="L23" s="412"/>
      <c r="M23" s="412"/>
      <c r="N23" s="412"/>
      <c r="O23" s="412"/>
      <c r="P23" s="412"/>
      <c r="Q23" s="412"/>
      <c r="R23" s="412"/>
      <c r="S23" s="412"/>
      <c r="T23" s="412"/>
      <c r="U23" s="214"/>
    </row>
    <row r="24" spans="1:21" x14ac:dyDescent="0.4">
      <c r="J24" s="413" t="s">
        <v>17</v>
      </c>
      <c r="K24" s="413"/>
      <c r="L24" s="418" t="s">
        <v>82</v>
      </c>
      <c r="M24" s="416"/>
      <c r="N24" s="416" t="s">
        <v>84</v>
      </c>
      <c r="O24" s="416"/>
      <c r="P24" s="416"/>
      <c r="Q24" s="416"/>
      <c r="R24" s="416"/>
      <c r="S24" s="416"/>
      <c r="T24" s="415"/>
      <c r="U24" s="214"/>
    </row>
    <row r="25" spans="1:21" ht="13.9" customHeight="1" x14ac:dyDescent="0.4">
      <c r="J25" s="413"/>
      <c r="K25" s="413"/>
      <c r="L25" s="308" t="s">
        <v>18</v>
      </c>
      <c r="M25" s="310" t="s">
        <v>54</v>
      </c>
      <c r="N25" s="305" t="s">
        <v>35</v>
      </c>
      <c r="O25" s="306" t="s">
        <v>57</v>
      </c>
      <c r="P25" s="318" t="s">
        <v>61</v>
      </c>
      <c r="Q25" s="306" t="s">
        <v>62</v>
      </c>
      <c r="R25" s="306" t="s">
        <v>69</v>
      </c>
      <c r="S25" s="306" t="s">
        <v>68</v>
      </c>
      <c r="T25" s="307"/>
      <c r="U25" s="214"/>
    </row>
    <row r="26" spans="1:21" x14ac:dyDescent="0.4">
      <c r="J26" s="414"/>
      <c r="K26" s="414"/>
      <c r="L26" s="309"/>
      <c r="M26" s="311"/>
      <c r="N26" s="312"/>
      <c r="O26" s="312"/>
      <c r="P26" s="311"/>
      <c r="Q26" s="312"/>
      <c r="R26" s="312"/>
      <c r="S26" s="235" t="s">
        <v>66</v>
      </c>
      <c r="T26" s="236" t="s">
        <v>67</v>
      </c>
      <c r="U26" s="214"/>
    </row>
    <row r="27" spans="1:21" ht="34.9" x14ac:dyDescent="0.4">
      <c r="J27" s="419" t="s">
        <v>93</v>
      </c>
      <c r="K27" s="233" t="s">
        <v>64</v>
      </c>
      <c r="L27" s="216">
        <v>4.6040837177531504</v>
      </c>
      <c r="M27" s="293">
        <v>9.8454162363881784E-2</v>
      </c>
      <c r="N27" s="217">
        <v>-5.1289086411641858</v>
      </c>
      <c r="O27" s="218">
        <v>4</v>
      </c>
      <c r="P27" s="293">
        <v>6.8436851335032592E-3</v>
      </c>
      <c r="Q27" s="223">
        <v>-0.81274692766666679</v>
      </c>
      <c r="R27" s="223">
        <v>0.15846391201894861</v>
      </c>
      <c r="S27" s="223">
        <v>-1.2527132805421703</v>
      </c>
      <c r="T27" s="224">
        <v>-0.37278057479116322</v>
      </c>
      <c r="U27" s="214"/>
    </row>
    <row r="28" spans="1:21" ht="46.5" x14ac:dyDescent="0.4">
      <c r="J28" s="420"/>
      <c r="K28" s="234" t="s">
        <v>65</v>
      </c>
      <c r="L28" s="220"/>
      <c r="M28" s="221"/>
      <c r="N28" s="222">
        <v>-5.1289086411641849</v>
      </c>
      <c r="O28" s="222">
        <v>2.110629658552547</v>
      </c>
      <c r="P28" s="222">
        <v>3.2120725156386566E-2</v>
      </c>
      <c r="Q28" s="225">
        <v>-0.81274692766666679</v>
      </c>
      <c r="R28" s="225">
        <v>0.15846391201894863</v>
      </c>
      <c r="S28" s="225">
        <v>-1.4614344601875247</v>
      </c>
      <c r="T28" s="226">
        <v>-0.16405939514580881</v>
      </c>
      <c r="U28" s="214"/>
    </row>
  </sheetData>
  <mergeCells count="30">
    <mergeCell ref="J27:J28"/>
    <mergeCell ref="R17:R18"/>
    <mergeCell ref="S17:T17"/>
    <mergeCell ref="J19:J20"/>
    <mergeCell ref="J23:T23"/>
    <mergeCell ref="J24:K26"/>
    <mergeCell ref="L24:M24"/>
    <mergeCell ref="N24:T24"/>
    <mergeCell ref="L25:L26"/>
    <mergeCell ref="M25:M26"/>
    <mergeCell ref="N25:N26"/>
    <mergeCell ref="O25:O26"/>
    <mergeCell ref="P25:P26"/>
    <mergeCell ref="Q25:Q26"/>
    <mergeCell ref="R25:R26"/>
    <mergeCell ref="S25:T25"/>
    <mergeCell ref="J16:K18"/>
    <mergeCell ref="L16:M16"/>
    <mergeCell ref="N16:T16"/>
    <mergeCell ref="L17:L18"/>
    <mergeCell ref="M17:M18"/>
    <mergeCell ref="N17:N18"/>
    <mergeCell ref="O17:O18"/>
    <mergeCell ref="P17:P18"/>
    <mergeCell ref="Q17:Q18"/>
    <mergeCell ref="J9:J10"/>
    <mergeCell ref="K9:M9"/>
    <mergeCell ref="J14:P14"/>
    <mergeCell ref="J15:T15"/>
    <mergeCell ref="J8:M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PON1</vt:lpstr>
      <vt:lpstr>CYP2C9</vt:lpstr>
      <vt:lpstr>ACACA</vt:lpstr>
      <vt:lpstr>ACADS</vt:lpstr>
      <vt:lpstr>ME1</vt:lpstr>
      <vt:lpstr>ACAT1</vt:lpstr>
      <vt:lpstr>ELOVL1</vt:lpstr>
      <vt:lpstr>SMS</vt:lpstr>
      <vt:lpstr>UGDH</vt:lpstr>
      <vt:lpstr>ADSL</vt:lpstr>
      <vt:lpstr>HSP90AA1</vt:lpstr>
      <vt:lpstr>S100A10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2022-11-23T11:54:53Z</dcterms:modified>
</cp:coreProperties>
</file>