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ean square Annova " sheetId="4" r:id="rId1"/>
    <sheet name="Significantly calculation" sheetId="3" r:id="rId2"/>
  </sheets>
  <calcPr calcId="125725"/>
</workbook>
</file>

<file path=xl/calcChain.xml><?xml version="1.0" encoding="utf-8"?>
<calcChain xmlns="http://schemas.openxmlformats.org/spreadsheetml/2006/main">
  <c r="AC45" i="4"/>
  <c r="AB45"/>
  <c r="Y45"/>
  <c r="X45"/>
  <c r="U45"/>
  <c r="V45" s="1"/>
  <c r="T45"/>
  <c r="Q45"/>
  <c r="R45" s="1"/>
  <c r="P45"/>
  <c r="K45"/>
  <c r="AA45" s="1"/>
  <c r="AD45" s="1"/>
  <c r="J45"/>
  <c r="W45" s="1"/>
  <c r="Z45" s="1"/>
  <c r="E45"/>
  <c r="F45" s="1"/>
  <c r="D45"/>
  <c r="AC44"/>
  <c r="AB44"/>
  <c r="Y44"/>
  <c r="X44"/>
  <c r="U44"/>
  <c r="V44" s="1"/>
  <c r="T44"/>
  <c r="Q44"/>
  <c r="R44" s="1"/>
  <c r="P44"/>
  <c r="N44"/>
  <c r="K44"/>
  <c r="AA44" s="1"/>
  <c r="AD44" s="1"/>
  <c r="J44"/>
  <c r="L44" s="1"/>
  <c r="E44"/>
  <c r="F44" s="1"/>
  <c r="D44"/>
  <c r="Q43"/>
  <c r="R43" s="1"/>
  <c r="P43"/>
  <c r="AC41"/>
  <c r="AB41"/>
  <c r="Y41"/>
  <c r="X41"/>
  <c r="U41"/>
  <c r="V41" s="1"/>
  <c r="T41"/>
  <c r="Q41"/>
  <c r="R41" s="1"/>
  <c r="P41"/>
  <c r="K41"/>
  <c r="AA41" s="1"/>
  <c r="AD41" s="1"/>
  <c r="J41"/>
  <c r="L41" s="1"/>
  <c r="E41"/>
  <c r="D41"/>
  <c r="AC40"/>
  <c r="AB40"/>
  <c r="Y40"/>
  <c r="X40"/>
  <c r="U40"/>
  <c r="V40" s="1"/>
  <c r="T40"/>
  <c r="Q40"/>
  <c r="R40" s="1"/>
  <c r="P40"/>
  <c r="N40"/>
  <c r="K40"/>
  <c r="AA40" s="1"/>
  <c r="AD40" s="1"/>
  <c r="J40"/>
  <c r="W40" s="1"/>
  <c r="Z40" s="1"/>
  <c r="E40"/>
  <c r="F40" s="1"/>
  <c r="D40"/>
  <c r="AC22"/>
  <c r="AB22"/>
  <c r="Y22"/>
  <c r="X22"/>
  <c r="U22"/>
  <c r="V22" s="1"/>
  <c r="T22"/>
  <c r="Q22"/>
  <c r="R22" s="1"/>
  <c r="P22"/>
  <c r="L22"/>
  <c r="K22"/>
  <c r="AA22" s="1"/>
  <c r="J22"/>
  <c r="W22" s="1"/>
  <c r="E22"/>
  <c r="D22"/>
  <c r="AC21"/>
  <c r="AB21"/>
  <c r="AA21"/>
  <c r="AD21" s="1"/>
  <c r="Y21"/>
  <c r="X21"/>
  <c r="U21"/>
  <c r="V21" s="1"/>
  <c r="T21"/>
  <c r="Q21"/>
  <c r="R21" s="1"/>
  <c r="P21"/>
  <c r="N21"/>
  <c r="K21"/>
  <c r="J21"/>
  <c r="W21" s="1"/>
  <c r="E21"/>
  <c r="F21" s="1"/>
  <c r="D21"/>
  <c r="AC18"/>
  <c r="AB18"/>
  <c r="Y18"/>
  <c r="X18"/>
  <c r="U18"/>
  <c r="V18" s="1"/>
  <c r="T18"/>
  <c r="Q18"/>
  <c r="R18" s="1"/>
  <c r="P18"/>
  <c r="K18"/>
  <c r="AA18" s="1"/>
  <c r="AD18" s="1"/>
  <c r="J18"/>
  <c r="E18"/>
  <c r="D18"/>
  <c r="AC17"/>
  <c r="AB17"/>
  <c r="Y17"/>
  <c r="X17"/>
  <c r="U17"/>
  <c r="V17" s="1"/>
  <c r="T17"/>
  <c r="Q17"/>
  <c r="R17" s="1"/>
  <c r="P17"/>
  <c r="K17"/>
  <c r="N17" s="1"/>
  <c r="J17"/>
  <c r="W17" s="1"/>
  <c r="E17"/>
  <c r="D17"/>
  <c r="AD22" l="1"/>
  <c r="M40"/>
  <c r="Z21"/>
  <c r="Z22"/>
  <c r="L40"/>
  <c r="F22"/>
  <c r="F41"/>
  <c r="L45"/>
  <c r="M44"/>
  <c r="W44"/>
  <c r="Z44" s="1"/>
  <c r="N41"/>
  <c r="M41"/>
  <c r="W41"/>
  <c r="Z41" s="1"/>
  <c r="N45"/>
  <c r="M45"/>
  <c r="L21"/>
  <c r="N22"/>
  <c r="M21"/>
  <c r="M22"/>
  <c r="F17"/>
  <c r="Z17"/>
  <c r="F18"/>
  <c r="M17"/>
  <c r="L17"/>
  <c r="L18"/>
  <c r="AA17"/>
  <c r="AD17" s="1"/>
  <c r="N18"/>
  <c r="M18"/>
  <c r="W18"/>
  <c r="Z18" s="1"/>
  <c r="D2" i="3" l="1"/>
  <c r="D3"/>
  <c r="D4"/>
  <c r="E4" s="1"/>
  <c r="D5"/>
  <c r="D6"/>
  <c r="D7"/>
  <c r="D8"/>
  <c r="E8" s="1"/>
  <c r="D9"/>
  <c r="G8"/>
  <c r="G7"/>
  <c r="G6"/>
  <c r="G5"/>
  <c r="G4"/>
  <c r="G3"/>
  <c r="G2"/>
  <c r="F8"/>
  <c r="F7"/>
  <c r="F6"/>
  <c r="F5"/>
  <c r="F4"/>
  <c r="F3"/>
  <c r="F2"/>
  <c r="E3"/>
  <c r="H3" s="1"/>
  <c r="E5"/>
  <c r="H5" s="1"/>
  <c r="E7"/>
  <c r="E2"/>
  <c r="H8" l="1"/>
  <c r="H4"/>
  <c r="H2"/>
  <c r="H7"/>
  <c r="E6"/>
  <c r="H6" s="1"/>
</calcChain>
</file>

<file path=xl/sharedStrings.xml><?xml version="1.0" encoding="utf-8"?>
<sst xmlns="http://schemas.openxmlformats.org/spreadsheetml/2006/main" count="119" uniqueCount="41">
  <si>
    <t>Source of variation</t>
  </si>
  <si>
    <t>Genotypes</t>
  </si>
  <si>
    <t>Check v/s Hybrids</t>
  </si>
  <si>
    <t>Bet. Checks</t>
  </si>
  <si>
    <t>D. F.</t>
  </si>
  <si>
    <t>Mean sum of square</t>
  </si>
  <si>
    <t>Grain yield per plant</t>
  </si>
  <si>
    <t>E1</t>
  </si>
  <si>
    <t>E2</t>
  </si>
  <si>
    <t>Replications</t>
  </si>
  <si>
    <t>Parents</t>
  </si>
  <si>
    <t>Hybrids</t>
  </si>
  <si>
    <t>Parents v/s Hybrids</t>
  </si>
  <si>
    <t>Error</t>
  </si>
  <si>
    <t>Protein content</t>
  </si>
  <si>
    <t>Iron</t>
  </si>
  <si>
    <t>Zinc</t>
  </si>
  <si>
    <t>sourec of variation</t>
  </si>
  <si>
    <t>df</t>
  </si>
  <si>
    <t>SS</t>
  </si>
  <si>
    <t>MS</t>
  </si>
  <si>
    <t>Cal F</t>
  </si>
  <si>
    <t xml:space="preserve"> Tab F 5%</t>
  </si>
  <si>
    <t>Tab F 1%</t>
  </si>
  <si>
    <t>S.Em.</t>
  </si>
  <si>
    <t>CD</t>
  </si>
  <si>
    <t>test</t>
  </si>
  <si>
    <r>
      <t>σ</t>
    </r>
    <r>
      <rPr>
        <b/>
        <vertAlign val="superscript"/>
        <sz val="12"/>
        <color theme="1"/>
        <rFont val="Times New Roman"/>
        <family val="1"/>
      </rPr>
      <t xml:space="preserve">2 </t>
    </r>
    <r>
      <rPr>
        <b/>
        <sz val="12"/>
        <color theme="1"/>
        <rFont val="Times New Roman"/>
        <family val="1"/>
      </rPr>
      <t>gca</t>
    </r>
  </si>
  <si>
    <t>Repli.</t>
  </si>
  <si>
    <t>CAL F repl</t>
  </si>
  <si>
    <t>GCA</t>
  </si>
  <si>
    <t>SCA</t>
  </si>
  <si>
    <r>
      <t>σ</t>
    </r>
    <r>
      <rPr>
        <b/>
        <vertAlign val="superscript"/>
        <sz val="12"/>
        <color theme="1"/>
        <rFont val="Times New Roman"/>
        <family val="1"/>
      </rPr>
      <t xml:space="preserve">2  </t>
    </r>
    <r>
      <rPr>
        <b/>
        <sz val="12"/>
        <color theme="1"/>
        <rFont val="Times New Roman"/>
        <family val="1"/>
      </rPr>
      <t>sca</t>
    </r>
  </si>
  <si>
    <r>
      <t>σ</t>
    </r>
    <r>
      <rPr>
        <b/>
        <vertAlign val="superscript"/>
        <sz val="12"/>
        <color theme="1"/>
        <rFont val="Times New Roman"/>
        <family val="1"/>
      </rPr>
      <t xml:space="preserve">2 </t>
    </r>
    <r>
      <rPr>
        <b/>
        <sz val="12"/>
        <color theme="1"/>
        <rFont val="Times New Roman"/>
        <family val="1"/>
      </rPr>
      <t>gca/σ2  sca</t>
    </r>
  </si>
  <si>
    <r>
      <t>s</t>
    </r>
    <r>
      <rPr>
        <b/>
        <sz val="8"/>
        <color theme="1"/>
        <rFont val="Times New Roman"/>
        <family val="1"/>
      </rPr>
      <t>2A</t>
    </r>
  </si>
  <si>
    <r>
      <t>s</t>
    </r>
    <r>
      <rPr>
        <b/>
        <sz val="8"/>
        <color theme="1"/>
        <rFont val="Times New Roman"/>
        <family val="1"/>
      </rPr>
      <t>2D</t>
    </r>
  </si>
  <si>
    <t>CAL F GCA</t>
  </si>
  <si>
    <t>CAL F SCA</t>
  </si>
  <si>
    <t>CAL Fσ2 gca</t>
  </si>
  <si>
    <r>
      <t>CAL F σ</t>
    </r>
    <r>
      <rPr>
        <b/>
        <vertAlign val="superscript"/>
        <sz val="12"/>
        <color theme="1"/>
        <rFont val="Times New Roman"/>
        <family val="1"/>
      </rPr>
      <t xml:space="preserve">2  </t>
    </r>
    <r>
      <rPr>
        <b/>
        <sz val="12"/>
        <color theme="1"/>
        <rFont val="Times New Roman"/>
        <family val="1"/>
      </rPr>
      <t>sca</t>
    </r>
  </si>
  <si>
    <t>Genetic components</t>
  </si>
</sst>
</file>

<file path=xl/styles.xml><?xml version="1.0" encoding="utf-8"?>
<styleSheet xmlns="http://schemas.openxmlformats.org/spreadsheetml/2006/main">
  <numFmts count="1">
    <numFmt numFmtId="169" formatCode="0.00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color theme="1"/>
      <name val="Symbol"/>
      <family val="1"/>
      <charset val="2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5"/>
  <sheetViews>
    <sheetView tabSelected="1" topLeftCell="A19" workbookViewId="0">
      <selection activeCell="B37" sqref="B37"/>
    </sheetView>
  </sheetViews>
  <sheetFormatPr defaultRowHeight="15"/>
  <cols>
    <col min="1" max="1" width="9.140625" style="1"/>
    <col min="2" max="2" width="17.85546875" style="1" bestFit="1" customWidth="1"/>
    <col min="3" max="3" width="11.7109375" style="1" bestFit="1" customWidth="1"/>
    <col min="4" max="4" width="10.5703125" style="1" bestFit="1" customWidth="1"/>
    <col min="5" max="16384" width="9.140625" style="1"/>
  </cols>
  <sheetData>
    <row r="1" spans="2:29">
      <c r="C1" s="3"/>
      <c r="D1" s="3"/>
      <c r="E1" s="3"/>
      <c r="F1" s="3"/>
      <c r="G1" s="3"/>
      <c r="H1" s="3"/>
      <c r="I1" s="3"/>
      <c r="J1" s="3"/>
      <c r="K1" s="3"/>
      <c r="L1" s="3"/>
    </row>
    <row r="2" spans="2:29">
      <c r="B2" s="1" t="s">
        <v>0</v>
      </c>
      <c r="C2" s="1" t="s">
        <v>4</v>
      </c>
      <c r="D2" s="6" t="s">
        <v>5</v>
      </c>
      <c r="E2" s="6"/>
      <c r="F2" s="6"/>
      <c r="G2" s="6"/>
      <c r="H2" s="6"/>
      <c r="I2" s="6"/>
      <c r="J2" s="6"/>
      <c r="K2" s="6"/>
      <c r="L2" s="6"/>
    </row>
    <row r="3" spans="2:29">
      <c r="D3" s="1" t="s">
        <v>6</v>
      </c>
      <c r="G3" s="7" t="s">
        <v>14</v>
      </c>
      <c r="H3" s="7"/>
    </row>
    <row r="4" spans="2:29">
      <c r="D4" s="3" t="s">
        <v>7</v>
      </c>
      <c r="E4" s="3" t="s">
        <v>8</v>
      </c>
      <c r="F4" s="3"/>
      <c r="G4" s="3" t="s">
        <v>7</v>
      </c>
      <c r="H4" s="3" t="s">
        <v>8</v>
      </c>
      <c r="I4" s="3"/>
      <c r="J4" s="3"/>
      <c r="K4" s="3"/>
      <c r="L4" s="3"/>
    </row>
    <row r="5" spans="2:29">
      <c r="B5" s="1" t="s">
        <v>9</v>
      </c>
      <c r="C5" s="3">
        <v>2</v>
      </c>
      <c r="D5" s="3">
        <v>2.38</v>
      </c>
      <c r="E5" s="3">
        <v>9.48</v>
      </c>
      <c r="F5" s="3"/>
      <c r="G5" s="3">
        <v>0.01</v>
      </c>
      <c r="H5" s="3">
        <v>0.25</v>
      </c>
      <c r="I5" s="3"/>
      <c r="J5" s="3"/>
      <c r="K5" s="3"/>
      <c r="L5" s="3"/>
      <c r="M5" s="3"/>
    </row>
    <row r="6" spans="2:29">
      <c r="B6" s="1" t="s">
        <v>1</v>
      </c>
      <c r="C6" s="3">
        <v>56</v>
      </c>
      <c r="D6" s="3">
        <v>57.87</v>
      </c>
      <c r="E6" s="3">
        <v>89.86</v>
      </c>
      <c r="F6" s="3"/>
      <c r="G6" s="3">
        <v>1.67</v>
      </c>
      <c r="H6" s="3">
        <v>0.56000000000000005</v>
      </c>
      <c r="I6" s="3"/>
      <c r="J6" s="3"/>
      <c r="K6" s="3"/>
      <c r="L6" s="3"/>
      <c r="M6" s="3"/>
    </row>
    <row r="7" spans="2:29">
      <c r="B7" s="1" t="s">
        <v>10</v>
      </c>
      <c r="C7" s="3">
        <v>9</v>
      </c>
      <c r="D7" s="3">
        <v>26.56</v>
      </c>
      <c r="E7" s="3">
        <v>71.7</v>
      </c>
      <c r="F7" s="3"/>
      <c r="G7" s="3">
        <v>2.33</v>
      </c>
      <c r="H7" s="3">
        <v>0.57999999999999996</v>
      </c>
      <c r="I7" s="3"/>
      <c r="J7" s="3"/>
      <c r="K7" s="3"/>
      <c r="L7" s="3"/>
      <c r="M7" s="3"/>
    </row>
    <row r="8" spans="2:29">
      <c r="B8" s="1" t="s">
        <v>11</v>
      </c>
      <c r="C8" s="3">
        <v>44</v>
      </c>
      <c r="D8" s="3">
        <v>67.930000000000007</v>
      </c>
      <c r="E8" s="3">
        <v>82.67</v>
      </c>
      <c r="F8" s="3"/>
      <c r="G8" s="3">
        <v>0.78</v>
      </c>
      <c r="H8" s="3">
        <v>0.51</v>
      </c>
      <c r="I8" s="3"/>
      <c r="J8" s="3"/>
      <c r="K8" s="3"/>
      <c r="L8" s="3"/>
      <c r="M8" s="3"/>
    </row>
    <row r="9" spans="2:29">
      <c r="B9" s="1" t="s">
        <v>12</v>
      </c>
      <c r="C9" s="3">
        <v>1</v>
      </c>
      <c r="D9" s="3">
        <v>7.35</v>
      </c>
      <c r="E9" s="3">
        <v>485.7</v>
      </c>
      <c r="F9" s="3"/>
      <c r="G9" s="3">
        <v>31.9</v>
      </c>
      <c r="H9" s="3">
        <v>1.73</v>
      </c>
      <c r="I9" s="3"/>
      <c r="J9" s="3"/>
      <c r="K9" s="3"/>
      <c r="L9" s="3"/>
      <c r="M9" s="3"/>
    </row>
    <row r="10" spans="2:29">
      <c r="B10" s="1" t="s">
        <v>2</v>
      </c>
      <c r="C10" s="3">
        <v>1</v>
      </c>
      <c r="D10" s="3">
        <v>2.14</v>
      </c>
      <c r="E10" s="3">
        <v>262.76</v>
      </c>
      <c r="F10" s="3"/>
      <c r="G10" s="3">
        <v>5.0000000000000001E-3</v>
      </c>
      <c r="H10" s="3">
        <v>1.42</v>
      </c>
      <c r="I10" s="3"/>
      <c r="J10" s="3"/>
      <c r="K10" s="3"/>
      <c r="L10" s="3"/>
      <c r="M10" s="3"/>
    </row>
    <row r="11" spans="2:29">
      <c r="B11" s="1" t="s">
        <v>3</v>
      </c>
      <c r="C11" s="3">
        <v>1</v>
      </c>
      <c r="D11" s="3">
        <v>3.68</v>
      </c>
      <c r="E11" s="3">
        <v>58.28</v>
      </c>
      <c r="F11" s="3"/>
      <c r="G11" s="3">
        <v>5.73</v>
      </c>
      <c r="H11" s="3">
        <v>0.68</v>
      </c>
      <c r="I11" s="3"/>
      <c r="J11" s="3"/>
      <c r="K11" s="3"/>
      <c r="L11" s="3"/>
      <c r="M11" s="3"/>
    </row>
    <row r="12" spans="2:29">
      <c r="B12" s="1" t="s">
        <v>13</v>
      </c>
      <c r="C12" s="3">
        <v>112</v>
      </c>
      <c r="D12" s="3">
        <v>3.35</v>
      </c>
      <c r="E12" s="3">
        <v>4.1900000000000004</v>
      </c>
      <c r="F12" s="3"/>
      <c r="G12" s="3">
        <v>0.01</v>
      </c>
      <c r="H12" s="3">
        <v>0.13</v>
      </c>
      <c r="I12" s="3"/>
      <c r="J12" s="3"/>
      <c r="K12" s="3"/>
      <c r="L12" s="3"/>
      <c r="M12" s="3"/>
    </row>
    <row r="13" spans="2:29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29">
      <c r="B14" s="2" t="s">
        <v>40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29" customFormat="1" ht="15.75">
      <c r="D15" s="10"/>
      <c r="E15" s="10"/>
      <c r="H15" s="8" t="s">
        <v>6</v>
      </c>
      <c r="O15" s="11"/>
      <c r="P15" s="10"/>
      <c r="Q15" s="10"/>
      <c r="S15" s="11"/>
      <c r="T15" s="10"/>
      <c r="U15" s="10"/>
      <c r="W15" s="10"/>
      <c r="X15" s="10"/>
      <c r="Y15" s="10"/>
      <c r="AA15" s="10"/>
      <c r="AB15" s="10"/>
      <c r="AC15" s="10"/>
    </row>
    <row r="16" spans="2:29" customFormat="1" ht="18.75">
      <c r="B16" s="8" t="s">
        <v>28</v>
      </c>
      <c r="C16" s="8" t="s">
        <v>29</v>
      </c>
      <c r="D16" s="8" t="s">
        <v>22</v>
      </c>
      <c r="E16" s="8" t="s">
        <v>23</v>
      </c>
      <c r="F16" s="8" t="s">
        <v>26</v>
      </c>
      <c r="G16" s="8" t="s">
        <v>30</v>
      </c>
      <c r="H16" s="8" t="s">
        <v>31</v>
      </c>
      <c r="I16" s="8" t="s">
        <v>13</v>
      </c>
      <c r="J16" s="8" t="s">
        <v>27</v>
      </c>
      <c r="K16" s="8" t="s">
        <v>32</v>
      </c>
      <c r="L16" s="8" t="s">
        <v>33</v>
      </c>
      <c r="M16" s="12" t="s">
        <v>34</v>
      </c>
      <c r="N16" s="12" t="s">
        <v>35</v>
      </c>
      <c r="O16" s="13" t="s">
        <v>36</v>
      </c>
      <c r="P16" s="10"/>
      <c r="Q16" s="10"/>
      <c r="S16" s="13" t="s">
        <v>37</v>
      </c>
      <c r="T16" s="10"/>
      <c r="U16" s="10"/>
      <c r="W16" s="8" t="s">
        <v>38</v>
      </c>
      <c r="X16" s="10"/>
      <c r="Y16" s="10"/>
      <c r="AA16" s="8" t="s">
        <v>39</v>
      </c>
      <c r="AB16" s="10"/>
      <c r="AC16" s="10"/>
    </row>
    <row r="17" spans="1:30" customFormat="1">
      <c r="A17" s="11" t="s">
        <v>7</v>
      </c>
      <c r="B17" s="11">
        <v>3</v>
      </c>
      <c r="C17" s="11">
        <v>0.9</v>
      </c>
      <c r="D17" s="10">
        <f t="shared" ref="D17:D18" si="0">FINV(0.05,2,108)</f>
        <v>3.0803868633383367</v>
      </c>
      <c r="E17" s="10">
        <f t="shared" ref="E17:E18" si="1">FINV(0.01,2,108)</f>
        <v>4.8072399622885591</v>
      </c>
      <c r="F17" t="str">
        <f t="shared" ref="F17:F18" si="2">IF(C17&gt;=E17,"**",IF(C17&gt;=D17,"*","NS"))</f>
        <v>NS</v>
      </c>
      <c r="G17">
        <v>48.88</v>
      </c>
      <c r="H17">
        <v>14.19</v>
      </c>
      <c r="I17" s="4">
        <v>1.1000000000000001</v>
      </c>
      <c r="J17" s="9">
        <f>1/12*(G17-H17)</f>
        <v>2.8908333333333336</v>
      </c>
      <c r="K17" s="9">
        <f>H17-I17</f>
        <v>13.09</v>
      </c>
      <c r="L17" s="9">
        <f>J17/K17</f>
        <v>0.22084288260758853</v>
      </c>
      <c r="M17" s="9">
        <f>2*J17</f>
        <v>5.7816666666666672</v>
      </c>
      <c r="N17" s="9">
        <f>K17</f>
        <v>13.09</v>
      </c>
      <c r="O17" s="11">
        <v>44.26</v>
      </c>
      <c r="P17" s="10">
        <f t="shared" ref="P17:P18" si="3">FINV(0.05,9,108)</f>
        <v>1.9676765889645691</v>
      </c>
      <c r="Q17" s="10">
        <f t="shared" ref="Q17:Q18" si="4">FINV(0.01,9,108)</f>
        <v>2.5759013388111134</v>
      </c>
      <c r="R17" t="str">
        <f t="shared" ref="R17:R18" si="5">IF(O17&gt;=Q17,"**",IF(O17&gt;=P17,"*","NS"))</f>
        <v>**</v>
      </c>
      <c r="S17" s="11">
        <v>12.85</v>
      </c>
      <c r="T17" s="10">
        <f t="shared" ref="T17:T18" si="6">FINV(0.05,45,108)</f>
        <v>1.485369388010561</v>
      </c>
      <c r="U17" s="10">
        <f t="shared" ref="U17:U18" si="7">FINV(0.01,45,108)</f>
        <v>1.7477700996691428</v>
      </c>
      <c r="V17" t="str">
        <f t="shared" ref="V17:V18" si="8">IF(S17&gt;=U17,"**",IF(S17&gt;=T17,"*","NS"))</f>
        <v>**</v>
      </c>
      <c r="W17" s="10">
        <f>J17/I17</f>
        <v>2.6280303030303029</v>
      </c>
      <c r="X17" s="10">
        <f t="shared" ref="X17:X18" si="9">FINV(0.05,9,108)</f>
        <v>1.9676765889645691</v>
      </c>
      <c r="Y17" s="10">
        <f t="shared" ref="Y17:Y18" si="10">FINV(0.01,9,108)</f>
        <v>2.5759013388111134</v>
      </c>
      <c r="Z17" t="str">
        <f t="shared" ref="Z17:Z18" si="11">IF(W17&gt;=Y17,"**",IF(W17&gt;=X17,"*","NS"))</f>
        <v>**</v>
      </c>
      <c r="AA17" s="10">
        <f>K17/I17</f>
        <v>11.899999999999999</v>
      </c>
      <c r="AB17" s="10">
        <f t="shared" ref="AB17:AB18" si="12">FINV(0.05,45,108)</f>
        <v>1.485369388010561</v>
      </c>
      <c r="AC17" s="10">
        <f t="shared" ref="AC17:AC18" si="13">FINV(0.01,45,108)</f>
        <v>1.7477700996691428</v>
      </c>
      <c r="AD17" t="str">
        <f t="shared" ref="AD17:AD18" si="14">IF(AA17&gt;=AC17,"**",IF(AA17&gt;=AB17,"*","NS"))</f>
        <v>**</v>
      </c>
    </row>
    <row r="18" spans="1:30" customFormat="1">
      <c r="A18" s="11" t="s">
        <v>8</v>
      </c>
      <c r="B18" s="11">
        <v>7.64</v>
      </c>
      <c r="C18" s="11">
        <v>1.81</v>
      </c>
      <c r="D18" s="10">
        <f t="shared" si="0"/>
        <v>3.0803868633383367</v>
      </c>
      <c r="E18" s="10">
        <f t="shared" si="1"/>
        <v>4.8072399622885591</v>
      </c>
      <c r="F18" t="str">
        <f t="shared" si="2"/>
        <v>NS</v>
      </c>
      <c r="G18">
        <v>25.58</v>
      </c>
      <c r="H18" s="4">
        <v>30.2</v>
      </c>
      <c r="I18" s="4">
        <v>1.4</v>
      </c>
      <c r="J18" s="9">
        <f t="shared" ref="J18" si="15">1/12*(G18-H18)</f>
        <v>-0.38500000000000006</v>
      </c>
      <c r="K18" s="9">
        <f t="shared" ref="K18" si="16">H18-I18</f>
        <v>28.8</v>
      </c>
      <c r="L18" s="9">
        <f t="shared" ref="L18" si="17">J18/K18</f>
        <v>-1.3368055555555557E-2</v>
      </c>
      <c r="M18" s="9">
        <f t="shared" ref="M18" si="18">2*J18</f>
        <v>-0.77000000000000013</v>
      </c>
      <c r="N18" s="9">
        <f t="shared" ref="N18" si="19">K18</f>
        <v>28.8</v>
      </c>
      <c r="O18" s="11">
        <v>18.2</v>
      </c>
      <c r="P18" s="10">
        <f t="shared" si="3"/>
        <v>1.9676765889645691</v>
      </c>
      <c r="Q18" s="10">
        <f t="shared" si="4"/>
        <v>2.5759013388111134</v>
      </c>
      <c r="R18" t="str">
        <f t="shared" si="5"/>
        <v>**</v>
      </c>
      <c r="S18" s="11">
        <v>21.49</v>
      </c>
      <c r="T18" s="10">
        <f t="shared" si="6"/>
        <v>1.485369388010561</v>
      </c>
      <c r="U18" s="10">
        <f t="shared" si="7"/>
        <v>1.7477700996691428</v>
      </c>
      <c r="V18" t="str">
        <f t="shared" si="8"/>
        <v>**</v>
      </c>
      <c r="W18" s="10">
        <f>J18/I18</f>
        <v>-0.27500000000000008</v>
      </c>
      <c r="X18" s="10">
        <f t="shared" si="9"/>
        <v>1.9676765889645691</v>
      </c>
      <c r="Y18" s="10">
        <f t="shared" si="10"/>
        <v>2.5759013388111134</v>
      </c>
      <c r="Z18" t="str">
        <f t="shared" si="11"/>
        <v>NS</v>
      </c>
      <c r="AA18" s="10">
        <f>K18/I18</f>
        <v>20.571428571428573</v>
      </c>
      <c r="AB18" s="10">
        <f t="shared" si="12"/>
        <v>1.485369388010561</v>
      </c>
      <c r="AC18" s="10">
        <f t="shared" si="13"/>
        <v>1.7477700996691428</v>
      </c>
      <c r="AD18" t="str">
        <f t="shared" si="14"/>
        <v>**</v>
      </c>
    </row>
    <row r="19" spans="1:30" customFormat="1" ht="15.75">
      <c r="D19" s="10"/>
      <c r="E19" s="10"/>
      <c r="H19" s="8" t="s">
        <v>14</v>
      </c>
      <c r="O19" s="11"/>
      <c r="P19" s="10"/>
      <c r="Q19" s="10"/>
      <c r="S19" s="11"/>
      <c r="T19" s="10"/>
      <c r="U19" s="10"/>
      <c r="W19" s="10"/>
      <c r="X19" s="10"/>
      <c r="Y19" s="10"/>
      <c r="AA19" s="10"/>
      <c r="AB19" s="10"/>
      <c r="AC19" s="10"/>
    </row>
    <row r="20" spans="1:30" customFormat="1" ht="18.75">
      <c r="D20" s="10"/>
      <c r="E20" s="10"/>
      <c r="G20" s="8" t="s">
        <v>30</v>
      </c>
      <c r="H20" s="8" t="s">
        <v>31</v>
      </c>
      <c r="I20" s="8" t="s">
        <v>13</v>
      </c>
      <c r="J20" s="8" t="s">
        <v>27</v>
      </c>
      <c r="K20" s="8" t="s">
        <v>32</v>
      </c>
      <c r="L20" s="8" t="s">
        <v>33</v>
      </c>
      <c r="M20" s="12" t="s">
        <v>34</v>
      </c>
      <c r="N20" s="12" t="s">
        <v>35</v>
      </c>
      <c r="O20" s="13" t="s">
        <v>36</v>
      </c>
      <c r="P20" s="10"/>
      <c r="Q20" s="10"/>
      <c r="S20" s="13" t="s">
        <v>37</v>
      </c>
      <c r="T20" s="10"/>
      <c r="U20" s="10"/>
      <c r="W20" s="8" t="s">
        <v>38</v>
      </c>
      <c r="X20" s="10"/>
      <c r="Y20" s="10"/>
      <c r="AA20" s="8" t="s">
        <v>39</v>
      </c>
      <c r="AB20" s="10"/>
      <c r="AC20" s="10"/>
    </row>
    <row r="21" spans="1:30" customFormat="1">
      <c r="A21" s="11" t="s">
        <v>7</v>
      </c>
      <c r="B21" s="11">
        <v>1.0999999999999999E-2</v>
      </c>
      <c r="C21" s="11">
        <v>0.88</v>
      </c>
      <c r="D21" s="10">
        <f t="shared" ref="D21:D22" si="20">FINV(0.05,2,108)</f>
        <v>3.0803868633383367</v>
      </c>
      <c r="E21" s="10">
        <f t="shared" ref="E21:E22" si="21">FINV(0.01,2,108)</f>
        <v>4.8072399622885591</v>
      </c>
      <c r="F21" t="str">
        <f t="shared" ref="F21:F22" si="22">IF(C21&gt;=E21,"**",IF(C21&gt;=D21,"*","NS"))</f>
        <v>NS</v>
      </c>
      <c r="G21">
        <v>6.56</v>
      </c>
      <c r="H21">
        <v>0.51</v>
      </c>
      <c r="I21">
        <v>4.0000000000000001E-3</v>
      </c>
      <c r="J21" s="9">
        <f>1/12*(G21-H21)</f>
        <v>0.50416666666666665</v>
      </c>
      <c r="K21" s="9">
        <f>H21-I21</f>
        <v>0.50600000000000001</v>
      </c>
      <c r="L21" s="9">
        <f>J21/K21</f>
        <v>0.99637681159420288</v>
      </c>
      <c r="M21" s="9">
        <f>2*J21</f>
        <v>1.0083333333333333</v>
      </c>
      <c r="N21" s="9">
        <f>K21</f>
        <v>0.50600000000000001</v>
      </c>
      <c r="O21" s="11">
        <v>150.97999999999999</v>
      </c>
      <c r="P21" s="10">
        <f t="shared" ref="P21:P22" si="23">FINV(0.05,9,108)</f>
        <v>1.9676765889645691</v>
      </c>
      <c r="Q21" s="10">
        <f t="shared" ref="Q21:Q22" si="24">FINV(0.01,9,108)</f>
        <v>2.5759013388111134</v>
      </c>
      <c r="R21" t="str">
        <f t="shared" ref="R21:R22" si="25">IF(O21&gt;=Q21,"**",IF(O21&gt;=P21,"*","NS"))</f>
        <v>**</v>
      </c>
      <c r="S21" s="11">
        <v>119.2</v>
      </c>
      <c r="T21" s="10">
        <f t="shared" ref="T21:T22" si="26">FINV(0.05,45,108)</f>
        <v>1.485369388010561</v>
      </c>
      <c r="U21" s="10">
        <f t="shared" ref="U21:U22" si="27">FINV(0.01,45,108)</f>
        <v>1.7477700996691428</v>
      </c>
      <c r="V21" t="str">
        <f t="shared" ref="V21:V22" si="28">IF(S21&gt;=U21,"**",IF(S21&gt;=T21,"*","NS"))</f>
        <v>**</v>
      </c>
      <c r="W21" s="10">
        <f>J21/I21</f>
        <v>126.04166666666666</v>
      </c>
      <c r="X21" s="10">
        <f t="shared" ref="X21:X22" si="29">FINV(0.05,9,108)</f>
        <v>1.9676765889645691</v>
      </c>
      <c r="Y21" s="10">
        <f t="shared" ref="Y21:Y22" si="30">FINV(0.01,9,108)</f>
        <v>2.5759013388111134</v>
      </c>
      <c r="Z21" t="str">
        <f t="shared" ref="Z21:Z22" si="31">IF(W21&gt;=Y21,"**",IF(W21&gt;=X21,"*","NS"))</f>
        <v>**</v>
      </c>
      <c r="AA21" s="10">
        <f>K21/I21</f>
        <v>126.5</v>
      </c>
      <c r="AB21" s="10">
        <f t="shared" ref="AB21:AB22" si="32">FINV(0.05,45,108)</f>
        <v>1.485369388010561</v>
      </c>
      <c r="AC21" s="10">
        <f t="shared" ref="AC21:AC22" si="33">FINV(0.01,45,108)</f>
        <v>1.7477700996691428</v>
      </c>
      <c r="AD21" t="str">
        <f t="shared" ref="AD21:AD22" si="34">IF(AA21&gt;=AC21,"**",IF(AA21&gt;=AB21,"*","NS"))</f>
        <v>**</v>
      </c>
    </row>
    <row r="22" spans="1:30" customFormat="1">
      <c r="A22" s="11" t="s">
        <v>8</v>
      </c>
      <c r="B22" s="11">
        <v>0.23</v>
      </c>
      <c r="C22" s="11">
        <v>1.73</v>
      </c>
      <c r="D22" s="10">
        <f t="shared" si="20"/>
        <v>3.0803868633383367</v>
      </c>
      <c r="E22" s="10">
        <f t="shared" si="21"/>
        <v>4.8072399622885591</v>
      </c>
      <c r="F22" t="str">
        <f t="shared" si="22"/>
        <v>NS</v>
      </c>
      <c r="G22">
        <v>0.25</v>
      </c>
      <c r="H22">
        <v>0.16</v>
      </c>
      <c r="I22">
        <v>0.04</v>
      </c>
      <c r="J22" s="9">
        <f t="shared" ref="J22" si="35">1/12*(G22-H22)</f>
        <v>7.4999999999999997E-3</v>
      </c>
      <c r="K22" s="9">
        <f t="shared" ref="K22" si="36">H22-I22</f>
        <v>0.12</v>
      </c>
      <c r="L22" s="9">
        <f t="shared" ref="L22" si="37">J22/K22</f>
        <v>6.25E-2</v>
      </c>
      <c r="M22" s="9">
        <f t="shared" ref="M22" si="38">2*J22</f>
        <v>1.4999999999999999E-2</v>
      </c>
      <c r="N22" s="9">
        <f t="shared" ref="N22" si="39">K22</f>
        <v>0.12</v>
      </c>
      <c r="O22" s="11">
        <v>5.52</v>
      </c>
      <c r="P22" s="10">
        <f t="shared" si="23"/>
        <v>1.9676765889645691</v>
      </c>
      <c r="Q22" s="10">
        <f t="shared" si="24"/>
        <v>2.5759013388111134</v>
      </c>
      <c r="R22" t="str">
        <f t="shared" si="25"/>
        <v>**</v>
      </c>
      <c r="S22" s="11">
        <v>3.66</v>
      </c>
      <c r="T22" s="10">
        <f t="shared" si="26"/>
        <v>1.485369388010561</v>
      </c>
      <c r="U22" s="10">
        <f t="shared" si="27"/>
        <v>1.7477700996691428</v>
      </c>
      <c r="V22" t="str">
        <f t="shared" si="28"/>
        <v>**</v>
      </c>
      <c r="W22" s="10">
        <f>J22/I22</f>
        <v>0.1875</v>
      </c>
      <c r="X22" s="10">
        <f t="shared" si="29"/>
        <v>1.9676765889645691</v>
      </c>
      <c r="Y22" s="10">
        <f t="shared" si="30"/>
        <v>2.5759013388111134</v>
      </c>
      <c r="Z22" t="str">
        <f t="shared" si="31"/>
        <v>NS</v>
      </c>
      <c r="AA22" s="10">
        <f>K22/I22</f>
        <v>3</v>
      </c>
      <c r="AB22" s="10">
        <f t="shared" si="32"/>
        <v>1.485369388010561</v>
      </c>
      <c r="AC22" s="10">
        <f t="shared" si="33"/>
        <v>1.7477700996691428</v>
      </c>
      <c r="AD22" t="str">
        <f t="shared" si="34"/>
        <v>**</v>
      </c>
    </row>
    <row r="23" spans="1:30" customFormat="1">
      <c r="A23" s="11"/>
      <c r="B23" s="11"/>
      <c r="C23" s="11"/>
      <c r="D23" s="10"/>
      <c r="E23" s="10"/>
      <c r="H23" s="4"/>
      <c r="I23" s="4"/>
      <c r="J23" s="9"/>
      <c r="K23" s="9"/>
      <c r="L23" s="9"/>
      <c r="M23" s="9"/>
      <c r="N23" s="9"/>
      <c r="O23" s="11"/>
      <c r="P23" s="10"/>
      <c r="Q23" s="10"/>
      <c r="S23" s="11"/>
      <c r="T23" s="10"/>
      <c r="U23" s="10"/>
      <c r="W23" s="10"/>
      <c r="X23" s="10"/>
      <c r="Y23" s="10"/>
      <c r="AA23" s="10"/>
      <c r="AB23" s="10"/>
      <c r="AC23" s="10"/>
    </row>
    <row r="25" spans="1:30">
      <c r="B25" s="1" t="s">
        <v>0</v>
      </c>
      <c r="C25" s="1" t="s">
        <v>4</v>
      </c>
      <c r="D25" s="6" t="s">
        <v>5</v>
      </c>
      <c r="E25" s="6"/>
      <c r="F25" s="6"/>
      <c r="G25" s="6"/>
      <c r="H25" s="6"/>
      <c r="I25" s="6"/>
      <c r="J25" s="6"/>
      <c r="K25" s="6"/>
      <c r="L25" s="6"/>
    </row>
    <row r="26" spans="1:30">
      <c r="D26" s="1" t="s">
        <v>15</v>
      </c>
      <c r="G26" s="1" t="s">
        <v>16</v>
      </c>
    </row>
    <row r="27" spans="1:30">
      <c r="D27" s="3" t="s">
        <v>7</v>
      </c>
      <c r="E27" s="3" t="s">
        <v>8</v>
      </c>
      <c r="F27" s="3"/>
      <c r="G27" s="3" t="s">
        <v>7</v>
      </c>
      <c r="H27" s="3" t="s">
        <v>8</v>
      </c>
      <c r="K27" s="3"/>
      <c r="L27" s="3"/>
    </row>
    <row r="28" spans="1:30">
      <c r="B28" s="1" t="s">
        <v>9</v>
      </c>
      <c r="C28" s="3">
        <v>2</v>
      </c>
      <c r="D28" s="3">
        <v>0.65</v>
      </c>
      <c r="E28" s="3">
        <v>0.1</v>
      </c>
      <c r="F28" s="3"/>
      <c r="G28" s="3">
        <v>0.05</v>
      </c>
      <c r="H28" s="3">
        <v>0.16</v>
      </c>
      <c r="K28" s="3"/>
      <c r="L28" s="3"/>
    </row>
    <row r="29" spans="1:30">
      <c r="B29" s="1" t="s">
        <v>1</v>
      </c>
      <c r="C29" s="3">
        <v>56</v>
      </c>
      <c r="D29" s="3">
        <v>37.51</v>
      </c>
      <c r="E29" s="3">
        <v>31.36</v>
      </c>
      <c r="F29" s="3"/>
      <c r="G29" s="3">
        <v>4.88</v>
      </c>
      <c r="H29" s="3">
        <v>5.92</v>
      </c>
      <c r="K29" s="3"/>
      <c r="L29" s="3"/>
    </row>
    <row r="30" spans="1:30">
      <c r="B30" s="1" t="s">
        <v>10</v>
      </c>
      <c r="C30" s="3">
        <v>9</v>
      </c>
      <c r="D30" s="3">
        <v>49.72</v>
      </c>
      <c r="E30" s="3">
        <v>32.590000000000003</v>
      </c>
      <c r="F30" s="3"/>
      <c r="G30" s="3">
        <v>4.51</v>
      </c>
      <c r="H30" s="3">
        <v>1.46</v>
      </c>
      <c r="K30" s="3"/>
      <c r="L30" s="3"/>
    </row>
    <row r="31" spans="1:30">
      <c r="B31" s="1" t="s">
        <v>11</v>
      </c>
      <c r="C31" s="3">
        <v>44</v>
      </c>
      <c r="D31" s="3">
        <v>33.270000000000003</v>
      </c>
      <c r="E31" s="3">
        <v>32.36</v>
      </c>
      <c r="F31" s="3"/>
      <c r="G31" s="3">
        <v>4.8600000000000003</v>
      </c>
      <c r="H31" s="3">
        <v>4.38</v>
      </c>
      <c r="K31" s="3"/>
      <c r="L31" s="3"/>
    </row>
    <row r="32" spans="1:30">
      <c r="B32" s="1" t="s">
        <v>12</v>
      </c>
      <c r="C32" s="3">
        <v>1</v>
      </c>
      <c r="D32" s="3">
        <v>11.77</v>
      </c>
      <c r="E32" s="3">
        <v>7.99</v>
      </c>
      <c r="F32" s="3"/>
      <c r="G32" s="3">
        <v>18.63</v>
      </c>
      <c r="H32" s="3">
        <v>93.52</v>
      </c>
      <c r="K32" s="3"/>
      <c r="L32" s="3"/>
    </row>
    <row r="33" spans="1:30">
      <c r="B33" s="1" t="s">
        <v>2</v>
      </c>
      <c r="C33" s="3">
        <v>1</v>
      </c>
      <c r="D33" s="3">
        <v>91.09</v>
      </c>
      <c r="E33" s="3">
        <v>33.14</v>
      </c>
      <c r="F33" s="3"/>
      <c r="G33" s="3">
        <v>7.0000000000000007E-2</v>
      </c>
      <c r="H33" s="3">
        <v>40.630000000000003</v>
      </c>
      <c r="K33" s="3"/>
      <c r="L33" s="3"/>
    </row>
    <row r="34" spans="1:30">
      <c r="B34" s="1" t="s">
        <v>3</v>
      </c>
      <c r="C34" s="3">
        <v>1</v>
      </c>
      <c r="D34" s="3">
        <v>79.62</v>
      </c>
      <c r="E34" s="3">
        <v>0.54</v>
      </c>
      <c r="F34" s="3"/>
      <c r="G34" s="3">
        <v>0.03</v>
      </c>
      <c r="H34" s="3">
        <v>1.48</v>
      </c>
      <c r="K34" s="3"/>
      <c r="L34" s="3"/>
    </row>
    <row r="35" spans="1:30">
      <c r="B35" s="1" t="s">
        <v>13</v>
      </c>
      <c r="C35" s="3">
        <v>112</v>
      </c>
      <c r="D35" s="3">
        <v>0.65</v>
      </c>
      <c r="E35" s="3">
        <v>0.89</v>
      </c>
      <c r="F35" s="3"/>
      <c r="G35" s="3">
        <v>0.14000000000000001</v>
      </c>
      <c r="H35" s="3">
        <v>0.21</v>
      </c>
      <c r="K35" s="3"/>
      <c r="L35" s="3"/>
    </row>
    <row r="37" spans="1:30">
      <c r="B37" s="2" t="s">
        <v>40</v>
      </c>
    </row>
    <row r="38" spans="1:30" customFormat="1" ht="15.75">
      <c r="D38" s="10"/>
      <c r="E38" s="10"/>
      <c r="H38" s="8" t="s">
        <v>15</v>
      </c>
      <c r="O38" s="11"/>
      <c r="P38" s="10"/>
      <c r="Q38" s="10"/>
      <c r="S38" s="11"/>
      <c r="T38" s="10"/>
      <c r="U38" s="10"/>
      <c r="W38" s="10"/>
      <c r="X38" s="10"/>
      <c r="Y38" s="10"/>
      <c r="AA38" s="10"/>
      <c r="AB38" s="10"/>
      <c r="AC38" s="10"/>
    </row>
    <row r="39" spans="1:30" customFormat="1" ht="18.75">
      <c r="D39" s="10"/>
      <c r="E39" s="10"/>
      <c r="G39" s="8" t="s">
        <v>30</v>
      </c>
      <c r="H39" s="8" t="s">
        <v>31</v>
      </c>
      <c r="I39" s="8" t="s">
        <v>13</v>
      </c>
      <c r="J39" s="8" t="s">
        <v>27</v>
      </c>
      <c r="K39" s="8" t="s">
        <v>32</v>
      </c>
      <c r="L39" s="8" t="s">
        <v>33</v>
      </c>
      <c r="M39" s="12" t="s">
        <v>34</v>
      </c>
      <c r="N39" s="12" t="s">
        <v>35</v>
      </c>
      <c r="O39" s="13" t="s">
        <v>36</v>
      </c>
      <c r="P39" s="10"/>
      <c r="Q39" s="10"/>
      <c r="S39" s="13" t="s">
        <v>37</v>
      </c>
      <c r="T39" s="10"/>
      <c r="U39" s="10"/>
      <c r="W39" s="8" t="s">
        <v>38</v>
      </c>
      <c r="X39" s="10"/>
      <c r="Y39" s="10"/>
      <c r="AA39" s="8" t="s">
        <v>39</v>
      </c>
      <c r="AB39" s="10"/>
      <c r="AC39" s="10"/>
    </row>
    <row r="40" spans="1:30" customFormat="1">
      <c r="A40" s="11" t="s">
        <v>7</v>
      </c>
      <c r="B40" s="11">
        <v>0.88</v>
      </c>
      <c r="C40" s="11">
        <v>1.43</v>
      </c>
      <c r="D40" s="10">
        <f t="shared" ref="D40:D45" si="40">FINV(0.05,2,108)</f>
        <v>3.0803868633383367</v>
      </c>
      <c r="E40" s="10">
        <f t="shared" ref="E40:E45" si="41">FINV(0.01,2,108)</f>
        <v>4.8072399622885591</v>
      </c>
      <c r="F40" t="str">
        <f t="shared" ref="F40:F45" si="42">IF(C40&gt;=E40,"**",IF(C40&gt;=D40,"*","NS"))</f>
        <v>NS</v>
      </c>
      <c r="G40">
        <v>10.55</v>
      </c>
      <c r="H40">
        <v>12.13</v>
      </c>
      <c r="I40" s="4">
        <v>0.2</v>
      </c>
      <c r="J40" s="9">
        <f>1/12*(G40-H40)</f>
        <v>-0.13166666666666665</v>
      </c>
      <c r="K40" s="9">
        <f>H40-I40</f>
        <v>11.930000000000001</v>
      </c>
      <c r="L40" s="9">
        <f>J40/K40</f>
        <v>-1.1036602402905837E-2</v>
      </c>
      <c r="M40" s="9">
        <f>2*J40</f>
        <v>-0.26333333333333331</v>
      </c>
      <c r="N40" s="9">
        <f>K40</f>
        <v>11.930000000000001</v>
      </c>
      <c r="O40" s="11">
        <v>51.05</v>
      </c>
      <c r="P40" s="10">
        <f t="shared" ref="P40:P45" si="43">FINV(0.05,9,108)</f>
        <v>1.9676765889645691</v>
      </c>
      <c r="Q40" s="10">
        <f t="shared" ref="Q40:Q45" si="44">FINV(0.01,9,108)</f>
        <v>2.5759013388111134</v>
      </c>
      <c r="R40" t="str">
        <f t="shared" ref="R40:R45" si="45">IF(O40&gt;=Q40,"**",IF(O40&gt;=P40,"*","NS"))</f>
        <v>**</v>
      </c>
      <c r="S40" s="11">
        <v>58.73</v>
      </c>
      <c r="T40" s="10">
        <f t="shared" ref="T40:T45" si="46">FINV(0.05,45,108)</f>
        <v>1.485369388010561</v>
      </c>
      <c r="U40" s="10">
        <f t="shared" ref="U40:U45" si="47">FINV(0.01,45,108)</f>
        <v>1.7477700996691428</v>
      </c>
      <c r="V40" t="str">
        <f t="shared" ref="V40:V41" si="48">IF(S40&gt;=U40,"**",IF(S40&gt;=T40,"*","NS"))</f>
        <v>**</v>
      </c>
      <c r="W40" s="10">
        <f>J40/I40</f>
        <v>-0.65833333333333321</v>
      </c>
      <c r="X40" s="10">
        <f t="shared" ref="X40:X45" si="49">FINV(0.05,9,108)</f>
        <v>1.9676765889645691</v>
      </c>
      <c r="Y40" s="10">
        <f t="shared" ref="Y40:Y45" si="50">FINV(0.01,9,108)</f>
        <v>2.5759013388111134</v>
      </c>
      <c r="Z40" t="str">
        <f t="shared" ref="Z40:Z41" si="51">IF(W40&gt;=Y40,"**",IF(W40&gt;=X40,"*","NS"))</f>
        <v>NS</v>
      </c>
      <c r="AA40" s="10">
        <f>K40/I40</f>
        <v>59.650000000000006</v>
      </c>
      <c r="AB40" s="10">
        <f t="shared" ref="AB40:AB45" si="52">FINV(0.05,45,108)</f>
        <v>1.485369388010561</v>
      </c>
      <c r="AC40" s="10">
        <f t="shared" ref="AC40:AC45" si="53">FINV(0.01,45,108)</f>
        <v>1.7477700996691428</v>
      </c>
      <c r="AD40" t="str">
        <f t="shared" ref="AD40:AD41" si="54">IF(AA40&gt;=AC40,"**",IF(AA40&gt;=AB40,"*","NS"))</f>
        <v>**</v>
      </c>
    </row>
    <row r="41" spans="1:30" customFormat="1">
      <c r="A41" s="11" t="s">
        <v>8</v>
      </c>
      <c r="B41" s="11">
        <v>0.05</v>
      </c>
      <c r="C41" s="11">
        <v>0.05</v>
      </c>
      <c r="D41" s="10">
        <f t="shared" si="40"/>
        <v>3.0803868633383367</v>
      </c>
      <c r="E41" s="10">
        <f t="shared" si="41"/>
        <v>4.8072399622885591</v>
      </c>
      <c r="F41" t="str">
        <f t="shared" si="42"/>
        <v>NS</v>
      </c>
      <c r="G41">
        <v>6.71</v>
      </c>
      <c r="H41">
        <v>11.43</v>
      </c>
      <c r="I41" s="4">
        <v>0.3</v>
      </c>
      <c r="J41" s="9">
        <f t="shared" ref="J41" si="55">1/12*(G41-H41)</f>
        <v>-0.39333333333333331</v>
      </c>
      <c r="K41" s="9">
        <f t="shared" ref="K41" si="56">H41-I41</f>
        <v>11.129999999999999</v>
      </c>
      <c r="L41" s="9">
        <f t="shared" ref="L41" si="57">J41/K41</f>
        <v>-3.5339922132374961E-2</v>
      </c>
      <c r="M41" s="9">
        <f t="shared" ref="M41" si="58">2*J41</f>
        <v>-0.78666666666666663</v>
      </c>
      <c r="N41" s="9">
        <f t="shared" ref="N41" si="59">K41</f>
        <v>11.129999999999999</v>
      </c>
      <c r="O41" s="11">
        <v>21.84</v>
      </c>
      <c r="P41" s="10">
        <f t="shared" si="43"/>
        <v>1.9676765889645691</v>
      </c>
      <c r="Q41" s="10">
        <f t="shared" si="44"/>
        <v>2.5759013388111134</v>
      </c>
      <c r="R41" t="str">
        <f t="shared" si="45"/>
        <v>**</v>
      </c>
      <c r="S41" s="11">
        <v>37.17</v>
      </c>
      <c r="T41" s="10">
        <f t="shared" si="46"/>
        <v>1.485369388010561</v>
      </c>
      <c r="U41" s="10">
        <f t="shared" si="47"/>
        <v>1.7477700996691428</v>
      </c>
      <c r="V41" t="str">
        <f t="shared" si="48"/>
        <v>**</v>
      </c>
      <c r="W41" s="10">
        <f>J41/I41</f>
        <v>-1.3111111111111111</v>
      </c>
      <c r="X41" s="10">
        <f t="shared" si="49"/>
        <v>1.9676765889645691</v>
      </c>
      <c r="Y41" s="10">
        <f t="shared" si="50"/>
        <v>2.5759013388111134</v>
      </c>
      <c r="Z41" t="str">
        <f t="shared" si="51"/>
        <v>NS</v>
      </c>
      <c r="AA41" s="10">
        <f>K41/I41</f>
        <v>37.1</v>
      </c>
      <c r="AB41" s="10">
        <f t="shared" si="52"/>
        <v>1.485369388010561</v>
      </c>
      <c r="AC41" s="10">
        <f t="shared" si="53"/>
        <v>1.7477700996691428</v>
      </c>
      <c r="AD41" t="str">
        <f t="shared" si="54"/>
        <v>**</v>
      </c>
    </row>
    <row r="42" spans="1:30" customFormat="1" ht="15.75">
      <c r="D42" s="10"/>
      <c r="E42" s="10"/>
      <c r="H42" s="8" t="s">
        <v>16</v>
      </c>
      <c r="O42" s="11"/>
      <c r="P42" s="10"/>
      <c r="Q42" s="10"/>
      <c r="S42" s="11"/>
      <c r="T42" s="10"/>
      <c r="U42" s="10"/>
      <c r="W42" s="10"/>
      <c r="X42" s="10"/>
      <c r="Y42" s="10"/>
      <c r="AA42" s="10"/>
      <c r="AB42" s="10"/>
      <c r="AC42" s="10"/>
    </row>
    <row r="43" spans="1:30" customFormat="1" ht="18.75">
      <c r="D43" s="10"/>
      <c r="E43" s="10"/>
      <c r="G43" s="8" t="s">
        <v>30</v>
      </c>
      <c r="H43" s="8" t="s">
        <v>31</v>
      </c>
      <c r="I43" s="8" t="s">
        <v>13</v>
      </c>
      <c r="J43" s="8" t="s">
        <v>27</v>
      </c>
      <c r="K43" s="8" t="s">
        <v>32</v>
      </c>
      <c r="L43" s="8" t="s">
        <v>33</v>
      </c>
      <c r="M43" s="12" t="s">
        <v>34</v>
      </c>
      <c r="N43" s="12" t="s">
        <v>35</v>
      </c>
      <c r="O43" s="13" t="s">
        <v>36</v>
      </c>
      <c r="P43" s="10">
        <f t="shared" si="43"/>
        <v>1.9676765889645691</v>
      </c>
      <c r="Q43" s="10">
        <f t="shared" si="44"/>
        <v>2.5759013388111134</v>
      </c>
      <c r="R43" t="str">
        <f t="shared" si="45"/>
        <v>**</v>
      </c>
      <c r="S43" s="13" t="s">
        <v>37</v>
      </c>
      <c r="T43" s="10"/>
      <c r="U43" s="10"/>
      <c r="W43" s="8" t="s">
        <v>38</v>
      </c>
      <c r="X43" s="10"/>
      <c r="Y43" s="10"/>
      <c r="AA43" s="8" t="s">
        <v>39</v>
      </c>
      <c r="AB43" s="10"/>
      <c r="AC43" s="10"/>
    </row>
    <row r="44" spans="1:30" customFormat="1">
      <c r="A44" s="11" t="s">
        <v>7</v>
      </c>
      <c r="B44" s="11">
        <v>0.05</v>
      </c>
      <c r="C44" s="11">
        <v>0.34</v>
      </c>
      <c r="D44" s="10">
        <f t="shared" si="40"/>
        <v>3.0803868633383367</v>
      </c>
      <c r="E44" s="10">
        <f t="shared" si="41"/>
        <v>4.8072399622885591</v>
      </c>
      <c r="F44" t="str">
        <f t="shared" si="42"/>
        <v>NS</v>
      </c>
      <c r="G44">
        <v>3.51</v>
      </c>
      <c r="H44">
        <v>1.32</v>
      </c>
      <c r="I44">
        <v>0.04</v>
      </c>
      <c r="J44" s="9">
        <f>1/12*(G44-H44)</f>
        <v>0.18249999999999994</v>
      </c>
      <c r="K44" s="9">
        <f>H44-I44</f>
        <v>1.28</v>
      </c>
      <c r="L44" s="9">
        <f>J44/K44</f>
        <v>0.14257812499999994</v>
      </c>
      <c r="M44" s="9">
        <f>2*J44</f>
        <v>0.36499999999999988</v>
      </c>
      <c r="N44" s="9">
        <f>K44</f>
        <v>1.28</v>
      </c>
      <c r="O44" s="11">
        <v>71.95</v>
      </c>
      <c r="P44" s="10">
        <f t="shared" si="43"/>
        <v>1.9676765889645691</v>
      </c>
      <c r="Q44" s="10">
        <f t="shared" si="44"/>
        <v>2.5759013388111134</v>
      </c>
      <c r="R44" t="str">
        <f t="shared" si="45"/>
        <v>**</v>
      </c>
      <c r="S44" s="11">
        <v>27.09</v>
      </c>
      <c r="T44" s="10">
        <f t="shared" si="46"/>
        <v>1.485369388010561</v>
      </c>
      <c r="U44" s="10">
        <f t="shared" si="47"/>
        <v>1.7477700996691428</v>
      </c>
      <c r="V44" t="str">
        <f t="shared" ref="V44:V45" si="60">IF(S44&gt;=U44,"**",IF(S44&gt;=T44,"*","NS"))</f>
        <v>**</v>
      </c>
      <c r="W44" s="10">
        <f>J44/I44</f>
        <v>4.5624999999999982</v>
      </c>
      <c r="X44" s="10">
        <f t="shared" si="49"/>
        <v>1.9676765889645691</v>
      </c>
      <c r="Y44" s="10">
        <f t="shared" si="50"/>
        <v>2.5759013388111134</v>
      </c>
      <c r="Z44" t="str">
        <f t="shared" ref="Z44:Z45" si="61">IF(W44&gt;=Y44,"**",IF(W44&gt;=X44,"*","NS"))</f>
        <v>**</v>
      </c>
      <c r="AA44" s="10">
        <f>K44/I44</f>
        <v>32</v>
      </c>
      <c r="AB44" s="10">
        <f t="shared" si="52"/>
        <v>1.485369388010561</v>
      </c>
      <c r="AC44" s="10">
        <f t="shared" si="53"/>
        <v>1.7477700996691428</v>
      </c>
      <c r="AD44" t="str">
        <f t="shared" ref="AD44:AD45" si="62">IF(AA44&gt;=AC44,"**",IF(AA44&gt;=AB44,"*","NS"))</f>
        <v>**</v>
      </c>
    </row>
    <row r="45" spans="1:30" customFormat="1">
      <c r="A45" s="11" t="s">
        <v>8</v>
      </c>
      <c r="B45" s="11">
        <v>0.3</v>
      </c>
      <c r="C45" s="11">
        <v>1.52</v>
      </c>
      <c r="D45" s="10">
        <f t="shared" si="40"/>
        <v>3.0803868633383367</v>
      </c>
      <c r="E45" s="10">
        <f t="shared" si="41"/>
        <v>4.8072399622885591</v>
      </c>
      <c r="F45" t="str">
        <f t="shared" si="42"/>
        <v>NS</v>
      </c>
      <c r="G45">
        <v>2.59</v>
      </c>
      <c r="H45">
        <v>1.7</v>
      </c>
      <c r="I45">
        <v>0.06</v>
      </c>
      <c r="J45" s="9">
        <f t="shared" ref="J45" si="63">1/12*(G45-H45)</f>
        <v>7.4166666666666659E-2</v>
      </c>
      <c r="K45" s="9">
        <f t="shared" ref="K45" si="64">H45-I45</f>
        <v>1.64</v>
      </c>
      <c r="L45" s="9">
        <f t="shared" ref="L45" si="65">J45/K45</f>
        <v>4.5223577235772354E-2</v>
      </c>
      <c r="M45" s="9">
        <f t="shared" ref="M45" si="66">2*J45</f>
        <v>0.14833333333333332</v>
      </c>
      <c r="N45" s="9">
        <f t="shared" ref="N45" si="67">K45</f>
        <v>1.64</v>
      </c>
      <c r="O45" s="11">
        <v>39.08</v>
      </c>
      <c r="P45" s="10">
        <f t="shared" si="43"/>
        <v>1.9676765889645691</v>
      </c>
      <c r="Q45" s="10">
        <f t="shared" si="44"/>
        <v>2.5759013388111134</v>
      </c>
      <c r="R45" t="str">
        <f t="shared" si="45"/>
        <v>**</v>
      </c>
      <c r="S45" s="11">
        <v>25.58</v>
      </c>
      <c r="T45" s="10">
        <f t="shared" si="46"/>
        <v>1.485369388010561</v>
      </c>
      <c r="U45" s="10">
        <f t="shared" si="47"/>
        <v>1.7477700996691428</v>
      </c>
      <c r="V45" t="str">
        <f t="shared" si="60"/>
        <v>**</v>
      </c>
      <c r="W45" s="10">
        <f>J45/I45</f>
        <v>1.2361111111111109</v>
      </c>
      <c r="X45" s="10">
        <f t="shared" si="49"/>
        <v>1.9676765889645691</v>
      </c>
      <c r="Y45" s="10">
        <f t="shared" si="50"/>
        <v>2.5759013388111134</v>
      </c>
      <c r="Z45" t="str">
        <f t="shared" si="61"/>
        <v>NS</v>
      </c>
      <c r="AA45" s="10">
        <f>K45/I45</f>
        <v>27.333333333333332</v>
      </c>
      <c r="AB45" s="10">
        <f t="shared" si="52"/>
        <v>1.485369388010561</v>
      </c>
      <c r="AC45" s="10">
        <f t="shared" si="53"/>
        <v>1.7477700996691428</v>
      </c>
      <c r="AD45" t="str">
        <f t="shared" si="62"/>
        <v>**</v>
      </c>
    </row>
  </sheetData>
  <mergeCells count="3">
    <mergeCell ref="D25:L25"/>
    <mergeCell ref="D2:L2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E12" sqref="E12"/>
    </sheetView>
  </sheetViews>
  <sheetFormatPr defaultRowHeight="15"/>
  <cols>
    <col min="1" max="1" width="18.28515625" bestFit="1" customWidth="1"/>
  </cols>
  <sheetData>
    <row r="1" spans="1:10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26</v>
      </c>
      <c r="I1" s="5" t="s">
        <v>24</v>
      </c>
      <c r="J1" s="5" t="s">
        <v>25</v>
      </c>
    </row>
    <row r="2" spans="1:10">
      <c r="A2" t="s">
        <v>9</v>
      </c>
      <c r="B2">
        <v>2</v>
      </c>
      <c r="C2">
        <v>7.5</v>
      </c>
      <c r="D2">
        <f>C2/B2</f>
        <v>3.75</v>
      </c>
      <c r="E2" s="4">
        <f>D2/D9</f>
        <v>2.7777777777777777</v>
      </c>
      <c r="F2" s="4">
        <f>FINV(0.05,B2,B9)</f>
        <v>3.0773090997741592</v>
      </c>
      <c r="G2" s="4">
        <f>FINV(0.01,B2,B9)</f>
        <v>4.7998226865234281</v>
      </c>
      <c r="H2" t="str">
        <f>IF(E2&gt;=G2,"**",IF(E2&gt;=F2,"*","NS"))</f>
        <v>NS</v>
      </c>
    </row>
    <row r="3" spans="1:10">
      <c r="A3" t="s">
        <v>1</v>
      </c>
      <c r="B3">
        <v>56</v>
      </c>
      <c r="C3">
        <v>3661.2799999999997</v>
      </c>
      <c r="D3">
        <f t="shared" ref="D3:D9" si="0">C3/B3</f>
        <v>65.38</v>
      </c>
      <c r="E3" s="4">
        <f>D3/D9</f>
        <v>48.429629629629623</v>
      </c>
      <c r="F3" s="4">
        <f>FINV(0.05,B3,B9)</f>
        <v>1.4465784140003186</v>
      </c>
      <c r="G3" s="4">
        <f>FINV(0.01,B3,B9)</f>
        <v>1.6845552231605025</v>
      </c>
      <c r="H3" t="str">
        <f t="shared" ref="H3:H8" si="1">IF(E3&gt;=G3,"**",IF(E3&gt;=F3,"*","NS"))</f>
        <v>**</v>
      </c>
    </row>
    <row r="4" spans="1:10">
      <c r="A4" t="s">
        <v>10</v>
      </c>
      <c r="B4">
        <v>9</v>
      </c>
      <c r="C4">
        <v>479.61</v>
      </c>
      <c r="D4">
        <f t="shared" si="0"/>
        <v>53.29</v>
      </c>
      <c r="E4" s="4">
        <f>D4/D9</f>
        <v>39.474074074074068</v>
      </c>
      <c r="F4" s="4">
        <f>FINV(0.05,B4,B9)</f>
        <v>1.9644897747883705</v>
      </c>
      <c r="G4" s="4">
        <f>FINV(0.01,B4,B9)</f>
        <v>2.5697006727807929</v>
      </c>
      <c r="H4" t="str">
        <f t="shared" si="1"/>
        <v>**</v>
      </c>
    </row>
    <row r="5" spans="1:10">
      <c r="A5" t="s">
        <v>11</v>
      </c>
      <c r="B5">
        <v>44</v>
      </c>
      <c r="C5">
        <v>2976.16</v>
      </c>
      <c r="D5">
        <f t="shared" si="0"/>
        <v>67.64</v>
      </c>
      <c r="E5" s="4">
        <f>D5/D9</f>
        <v>50.103703703703701</v>
      </c>
      <c r="F5" s="4">
        <f>FINV(0.05,B5,B9)</f>
        <v>1.4852106312492954</v>
      </c>
      <c r="G5" s="4">
        <f>FINV(0.01,B5,B9)</f>
        <v>1.7471719788289335</v>
      </c>
      <c r="H5" t="str">
        <f t="shared" si="1"/>
        <v>**</v>
      </c>
    </row>
    <row r="6" spans="1:10">
      <c r="A6" t="s">
        <v>12</v>
      </c>
      <c r="B6">
        <v>1</v>
      </c>
      <c r="C6">
        <v>81.83</v>
      </c>
      <c r="D6">
        <f t="shared" si="0"/>
        <v>81.83</v>
      </c>
      <c r="E6" s="4">
        <f>D6/D9</f>
        <v>60.614814814814807</v>
      </c>
      <c r="F6" s="4">
        <f>FINV(0.05,B6,B9)</f>
        <v>3.9258342687862253</v>
      </c>
      <c r="G6" s="4">
        <f>FINV(0.01,B6,B9)</f>
        <v>6.8667061759318546</v>
      </c>
      <c r="H6" t="str">
        <f t="shared" si="1"/>
        <v>**</v>
      </c>
    </row>
    <row r="7" spans="1:10">
      <c r="A7" t="s">
        <v>2</v>
      </c>
      <c r="B7">
        <v>1</v>
      </c>
      <c r="C7">
        <v>36.65</v>
      </c>
      <c r="D7">
        <f t="shared" si="0"/>
        <v>36.65</v>
      </c>
      <c r="E7" s="4">
        <f>D7/D9</f>
        <v>27.148148148148145</v>
      </c>
      <c r="F7" s="4">
        <f>FINV(0.05,B7,B9)</f>
        <v>3.9258342687862253</v>
      </c>
      <c r="G7" s="4">
        <f>FINV(0.01,B7,B9)</f>
        <v>6.8667061759318546</v>
      </c>
      <c r="H7" t="str">
        <f t="shared" si="1"/>
        <v>**</v>
      </c>
    </row>
    <row r="8" spans="1:10">
      <c r="A8" t="s">
        <v>3</v>
      </c>
      <c r="B8">
        <v>1</v>
      </c>
      <c r="C8">
        <v>96</v>
      </c>
      <c r="D8">
        <f t="shared" si="0"/>
        <v>96</v>
      </c>
      <c r="E8" s="4">
        <f>D8/D9</f>
        <v>71.1111111111111</v>
      </c>
      <c r="F8" s="4">
        <f>FINV(0.05,B8,B9)</f>
        <v>3.9258342687862253</v>
      </c>
      <c r="G8" s="4">
        <f>FINV(0.01,B8,B9)</f>
        <v>6.8667061759318546</v>
      </c>
      <c r="H8" t="str">
        <f t="shared" si="1"/>
        <v>**</v>
      </c>
    </row>
    <row r="9" spans="1:10">
      <c r="A9" t="s">
        <v>13</v>
      </c>
      <c r="B9">
        <v>112</v>
      </c>
      <c r="C9">
        <v>151.20000000000002</v>
      </c>
      <c r="D9">
        <f t="shared" si="0"/>
        <v>1.35</v>
      </c>
      <c r="E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Mean square Annova </vt:lpstr>
      <vt:lpstr>Significantly 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2022-09-14T05:19:48Z</dcterms:modified>
</cp:coreProperties>
</file>