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ili\Documents\UMiami\Internships\Feeding trial\tissue\"/>
    </mc:Choice>
  </mc:AlternateContent>
  <xr:revisionPtr revIDLastSave="0" documentId="13_ncr:1_{9339D187-35E0-4F5F-8FD8-EFB07859E9A6}" xr6:coauthVersionLast="47" xr6:coauthVersionMax="47" xr10:uidLastSave="{00000000-0000-0000-0000-000000000000}"/>
  <bookViews>
    <workbookView xWindow="-108" yWindow="-108" windowWidth="23256" windowHeight="12456" activeTab="2" xr2:uid="{86FF4D07-5A20-4874-AC39-48CABC3C8583}"/>
  </bookViews>
  <sheets>
    <sheet name="lipid data" sheetId="1" r:id="rId1"/>
    <sheet name="calculations" sheetId="2" r:id="rId2"/>
    <sheet name="graphs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" i="3" l="1"/>
  <c r="G5" i="3"/>
  <c r="G4" i="3"/>
  <c r="G3" i="3"/>
  <c r="G2" i="3"/>
  <c r="F6" i="3"/>
  <c r="F5" i="3"/>
  <c r="F4" i="3"/>
  <c r="F3" i="3"/>
  <c r="F2" i="3"/>
  <c r="E6" i="3"/>
  <c r="E5" i="3"/>
  <c r="E4" i="3"/>
  <c r="E3" i="3"/>
  <c r="E2" i="3"/>
  <c r="P7" i="2"/>
  <c r="P8" i="2"/>
  <c r="P9" i="2"/>
  <c r="P10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28" i="2"/>
  <c r="P29" i="2"/>
  <c r="P30" i="2"/>
  <c r="P6" i="2"/>
  <c r="O7" i="2"/>
  <c r="O8" i="2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6" i="2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6" i="2"/>
  <c r="N9" i="2"/>
  <c r="N10" i="2"/>
  <c r="N11" i="2"/>
  <c r="N13" i="2"/>
  <c r="N14" i="2"/>
  <c r="N15" i="2"/>
  <c r="N17" i="2"/>
  <c r="N18" i="2"/>
  <c r="N19" i="2"/>
  <c r="N21" i="2"/>
  <c r="N22" i="2"/>
  <c r="N23" i="2"/>
  <c r="N25" i="2"/>
  <c r="N26" i="2"/>
  <c r="N27" i="2"/>
  <c r="N29" i="2"/>
  <c r="N30" i="2"/>
  <c r="N6" i="2"/>
  <c r="P4" i="2"/>
  <c r="N7" i="2" s="1"/>
  <c r="F7" i="2"/>
  <c r="F8" i="2"/>
  <c r="F9" i="2"/>
  <c r="F10" i="2"/>
  <c r="F11" i="2"/>
  <c r="G13" i="2" s="1"/>
  <c r="F12" i="2"/>
  <c r="F13" i="2"/>
  <c r="F14" i="2"/>
  <c r="F15" i="2"/>
  <c r="F16" i="2"/>
  <c r="G18" i="2" s="1"/>
  <c r="F17" i="2"/>
  <c r="F18" i="2"/>
  <c r="F19" i="2"/>
  <c r="F20" i="2"/>
  <c r="F21" i="2"/>
  <c r="F22" i="2"/>
  <c r="F23" i="2"/>
  <c r="G23" i="2" s="1"/>
  <c r="F24" i="2"/>
  <c r="F25" i="2"/>
  <c r="F26" i="2"/>
  <c r="G28" i="2" s="1"/>
  <c r="F27" i="2"/>
  <c r="F28" i="2"/>
  <c r="F29" i="2"/>
  <c r="F30" i="2"/>
  <c r="F6" i="2"/>
  <c r="G8" i="2" s="1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7" i="2"/>
  <c r="J8" i="2"/>
  <c r="J9" i="2"/>
  <c r="J10" i="2"/>
  <c r="J6" i="2"/>
  <c r="N28" i="2" l="1"/>
  <c r="N24" i="2"/>
  <c r="N20" i="2"/>
  <c r="N16" i="2"/>
  <c r="N12" i="2"/>
  <c r="N8" i="2"/>
</calcChain>
</file>

<file path=xl/sharedStrings.xml><?xml version="1.0" encoding="utf-8"?>
<sst xmlns="http://schemas.openxmlformats.org/spreadsheetml/2006/main" count="132" uniqueCount="71">
  <si>
    <t>sample #</t>
  </si>
  <si>
    <t>blastate vol (mL)</t>
  </si>
  <si>
    <t>filter initial</t>
  </si>
  <si>
    <t>filter final</t>
  </si>
  <si>
    <t xml:space="preserve">skel initial </t>
  </si>
  <si>
    <t>skel final</t>
  </si>
  <si>
    <t xml:space="preserve">lipid initial </t>
  </si>
  <si>
    <t>lipid final</t>
  </si>
  <si>
    <t>Notes</t>
  </si>
  <si>
    <t>initial 1</t>
  </si>
  <si>
    <t>initial 2</t>
  </si>
  <si>
    <t>initial 3</t>
  </si>
  <si>
    <t>initial 4</t>
  </si>
  <si>
    <t>initial 5</t>
  </si>
  <si>
    <t>dict 1</t>
  </si>
  <si>
    <t>dict 2</t>
  </si>
  <si>
    <t>dict 3</t>
  </si>
  <si>
    <t>dict 4</t>
  </si>
  <si>
    <t>dict 5</t>
  </si>
  <si>
    <t>starve 1</t>
  </si>
  <si>
    <t>starve 2</t>
  </si>
  <si>
    <t>starve 3</t>
  </si>
  <si>
    <t>starve 4</t>
  </si>
  <si>
    <t>starve 5</t>
  </si>
  <si>
    <t>fed 1</t>
  </si>
  <si>
    <t>fed 2</t>
  </si>
  <si>
    <t>fed 3</t>
  </si>
  <si>
    <t>fed 4</t>
  </si>
  <si>
    <t>fed 5</t>
  </si>
  <si>
    <t>nurse 1</t>
  </si>
  <si>
    <t>nurse 2</t>
  </si>
  <si>
    <t>nurse 3</t>
  </si>
  <si>
    <t>nurse 4</t>
  </si>
  <si>
    <t>nurse 5</t>
  </si>
  <si>
    <t>10/20/21 start baking at 3pm</t>
  </si>
  <si>
    <t>10/25/21 removed from oven</t>
  </si>
  <si>
    <t>very green</t>
  </si>
  <si>
    <t>Lipid Mass calculations</t>
  </si>
  <si>
    <t xml:space="preserve">raw lipid yield (mg): 1000* (after weight)- (initial weight)-(blank weight) </t>
  </si>
  <si>
    <t>total lipid content (mg): (raw lipid yield)*(total blastate volume)/(aliquot filtered)</t>
  </si>
  <si>
    <r>
      <t>final lipid content (mg/cm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): (total lipid content)/(surface area)</t>
    </r>
  </si>
  <si>
    <t>surface area: [(wax-dipped weight-initial weight)*59.2]+2.44</t>
  </si>
  <si>
    <t>blank weight:</t>
  </si>
  <si>
    <t>final lipid</t>
  </si>
  <si>
    <t>aliquot filtered</t>
  </si>
  <si>
    <t>tissue dry weight</t>
  </si>
  <si>
    <t>average tissue DW</t>
  </si>
  <si>
    <t>wax weight</t>
  </si>
  <si>
    <t>treatment</t>
  </si>
  <si>
    <t>average final lipid content</t>
  </si>
  <si>
    <t>dictyota</t>
  </si>
  <si>
    <t>final lipid (mg/cm2)</t>
  </si>
  <si>
    <t>total lipid (mg)</t>
  </si>
  <si>
    <t>raw lipid (mg)</t>
  </si>
  <si>
    <t>surface area (cm2)</t>
  </si>
  <si>
    <t>se</t>
  </si>
  <si>
    <t>sd</t>
  </si>
  <si>
    <t>ANOVA Results: there is a significant difference in average final lipid content among the treatments</t>
  </si>
  <si>
    <t>Response: final.lipid</t>
  </si>
  <si>
    <t xml:space="preserve">          Df  Sum Sq Mean Sq F value  Pr(&gt;F)  </t>
  </si>
  <si>
    <t>Sample     4 1691822  422956  3.3227 0.03057 *</t>
  </si>
  <si>
    <t xml:space="preserve">Residuals 20 2545854  127293 </t>
  </si>
  <si>
    <t>TukeyHSD did not find significant differences among groups</t>
  </si>
  <si>
    <t>For Conditioning Section</t>
  </si>
  <si>
    <t>For Dictyota Feeding Section</t>
  </si>
  <si>
    <t>Initial</t>
  </si>
  <si>
    <t>Unfed</t>
  </si>
  <si>
    <t>Fed</t>
  </si>
  <si>
    <t>Nursery</t>
  </si>
  <si>
    <t>Fed/RC</t>
  </si>
  <si>
    <t>Fed/Dict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</si>
</sst>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0" fillId="0" borderId="1" xfId="0" applyBorder="1"/>
    <xf numFmtId="0" fontId="1" fillId="0" borderId="3" xfId="0" applyFont="1" applyBorder="1"/>
    <xf numFmtId="0" fontId="0" fillId="0" borderId="3" xfId="0" applyBorder="1"/>
    <xf numFmtId="0" fontId="0" fillId="0" borderId="2" xfId="0" applyBorder="1"/>
    <xf numFmtId="0" fontId="2" fillId="0" borderId="0" xfId="0" applyFont="1"/>
    <xf numFmtId="0" fontId="0" fillId="0" borderId="0" xfId="0" applyFill="1" applyBorder="1"/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359492563429572"/>
          <c:y val="5.306319343945972E-2"/>
          <c:w val="0.81862729658792655"/>
          <c:h val="0.732738508988836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graphs!$E$1</c:f>
              <c:strCache>
                <c:ptCount val="1"/>
                <c:pt idx="0">
                  <c:v>average final lipid content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extLst>
                  <c:ext xmlns:c15="http://schemas.microsoft.com/office/drawing/2012/chart" uri="{02D57815-91ED-43cb-92C2-25804820EDAC}">
                    <c15:fullRef>
                      <c15:sqref>graphs!$G$2:$G$6</c15:sqref>
                    </c15:fullRef>
                  </c:ext>
                </c:extLst>
                <c:f>(graphs!$G$2,graphs!$G$4:$G$6)</c:f>
                <c:numCache>
                  <c:formatCode>General</c:formatCode>
                  <c:ptCount val="4"/>
                  <c:pt idx="0">
                    <c:v>133.92197268094969</c:v>
                  </c:pt>
                  <c:pt idx="1">
                    <c:v>292.98341411780115</c:v>
                  </c:pt>
                  <c:pt idx="2">
                    <c:v>112.43240136300203</c:v>
                  </c:pt>
                  <c:pt idx="3">
                    <c:v>75.550593448616823</c:v>
                  </c:pt>
                </c:numCache>
              </c:numRef>
            </c:plus>
            <c:minus>
              <c:numRef>
                <c:extLst>
                  <c:ext xmlns:c15="http://schemas.microsoft.com/office/drawing/2012/chart" uri="{02D57815-91ED-43cb-92C2-25804820EDAC}">
                    <c15:fullRef>
                      <c15:sqref>graphs!$G$2:$G$6</c15:sqref>
                    </c15:fullRef>
                  </c:ext>
                </c:extLst>
                <c:f>(graphs!$G$2,graphs!$G$4:$G$6)</c:f>
                <c:numCache>
                  <c:formatCode>General</c:formatCode>
                  <c:ptCount val="4"/>
                  <c:pt idx="0">
                    <c:v>133.92197268094969</c:v>
                  </c:pt>
                  <c:pt idx="1">
                    <c:v>292.98341411780115</c:v>
                  </c:pt>
                  <c:pt idx="2">
                    <c:v>112.43240136300203</c:v>
                  </c:pt>
                  <c:pt idx="3">
                    <c:v>75.550593448616823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extLst>
                <c:ext xmlns:c15="http://schemas.microsoft.com/office/drawing/2012/chart" uri="{02D57815-91ED-43cb-92C2-25804820EDAC}">
                  <c15:fullRef>
                    <c15:sqref>graphs!$D$2:$D$6</c15:sqref>
                  </c15:fullRef>
                </c:ext>
              </c:extLst>
              <c:f>(graphs!$D$2,graphs!$D$4:$D$6)</c:f>
              <c:strCache>
                <c:ptCount val="4"/>
                <c:pt idx="0">
                  <c:v>Initial</c:v>
                </c:pt>
                <c:pt idx="1">
                  <c:v>Unfed</c:v>
                </c:pt>
                <c:pt idx="2">
                  <c:v>Fed</c:v>
                </c:pt>
                <c:pt idx="3">
                  <c:v>Nursery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graphs!$E$2:$E$6</c15:sqref>
                  </c15:fullRef>
                </c:ext>
              </c:extLst>
              <c:f>(graphs!$E$2,graphs!$E$4:$E$6)</c:f>
              <c:numCache>
                <c:formatCode>General</c:formatCode>
                <c:ptCount val="4"/>
                <c:pt idx="0">
                  <c:v>2828.580146492071</c:v>
                </c:pt>
                <c:pt idx="1">
                  <c:v>2725.9377588909165</c:v>
                </c:pt>
                <c:pt idx="2">
                  <c:v>2233.6136648751249</c:v>
                </c:pt>
                <c:pt idx="3">
                  <c:v>2271.7193434140418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22E-4846-9C62-AF5F46CA23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20"/>
        <c:overlap val="-27"/>
        <c:axId val="250049032"/>
        <c:axId val="250049360"/>
      </c:barChart>
      <c:catAx>
        <c:axId val="25004903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Treatment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0049360"/>
        <c:crosses val="autoZero"/>
        <c:auto val="1"/>
        <c:lblAlgn val="ctr"/>
        <c:lblOffset val="100"/>
        <c:noMultiLvlLbl val="0"/>
      </c:catAx>
      <c:valAx>
        <c:axId val="250049360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aseline="0"/>
                  <a:t>Average Lipid content (mg/cm</a:t>
                </a:r>
                <a:r>
                  <a:rPr lang="en-US" baseline="30000"/>
                  <a:t>2</a:t>
                </a:r>
                <a:r>
                  <a:rPr lang="en-US" baseline="0"/>
                  <a:t>)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3.3333333333333333E-2"/>
              <c:y val="7.2358900144717797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00490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tx1">
                <a:lumMod val="50000"/>
                <a:lumOff val="50000"/>
              </a:schemeClr>
            </a:solidFill>
            <a:ln>
              <a:solidFill>
                <a:schemeClr val="tx1">
                  <a:lumMod val="50000"/>
                  <a:lumOff val="50000"/>
                </a:schemeClr>
              </a:solidFill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graphs!$F$9:$F$12</c:f>
                <c:numCache>
                  <c:formatCode>General</c:formatCode>
                  <c:ptCount val="4"/>
                  <c:pt idx="0">
                    <c:v>133.92197268094969</c:v>
                  </c:pt>
                  <c:pt idx="1">
                    <c:v>292.98341411780115</c:v>
                  </c:pt>
                  <c:pt idx="2">
                    <c:v>112.43240136300203</c:v>
                  </c:pt>
                  <c:pt idx="3">
                    <c:v>71.898467589828897</c:v>
                  </c:pt>
                </c:numCache>
              </c:numRef>
            </c:plus>
            <c:minus>
              <c:numRef>
                <c:f>graphs!$F$9:$F$12</c:f>
                <c:numCache>
                  <c:formatCode>General</c:formatCode>
                  <c:ptCount val="4"/>
                  <c:pt idx="0">
                    <c:v>133.92197268094969</c:v>
                  </c:pt>
                  <c:pt idx="1">
                    <c:v>292.98341411780115</c:v>
                  </c:pt>
                  <c:pt idx="2">
                    <c:v>112.43240136300203</c:v>
                  </c:pt>
                  <c:pt idx="3">
                    <c:v>71.898467589828897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graphs!$D$9:$D$12</c:f>
              <c:strCache>
                <c:ptCount val="4"/>
                <c:pt idx="0">
                  <c:v>Initial</c:v>
                </c:pt>
                <c:pt idx="1">
                  <c:v>Unfed</c:v>
                </c:pt>
                <c:pt idx="2">
                  <c:v>Fed/RC</c:v>
                </c:pt>
                <c:pt idx="3">
                  <c:v>Fed/Dict</c:v>
                </c:pt>
              </c:strCache>
            </c:strRef>
          </c:cat>
          <c:val>
            <c:numRef>
              <c:f>graphs!$E$9:$E$12</c:f>
              <c:numCache>
                <c:formatCode>General</c:formatCode>
                <c:ptCount val="4"/>
                <c:pt idx="0">
                  <c:v>2828.580146492071</c:v>
                </c:pt>
                <c:pt idx="1">
                  <c:v>2725.9377588909165</c:v>
                </c:pt>
                <c:pt idx="2">
                  <c:v>2233.6136648751249</c:v>
                </c:pt>
                <c:pt idx="3">
                  <c:v>2247.6298536269783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53B-4CAA-8242-7FA80083B1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66457824"/>
        <c:axId val="1966458240"/>
      </c:barChart>
      <c:catAx>
        <c:axId val="196645782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Treatment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66458240"/>
        <c:crosses val="autoZero"/>
        <c:auto val="1"/>
        <c:lblAlgn val="ctr"/>
        <c:lblOffset val="100"/>
        <c:noMultiLvlLbl val="0"/>
      </c:catAx>
      <c:valAx>
        <c:axId val="1966458240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Average</a:t>
                </a:r>
                <a:r>
                  <a:rPr lang="en-US" baseline="0"/>
                  <a:t> Lipid Content (mg/cm</a:t>
                </a:r>
                <a:r>
                  <a:rPr lang="en-US" baseline="30000"/>
                  <a:t>2</a:t>
                </a:r>
                <a:r>
                  <a:rPr lang="en-US" baseline="0"/>
                  <a:t>)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664578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133350</xdr:colOff>
      <xdr:row>2</xdr:row>
      <xdr:rowOff>2857</xdr:rowOff>
    </xdr:from>
    <xdr:to>
      <xdr:col>19</xdr:col>
      <xdr:colOff>438150</xdr:colOff>
      <xdr:row>16</xdr:row>
      <xdr:rowOff>52387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FA70EAE3-1B19-4446-846A-B806A63708D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91440</xdr:colOff>
      <xdr:row>20</xdr:row>
      <xdr:rowOff>152400</xdr:rowOff>
    </xdr:from>
    <xdr:to>
      <xdr:col>19</xdr:col>
      <xdr:colOff>396240</xdr:colOff>
      <xdr:row>35</xdr:row>
      <xdr:rowOff>137160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6B0B81D-F1C5-C446-7B0C-FAD63F3E60E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A8BF85-4EBD-4E7C-B8ED-36A80AD439C3}">
  <dimension ref="A1:I26"/>
  <sheetViews>
    <sheetView workbookViewId="0">
      <selection activeCell="O17" sqref="O17"/>
    </sheetView>
  </sheetViews>
  <sheetFormatPr defaultRowHeight="14.4" x14ac:dyDescent="0.3"/>
  <cols>
    <col min="2" max="2" width="15.88671875" bestFit="1" customWidth="1"/>
    <col min="3" max="3" width="11" bestFit="1" customWidth="1"/>
    <col min="4" max="4" width="9.88671875" bestFit="1" customWidth="1"/>
    <col min="5" max="5" width="10.5546875" bestFit="1" customWidth="1"/>
    <col min="6" max="6" width="9" bestFit="1" customWidth="1"/>
    <col min="7" max="7" width="11" bestFit="1" customWidth="1"/>
    <col min="8" max="8" width="9.44140625" bestFit="1" customWidth="1"/>
  </cols>
  <sheetData>
    <row r="1" spans="1:9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3" t="s">
        <v>8</v>
      </c>
    </row>
    <row r="2" spans="1:9" x14ac:dyDescent="0.3">
      <c r="A2" t="s">
        <v>9</v>
      </c>
      <c r="B2">
        <v>43</v>
      </c>
      <c r="C2">
        <v>0.1024</v>
      </c>
      <c r="D2">
        <v>0.1148</v>
      </c>
      <c r="E2">
        <v>1.1140000000000001</v>
      </c>
      <c r="F2">
        <v>1.2608999999999999</v>
      </c>
      <c r="G2">
        <v>10.968299999999999</v>
      </c>
      <c r="H2">
        <v>10.9811</v>
      </c>
      <c r="I2" s="4" t="s">
        <v>34</v>
      </c>
    </row>
    <row r="3" spans="1:9" x14ac:dyDescent="0.3">
      <c r="A3" t="s">
        <v>10</v>
      </c>
      <c r="B3">
        <v>45</v>
      </c>
      <c r="C3">
        <v>0.1021</v>
      </c>
      <c r="D3">
        <v>0.1183</v>
      </c>
      <c r="E3">
        <v>1.3146</v>
      </c>
      <c r="F3">
        <v>1.4896</v>
      </c>
      <c r="G3">
        <v>11.0237</v>
      </c>
      <c r="H3">
        <v>11.033899999999999</v>
      </c>
      <c r="I3" s="4" t="s">
        <v>35</v>
      </c>
    </row>
    <row r="4" spans="1:9" x14ac:dyDescent="0.3">
      <c r="A4" t="s">
        <v>11</v>
      </c>
      <c r="B4">
        <v>50</v>
      </c>
      <c r="C4">
        <v>0.1033</v>
      </c>
      <c r="D4">
        <v>0.1268</v>
      </c>
      <c r="E4">
        <v>1.4906999999999999</v>
      </c>
      <c r="F4">
        <v>1.6657</v>
      </c>
      <c r="G4">
        <v>11.0123</v>
      </c>
      <c r="H4">
        <v>11.025499999999999</v>
      </c>
      <c r="I4" s="4"/>
    </row>
    <row r="5" spans="1:9" x14ac:dyDescent="0.3">
      <c r="A5" t="s">
        <v>12</v>
      </c>
      <c r="B5">
        <v>43</v>
      </c>
      <c r="C5">
        <v>0.1032</v>
      </c>
      <c r="D5">
        <v>0.1231</v>
      </c>
      <c r="E5">
        <v>1.756</v>
      </c>
      <c r="F5">
        <v>1.9186000000000001</v>
      </c>
      <c r="G5">
        <v>10.7857</v>
      </c>
      <c r="H5">
        <v>10.797800000000001</v>
      </c>
      <c r="I5" s="4"/>
    </row>
    <row r="6" spans="1:9" ht="15" thickBot="1" x14ac:dyDescent="0.35">
      <c r="A6" s="2" t="s">
        <v>13</v>
      </c>
      <c r="B6" s="2">
        <v>50</v>
      </c>
      <c r="C6" s="2">
        <v>0.1023</v>
      </c>
      <c r="D6" s="2">
        <v>0.12379999999999999</v>
      </c>
      <c r="E6" s="2">
        <v>1.5246999999999999</v>
      </c>
      <c r="F6" s="2">
        <v>1.6720999999999999</v>
      </c>
      <c r="G6" s="2">
        <v>11.065200000000001</v>
      </c>
      <c r="H6" s="2">
        <v>11.0802</v>
      </c>
      <c r="I6" s="5"/>
    </row>
    <row r="7" spans="1:9" x14ac:dyDescent="0.3">
      <c r="A7" t="s">
        <v>14</v>
      </c>
      <c r="B7">
        <v>53</v>
      </c>
      <c r="C7">
        <v>0.1031</v>
      </c>
      <c r="D7">
        <v>0.1174</v>
      </c>
      <c r="E7">
        <v>2.7517999999999998</v>
      </c>
      <c r="F7" s="7">
        <v>3.0283000000000002</v>
      </c>
      <c r="G7">
        <v>11.0593</v>
      </c>
      <c r="H7">
        <v>11.0847</v>
      </c>
      <c r="I7" s="4"/>
    </row>
    <row r="8" spans="1:9" x14ac:dyDescent="0.3">
      <c r="A8" t="s">
        <v>15</v>
      </c>
      <c r="B8">
        <v>53</v>
      </c>
      <c r="C8">
        <v>0.1019</v>
      </c>
      <c r="D8">
        <v>0.1188</v>
      </c>
      <c r="E8">
        <v>3.4581</v>
      </c>
      <c r="F8" s="7">
        <v>3.7357999999999998</v>
      </c>
      <c r="G8">
        <v>11.1228</v>
      </c>
      <c r="H8">
        <v>11.143000000000001</v>
      </c>
      <c r="I8" s="4"/>
    </row>
    <row r="9" spans="1:9" x14ac:dyDescent="0.3">
      <c r="A9" t="s">
        <v>16</v>
      </c>
      <c r="B9">
        <v>55</v>
      </c>
      <c r="C9">
        <v>0.1041</v>
      </c>
      <c r="D9">
        <v>0.12089999999999999</v>
      </c>
      <c r="E9">
        <v>2.8146</v>
      </c>
      <c r="F9" s="7">
        <v>3.0729000000000002</v>
      </c>
      <c r="G9">
        <v>10.977</v>
      </c>
      <c r="H9">
        <v>10.988099999999999</v>
      </c>
      <c r="I9" s="4"/>
    </row>
    <row r="10" spans="1:9" x14ac:dyDescent="0.3">
      <c r="A10" t="s">
        <v>17</v>
      </c>
      <c r="B10">
        <v>55</v>
      </c>
      <c r="C10">
        <v>0.10390000000000001</v>
      </c>
      <c r="D10">
        <v>0.12139999999999999</v>
      </c>
      <c r="E10">
        <v>2.6217000000000001</v>
      </c>
      <c r="F10" s="7">
        <v>2.8662999999999998</v>
      </c>
      <c r="G10">
        <v>10.9353</v>
      </c>
      <c r="H10">
        <v>11.1091</v>
      </c>
      <c r="I10" s="4"/>
    </row>
    <row r="11" spans="1:9" ht="15" thickBot="1" x14ac:dyDescent="0.35">
      <c r="A11" s="2" t="s">
        <v>18</v>
      </c>
      <c r="B11" s="2">
        <v>52</v>
      </c>
      <c r="C11" s="2">
        <v>0.1038</v>
      </c>
      <c r="D11" s="2">
        <v>0.1283</v>
      </c>
      <c r="E11" s="2">
        <v>1.5467</v>
      </c>
      <c r="F11" s="2">
        <v>1.7694000000000001</v>
      </c>
      <c r="G11" s="2">
        <v>10.8127</v>
      </c>
      <c r="H11" s="2">
        <v>10.825699999999999</v>
      </c>
      <c r="I11" s="5" t="s">
        <v>36</v>
      </c>
    </row>
    <row r="12" spans="1:9" x14ac:dyDescent="0.3">
      <c r="A12" t="s">
        <v>19</v>
      </c>
      <c r="B12">
        <v>53</v>
      </c>
      <c r="C12">
        <v>0.10199999999999999</v>
      </c>
      <c r="D12">
        <v>0.1229</v>
      </c>
      <c r="E12">
        <v>3.2877000000000001</v>
      </c>
      <c r="F12" s="7">
        <v>3.5935999999999999</v>
      </c>
      <c r="G12">
        <v>11.0067</v>
      </c>
      <c r="H12" s="7">
        <v>11.015499999999999</v>
      </c>
      <c r="I12" s="4"/>
    </row>
    <row r="13" spans="1:9" x14ac:dyDescent="0.3">
      <c r="A13" t="s">
        <v>20</v>
      </c>
      <c r="B13">
        <v>50</v>
      </c>
      <c r="C13">
        <v>0.10440000000000001</v>
      </c>
      <c r="D13">
        <v>0.1255</v>
      </c>
      <c r="E13">
        <v>2.5049999999999999</v>
      </c>
      <c r="F13" s="7">
        <v>2.7259000000000002</v>
      </c>
      <c r="G13">
        <v>10.972300000000001</v>
      </c>
      <c r="H13" s="7">
        <v>10.9841</v>
      </c>
      <c r="I13" s="4"/>
    </row>
    <row r="14" spans="1:9" x14ac:dyDescent="0.3">
      <c r="A14" t="s">
        <v>21</v>
      </c>
      <c r="B14">
        <v>50</v>
      </c>
      <c r="C14">
        <v>0.1023</v>
      </c>
      <c r="D14">
        <v>0.128</v>
      </c>
      <c r="E14">
        <v>1.6758999999999999</v>
      </c>
      <c r="F14" s="7">
        <v>1.8047</v>
      </c>
      <c r="G14">
        <v>10.982799999999999</v>
      </c>
      <c r="H14" s="7">
        <v>11.0184</v>
      </c>
      <c r="I14" s="4"/>
    </row>
    <row r="15" spans="1:9" x14ac:dyDescent="0.3">
      <c r="A15" t="s">
        <v>22</v>
      </c>
      <c r="B15">
        <v>50</v>
      </c>
      <c r="C15">
        <v>0.1031</v>
      </c>
      <c r="D15">
        <v>0.1211</v>
      </c>
      <c r="E15">
        <v>1.2448999999999999</v>
      </c>
      <c r="F15" s="7">
        <v>1.4194</v>
      </c>
      <c r="G15">
        <v>11.011200000000001</v>
      </c>
      <c r="H15" s="7">
        <v>11.017099999999999</v>
      </c>
      <c r="I15" s="4"/>
    </row>
    <row r="16" spans="1:9" ht="15" thickBot="1" x14ac:dyDescent="0.35">
      <c r="A16" s="2" t="s">
        <v>23</v>
      </c>
      <c r="B16" s="2">
        <v>50</v>
      </c>
      <c r="C16" s="2">
        <v>0.1051</v>
      </c>
      <c r="D16" s="2">
        <v>0.12239999999999999</v>
      </c>
      <c r="E16" s="2">
        <v>1.9846999999999999</v>
      </c>
      <c r="F16" s="2">
        <v>2.1576</v>
      </c>
      <c r="G16" s="2">
        <v>10.880100000000001</v>
      </c>
      <c r="H16" s="2">
        <v>10.894500000000001</v>
      </c>
      <c r="I16" s="5"/>
    </row>
    <row r="17" spans="1:9" x14ac:dyDescent="0.3">
      <c r="A17" t="s">
        <v>24</v>
      </c>
      <c r="B17">
        <v>46</v>
      </c>
      <c r="C17">
        <v>9.9500000000000005E-2</v>
      </c>
      <c r="D17">
        <v>0.1124</v>
      </c>
      <c r="E17">
        <v>2.4123000000000001</v>
      </c>
      <c r="F17" s="7">
        <v>2.6278999999999999</v>
      </c>
      <c r="G17" s="7">
        <v>10.870100000000001</v>
      </c>
      <c r="H17" s="7">
        <v>10.877000000000001</v>
      </c>
      <c r="I17" s="4"/>
    </row>
    <row r="18" spans="1:9" x14ac:dyDescent="0.3">
      <c r="A18" t="s">
        <v>25</v>
      </c>
      <c r="B18">
        <v>52</v>
      </c>
      <c r="C18">
        <v>9.98E-2</v>
      </c>
      <c r="D18">
        <v>0.1227</v>
      </c>
      <c r="E18">
        <v>4.5857999999999999</v>
      </c>
      <c r="F18" s="7">
        <v>4.8714000000000004</v>
      </c>
      <c r="G18" s="7">
        <v>11.1427</v>
      </c>
      <c r="H18" s="7">
        <v>11.1549</v>
      </c>
      <c r="I18" s="4"/>
    </row>
    <row r="19" spans="1:9" x14ac:dyDescent="0.3">
      <c r="A19" t="s">
        <v>26</v>
      </c>
      <c r="B19">
        <v>50</v>
      </c>
      <c r="C19">
        <v>9.9900000000000003E-2</v>
      </c>
      <c r="D19">
        <v>0.1192</v>
      </c>
      <c r="E19">
        <v>1.5104</v>
      </c>
      <c r="F19" s="7">
        <v>1.7020999999999999</v>
      </c>
      <c r="G19" s="7">
        <v>10.956899999999999</v>
      </c>
      <c r="H19" s="7">
        <v>10.9651</v>
      </c>
      <c r="I19" s="4"/>
    </row>
    <row r="20" spans="1:9" x14ac:dyDescent="0.3">
      <c r="A20" t="s">
        <v>27</v>
      </c>
      <c r="B20">
        <v>55</v>
      </c>
      <c r="C20">
        <v>9.9900000000000003E-2</v>
      </c>
      <c r="D20">
        <v>0.1166</v>
      </c>
      <c r="E20">
        <v>3.2987000000000002</v>
      </c>
      <c r="F20" s="7">
        <v>3.5787</v>
      </c>
      <c r="G20" s="7">
        <v>10.8024</v>
      </c>
      <c r="H20" s="7">
        <v>10.809799999999999</v>
      </c>
      <c r="I20" s="4"/>
    </row>
    <row r="21" spans="1:9" ht="15" thickBot="1" x14ac:dyDescent="0.35">
      <c r="A21" s="2" t="s">
        <v>28</v>
      </c>
      <c r="B21" s="2">
        <v>50</v>
      </c>
      <c r="C21" s="2">
        <v>9.9099999999999994E-2</v>
      </c>
      <c r="D21" s="2">
        <v>0.114</v>
      </c>
      <c r="E21" s="2">
        <v>2.7890999999999999</v>
      </c>
      <c r="F21" s="2">
        <v>3.0213999999999999</v>
      </c>
      <c r="G21" s="2">
        <v>10.9277</v>
      </c>
      <c r="H21" s="2">
        <v>10.9367</v>
      </c>
      <c r="I21" s="5"/>
    </row>
    <row r="22" spans="1:9" x14ac:dyDescent="0.3">
      <c r="A22" t="s">
        <v>29</v>
      </c>
      <c r="B22">
        <v>55</v>
      </c>
      <c r="C22">
        <v>0.1002</v>
      </c>
      <c r="D22">
        <v>0.1245</v>
      </c>
      <c r="E22">
        <v>2.8452999999999999</v>
      </c>
      <c r="F22" s="7">
        <v>3.0884</v>
      </c>
      <c r="G22">
        <v>10.7902</v>
      </c>
      <c r="H22">
        <v>10.8064</v>
      </c>
      <c r="I22" s="4"/>
    </row>
    <row r="23" spans="1:9" x14ac:dyDescent="0.3">
      <c r="A23" t="s">
        <v>30</v>
      </c>
      <c r="B23">
        <v>55</v>
      </c>
      <c r="C23">
        <v>9.9599999999999994E-2</v>
      </c>
      <c r="D23">
        <v>0.12529999999999999</v>
      </c>
      <c r="E23">
        <v>2.7692999999999999</v>
      </c>
      <c r="F23" s="7">
        <v>3.0367000000000002</v>
      </c>
      <c r="G23">
        <v>10.9199</v>
      </c>
      <c r="H23">
        <v>10.9343</v>
      </c>
      <c r="I23" s="4"/>
    </row>
    <row r="24" spans="1:9" x14ac:dyDescent="0.3">
      <c r="A24" t="s">
        <v>31</v>
      </c>
      <c r="B24">
        <v>55</v>
      </c>
      <c r="C24">
        <v>9.9299999999999999E-2</v>
      </c>
      <c r="D24">
        <v>0.12</v>
      </c>
      <c r="E24">
        <v>1.9782</v>
      </c>
      <c r="F24" s="7">
        <v>2.2033999999999998</v>
      </c>
      <c r="G24">
        <v>10.7151</v>
      </c>
      <c r="H24">
        <v>10.7263</v>
      </c>
      <c r="I24" s="4"/>
    </row>
    <row r="25" spans="1:9" x14ac:dyDescent="0.3">
      <c r="A25" t="s">
        <v>32</v>
      </c>
      <c r="B25">
        <v>52</v>
      </c>
      <c r="C25">
        <v>0.10009999999999999</v>
      </c>
      <c r="D25">
        <v>0.1177</v>
      </c>
      <c r="E25">
        <v>3.4790999999999999</v>
      </c>
      <c r="F25" s="7">
        <v>3.7483</v>
      </c>
      <c r="G25">
        <v>10.819900000000001</v>
      </c>
      <c r="H25">
        <v>10.8309</v>
      </c>
      <c r="I25" s="4"/>
    </row>
    <row r="26" spans="1:9" ht="15" thickBot="1" x14ac:dyDescent="0.35">
      <c r="A26" s="2" t="s">
        <v>33</v>
      </c>
      <c r="B26" s="2">
        <v>50</v>
      </c>
      <c r="C26" s="2">
        <v>0.1</v>
      </c>
      <c r="D26" s="2">
        <v>0.1216</v>
      </c>
      <c r="E26" s="2">
        <v>2.7522000000000002</v>
      </c>
      <c r="F26" s="2">
        <v>2.9811000000000001</v>
      </c>
      <c r="G26" s="2">
        <v>10.9475</v>
      </c>
      <c r="H26" s="2">
        <v>10.9595</v>
      </c>
      <c r="I26" s="5"/>
    </row>
  </sheetData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2030E5-8D88-4979-8549-1C5110A529E3}">
  <dimension ref="A1:P31"/>
  <sheetViews>
    <sheetView topLeftCell="C5" workbookViewId="0">
      <selection activeCell="P11" sqref="P11"/>
    </sheetView>
  </sheetViews>
  <sheetFormatPr defaultRowHeight="14.4" x14ac:dyDescent="0.3"/>
  <cols>
    <col min="2" max="2" width="17.44140625" bestFit="1" customWidth="1"/>
    <col min="3" max="3" width="17.44140625" customWidth="1"/>
    <col min="4" max="4" width="16.109375" bestFit="1" customWidth="1"/>
    <col min="5" max="5" width="16.88671875" bestFit="1" customWidth="1"/>
    <col min="6" max="6" width="16.88671875" customWidth="1"/>
    <col min="7" max="7" width="17.6640625" bestFit="1" customWidth="1"/>
    <col min="8" max="8" width="18.44140625" bestFit="1" customWidth="1"/>
    <col min="10" max="10" width="11.109375" bestFit="1" customWidth="1"/>
    <col min="11" max="11" width="11.6640625" bestFit="1" customWidth="1"/>
    <col min="15" max="15" width="15.109375" customWidth="1"/>
  </cols>
  <sheetData>
    <row r="1" spans="1:16" x14ac:dyDescent="0.3">
      <c r="A1" s="1" t="s">
        <v>37</v>
      </c>
      <c r="N1" t="s">
        <v>41</v>
      </c>
    </row>
    <row r="2" spans="1:16" x14ac:dyDescent="0.3">
      <c r="A2" t="s">
        <v>38</v>
      </c>
    </row>
    <row r="3" spans="1:16" x14ac:dyDescent="0.3">
      <c r="A3" t="s">
        <v>39</v>
      </c>
    </row>
    <row r="4" spans="1:16" ht="16.2" x14ac:dyDescent="0.3">
      <c r="A4" t="s">
        <v>40</v>
      </c>
      <c r="O4" s="6" t="s">
        <v>42</v>
      </c>
      <c r="P4">
        <f>11.0569-11.0561</f>
        <v>7.9999999999991189E-4</v>
      </c>
    </row>
    <row r="5" spans="1:16" x14ac:dyDescent="0.3">
      <c r="A5" s="1" t="s">
        <v>0</v>
      </c>
      <c r="B5" s="1" t="s">
        <v>1</v>
      </c>
      <c r="C5" s="1" t="s">
        <v>44</v>
      </c>
      <c r="D5" s="1" t="s">
        <v>2</v>
      </c>
      <c r="E5" s="1" t="s">
        <v>3</v>
      </c>
      <c r="F5" s="1" t="s">
        <v>45</v>
      </c>
      <c r="G5" s="1" t="s">
        <v>46</v>
      </c>
      <c r="H5" s="1" t="s">
        <v>4</v>
      </c>
      <c r="I5" s="1" t="s">
        <v>5</v>
      </c>
      <c r="J5" s="1" t="s">
        <v>47</v>
      </c>
      <c r="K5" s="1" t="s">
        <v>54</v>
      </c>
      <c r="L5" s="1" t="s">
        <v>6</v>
      </c>
      <c r="M5" s="1" t="s">
        <v>7</v>
      </c>
      <c r="N5" s="1" t="s">
        <v>53</v>
      </c>
      <c r="O5" s="1" t="s">
        <v>52</v>
      </c>
      <c r="P5" s="1" t="s">
        <v>51</v>
      </c>
    </row>
    <row r="6" spans="1:16" x14ac:dyDescent="0.3">
      <c r="A6" t="s">
        <v>9</v>
      </c>
      <c r="B6">
        <v>43</v>
      </c>
      <c r="C6">
        <v>15</v>
      </c>
      <c r="D6">
        <v>0.1024</v>
      </c>
      <c r="E6">
        <v>0.1148</v>
      </c>
      <c r="F6">
        <f>E6-D6</f>
        <v>1.2399999999999994E-2</v>
      </c>
      <c r="H6">
        <v>1.1140000000000001</v>
      </c>
      <c r="I6">
        <v>1.2608999999999999</v>
      </c>
      <c r="J6">
        <f>I6-H6</f>
        <v>0.14689999999999981</v>
      </c>
      <c r="K6">
        <f>2.44+59.2*J6</f>
        <v>11.136479999999988</v>
      </c>
      <c r="L6">
        <v>10.968299999999999</v>
      </c>
      <c r="M6">
        <v>10.9811</v>
      </c>
      <c r="N6">
        <f>1000*M6-L6-$P$4</f>
        <v>10970.1309</v>
      </c>
      <c r="O6">
        <f>N6*B6/C6</f>
        <v>31447.708579999999</v>
      </c>
      <c r="P6">
        <f>O6/K6</f>
        <v>2823.8463661767482</v>
      </c>
    </row>
    <row r="7" spans="1:16" x14ac:dyDescent="0.3">
      <c r="A7" t="s">
        <v>10</v>
      </c>
      <c r="B7">
        <v>45</v>
      </c>
      <c r="C7">
        <v>15</v>
      </c>
      <c r="D7">
        <v>0.1021</v>
      </c>
      <c r="E7">
        <v>0.1183</v>
      </c>
      <c r="F7">
        <f t="shared" ref="F7:F30" si="0">E7-D7</f>
        <v>1.6200000000000006E-2</v>
      </c>
      <c r="H7">
        <v>1.3146</v>
      </c>
      <c r="I7">
        <v>1.4896</v>
      </c>
      <c r="J7">
        <f t="shared" ref="J7:J30" si="1">I7-H7</f>
        <v>0.17500000000000004</v>
      </c>
      <c r="K7">
        <f t="shared" ref="K7:K30" si="2">2.44+59.2*J7</f>
        <v>12.800000000000002</v>
      </c>
      <c r="L7">
        <v>11.0237</v>
      </c>
      <c r="M7">
        <v>11.033899999999999</v>
      </c>
      <c r="N7">
        <f t="shared" ref="N7:N30" si="3">1000*M7-L7-$P$4</f>
        <v>11022.8755</v>
      </c>
      <c r="O7">
        <f t="shared" ref="O7:O30" si="4">N7*B7/C7</f>
        <v>33068.626499999998</v>
      </c>
      <c r="P7">
        <f t="shared" ref="P7:P30" si="5">O7/K7</f>
        <v>2583.4864453124992</v>
      </c>
    </row>
    <row r="8" spans="1:16" x14ac:dyDescent="0.3">
      <c r="A8" t="s">
        <v>11</v>
      </c>
      <c r="B8">
        <v>50</v>
      </c>
      <c r="C8">
        <v>15</v>
      </c>
      <c r="D8">
        <v>0.1033</v>
      </c>
      <c r="E8">
        <v>0.1268</v>
      </c>
      <c r="F8">
        <f t="shared" si="0"/>
        <v>2.3499999999999993E-2</v>
      </c>
      <c r="G8">
        <f>AVERAGE(F6:F10)</f>
        <v>1.8699999999999998E-2</v>
      </c>
      <c r="H8">
        <v>1.4906999999999999</v>
      </c>
      <c r="I8">
        <v>1.6657</v>
      </c>
      <c r="J8">
        <f t="shared" si="1"/>
        <v>0.17500000000000004</v>
      </c>
      <c r="K8">
        <f t="shared" si="2"/>
        <v>12.800000000000002</v>
      </c>
      <c r="L8">
        <v>11.0123</v>
      </c>
      <c r="M8">
        <v>11.025499999999999</v>
      </c>
      <c r="N8">
        <f t="shared" si="3"/>
        <v>11014.4869</v>
      </c>
      <c r="O8">
        <f t="shared" si="4"/>
        <v>36714.956333333328</v>
      </c>
      <c r="P8">
        <f t="shared" si="5"/>
        <v>2868.3559635416659</v>
      </c>
    </row>
    <row r="9" spans="1:16" x14ac:dyDescent="0.3">
      <c r="A9" t="s">
        <v>12</v>
      </c>
      <c r="B9">
        <v>43</v>
      </c>
      <c r="C9">
        <v>15</v>
      </c>
      <c r="D9">
        <v>0.1032</v>
      </c>
      <c r="E9">
        <v>0.1231</v>
      </c>
      <c r="F9">
        <f t="shared" si="0"/>
        <v>1.9900000000000001E-2</v>
      </c>
      <c r="H9">
        <v>1.756</v>
      </c>
      <c r="I9">
        <v>1.9186000000000001</v>
      </c>
      <c r="J9">
        <f t="shared" si="1"/>
        <v>0.16260000000000008</v>
      </c>
      <c r="K9">
        <f t="shared" si="2"/>
        <v>12.065920000000004</v>
      </c>
      <c r="L9">
        <v>10.7857</v>
      </c>
      <c r="M9">
        <v>10.797800000000001</v>
      </c>
      <c r="N9">
        <f t="shared" si="3"/>
        <v>10787.013500000001</v>
      </c>
      <c r="O9">
        <f t="shared" si="4"/>
        <v>30922.772033333335</v>
      </c>
      <c r="P9">
        <f t="shared" si="5"/>
        <v>2562.8192490364036</v>
      </c>
    </row>
    <row r="10" spans="1:16" ht="15" thickBot="1" x14ac:dyDescent="0.35">
      <c r="A10" s="2" t="s">
        <v>13</v>
      </c>
      <c r="B10" s="2">
        <v>50</v>
      </c>
      <c r="C10" s="2">
        <v>15</v>
      </c>
      <c r="D10" s="2">
        <v>0.1023</v>
      </c>
      <c r="E10" s="2">
        <v>0.12379999999999999</v>
      </c>
      <c r="F10" s="2">
        <f t="shared" si="0"/>
        <v>2.1499999999999991E-2</v>
      </c>
      <c r="G10" s="2"/>
      <c r="H10" s="2">
        <v>1.5246999999999999</v>
      </c>
      <c r="I10" s="2">
        <v>1.6720999999999999</v>
      </c>
      <c r="J10" s="2">
        <f t="shared" si="1"/>
        <v>0.14739999999999998</v>
      </c>
      <c r="K10" s="2">
        <f t="shared" si="2"/>
        <v>11.166079999999999</v>
      </c>
      <c r="L10" s="2">
        <v>11.065200000000001</v>
      </c>
      <c r="M10" s="2">
        <v>11.0802</v>
      </c>
      <c r="N10">
        <f t="shared" si="3"/>
        <v>11069.134</v>
      </c>
      <c r="O10">
        <f t="shared" si="4"/>
        <v>36897.113333333327</v>
      </c>
      <c r="P10">
        <f t="shared" si="5"/>
        <v>3304.3927083930375</v>
      </c>
    </row>
    <row r="11" spans="1:16" x14ac:dyDescent="0.3">
      <c r="A11" t="s">
        <v>14</v>
      </c>
      <c r="B11">
        <v>53</v>
      </c>
      <c r="C11">
        <v>15</v>
      </c>
      <c r="D11">
        <v>0.1031</v>
      </c>
      <c r="E11">
        <v>0.1174</v>
      </c>
      <c r="F11">
        <f t="shared" si="0"/>
        <v>1.4300000000000007E-2</v>
      </c>
      <c r="H11">
        <v>2.7517999999999998</v>
      </c>
      <c r="I11" s="7">
        <v>3.0283000000000002</v>
      </c>
      <c r="J11">
        <f t="shared" si="1"/>
        <v>0.27650000000000041</v>
      </c>
      <c r="K11">
        <f t="shared" si="2"/>
        <v>18.808800000000026</v>
      </c>
      <c r="L11">
        <v>11.0593</v>
      </c>
      <c r="M11">
        <v>11.0847</v>
      </c>
      <c r="N11">
        <f t="shared" si="3"/>
        <v>11073.639899999998</v>
      </c>
      <c r="O11">
        <f t="shared" si="4"/>
        <v>39126.860979999998</v>
      </c>
      <c r="P11">
        <f t="shared" si="5"/>
        <v>2080.2422791459285</v>
      </c>
    </row>
    <row r="12" spans="1:16" x14ac:dyDescent="0.3">
      <c r="A12" t="s">
        <v>15</v>
      </c>
      <c r="B12">
        <v>53</v>
      </c>
      <c r="C12">
        <v>15</v>
      </c>
      <c r="D12">
        <v>0.1019</v>
      </c>
      <c r="E12">
        <v>0.1188</v>
      </c>
      <c r="F12">
        <f t="shared" si="0"/>
        <v>1.6899999999999998E-2</v>
      </c>
      <c r="H12">
        <v>3.4581</v>
      </c>
      <c r="I12" s="7">
        <v>3.7357999999999998</v>
      </c>
      <c r="J12">
        <f t="shared" si="1"/>
        <v>0.27769999999999984</v>
      </c>
      <c r="K12">
        <f t="shared" si="2"/>
        <v>18.879839999999991</v>
      </c>
      <c r="L12">
        <v>11.1228</v>
      </c>
      <c r="M12">
        <v>11.143000000000001</v>
      </c>
      <c r="N12">
        <f t="shared" si="3"/>
        <v>11131.876400000001</v>
      </c>
      <c r="O12">
        <f t="shared" si="4"/>
        <v>39332.629946666668</v>
      </c>
      <c r="P12">
        <f t="shared" si="5"/>
        <v>2083.3137328847429</v>
      </c>
    </row>
    <row r="13" spans="1:16" x14ac:dyDescent="0.3">
      <c r="A13" t="s">
        <v>16</v>
      </c>
      <c r="B13">
        <v>55</v>
      </c>
      <c r="C13">
        <v>15</v>
      </c>
      <c r="D13">
        <v>0.1041</v>
      </c>
      <c r="E13">
        <v>0.12089999999999999</v>
      </c>
      <c r="F13">
        <f t="shared" si="0"/>
        <v>1.6799999999999995E-2</v>
      </c>
      <c r="G13">
        <f>AVERAGE(F11:F15)</f>
        <v>1.7999999999999995E-2</v>
      </c>
      <c r="H13">
        <v>2.8146</v>
      </c>
      <c r="I13" s="7">
        <v>3.0729000000000002</v>
      </c>
      <c r="J13">
        <f t="shared" si="1"/>
        <v>0.2583000000000002</v>
      </c>
      <c r="K13">
        <f t="shared" si="2"/>
        <v>17.731360000000013</v>
      </c>
      <c r="L13">
        <v>10.977</v>
      </c>
      <c r="M13">
        <v>10.988099999999999</v>
      </c>
      <c r="N13">
        <f t="shared" si="3"/>
        <v>10977.122199999998</v>
      </c>
      <c r="O13">
        <f t="shared" si="4"/>
        <v>40249.448066666657</v>
      </c>
      <c r="P13">
        <f t="shared" si="5"/>
        <v>2269.9583149102282</v>
      </c>
    </row>
    <row r="14" spans="1:16" x14ac:dyDescent="0.3">
      <c r="A14" t="s">
        <v>17</v>
      </c>
      <c r="B14">
        <v>55</v>
      </c>
      <c r="C14">
        <v>15</v>
      </c>
      <c r="D14">
        <v>0.10390000000000001</v>
      </c>
      <c r="E14">
        <v>0.12139999999999999</v>
      </c>
      <c r="F14">
        <f t="shared" si="0"/>
        <v>1.7499999999999988E-2</v>
      </c>
      <c r="H14">
        <v>2.6217000000000001</v>
      </c>
      <c r="I14" s="7">
        <v>2.8662999999999998</v>
      </c>
      <c r="J14">
        <f t="shared" si="1"/>
        <v>0.24459999999999971</v>
      </c>
      <c r="K14">
        <f t="shared" si="2"/>
        <v>16.920319999999982</v>
      </c>
      <c r="L14">
        <v>10.9353</v>
      </c>
      <c r="M14">
        <v>11.1091</v>
      </c>
      <c r="N14">
        <f t="shared" si="3"/>
        <v>11098.163900000001</v>
      </c>
      <c r="O14">
        <f t="shared" si="4"/>
        <v>40693.267633333337</v>
      </c>
      <c r="P14">
        <f t="shared" si="5"/>
        <v>2404.9939737152358</v>
      </c>
    </row>
    <row r="15" spans="1:16" ht="15" thickBot="1" x14ac:dyDescent="0.35">
      <c r="A15" s="2" t="s">
        <v>18</v>
      </c>
      <c r="B15" s="2">
        <v>52</v>
      </c>
      <c r="C15" s="2">
        <v>15</v>
      </c>
      <c r="D15" s="2">
        <v>0.1038</v>
      </c>
      <c r="E15" s="2">
        <v>0.1283</v>
      </c>
      <c r="F15" s="2">
        <f t="shared" si="0"/>
        <v>2.4499999999999994E-2</v>
      </c>
      <c r="G15" s="2"/>
      <c r="H15" s="2">
        <v>1.5467</v>
      </c>
      <c r="I15" s="2">
        <v>1.7694000000000001</v>
      </c>
      <c r="J15" s="2">
        <f t="shared" si="1"/>
        <v>0.22270000000000012</v>
      </c>
      <c r="K15" s="2">
        <f t="shared" si="2"/>
        <v>15.623840000000007</v>
      </c>
      <c r="L15" s="2">
        <v>10.8127</v>
      </c>
      <c r="M15" s="2">
        <v>10.825699999999999</v>
      </c>
      <c r="N15">
        <f t="shared" si="3"/>
        <v>10814.886499999999</v>
      </c>
      <c r="O15">
        <f t="shared" si="4"/>
        <v>37491.606533333324</v>
      </c>
      <c r="P15">
        <f t="shared" si="5"/>
        <v>2399.6409674787574</v>
      </c>
    </row>
    <row r="16" spans="1:16" x14ac:dyDescent="0.3">
      <c r="A16" t="s">
        <v>19</v>
      </c>
      <c r="B16">
        <v>53</v>
      </c>
      <c r="C16">
        <v>15</v>
      </c>
      <c r="D16">
        <v>0.10199999999999999</v>
      </c>
      <c r="E16">
        <v>0.1229</v>
      </c>
      <c r="F16">
        <f t="shared" si="0"/>
        <v>2.0900000000000002E-2</v>
      </c>
      <c r="H16">
        <v>3.2877000000000001</v>
      </c>
      <c r="I16" s="7">
        <v>3.5935999999999999</v>
      </c>
      <c r="J16">
        <f t="shared" si="1"/>
        <v>0.30589999999999984</v>
      </c>
      <c r="K16">
        <f t="shared" si="2"/>
        <v>20.549279999999992</v>
      </c>
      <c r="L16">
        <v>11.0067</v>
      </c>
      <c r="M16" s="7">
        <v>11.015499999999999</v>
      </c>
      <c r="N16">
        <f t="shared" si="3"/>
        <v>11004.4925</v>
      </c>
      <c r="O16">
        <f t="shared" si="4"/>
        <v>38882.540166666666</v>
      </c>
      <c r="P16">
        <f t="shared" si="5"/>
        <v>1892.1607066849388</v>
      </c>
    </row>
    <row r="17" spans="1:16" x14ac:dyDescent="0.3">
      <c r="A17" t="s">
        <v>20</v>
      </c>
      <c r="B17">
        <v>50</v>
      </c>
      <c r="C17">
        <v>15</v>
      </c>
      <c r="D17">
        <v>0.10440000000000001</v>
      </c>
      <c r="E17">
        <v>0.1255</v>
      </c>
      <c r="F17">
        <f t="shared" si="0"/>
        <v>2.1099999999999994E-2</v>
      </c>
      <c r="H17">
        <v>2.5049999999999999</v>
      </c>
      <c r="I17" s="7">
        <v>2.7259000000000002</v>
      </c>
      <c r="J17">
        <f t="shared" si="1"/>
        <v>0.22090000000000032</v>
      </c>
      <c r="K17">
        <f t="shared" si="2"/>
        <v>15.517280000000019</v>
      </c>
      <c r="L17">
        <v>10.972300000000001</v>
      </c>
      <c r="M17" s="7">
        <v>10.9841</v>
      </c>
      <c r="N17">
        <f t="shared" si="3"/>
        <v>10973.126900000001</v>
      </c>
      <c r="O17">
        <f t="shared" si="4"/>
        <v>36577.089666666674</v>
      </c>
      <c r="P17">
        <f t="shared" si="5"/>
        <v>2357.1843561930073</v>
      </c>
    </row>
    <row r="18" spans="1:16" x14ac:dyDescent="0.3">
      <c r="A18" t="s">
        <v>21</v>
      </c>
      <c r="B18">
        <v>50</v>
      </c>
      <c r="C18">
        <v>15</v>
      </c>
      <c r="D18">
        <v>0.1023</v>
      </c>
      <c r="E18">
        <v>0.128</v>
      </c>
      <c r="F18">
        <f t="shared" si="0"/>
        <v>2.5700000000000001E-2</v>
      </c>
      <c r="G18">
        <f>AVERAGE(F16:F20)</f>
        <v>2.06E-2</v>
      </c>
      <c r="H18">
        <v>1.6758999999999999</v>
      </c>
      <c r="I18" s="7">
        <v>1.8047</v>
      </c>
      <c r="J18">
        <f t="shared" si="1"/>
        <v>0.12880000000000003</v>
      </c>
      <c r="K18">
        <f t="shared" si="2"/>
        <v>10.064960000000001</v>
      </c>
      <c r="L18">
        <v>10.982799999999999</v>
      </c>
      <c r="M18" s="7">
        <v>11.0184</v>
      </c>
      <c r="N18">
        <f t="shared" si="3"/>
        <v>11007.4164</v>
      </c>
      <c r="O18">
        <f t="shared" si="4"/>
        <v>36691.387999999999</v>
      </c>
      <c r="P18">
        <f t="shared" si="5"/>
        <v>3645.457905446221</v>
      </c>
    </row>
    <row r="19" spans="1:16" x14ac:dyDescent="0.3">
      <c r="A19" t="s">
        <v>22</v>
      </c>
      <c r="B19">
        <v>50</v>
      </c>
      <c r="C19">
        <v>15</v>
      </c>
      <c r="D19">
        <v>0.1031</v>
      </c>
      <c r="E19">
        <v>0.1211</v>
      </c>
      <c r="F19">
        <f t="shared" si="0"/>
        <v>1.8000000000000002E-2</v>
      </c>
      <c r="H19">
        <v>1.2448999999999999</v>
      </c>
      <c r="I19" s="7">
        <v>1.4194</v>
      </c>
      <c r="J19">
        <f t="shared" si="1"/>
        <v>0.1745000000000001</v>
      </c>
      <c r="K19">
        <f t="shared" si="2"/>
        <v>12.770400000000006</v>
      </c>
      <c r="L19">
        <v>11.011200000000001</v>
      </c>
      <c r="M19" s="7">
        <v>11.017099999999999</v>
      </c>
      <c r="N19">
        <f t="shared" si="3"/>
        <v>11006.087999999998</v>
      </c>
      <c r="O19">
        <f t="shared" si="4"/>
        <v>36686.959999999992</v>
      </c>
      <c r="P19">
        <f t="shared" si="5"/>
        <v>2872.8121280461046</v>
      </c>
    </row>
    <row r="20" spans="1:16" ht="15" thickBot="1" x14ac:dyDescent="0.35">
      <c r="A20" s="2" t="s">
        <v>23</v>
      </c>
      <c r="B20" s="2">
        <v>50</v>
      </c>
      <c r="C20" s="2">
        <v>15</v>
      </c>
      <c r="D20" s="2">
        <v>0.1051</v>
      </c>
      <c r="E20" s="2">
        <v>0.12239999999999999</v>
      </c>
      <c r="F20" s="2">
        <f t="shared" si="0"/>
        <v>1.7299999999999996E-2</v>
      </c>
      <c r="G20" s="2"/>
      <c r="H20" s="2">
        <v>1.9846999999999999</v>
      </c>
      <c r="I20" s="2">
        <v>2.1576</v>
      </c>
      <c r="J20" s="2">
        <f t="shared" si="1"/>
        <v>0.17290000000000005</v>
      </c>
      <c r="K20">
        <f t="shared" si="2"/>
        <v>12.675680000000003</v>
      </c>
      <c r="L20" s="2">
        <v>10.880100000000001</v>
      </c>
      <c r="M20" s="2">
        <v>10.894500000000001</v>
      </c>
      <c r="N20">
        <f t="shared" si="3"/>
        <v>10883.6191</v>
      </c>
      <c r="O20">
        <f t="shared" si="4"/>
        <v>36278.730333333333</v>
      </c>
      <c r="P20">
        <f t="shared" si="5"/>
        <v>2862.0736980843099</v>
      </c>
    </row>
    <row r="21" spans="1:16" x14ac:dyDescent="0.3">
      <c r="A21" t="s">
        <v>24</v>
      </c>
      <c r="B21">
        <v>46</v>
      </c>
      <c r="C21">
        <v>15</v>
      </c>
      <c r="D21">
        <v>9.9500000000000005E-2</v>
      </c>
      <c r="E21">
        <v>0.1124</v>
      </c>
      <c r="F21">
        <f t="shared" si="0"/>
        <v>1.2899999999999995E-2</v>
      </c>
      <c r="H21">
        <v>2.4123000000000001</v>
      </c>
      <c r="I21" s="7">
        <v>2.6278999999999999</v>
      </c>
      <c r="J21">
        <f t="shared" si="1"/>
        <v>0.21559999999999979</v>
      </c>
      <c r="K21">
        <f t="shared" si="2"/>
        <v>15.203519999999989</v>
      </c>
      <c r="L21" s="7">
        <v>10.870100000000001</v>
      </c>
      <c r="M21" s="7">
        <v>10.877000000000001</v>
      </c>
      <c r="N21">
        <f t="shared" si="3"/>
        <v>10866.1291</v>
      </c>
      <c r="O21">
        <f t="shared" si="4"/>
        <v>33322.795906666666</v>
      </c>
      <c r="P21">
        <f t="shared" si="5"/>
        <v>2191.7816339023261</v>
      </c>
    </row>
    <row r="22" spans="1:16" x14ac:dyDescent="0.3">
      <c r="A22" t="s">
        <v>25</v>
      </c>
      <c r="B22">
        <v>52</v>
      </c>
      <c r="C22">
        <v>15</v>
      </c>
      <c r="D22">
        <v>9.98E-2</v>
      </c>
      <c r="E22">
        <v>0.1227</v>
      </c>
      <c r="F22">
        <f t="shared" si="0"/>
        <v>2.2900000000000004E-2</v>
      </c>
      <c r="H22">
        <v>4.5857999999999999</v>
      </c>
      <c r="I22" s="7">
        <v>4.8714000000000004</v>
      </c>
      <c r="J22">
        <f t="shared" si="1"/>
        <v>0.28560000000000052</v>
      </c>
      <c r="K22">
        <f t="shared" si="2"/>
        <v>19.347520000000031</v>
      </c>
      <c r="L22" s="7">
        <v>11.1427</v>
      </c>
      <c r="M22" s="7">
        <v>11.1549</v>
      </c>
      <c r="N22">
        <f t="shared" si="3"/>
        <v>11143.7565</v>
      </c>
      <c r="O22">
        <f t="shared" si="4"/>
        <v>38631.689200000001</v>
      </c>
      <c r="P22">
        <f t="shared" si="5"/>
        <v>1996.7256371876053</v>
      </c>
    </row>
    <row r="23" spans="1:16" x14ac:dyDescent="0.3">
      <c r="A23" t="s">
        <v>26</v>
      </c>
      <c r="B23">
        <v>50</v>
      </c>
      <c r="C23">
        <v>15</v>
      </c>
      <c r="D23">
        <v>9.9900000000000003E-2</v>
      </c>
      <c r="E23">
        <v>0.1192</v>
      </c>
      <c r="F23">
        <f t="shared" si="0"/>
        <v>1.9299999999999998E-2</v>
      </c>
      <c r="G23">
        <f>AVERAGE(F21:F25)</f>
        <v>1.7340000000000001E-2</v>
      </c>
      <c r="H23">
        <v>1.5104</v>
      </c>
      <c r="I23" s="7">
        <v>1.7020999999999999</v>
      </c>
      <c r="J23">
        <f t="shared" si="1"/>
        <v>0.19169999999999998</v>
      </c>
      <c r="K23">
        <f t="shared" si="2"/>
        <v>13.788639999999999</v>
      </c>
      <c r="L23" s="7">
        <v>10.956899999999999</v>
      </c>
      <c r="M23" s="7">
        <v>10.9651</v>
      </c>
      <c r="N23">
        <f t="shared" si="3"/>
        <v>10954.142300000001</v>
      </c>
      <c r="O23">
        <f t="shared" si="4"/>
        <v>36513.807666666675</v>
      </c>
      <c r="P23">
        <f t="shared" si="5"/>
        <v>2648.1079835768196</v>
      </c>
    </row>
    <row r="24" spans="1:16" x14ac:dyDescent="0.3">
      <c r="A24" t="s">
        <v>27</v>
      </c>
      <c r="B24">
        <v>55</v>
      </c>
      <c r="C24">
        <v>15</v>
      </c>
      <c r="D24">
        <v>9.9900000000000003E-2</v>
      </c>
      <c r="E24">
        <v>0.1166</v>
      </c>
      <c r="F24">
        <f t="shared" si="0"/>
        <v>1.6699999999999993E-2</v>
      </c>
      <c r="H24">
        <v>3.2987000000000002</v>
      </c>
      <c r="I24" s="7">
        <v>3.5787</v>
      </c>
      <c r="J24">
        <f t="shared" si="1"/>
        <v>0.2799999999999998</v>
      </c>
      <c r="K24">
        <f t="shared" si="2"/>
        <v>19.015999999999991</v>
      </c>
      <c r="L24" s="7">
        <v>10.8024</v>
      </c>
      <c r="M24" s="7">
        <v>10.809799999999999</v>
      </c>
      <c r="N24">
        <f t="shared" si="3"/>
        <v>10798.996799999999</v>
      </c>
      <c r="O24">
        <f t="shared" si="4"/>
        <v>39596.321599999996</v>
      </c>
      <c r="P24">
        <f t="shared" si="5"/>
        <v>2082.2634413125797</v>
      </c>
    </row>
    <row r="25" spans="1:16" ht="15" thickBot="1" x14ac:dyDescent="0.35">
      <c r="A25" s="2" t="s">
        <v>28</v>
      </c>
      <c r="B25" s="2">
        <v>50</v>
      </c>
      <c r="C25" s="2">
        <v>15</v>
      </c>
      <c r="D25" s="2">
        <v>9.9099999999999994E-2</v>
      </c>
      <c r="E25" s="2">
        <v>0.114</v>
      </c>
      <c r="F25" s="2">
        <f t="shared" si="0"/>
        <v>1.490000000000001E-2</v>
      </c>
      <c r="G25" s="2"/>
      <c r="H25" s="2">
        <v>2.7890999999999999</v>
      </c>
      <c r="I25" s="2">
        <v>3.0213999999999999</v>
      </c>
      <c r="J25" s="2">
        <f t="shared" si="1"/>
        <v>0.23229999999999995</v>
      </c>
      <c r="K25">
        <f t="shared" si="2"/>
        <v>16.192159999999998</v>
      </c>
      <c r="L25" s="2">
        <v>10.9277</v>
      </c>
      <c r="M25" s="2">
        <v>10.9367</v>
      </c>
      <c r="N25">
        <f t="shared" si="3"/>
        <v>10925.771500000001</v>
      </c>
      <c r="O25">
        <f t="shared" si="4"/>
        <v>36419.238333333335</v>
      </c>
      <c r="P25">
        <f t="shared" si="5"/>
        <v>2249.1896283962942</v>
      </c>
    </row>
    <row r="26" spans="1:16" x14ac:dyDescent="0.3">
      <c r="A26" t="s">
        <v>29</v>
      </c>
      <c r="B26">
        <v>55</v>
      </c>
      <c r="C26">
        <v>15</v>
      </c>
      <c r="D26">
        <v>0.1002</v>
      </c>
      <c r="E26">
        <v>0.1245</v>
      </c>
      <c r="F26">
        <f t="shared" si="0"/>
        <v>2.4300000000000002E-2</v>
      </c>
      <c r="H26">
        <v>2.8452999999999999</v>
      </c>
      <c r="I26" s="7">
        <v>3.0884</v>
      </c>
      <c r="J26">
        <f t="shared" si="1"/>
        <v>0.24310000000000009</v>
      </c>
      <c r="K26">
        <f t="shared" si="2"/>
        <v>16.831520000000008</v>
      </c>
      <c r="L26">
        <v>10.7902</v>
      </c>
      <c r="M26">
        <v>10.8064</v>
      </c>
      <c r="N26">
        <f t="shared" si="3"/>
        <v>10795.609</v>
      </c>
      <c r="O26">
        <f t="shared" si="4"/>
        <v>39583.899666666664</v>
      </c>
      <c r="P26">
        <f t="shared" si="5"/>
        <v>2351.7721314929754</v>
      </c>
    </row>
    <row r="27" spans="1:16" x14ac:dyDescent="0.3">
      <c r="A27" t="s">
        <v>30</v>
      </c>
      <c r="B27">
        <v>55</v>
      </c>
      <c r="C27">
        <v>15</v>
      </c>
      <c r="D27">
        <v>9.9599999999999994E-2</v>
      </c>
      <c r="E27">
        <v>0.12529999999999999</v>
      </c>
      <c r="F27">
        <f t="shared" si="0"/>
        <v>2.5700000000000001E-2</v>
      </c>
      <c r="H27">
        <v>2.7692999999999999</v>
      </c>
      <c r="I27" s="7">
        <v>3.0367000000000002</v>
      </c>
      <c r="J27">
        <f t="shared" si="1"/>
        <v>0.2674000000000003</v>
      </c>
      <c r="K27">
        <f t="shared" si="2"/>
        <v>18.270080000000018</v>
      </c>
      <c r="L27">
        <v>10.9199</v>
      </c>
      <c r="M27">
        <v>10.9343</v>
      </c>
      <c r="N27">
        <f t="shared" si="3"/>
        <v>10923.379300000001</v>
      </c>
      <c r="O27">
        <f t="shared" si="4"/>
        <v>40052.390766666664</v>
      </c>
      <c r="P27">
        <f t="shared" si="5"/>
        <v>2192.239484811595</v>
      </c>
    </row>
    <row r="28" spans="1:16" x14ac:dyDescent="0.3">
      <c r="A28" t="s">
        <v>31</v>
      </c>
      <c r="B28">
        <v>55</v>
      </c>
      <c r="C28">
        <v>15</v>
      </c>
      <c r="D28">
        <v>9.9299999999999999E-2</v>
      </c>
      <c r="E28">
        <v>0.12</v>
      </c>
      <c r="F28">
        <f t="shared" si="0"/>
        <v>2.0699999999999996E-2</v>
      </c>
      <c r="G28">
        <f>AVERAGE(F26:F30)</f>
        <v>2.198E-2</v>
      </c>
      <c r="H28">
        <v>1.9782</v>
      </c>
      <c r="I28" s="7">
        <v>2.2033999999999998</v>
      </c>
      <c r="J28">
        <f t="shared" si="1"/>
        <v>0.22519999999999984</v>
      </c>
      <c r="K28">
        <f t="shared" si="2"/>
        <v>15.77183999999999</v>
      </c>
      <c r="L28">
        <v>10.7151</v>
      </c>
      <c r="M28">
        <v>10.7263</v>
      </c>
      <c r="N28">
        <f t="shared" si="3"/>
        <v>10715.5841</v>
      </c>
      <c r="O28">
        <f t="shared" si="4"/>
        <v>39290.475033333329</v>
      </c>
      <c r="P28">
        <f t="shared" si="5"/>
        <v>2491.1789007074226</v>
      </c>
    </row>
    <row r="29" spans="1:16" x14ac:dyDescent="0.3">
      <c r="A29" t="s">
        <v>32</v>
      </c>
      <c r="B29">
        <v>52</v>
      </c>
      <c r="C29">
        <v>15</v>
      </c>
      <c r="D29">
        <v>0.10009999999999999</v>
      </c>
      <c r="E29">
        <v>0.1177</v>
      </c>
      <c r="F29">
        <f t="shared" si="0"/>
        <v>1.7600000000000005E-2</v>
      </c>
      <c r="H29">
        <v>3.4790999999999999</v>
      </c>
      <c r="I29" s="7">
        <v>3.7483</v>
      </c>
      <c r="J29">
        <f t="shared" si="1"/>
        <v>0.26920000000000011</v>
      </c>
      <c r="K29">
        <f t="shared" si="2"/>
        <v>18.376640000000009</v>
      </c>
      <c r="L29">
        <v>10.819900000000001</v>
      </c>
      <c r="M29">
        <v>10.8309</v>
      </c>
      <c r="N29">
        <f t="shared" si="3"/>
        <v>10820.079299999999</v>
      </c>
      <c r="O29">
        <f t="shared" si="4"/>
        <v>37509.608239999994</v>
      </c>
      <c r="P29">
        <f t="shared" si="5"/>
        <v>2041.1570472077581</v>
      </c>
    </row>
    <row r="30" spans="1:16" ht="15" thickBot="1" x14ac:dyDescent="0.35">
      <c r="A30" s="2" t="s">
        <v>33</v>
      </c>
      <c r="B30" s="2">
        <v>50</v>
      </c>
      <c r="C30" s="2">
        <v>15</v>
      </c>
      <c r="D30" s="2">
        <v>0.1</v>
      </c>
      <c r="E30" s="2">
        <v>0.1216</v>
      </c>
      <c r="F30" s="2">
        <f t="shared" si="0"/>
        <v>2.1599999999999994E-2</v>
      </c>
      <c r="G30" s="2"/>
      <c r="H30" s="2">
        <v>2.7522000000000002</v>
      </c>
      <c r="I30" s="2">
        <v>2.9811000000000001</v>
      </c>
      <c r="J30" s="2">
        <f t="shared" si="1"/>
        <v>0.22889999999999988</v>
      </c>
      <c r="K30">
        <f t="shared" si="2"/>
        <v>15.990879999999994</v>
      </c>
      <c r="L30" s="2">
        <v>10.9475</v>
      </c>
      <c r="M30" s="2">
        <v>10.9595</v>
      </c>
      <c r="N30">
        <f t="shared" si="3"/>
        <v>10948.5517</v>
      </c>
      <c r="O30">
        <f t="shared" si="4"/>
        <v>36495.172333333328</v>
      </c>
      <c r="P30">
        <f t="shared" si="5"/>
        <v>2282.2491528504588</v>
      </c>
    </row>
    <row r="31" spans="1:16" ht="15" thickBot="1" x14ac:dyDescent="0.35">
      <c r="A31" s="2"/>
    </row>
  </sheetData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05EE95-73D1-4C86-A6A3-64CD60937EA1}">
  <dimension ref="A1:M26"/>
  <sheetViews>
    <sheetView tabSelected="1" workbookViewId="0">
      <selection activeCell="I19" sqref="I19"/>
    </sheetView>
  </sheetViews>
  <sheetFormatPr defaultRowHeight="14.4" x14ac:dyDescent="0.3"/>
  <cols>
    <col min="4" max="4" width="10" bestFit="1" customWidth="1"/>
    <col min="5" max="5" width="23.109375" bestFit="1" customWidth="1"/>
  </cols>
  <sheetData>
    <row r="1" spans="1:13" x14ac:dyDescent="0.3">
      <c r="A1" s="1" t="s">
        <v>0</v>
      </c>
      <c r="B1" s="1" t="s">
        <v>43</v>
      </c>
      <c r="D1" s="6" t="s">
        <v>48</v>
      </c>
      <c r="E1" s="6" t="s">
        <v>49</v>
      </c>
      <c r="F1" t="s">
        <v>56</v>
      </c>
      <c r="G1" t="s">
        <v>55</v>
      </c>
      <c r="M1" t="s">
        <v>63</v>
      </c>
    </row>
    <row r="2" spans="1:13" x14ac:dyDescent="0.3">
      <c r="A2" t="s">
        <v>9</v>
      </c>
      <c r="B2">
        <v>2823.8463661767482</v>
      </c>
      <c r="D2" t="s">
        <v>65</v>
      </c>
      <c r="E2">
        <f>AVERAGE(B2:B6)</f>
        <v>2828.580146492071</v>
      </c>
      <c r="F2">
        <f>STDEV(B2:B6)</f>
        <v>299.45863459547326</v>
      </c>
      <c r="G2">
        <f>F2/SQRT(5)</f>
        <v>133.92197268094969</v>
      </c>
    </row>
    <row r="3" spans="1:13" x14ac:dyDescent="0.3">
      <c r="A3" t="s">
        <v>10</v>
      </c>
      <c r="B3">
        <v>2583.4864453124992</v>
      </c>
      <c r="D3" t="s">
        <v>50</v>
      </c>
      <c r="E3">
        <f>AVERAGE(B7:B11)</f>
        <v>2247.6298536269783</v>
      </c>
      <c r="F3">
        <f>STDEV(B7:B11)</f>
        <v>160.7698610089229</v>
      </c>
      <c r="G3">
        <f>F3/SQRT(5)</f>
        <v>71.898467589828897</v>
      </c>
    </row>
    <row r="4" spans="1:13" x14ac:dyDescent="0.3">
      <c r="A4" t="s">
        <v>11</v>
      </c>
      <c r="B4">
        <v>2868.3559635416659</v>
      </c>
      <c r="D4" t="s">
        <v>66</v>
      </c>
      <c r="E4">
        <f>AVERAGE(B12:B16)</f>
        <v>2725.9377588909165</v>
      </c>
      <c r="F4">
        <f>STDEV(B12:B16)</f>
        <v>655.130830247375</v>
      </c>
      <c r="G4">
        <f>F4/SQRT(5)</f>
        <v>292.98341411780115</v>
      </c>
    </row>
    <row r="5" spans="1:13" x14ac:dyDescent="0.3">
      <c r="A5" t="s">
        <v>12</v>
      </c>
      <c r="B5">
        <v>2562.8192490364036</v>
      </c>
      <c r="D5" t="s">
        <v>67</v>
      </c>
      <c r="E5">
        <f>AVERAGE(B17:B21)</f>
        <v>2233.6136648751249</v>
      </c>
      <c r="F5">
        <f>STDEV(B17:B21)</f>
        <v>251.40649232121257</v>
      </c>
      <c r="G5">
        <f>F5/SQRT(5)</f>
        <v>112.43240136300203</v>
      </c>
    </row>
    <row r="6" spans="1:13" ht="15" thickBot="1" x14ac:dyDescent="0.35">
      <c r="A6" s="2" t="s">
        <v>13</v>
      </c>
      <c r="B6">
        <v>3304.3927083930375</v>
      </c>
      <c r="D6" t="s">
        <v>68</v>
      </c>
      <c r="E6">
        <f>AVERAGE(B22:B26)</f>
        <v>2271.7193434140418</v>
      </c>
      <c r="F6">
        <f>STDEV(B22:B26)</f>
        <v>168.93626269155749</v>
      </c>
      <c r="G6">
        <f>F6/SQRT(5)</f>
        <v>75.550593448616823</v>
      </c>
    </row>
    <row r="7" spans="1:13" x14ac:dyDescent="0.3">
      <c r="A7" t="s">
        <v>14</v>
      </c>
      <c r="B7">
        <v>2080.2422791459285</v>
      </c>
    </row>
    <row r="8" spans="1:13" x14ac:dyDescent="0.3">
      <c r="A8" t="s">
        <v>15</v>
      </c>
      <c r="B8">
        <v>2083.3137328847429</v>
      </c>
    </row>
    <row r="9" spans="1:13" x14ac:dyDescent="0.3">
      <c r="A9" t="s">
        <v>16</v>
      </c>
      <c r="B9">
        <v>2269.9583149102282</v>
      </c>
      <c r="D9" t="s">
        <v>65</v>
      </c>
      <c r="E9">
        <v>2828.580146492071</v>
      </c>
      <c r="F9">
        <v>133.92197268094969</v>
      </c>
    </row>
    <row r="10" spans="1:13" x14ac:dyDescent="0.3">
      <c r="A10" t="s">
        <v>17</v>
      </c>
      <c r="B10">
        <v>2404.9939737152358</v>
      </c>
      <c r="D10" t="s">
        <v>66</v>
      </c>
      <c r="E10">
        <v>2725.9377588909165</v>
      </c>
      <c r="F10">
        <v>292.98341411780115</v>
      </c>
    </row>
    <row r="11" spans="1:13" ht="15" thickBot="1" x14ac:dyDescent="0.35">
      <c r="A11" s="2" t="s">
        <v>18</v>
      </c>
      <c r="B11">
        <v>2399.6409674787574</v>
      </c>
      <c r="D11" t="s">
        <v>69</v>
      </c>
      <c r="E11">
        <v>2233.6136648751249</v>
      </c>
      <c r="F11">
        <v>112.43240136300203</v>
      </c>
    </row>
    <row r="12" spans="1:13" x14ac:dyDescent="0.3">
      <c r="A12" t="s">
        <v>19</v>
      </c>
      <c r="B12">
        <v>1892.1607066849388</v>
      </c>
      <c r="D12" t="s">
        <v>70</v>
      </c>
      <c r="E12">
        <v>2247.6298536269783</v>
      </c>
      <c r="F12">
        <v>71.898467589828897</v>
      </c>
    </row>
    <row r="13" spans="1:13" x14ac:dyDescent="0.3">
      <c r="A13" t="s">
        <v>20</v>
      </c>
      <c r="B13">
        <v>2357.1843561930073</v>
      </c>
    </row>
    <row r="14" spans="1:13" x14ac:dyDescent="0.3">
      <c r="A14" t="s">
        <v>21</v>
      </c>
      <c r="B14">
        <v>3645.457905446221</v>
      </c>
    </row>
    <row r="15" spans="1:13" x14ac:dyDescent="0.3">
      <c r="A15" t="s">
        <v>22</v>
      </c>
      <c r="B15">
        <v>2872.8121280461046</v>
      </c>
    </row>
    <row r="16" spans="1:13" ht="15" thickBot="1" x14ac:dyDescent="0.35">
      <c r="A16" s="2" t="s">
        <v>23</v>
      </c>
      <c r="B16">
        <v>2862.0736980843099</v>
      </c>
    </row>
    <row r="17" spans="1:13" x14ac:dyDescent="0.3">
      <c r="A17" t="s">
        <v>24</v>
      </c>
      <c r="B17">
        <v>2191.7816339023261</v>
      </c>
    </row>
    <row r="18" spans="1:13" x14ac:dyDescent="0.3">
      <c r="A18" t="s">
        <v>25</v>
      </c>
      <c r="B18">
        <v>1996.7256371876053</v>
      </c>
      <c r="E18" t="s">
        <v>57</v>
      </c>
    </row>
    <row r="19" spans="1:13" x14ac:dyDescent="0.3">
      <c r="A19" t="s">
        <v>26</v>
      </c>
      <c r="B19">
        <v>2648.1079835768196</v>
      </c>
      <c r="E19" t="s">
        <v>58</v>
      </c>
    </row>
    <row r="20" spans="1:13" x14ac:dyDescent="0.3">
      <c r="A20" t="s">
        <v>27</v>
      </c>
      <c r="B20">
        <v>2082.2634413125797</v>
      </c>
      <c r="E20" t="s">
        <v>59</v>
      </c>
      <c r="M20" t="s">
        <v>64</v>
      </c>
    </row>
    <row r="21" spans="1:13" ht="15" thickBot="1" x14ac:dyDescent="0.35">
      <c r="A21" s="2" t="s">
        <v>28</v>
      </c>
      <c r="B21">
        <v>2249.1896283962942</v>
      </c>
      <c r="E21" t="s">
        <v>60</v>
      </c>
      <c r="G21" s="8"/>
    </row>
    <row r="22" spans="1:13" x14ac:dyDescent="0.3">
      <c r="A22" t="s">
        <v>29</v>
      </c>
      <c r="B22">
        <v>2351.7721314929754</v>
      </c>
      <c r="E22" t="s">
        <v>61</v>
      </c>
    </row>
    <row r="23" spans="1:13" x14ac:dyDescent="0.3">
      <c r="A23" t="s">
        <v>30</v>
      </c>
      <c r="B23">
        <v>2192.239484811595</v>
      </c>
    </row>
    <row r="24" spans="1:13" x14ac:dyDescent="0.3">
      <c r="A24" t="s">
        <v>31</v>
      </c>
      <c r="B24">
        <v>2491.1789007074226</v>
      </c>
      <c r="E24" t="s">
        <v>62</v>
      </c>
    </row>
    <row r="25" spans="1:13" x14ac:dyDescent="0.3">
      <c r="A25" t="s">
        <v>32</v>
      </c>
      <c r="B25">
        <v>2041.1570472077581</v>
      </c>
    </row>
    <row r="26" spans="1:13" ht="15" thickBot="1" x14ac:dyDescent="0.35">
      <c r="A26" s="2" t="s">
        <v>33</v>
      </c>
      <c r="B26">
        <v>2282.2491528504588</v>
      </c>
    </row>
  </sheetData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lipid data</vt:lpstr>
      <vt:lpstr>calculations</vt:lpstr>
      <vt:lpstr>graphs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Cailin Harrell</dc:creator>
  <cp:lastModifiedBy>Cailin Harrell</cp:lastModifiedBy>
  <dcterms:created xsi:type="dcterms:W3CDTF">2021-11-17T17:29:15Z</dcterms:created>
  <dcterms:modified xsi:type="dcterms:W3CDTF">2022-07-27T15:09:25Z</dcterms:modified>
</cp:coreProperties>
</file>