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cukor\Desktop\Honza_30_9_2020_DELL\CLANKY\články 2021\Spoluprace_Petr_Marada\"/>
    </mc:Choice>
  </mc:AlternateContent>
  <xr:revisionPtr revIDLastSave="0" documentId="13_ncr:1_{5864709E-58EF-4EF8-A940-2BBB06EB3184}" xr6:coauthVersionLast="47" xr6:coauthVersionMax="47" xr10:uidLastSave="{00000000-0000-0000-0000-000000000000}"/>
  <bookViews>
    <workbookView xWindow="-98" yWindow="-98" windowWidth="19396" windowHeight="11596" firstSheet="13" activeTab="21" xr2:uid="{00000000-000D-0000-FFFF-FFFF00000000}"/>
  </bookViews>
  <sheets>
    <sheet name="VVP" sheetId="1" r:id="rId1"/>
    <sheet name="A VVP" sheetId="6" r:id="rId2"/>
    <sheet name="B VVP" sheetId="7" r:id="rId3"/>
    <sheet name="C VVP" sheetId="9" r:id="rId4"/>
    <sheet name="D VVP" sheetId="10" r:id="rId5"/>
    <sheet name="E VVP" sheetId="8" r:id="rId6"/>
    <sheet name="VVP All" sheetId="14" r:id="rId7"/>
    <sheet name="CSH, ISH" sheetId="3" r:id="rId8"/>
    <sheet name="A CSH,ISH" sheetId="11" r:id="rId9"/>
    <sheet name="B CSH,ISH" sheetId="15" r:id="rId10"/>
    <sheet name="C CSH,ISH" sheetId="16" r:id="rId11"/>
    <sheet name="D CSH,ISH" sheetId="17" r:id="rId12"/>
    <sheet name="E CSH,ISH" sheetId="18" r:id="rId13"/>
    <sheet name="CSH, ISH VŠE" sheetId="26" r:id="rId14"/>
    <sheet name="DDN" sheetId="4" r:id="rId15"/>
    <sheet name="A DDN" sheetId="20" r:id="rId16"/>
    <sheet name="B DDN" sheetId="21" r:id="rId17"/>
    <sheet name="C DDN" sheetId="22" r:id="rId18"/>
    <sheet name="D DDN" sheetId="23" r:id="rId19"/>
    <sheet name="E DDN" sheetId="24" r:id="rId20"/>
    <sheet name="DDN VŠE" sheetId="25" r:id="rId21"/>
    <sheet name="Vstupní hodnoty" sheetId="5" r:id="rId22"/>
    <sheet name="Vstupy v EUR" sheetId="27" r:id="rId23"/>
    <sheet name="Ceny pozemků" sheetId="28"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27" l="1"/>
  <c r="C36" i="27"/>
  <c r="C37" i="27"/>
  <c r="C38" i="27"/>
  <c r="C34" i="27"/>
  <c r="U23" i="14" l="1"/>
  <c r="U47" i="14" s="1"/>
  <c r="U19" i="14"/>
  <c r="U43" i="14" s="1"/>
  <c r="U15" i="14"/>
  <c r="U39" i="14" s="1"/>
  <c r="U11" i="14"/>
  <c r="U7" i="14"/>
  <c r="U31" i="14" s="1"/>
  <c r="G24" i="5" l="1"/>
  <c r="F24" i="5"/>
  <c r="D24" i="5"/>
  <c r="C43" i="5" s="1"/>
  <c r="C24" i="5"/>
  <c r="H24" i="5" l="1"/>
  <c r="E24" i="5" s="1"/>
  <c r="H23" i="5"/>
  <c r="E23" i="5" s="1"/>
  <c r="E8" i="5"/>
  <c r="G34" i="5"/>
  <c r="F34" i="5"/>
  <c r="E34" i="5"/>
  <c r="D34" i="5"/>
  <c r="G8" i="5"/>
  <c r="C46" i="5" s="1"/>
  <c r="D44" i="5" l="1"/>
  <c r="C44" i="5"/>
  <c r="E4" i="28"/>
  <c r="H8" i="5" l="1"/>
  <c r="H7" i="5"/>
  <c r="F8" i="5"/>
  <c r="C45" i="5" s="1"/>
  <c r="C8" i="5"/>
  <c r="C42" i="5" s="1"/>
  <c r="D9" i="27" l="1"/>
  <c r="C8" i="27"/>
  <c r="C9" i="27"/>
  <c r="G52" i="27"/>
  <c r="G51" i="27"/>
  <c r="G50" i="27"/>
  <c r="G49" i="27"/>
  <c r="C42" i="27"/>
  <c r="G53" i="27"/>
  <c r="G85" i="5"/>
  <c r="G86" i="5"/>
  <c r="G87" i="5"/>
  <c r="G88" i="5"/>
  <c r="G84" i="5"/>
  <c r="U35" i="14" l="1"/>
  <c r="E14" i="25" l="1"/>
  <c r="F14" i="25"/>
  <c r="G14" i="25"/>
  <c r="H14" i="25"/>
  <c r="D14" i="25"/>
  <c r="R65" i="26"/>
  <c r="S65" i="26"/>
  <c r="R59" i="26"/>
  <c r="S59" i="26"/>
  <c r="R53" i="26"/>
  <c r="S53" i="26"/>
  <c r="R47" i="26"/>
  <c r="S47" i="26"/>
  <c r="R41" i="26"/>
  <c r="S41" i="26"/>
  <c r="I8" i="24"/>
  <c r="D5" i="24" s="1"/>
  <c r="I7" i="24"/>
  <c r="I6" i="24"/>
  <c r="I5" i="24"/>
  <c r="I4" i="24"/>
  <c r="I8" i="23"/>
  <c r="I7" i="23"/>
  <c r="D5" i="23" s="1"/>
  <c r="I6" i="23"/>
  <c r="I5" i="23"/>
  <c r="I4" i="23"/>
  <c r="I8" i="22"/>
  <c r="I7" i="22"/>
  <c r="I6" i="22"/>
  <c r="D5" i="22" s="1"/>
  <c r="I5" i="22"/>
  <c r="I4" i="22"/>
  <c r="I8" i="21"/>
  <c r="I7" i="21"/>
  <c r="I6" i="21"/>
  <c r="I5" i="21"/>
  <c r="D5" i="21" s="1"/>
  <c r="I4" i="21"/>
  <c r="I8" i="20"/>
  <c r="I7" i="20"/>
  <c r="I6" i="20"/>
  <c r="I5" i="20"/>
  <c r="I4" i="20"/>
  <c r="D5" i="20" s="1"/>
  <c r="I4" i="4"/>
  <c r="D5" i="4" s="1"/>
  <c r="I5" i="4"/>
  <c r="I6" i="4"/>
  <c r="I7" i="4"/>
  <c r="I8" i="4"/>
  <c r="G8" i="18"/>
  <c r="D5" i="18" s="1"/>
  <c r="D8" i="18"/>
  <c r="G7" i="18"/>
  <c r="D7" i="18"/>
  <c r="G6" i="18"/>
  <c r="G5" i="18"/>
  <c r="G4" i="18"/>
  <c r="G8" i="17"/>
  <c r="D8" i="17"/>
  <c r="G7" i="17"/>
  <c r="D5" i="17" s="1"/>
  <c r="D7" i="17"/>
  <c r="G6" i="17"/>
  <c r="G5" i="17"/>
  <c r="G4" i="17"/>
  <c r="G8" i="16"/>
  <c r="D8" i="16"/>
  <c r="G7" i="16"/>
  <c r="D7" i="16"/>
  <c r="G6" i="16"/>
  <c r="D5" i="16" s="1"/>
  <c r="G5" i="16"/>
  <c r="G4" i="16"/>
  <c r="G8" i="15"/>
  <c r="D8" i="15"/>
  <c r="G7" i="15"/>
  <c r="D7" i="15"/>
  <c r="G6" i="15"/>
  <c r="G5" i="15"/>
  <c r="D5" i="15" s="1"/>
  <c r="G4" i="15"/>
  <c r="G8" i="11"/>
  <c r="D8" i="11"/>
  <c r="G7" i="11"/>
  <c r="D7" i="11"/>
  <c r="G6" i="11"/>
  <c r="G5" i="11"/>
  <c r="G4" i="11"/>
  <c r="D5" i="11" s="1"/>
  <c r="G5" i="3"/>
  <c r="G6" i="3"/>
  <c r="G7" i="3"/>
  <c r="G8" i="3"/>
  <c r="G4" i="3"/>
  <c r="D5" i="3" s="1"/>
  <c r="D7" i="3"/>
  <c r="D7" i="24" s="1"/>
  <c r="D8" i="3"/>
  <c r="D8" i="24" s="1"/>
  <c r="D5" i="9"/>
  <c r="D7" i="20" l="1"/>
  <c r="D7" i="21"/>
  <c r="D7" i="23"/>
  <c r="D7" i="22"/>
  <c r="D8" i="20"/>
  <c r="D8" i="21"/>
  <c r="D8" i="23"/>
  <c r="D8" i="22"/>
  <c r="C77" i="5"/>
  <c r="D6" i="18" l="1"/>
  <c r="D6" i="17"/>
  <c r="D6" i="16"/>
  <c r="D6" i="15"/>
  <c r="D6" i="11"/>
  <c r="D6" i="3"/>
  <c r="D5" i="8"/>
  <c r="D5" i="10"/>
  <c r="D5" i="7"/>
  <c r="D5" i="6"/>
  <c r="D6" i="24" l="1"/>
  <c r="D6" i="23"/>
  <c r="D6" i="22"/>
  <c r="D6" i="21"/>
  <c r="D6" i="20"/>
  <c r="C34" i="5" l="1"/>
  <c r="C55" i="5" l="1"/>
  <c r="C54" i="5"/>
  <c r="C53" i="5"/>
  <c r="C52" i="5"/>
  <c r="C51" i="5"/>
  <c r="E44" i="5"/>
  <c r="D43" i="5"/>
  <c r="D51" i="5" l="1"/>
  <c r="E51" i="5" s="1"/>
  <c r="F51" i="5" s="1"/>
  <c r="G51" i="5" s="1"/>
  <c r="C16" i="27"/>
  <c r="D16" i="27" s="1"/>
  <c r="E16" i="27" s="1"/>
  <c r="F16" i="27" s="1"/>
  <c r="G16" i="27" s="1"/>
  <c r="F44" i="5"/>
  <c r="E9" i="27"/>
  <c r="E43" i="5"/>
  <c r="D8" i="27"/>
  <c r="D55" i="5"/>
  <c r="E55" i="5" s="1"/>
  <c r="F55" i="5" s="1"/>
  <c r="G55" i="5" s="1"/>
  <c r="C20" i="27"/>
  <c r="D54" i="5"/>
  <c r="E54" i="5" s="1"/>
  <c r="F54" i="5" s="1"/>
  <c r="G54" i="5" s="1"/>
  <c r="C19" i="27"/>
  <c r="D53" i="5"/>
  <c r="E53" i="5" s="1"/>
  <c r="F53" i="5" s="1"/>
  <c r="G53" i="5" s="1"/>
  <c r="C18" i="27"/>
  <c r="D52" i="5"/>
  <c r="E52" i="5" s="1"/>
  <c r="F52" i="5" s="1"/>
  <c r="G52" i="5" s="1"/>
  <c r="C17" i="27"/>
  <c r="D46" i="5"/>
  <c r="C11" i="27"/>
  <c r="D45" i="5"/>
  <c r="C10" i="27"/>
  <c r="D42" i="5"/>
  <c r="C7" i="27"/>
  <c r="C64" i="5"/>
  <c r="C63" i="5"/>
  <c r="D63" i="5"/>
  <c r="C62" i="5"/>
  <c r="D9" i="9" s="1"/>
  <c r="D62" i="5"/>
  <c r="E9" i="9" s="1"/>
  <c r="F62" i="5"/>
  <c r="E62" i="5"/>
  <c r="C61" i="5"/>
  <c r="C26" i="27" s="1"/>
  <c r="C60" i="5"/>
  <c r="D60" i="5"/>
  <c r="D8" i="4"/>
  <c r="P15" i="4" s="1"/>
  <c r="D7" i="4"/>
  <c r="O14" i="4" s="1"/>
  <c r="D6" i="4"/>
  <c r="M13" i="4" s="1"/>
  <c r="N14" i="4"/>
  <c r="U14" i="4"/>
  <c r="AD14" i="4"/>
  <c r="AK14" i="4"/>
  <c r="AP14" i="4"/>
  <c r="AT14" i="4"/>
  <c r="AX14" i="4"/>
  <c r="BA14" i="4"/>
  <c r="BB14" i="4"/>
  <c r="L14" i="4"/>
  <c r="K12" i="4"/>
  <c r="J12" i="4"/>
  <c r="I12" i="4"/>
  <c r="I14" i="4" s="1"/>
  <c r="H12" i="4"/>
  <c r="H14" i="4" s="1"/>
  <c r="G12" i="4"/>
  <c r="F12" i="4"/>
  <c r="E12" i="4"/>
  <c r="D12" i="4"/>
  <c r="D14" i="4" s="1"/>
  <c r="C12" i="4"/>
  <c r="J18" i="1"/>
  <c r="K18" i="1"/>
  <c r="L18" i="1"/>
  <c r="M18" i="1"/>
  <c r="J17" i="1"/>
  <c r="K17" i="1"/>
  <c r="L17" i="1"/>
  <c r="M17" i="1"/>
  <c r="J16" i="1"/>
  <c r="K16" i="1"/>
  <c r="L16" i="1"/>
  <c r="M16" i="1"/>
  <c r="J15" i="1"/>
  <c r="K15" i="1"/>
  <c r="L15" i="1"/>
  <c r="M15" i="1"/>
  <c r="J14" i="1"/>
  <c r="K14" i="1"/>
  <c r="L14" i="1"/>
  <c r="M14" i="1"/>
  <c r="J13" i="1"/>
  <c r="K13" i="1"/>
  <c r="L13" i="1"/>
  <c r="M13" i="1"/>
  <c r="J12" i="1"/>
  <c r="K12" i="1"/>
  <c r="L12" i="1"/>
  <c r="M12" i="1"/>
  <c r="J11" i="1"/>
  <c r="K11" i="1"/>
  <c r="L11" i="1"/>
  <c r="M11" i="1"/>
  <c r="J10" i="1"/>
  <c r="K10" i="1"/>
  <c r="L10" i="1"/>
  <c r="M10" i="1"/>
  <c r="Z14" i="4" l="1"/>
  <c r="D61" i="5"/>
  <c r="D26" i="27" s="1"/>
  <c r="AM15" i="4"/>
  <c r="W15" i="4"/>
  <c r="F15" i="4"/>
  <c r="J15" i="4"/>
  <c r="D17" i="27"/>
  <c r="E17" i="27" s="1"/>
  <c r="F17" i="27" s="1"/>
  <c r="G17" i="27" s="1"/>
  <c r="X13" i="4"/>
  <c r="D20" i="27"/>
  <c r="E20" i="27" s="1"/>
  <c r="F20" i="27" s="1"/>
  <c r="G20" i="27" s="1"/>
  <c r="F9" i="9"/>
  <c r="E14" i="14"/>
  <c r="E38" i="14" s="1"/>
  <c r="J9" i="9"/>
  <c r="E10" i="9"/>
  <c r="E15" i="14" s="1"/>
  <c r="E39" i="14" s="1"/>
  <c r="J14" i="4"/>
  <c r="D14" i="14"/>
  <c r="I9" i="9"/>
  <c r="I10" i="9" s="1"/>
  <c r="I15" i="14" s="1"/>
  <c r="I39" i="14" s="1"/>
  <c r="D10" i="9"/>
  <c r="D15" i="14" s="1"/>
  <c r="D19" i="27"/>
  <c r="E19" i="27" s="1"/>
  <c r="F19" i="27" s="1"/>
  <c r="G19" i="27" s="1"/>
  <c r="D64" i="5"/>
  <c r="D18" i="27"/>
  <c r="E18" i="27" s="1"/>
  <c r="F18" i="27" s="1"/>
  <c r="G18" i="27" s="1"/>
  <c r="G44" i="5"/>
  <c r="G9" i="27" s="1"/>
  <c r="F9" i="27"/>
  <c r="F43" i="5"/>
  <c r="E8" i="27"/>
  <c r="D27" i="27"/>
  <c r="D12" i="16"/>
  <c r="D19" i="26" s="1"/>
  <c r="D53" i="26" s="1"/>
  <c r="D12" i="22"/>
  <c r="C27" i="27"/>
  <c r="C12" i="16"/>
  <c r="C19" i="26" s="1"/>
  <c r="C53" i="26" s="1"/>
  <c r="C12" i="22"/>
  <c r="F27" i="27"/>
  <c r="F12" i="22"/>
  <c r="F12" i="16"/>
  <c r="F19" i="26" s="1"/>
  <c r="F53" i="26" s="1"/>
  <c r="E27" i="27"/>
  <c r="E12" i="22"/>
  <c r="E12" i="16"/>
  <c r="E19" i="26" s="1"/>
  <c r="E53" i="26" s="1"/>
  <c r="E61" i="5"/>
  <c r="E26" i="27" s="1"/>
  <c r="AL14" i="4"/>
  <c r="AC14" i="4"/>
  <c r="R14" i="4"/>
  <c r="AS14" i="4"/>
  <c r="AH14" i="4"/>
  <c r="V14" i="4"/>
  <c r="M14" i="4"/>
  <c r="AV13" i="4"/>
  <c r="AM13" i="4"/>
  <c r="D29" i="27"/>
  <c r="D12" i="18"/>
  <c r="D31" i="26" s="1"/>
  <c r="D65" i="26" s="1"/>
  <c r="D12" i="24"/>
  <c r="E46" i="5"/>
  <c r="D11" i="27"/>
  <c r="C29" i="27"/>
  <c r="C12" i="18"/>
  <c r="C31" i="26" s="1"/>
  <c r="C65" i="26" s="1"/>
  <c r="C12" i="24"/>
  <c r="D9" i="8"/>
  <c r="D22" i="14" s="1"/>
  <c r="AN13" i="4"/>
  <c r="P13" i="4"/>
  <c r="AF13" i="4"/>
  <c r="D28" i="27"/>
  <c r="D12" i="17"/>
  <c r="D25" i="26" s="1"/>
  <c r="D59" i="26" s="1"/>
  <c r="D12" i="23"/>
  <c r="C28" i="27"/>
  <c r="C12" i="17"/>
  <c r="C25" i="26" s="1"/>
  <c r="C59" i="26" s="1"/>
  <c r="C12" i="23"/>
  <c r="D9" i="10"/>
  <c r="D18" i="14" s="1"/>
  <c r="E45" i="5"/>
  <c r="D10" i="27"/>
  <c r="D25" i="27"/>
  <c r="D12" i="20"/>
  <c r="D12" i="11"/>
  <c r="D7" i="26" s="1"/>
  <c r="D41" i="26" s="1"/>
  <c r="C25" i="27"/>
  <c r="C12" i="20"/>
  <c r="C12" i="11"/>
  <c r="C7" i="26" s="1"/>
  <c r="C41" i="26" s="1"/>
  <c r="D9" i="6"/>
  <c r="D6" i="14" s="1"/>
  <c r="E42" i="5"/>
  <c r="D7" i="27"/>
  <c r="D12" i="3"/>
  <c r="D15" i="3" s="1"/>
  <c r="D12" i="21"/>
  <c r="D12" i="15"/>
  <c r="D13" i="26" s="1"/>
  <c r="D47" i="26" s="1"/>
  <c r="E12" i="3"/>
  <c r="J12" i="3" s="1"/>
  <c r="J14" i="3" s="1"/>
  <c r="E12" i="21"/>
  <c r="E12" i="15"/>
  <c r="E13" i="26" s="1"/>
  <c r="E47" i="26" s="1"/>
  <c r="C12" i="3"/>
  <c r="H12" i="3" s="1"/>
  <c r="C12" i="21"/>
  <c r="C12" i="15"/>
  <c r="C13" i="26" s="1"/>
  <c r="C47" i="26" s="1"/>
  <c r="D9" i="7"/>
  <c r="D10" i="14" s="1"/>
  <c r="AY15" i="4"/>
  <c r="AI15" i="4"/>
  <c r="S15" i="4"/>
  <c r="AU15" i="4"/>
  <c r="AE15" i="4"/>
  <c r="O15" i="4"/>
  <c r="AQ15" i="4"/>
  <c r="AA15" i="4"/>
  <c r="C15" i="4"/>
  <c r="C18" i="4" s="1"/>
  <c r="C21" i="4" s="1"/>
  <c r="G15" i="4"/>
  <c r="K15" i="4"/>
  <c r="BB15" i="4"/>
  <c r="AX15" i="4"/>
  <c r="AT15" i="4"/>
  <c r="AP15" i="4"/>
  <c r="AL15" i="4"/>
  <c r="AH15" i="4"/>
  <c r="AD15" i="4"/>
  <c r="Z15" i="4"/>
  <c r="V15" i="4"/>
  <c r="R15" i="4"/>
  <c r="N15" i="4"/>
  <c r="BA15" i="4"/>
  <c r="AW15" i="4"/>
  <c r="AS15" i="4"/>
  <c r="AO15" i="4"/>
  <c r="AK15" i="4"/>
  <c r="AG15" i="4"/>
  <c r="AC15" i="4"/>
  <c r="Y15" i="4"/>
  <c r="U15" i="4"/>
  <c r="Q15" i="4"/>
  <c r="M15" i="4"/>
  <c r="AZ15" i="4"/>
  <c r="AV15" i="4"/>
  <c r="AR15" i="4"/>
  <c r="AN15" i="4"/>
  <c r="AJ15" i="4"/>
  <c r="AF15" i="4"/>
  <c r="AB15" i="4"/>
  <c r="X15" i="4"/>
  <c r="T15" i="4"/>
  <c r="AU13" i="4"/>
  <c r="AE13" i="4"/>
  <c r="C15" i="3"/>
  <c r="W13" i="4"/>
  <c r="F13" i="4"/>
  <c r="AZ13" i="4"/>
  <c r="AR13" i="4"/>
  <c r="AJ13" i="4"/>
  <c r="AB13" i="4"/>
  <c r="T13" i="4"/>
  <c r="G13" i="4"/>
  <c r="AW14" i="4"/>
  <c r="AO14" i="4"/>
  <c r="AG14" i="4"/>
  <c r="Y14" i="4"/>
  <c r="Q14" i="4"/>
  <c r="AY13" i="4"/>
  <c r="AQ13" i="4"/>
  <c r="AI13" i="4"/>
  <c r="AA13" i="4"/>
  <c r="S13" i="4"/>
  <c r="O13" i="4"/>
  <c r="J13" i="4"/>
  <c r="BB13" i="4"/>
  <c r="AX13" i="4"/>
  <c r="AT13" i="4"/>
  <c r="AP13" i="4"/>
  <c r="AL13" i="4"/>
  <c r="AH13" i="4"/>
  <c r="AD13" i="4"/>
  <c r="Z13" i="4"/>
  <c r="V13" i="4"/>
  <c r="R13" i="4"/>
  <c r="N13" i="4"/>
  <c r="E13" i="4"/>
  <c r="I13" i="4"/>
  <c r="C13" i="4"/>
  <c r="C16" i="4" s="1"/>
  <c r="C19" i="4" s="1"/>
  <c r="K13" i="4"/>
  <c r="BA13" i="4"/>
  <c r="AW13" i="4"/>
  <c r="AS13" i="4"/>
  <c r="AO13" i="4"/>
  <c r="AK13" i="4"/>
  <c r="AG13" i="4"/>
  <c r="AC13" i="4"/>
  <c r="Y13" i="4"/>
  <c r="U13" i="4"/>
  <c r="Q13" i="4"/>
  <c r="E14" i="4"/>
  <c r="AZ14" i="4"/>
  <c r="AV14" i="4"/>
  <c r="AR14" i="4"/>
  <c r="AN14" i="4"/>
  <c r="AJ14" i="4"/>
  <c r="AF14" i="4"/>
  <c r="AB14" i="4"/>
  <c r="X14" i="4"/>
  <c r="T14" i="4"/>
  <c r="P14" i="4"/>
  <c r="F14" i="4"/>
  <c r="AY14" i="4"/>
  <c r="AU14" i="4"/>
  <c r="AQ14" i="4"/>
  <c r="AM14" i="4"/>
  <c r="AI14" i="4"/>
  <c r="AE14" i="4"/>
  <c r="AA14" i="4"/>
  <c r="W14" i="4"/>
  <c r="S14" i="4"/>
  <c r="H15" i="4"/>
  <c r="D13" i="4"/>
  <c r="H13" i="4"/>
  <c r="L13" i="4"/>
  <c r="C14" i="4"/>
  <c r="C17" i="4" s="1"/>
  <c r="G14" i="4"/>
  <c r="K14" i="4"/>
  <c r="D15" i="4"/>
  <c r="L15" i="4"/>
  <c r="E15" i="4"/>
  <c r="I15" i="4"/>
  <c r="H13" i="3"/>
  <c r="C14" i="3"/>
  <c r="H15" i="3"/>
  <c r="C13" i="3"/>
  <c r="H9" i="27" l="1"/>
  <c r="D18" i="4"/>
  <c r="D46" i="14"/>
  <c r="D34" i="14"/>
  <c r="D39" i="14"/>
  <c r="D38" i="14"/>
  <c r="J14" i="14"/>
  <c r="J38" i="14" s="1"/>
  <c r="O9" i="9"/>
  <c r="N9" i="9"/>
  <c r="I14" i="14"/>
  <c r="I38" i="14" s="1"/>
  <c r="D30" i="14"/>
  <c r="D16" i="4"/>
  <c r="D42" i="14"/>
  <c r="G9" i="9"/>
  <c r="F14" i="14"/>
  <c r="F38" i="14" s="1"/>
  <c r="K9" i="9"/>
  <c r="F10" i="9"/>
  <c r="F15" i="14" s="1"/>
  <c r="F39" i="14" s="1"/>
  <c r="E15" i="3"/>
  <c r="G62" i="5"/>
  <c r="G43" i="5"/>
  <c r="F8" i="27"/>
  <c r="F61" i="5"/>
  <c r="E13" i="3"/>
  <c r="J12" i="22"/>
  <c r="E15" i="22"/>
  <c r="E14" i="22"/>
  <c r="E13" i="22"/>
  <c r="I12" i="22"/>
  <c r="D14" i="22"/>
  <c r="D13" i="22"/>
  <c r="D15" i="22"/>
  <c r="F13" i="16"/>
  <c r="F20" i="26" s="1"/>
  <c r="F54" i="26" s="1"/>
  <c r="F15" i="16"/>
  <c r="F22" i="26" s="1"/>
  <c r="F56" i="26" s="1"/>
  <c r="K12" i="16"/>
  <c r="K19" i="26" s="1"/>
  <c r="K53" i="26" s="1"/>
  <c r="F14" i="16"/>
  <c r="F21" i="26" s="1"/>
  <c r="F55" i="26" s="1"/>
  <c r="C24" i="22"/>
  <c r="D24" i="22" s="1"/>
  <c r="E24" i="22" s="1"/>
  <c r="F24" i="22" s="1"/>
  <c r="C15" i="22"/>
  <c r="C18" i="22" s="1"/>
  <c r="H12" i="22"/>
  <c r="C14" i="22"/>
  <c r="C17" i="22" s="1"/>
  <c r="C13" i="22"/>
  <c r="C16" i="22" s="1"/>
  <c r="I12" i="16"/>
  <c r="I19" i="26" s="1"/>
  <c r="I53" i="26" s="1"/>
  <c r="D15" i="16"/>
  <c r="D22" i="26" s="1"/>
  <c r="D56" i="26" s="1"/>
  <c r="D13" i="16"/>
  <c r="D20" i="26" s="1"/>
  <c r="D54" i="26" s="1"/>
  <c r="D14" i="16"/>
  <c r="D21" i="26" s="1"/>
  <c r="D55" i="26" s="1"/>
  <c r="E14" i="16"/>
  <c r="E21" i="26" s="1"/>
  <c r="E55" i="26" s="1"/>
  <c r="E15" i="16"/>
  <c r="E22" i="26" s="1"/>
  <c r="E56" i="26" s="1"/>
  <c r="E13" i="16"/>
  <c r="E20" i="26" s="1"/>
  <c r="E54" i="26" s="1"/>
  <c r="J12" i="16"/>
  <c r="J19" i="26" s="1"/>
  <c r="J53" i="26" s="1"/>
  <c r="K12" i="22"/>
  <c r="F15" i="22"/>
  <c r="F13" i="22"/>
  <c r="F14" i="22"/>
  <c r="H12" i="16"/>
  <c r="H19" i="26" s="1"/>
  <c r="H53" i="26" s="1"/>
  <c r="C15" i="16"/>
  <c r="C22" i="26" s="1"/>
  <c r="C56" i="26" s="1"/>
  <c r="C14" i="16"/>
  <c r="C21" i="26" s="1"/>
  <c r="C55" i="26" s="1"/>
  <c r="C13" i="16"/>
  <c r="C20" i="26" s="1"/>
  <c r="C54" i="26" s="1"/>
  <c r="D13" i="3"/>
  <c r="J13" i="3"/>
  <c r="E14" i="3"/>
  <c r="C15" i="18"/>
  <c r="C34" i="26" s="1"/>
  <c r="C68" i="26" s="1"/>
  <c r="C14" i="18"/>
  <c r="C33" i="26" s="1"/>
  <c r="C67" i="26" s="1"/>
  <c r="C13" i="18"/>
  <c r="C32" i="26" s="1"/>
  <c r="C66" i="26" s="1"/>
  <c r="H12" i="18"/>
  <c r="H31" i="26" s="1"/>
  <c r="H65" i="26" s="1"/>
  <c r="I12" i="24"/>
  <c r="D13" i="24"/>
  <c r="D14" i="24"/>
  <c r="D15" i="24"/>
  <c r="D17" i="8"/>
  <c r="D10" i="8"/>
  <c r="D23" i="14" s="1"/>
  <c r="D16" i="8"/>
  <c r="D14" i="8"/>
  <c r="D18" i="8"/>
  <c r="E9" i="8"/>
  <c r="E22" i="14" s="1"/>
  <c r="E46" i="14" s="1"/>
  <c r="D15" i="8"/>
  <c r="D13" i="8"/>
  <c r="D11" i="8"/>
  <c r="D12" i="8"/>
  <c r="I12" i="18"/>
  <c r="I31" i="26" s="1"/>
  <c r="I65" i="26" s="1"/>
  <c r="D13" i="18"/>
  <c r="D32" i="26" s="1"/>
  <c r="D66" i="26" s="1"/>
  <c r="D15" i="18"/>
  <c r="D34" i="26" s="1"/>
  <c r="D68" i="26" s="1"/>
  <c r="D14" i="18"/>
  <c r="D33" i="26" s="1"/>
  <c r="D67" i="26" s="1"/>
  <c r="C24" i="24"/>
  <c r="D24" i="24" s="1"/>
  <c r="H12" i="24"/>
  <c r="C14" i="24"/>
  <c r="C17" i="24" s="1"/>
  <c r="C13" i="24"/>
  <c r="C16" i="24" s="1"/>
  <c r="C15" i="24"/>
  <c r="C18" i="24" s="1"/>
  <c r="F46" i="5"/>
  <c r="E11" i="27"/>
  <c r="E64" i="5"/>
  <c r="D10" i="10"/>
  <c r="D19" i="14" s="1"/>
  <c r="E9" i="10"/>
  <c r="E18" i="14" s="1"/>
  <c r="E42" i="14" s="1"/>
  <c r="D14" i="23"/>
  <c r="D15" i="23"/>
  <c r="D13" i="23"/>
  <c r="I12" i="23"/>
  <c r="C24" i="23"/>
  <c r="D24" i="23" s="1"/>
  <c r="H12" i="23"/>
  <c r="C13" i="23"/>
  <c r="C16" i="23" s="1"/>
  <c r="C14" i="23"/>
  <c r="C17" i="23" s="1"/>
  <c r="C15" i="23"/>
  <c r="C18" i="23" s="1"/>
  <c r="D15" i="17"/>
  <c r="D28" i="26" s="1"/>
  <c r="D62" i="26" s="1"/>
  <c r="I12" i="17"/>
  <c r="I25" i="26" s="1"/>
  <c r="I59" i="26" s="1"/>
  <c r="D13" i="17"/>
  <c r="D26" i="26" s="1"/>
  <c r="D60" i="26" s="1"/>
  <c r="D14" i="17"/>
  <c r="D27" i="26" s="1"/>
  <c r="D61" i="26" s="1"/>
  <c r="F45" i="5"/>
  <c r="E10" i="27"/>
  <c r="E63" i="5"/>
  <c r="C14" i="17"/>
  <c r="C27" i="26" s="1"/>
  <c r="C61" i="26" s="1"/>
  <c r="H12" i="17"/>
  <c r="H25" i="26" s="1"/>
  <c r="H59" i="26" s="1"/>
  <c r="C15" i="17"/>
  <c r="C28" i="26" s="1"/>
  <c r="C62" i="26" s="1"/>
  <c r="C13" i="17"/>
  <c r="C26" i="26" s="1"/>
  <c r="C60" i="26" s="1"/>
  <c r="E9" i="6"/>
  <c r="E6" i="14" s="1"/>
  <c r="E30" i="14" s="1"/>
  <c r="D10" i="6"/>
  <c r="D7" i="14" s="1"/>
  <c r="C15" i="11"/>
  <c r="C10" i="26" s="1"/>
  <c r="C44" i="26" s="1"/>
  <c r="H12" i="11"/>
  <c r="H7" i="26" s="1"/>
  <c r="H41" i="26" s="1"/>
  <c r="C13" i="11"/>
  <c r="C8" i="26" s="1"/>
  <c r="C42" i="26" s="1"/>
  <c r="C14" i="11"/>
  <c r="C9" i="26" s="1"/>
  <c r="C43" i="26" s="1"/>
  <c r="I12" i="20"/>
  <c r="D13" i="20"/>
  <c r="D15" i="20"/>
  <c r="D14" i="20"/>
  <c r="D14" i="11"/>
  <c r="D9" i="26" s="1"/>
  <c r="D43" i="26" s="1"/>
  <c r="D15" i="11"/>
  <c r="D10" i="26" s="1"/>
  <c r="D44" i="26" s="1"/>
  <c r="I12" i="11"/>
  <c r="I7" i="26" s="1"/>
  <c r="I41" i="26" s="1"/>
  <c r="D13" i="11"/>
  <c r="D8" i="26" s="1"/>
  <c r="D42" i="26" s="1"/>
  <c r="F42" i="5"/>
  <c r="E7" i="27"/>
  <c r="E60" i="5"/>
  <c r="H12" i="20"/>
  <c r="C24" i="20"/>
  <c r="D24" i="20" s="1"/>
  <c r="C14" i="20"/>
  <c r="C17" i="20" s="1"/>
  <c r="C13" i="20"/>
  <c r="C16" i="20" s="1"/>
  <c r="C15" i="20"/>
  <c r="C18" i="20" s="1"/>
  <c r="C14" i="15"/>
  <c r="C15" i="26" s="1"/>
  <c r="C49" i="26" s="1"/>
  <c r="H12" i="15"/>
  <c r="H13" i="26" s="1"/>
  <c r="H47" i="26" s="1"/>
  <c r="C15" i="15"/>
  <c r="C16" i="26" s="1"/>
  <c r="C50" i="26" s="1"/>
  <c r="C13" i="15"/>
  <c r="C14" i="26" s="1"/>
  <c r="C48" i="26" s="1"/>
  <c r="E13" i="21"/>
  <c r="E15" i="21"/>
  <c r="J12" i="21"/>
  <c r="E14" i="21"/>
  <c r="H12" i="21"/>
  <c r="C24" i="21"/>
  <c r="D24" i="21" s="1"/>
  <c r="E24" i="21" s="1"/>
  <c r="C15" i="21"/>
  <c r="C18" i="21" s="1"/>
  <c r="C13" i="21"/>
  <c r="C16" i="21" s="1"/>
  <c r="C14" i="21"/>
  <c r="C17" i="21" s="1"/>
  <c r="J15" i="3"/>
  <c r="O12" i="3"/>
  <c r="D15" i="15"/>
  <c r="D16" i="26" s="1"/>
  <c r="D50" i="26" s="1"/>
  <c r="D14" i="15"/>
  <c r="D15" i="26" s="1"/>
  <c r="D49" i="26" s="1"/>
  <c r="D13" i="15"/>
  <c r="D14" i="26" s="1"/>
  <c r="D48" i="26" s="1"/>
  <c r="I12" i="15"/>
  <c r="I13" i="26" s="1"/>
  <c r="I47" i="26" s="1"/>
  <c r="D16" i="7"/>
  <c r="D13" i="7"/>
  <c r="E9" i="7"/>
  <c r="E10" i="14" s="1"/>
  <c r="E34" i="14" s="1"/>
  <c r="D18" i="7"/>
  <c r="D12" i="7"/>
  <c r="D14" i="7"/>
  <c r="D11" i="7"/>
  <c r="D15" i="7"/>
  <c r="D17" i="7"/>
  <c r="D10" i="7"/>
  <c r="D11" i="14" s="1"/>
  <c r="H14" i="3"/>
  <c r="M12" i="3"/>
  <c r="D13" i="21"/>
  <c r="I12" i="21"/>
  <c r="D15" i="21"/>
  <c r="D14" i="21"/>
  <c r="E13" i="15"/>
  <c r="E14" i="26" s="1"/>
  <c r="E48" i="26" s="1"/>
  <c r="E15" i="15"/>
  <c r="E16" i="26" s="1"/>
  <c r="E50" i="26" s="1"/>
  <c r="E14" i="15"/>
  <c r="E15" i="26" s="1"/>
  <c r="E49" i="26" s="1"/>
  <c r="J12" i="15"/>
  <c r="J13" i="26" s="1"/>
  <c r="J47" i="26" s="1"/>
  <c r="I12" i="3"/>
  <c r="D14" i="3"/>
  <c r="J10" i="9"/>
  <c r="J15" i="14" s="1"/>
  <c r="J39" i="14" s="1"/>
  <c r="D21" i="4"/>
  <c r="E18" i="4"/>
  <c r="D17" i="4"/>
  <c r="C20" i="4"/>
  <c r="D19" i="4"/>
  <c r="E16" i="4"/>
  <c r="D10" i="1"/>
  <c r="P9" i="9" l="1"/>
  <c r="K14" i="14"/>
  <c r="K38" i="14" s="1"/>
  <c r="N10" i="9"/>
  <c r="N15" i="14" s="1"/>
  <c r="N39" i="14" s="1"/>
  <c r="N14" i="14"/>
  <c r="N38" i="14" s="1"/>
  <c r="H9" i="9"/>
  <c r="G14" i="14"/>
  <c r="G38" i="14" s="1"/>
  <c r="L9" i="9"/>
  <c r="G10" i="9"/>
  <c r="G15" i="14" s="1"/>
  <c r="D31" i="14"/>
  <c r="D35" i="14"/>
  <c r="O10" i="9"/>
  <c r="O15" i="14" s="1"/>
  <c r="O39" i="14" s="1"/>
  <c r="O14" i="14"/>
  <c r="O38" i="14" s="1"/>
  <c r="D47" i="14"/>
  <c r="D43" i="14"/>
  <c r="G12" i="22"/>
  <c r="H62" i="5"/>
  <c r="G12" i="16"/>
  <c r="G19" i="26" s="1"/>
  <c r="G53" i="26" s="1"/>
  <c r="G27" i="27"/>
  <c r="J62" i="5"/>
  <c r="G8" i="27"/>
  <c r="H8" i="27" s="1"/>
  <c r="G61" i="5"/>
  <c r="H61" i="5" s="1"/>
  <c r="F26" i="27"/>
  <c r="F12" i="3"/>
  <c r="F12" i="21"/>
  <c r="F24" i="21" s="1"/>
  <c r="F12" i="15"/>
  <c r="F13" i="26" s="1"/>
  <c r="F47" i="26" s="1"/>
  <c r="C21" i="22"/>
  <c r="D18" i="22"/>
  <c r="N12" i="22"/>
  <c r="I15" i="22"/>
  <c r="I14" i="22"/>
  <c r="I13" i="22"/>
  <c r="H15" i="16"/>
  <c r="H22" i="26" s="1"/>
  <c r="H56" i="26" s="1"/>
  <c r="H14" i="16"/>
  <c r="H21" i="26" s="1"/>
  <c r="H55" i="26" s="1"/>
  <c r="M12" i="16"/>
  <c r="M19" i="26" s="1"/>
  <c r="M53" i="26" s="1"/>
  <c r="H13" i="16"/>
  <c r="H20" i="26" s="1"/>
  <c r="H54" i="26" s="1"/>
  <c r="K14" i="22"/>
  <c r="P12" i="22"/>
  <c r="K15" i="22"/>
  <c r="K13" i="22"/>
  <c r="C20" i="22"/>
  <c r="D17" i="22"/>
  <c r="I15" i="16"/>
  <c r="I22" i="26" s="1"/>
  <c r="I56" i="26" s="1"/>
  <c r="I13" i="16"/>
  <c r="I20" i="26" s="1"/>
  <c r="I54" i="26" s="1"/>
  <c r="I14" i="16"/>
  <c r="I21" i="26" s="1"/>
  <c r="I55" i="26" s="1"/>
  <c r="N12" i="16"/>
  <c r="N19" i="26" s="1"/>
  <c r="N53" i="26" s="1"/>
  <c r="D16" i="22"/>
  <c r="C19" i="22"/>
  <c r="O12" i="16"/>
  <c r="O19" i="26" s="1"/>
  <c r="O53" i="26" s="1"/>
  <c r="J13" i="16"/>
  <c r="J20" i="26" s="1"/>
  <c r="J54" i="26" s="1"/>
  <c r="J15" i="16"/>
  <c r="J22" i="26" s="1"/>
  <c r="J56" i="26" s="1"/>
  <c r="J14" i="16"/>
  <c r="J21" i="26" s="1"/>
  <c r="J55" i="26" s="1"/>
  <c r="H14" i="22"/>
  <c r="H13" i="22"/>
  <c r="M12" i="22"/>
  <c r="H15" i="22"/>
  <c r="K14" i="16"/>
  <c r="K21" i="26" s="1"/>
  <c r="K55" i="26" s="1"/>
  <c r="K15" i="16"/>
  <c r="K22" i="26" s="1"/>
  <c r="K56" i="26" s="1"/>
  <c r="K13" i="16"/>
  <c r="K20" i="26" s="1"/>
  <c r="K54" i="26" s="1"/>
  <c r="P12" i="16"/>
  <c r="P19" i="26" s="1"/>
  <c r="P53" i="26" s="1"/>
  <c r="J15" i="22"/>
  <c r="J14" i="22"/>
  <c r="O12" i="22"/>
  <c r="J13" i="22"/>
  <c r="M12" i="18"/>
  <c r="M31" i="26" s="1"/>
  <c r="M65" i="26" s="1"/>
  <c r="H15" i="18"/>
  <c r="H34" i="26" s="1"/>
  <c r="H68" i="26" s="1"/>
  <c r="H13" i="18"/>
  <c r="H32" i="26" s="1"/>
  <c r="H66" i="26" s="1"/>
  <c r="H14" i="18"/>
  <c r="H33" i="26" s="1"/>
  <c r="H67" i="26" s="1"/>
  <c r="C21" i="24"/>
  <c r="D18" i="24"/>
  <c r="I13" i="18"/>
  <c r="I32" i="26" s="1"/>
  <c r="I66" i="26" s="1"/>
  <c r="I14" i="18"/>
  <c r="I33" i="26" s="1"/>
  <c r="I67" i="26" s="1"/>
  <c r="N12" i="18"/>
  <c r="N31" i="26" s="1"/>
  <c r="N65" i="26" s="1"/>
  <c r="I15" i="18"/>
  <c r="I34" i="26" s="1"/>
  <c r="I68" i="26" s="1"/>
  <c r="C19" i="24"/>
  <c r="D16" i="24"/>
  <c r="D17" i="24"/>
  <c r="C20" i="24"/>
  <c r="I13" i="24"/>
  <c r="I15" i="24"/>
  <c r="I14" i="24"/>
  <c r="N12" i="24"/>
  <c r="E29" i="27"/>
  <c r="E12" i="18"/>
  <c r="E31" i="26" s="1"/>
  <c r="E65" i="26" s="1"/>
  <c r="E12" i="24"/>
  <c r="E24" i="24" s="1"/>
  <c r="G46" i="5"/>
  <c r="F11" i="27"/>
  <c r="F64" i="5"/>
  <c r="H15" i="24"/>
  <c r="H14" i="24"/>
  <c r="M12" i="24"/>
  <c r="H13" i="24"/>
  <c r="E17" i="8"/>
  <c r="E18" i="8"/>
  <c r="F9" i="8"/>
  <c r="F22" i="14" s="1"/>
  <c r="F46" i="14" s="1"/>
  <c r="E12" i="8"/>
  <c r="E11" i="8"/>
  <c r="E10" i="8"/>
  <c r="E23" i="14" s="1"/>
  <c r="E47" i="14" s="1"/>
  <c r="E16" i="8"/>
  <c r="E14" i="8"/>
  <c r="E15" i="8"/>
  <c r="E13" i="8"/>
  <c r="C20" i="23"/>
  <c r="D17" i="23"/>
  <c r="I13" i="17"/>
  <c r="I26" i="26" s="1"/>
  <c r="I60" i="26" s="1"/>
  <c r="I15" i="17"/>
  <c r="I28" i="26" s="1"/>
  <c r="I62" i="26" s="1"/>
  <c r="I14" i="17"/>
  <c r="I27" i="26" s="1"/>
  <c r="I61" i="26" s="1"/>
  <c r="N12" i="17"/>
  <c r="N25" i="26" s="1"/>
  <c r="N59" i="26" s="1"/>
  <c r="C19" i="23"/>
  <c r="D16" i="23"/>
  <c r="H15" i="17"/>
  <c r="H28" i="26" s="1"/>
  <c r="H62" i="26" s="1"/>
  <c r="M12" i="17"/>
  <c r="M25" i="26" s="1"/>
  <c r="M59" i="26" s="1"/>
  <c r="H14" i="17"/>
  <c r="H27" i="26" s="1"/>
  <c r="H61" i="26" s="1"/>
  <c r="H13" i="17"/>
  <c r="H26" i="26" s="1"/>
  <c r="H60" i="26" s="1"/>
  <c r="G45" i="5"/>
  <c r="F10" i="27"/>
  <c r="F63" i="5"/>
  <c r="H14" i="23"/>
  <c r="H15" i="23"/>
  <c r="H13" i="23"/>
  <c r="M12" i="23"/>
  <c r="F9" i="10"/>
  <c r="F18" i="14" s="1"/>
  <c r="F42" i="14" s="1"/>
  <c r="E10" i="10"/>
  <c r="E19" i="14" s="1"/>
  <c r="E43" i="14" s="1"/>
  <c r="E28" i="27"/>
  <c r="E12" i="23"/>
  <c r="E24" i="23" s="1"/>
  <c r="E12" i="17"/>
  <c r="E25" i="26" s="1"/>
  <c r="E59" i="26" s="1"/>
  <c r="I13" i="23"/>
  <c r="I15" i="23"/>
  <c r="I14" i="23"/>
  <c r="N12" i="23"/>
  <c r="D18" i="23"/>
  <c r="C21" i="23"/>
  <c r="C19" i="20"/>
  <c r="D16" i="20"/>
  <c r="E25" i="27"/>
  <c r="E12" i="20"/>
  <c r="E24" i="20" s="1"/>
  <c r="E12" i="11"/>
  <c r="E7" i="26" s="1"/>
  <c r="E41" i="26" s="1"/>
  <c r="N12" i="11"/>
  <c r="N7" i="26" s="1"/>
  <c r="N41" i="26" s="1"/>
  <c r="I13" i="11"/>
  <c r="I8" i="26" s="1"/>
  <c r="I42" i="26" s="1"/>
  <c r="I14" i="11"/>
  <c r="I9" i="26" s="1"/>
  <c r="I43" i="26" s="1"/>
  <c r="I15" i="11"/>
  <c r="I10" i="26" s="1"/>
  <c r="I44" i="26" s="1"/>
  <c r="N12" i="20"/>
  <c r="I13" i="20"/>
  <c r="I15" i="20"/>
  <c r="I14" i="20"/>
  <c r="C20" i="20"/>
  <c r="D17" i="20"/>
  <c r="G42" i="5"/>
  <c r="F7" i="27"/>
  <c r="F60" i="5"/>
  <c r="C21" i="20"/>
  <c r="D18" i="20"/>
  <c r="M12" i="20"/>
  <c r="H15" i="20"/>
  <c r="H13" i="20"/>
  <c r="H14" i="20"/>
  <c r="M12" i="11"/>
  <c r="M7" i="26" s="1"/>
  <c r="M41" i="26" s="1"/>
  <c r="H14" i="11"/>
  <c r="H9" i="26" s="1"/>
  <c r="H43" i="26" s="1"/>
  <c r="H15" i="11"/>
  <c r="H10" i="26" s="1"/>
  <c r="H44" i="26" s="1"/>
  <c r="H13" i="11"/>
  <c r="H8" i="26" s="1"/>
  <c r="H42" i="26" s="1"/>
  <c r="E10" i="6"/>
  <c r="E7" i="14" s="1"/>
  <c r="E31" i="14" s="1"/>
  <c r="F9" i="6"/>
  <c r="F6" i="14" s="1"/>
  <c r="E18" i="7"/>
  <c r="E17" i="7"/>
  <c r="E13" i="7"/>
  <c r="F9" i="7"/>
  <c r="F10" i="14" s="1"/>
  <c r="F34" i="14" s="1"/>
  <c r="E14" i="7"/>
  <c r="E11" i="7"/>
  <c r="E10" i="7"/>
  <c r="E11" i="14" s="1"/>
  <c r="E35" i="14" s="1"/>
  <c r="E12" i="7"/>
  <c r="E15" i="7"/>
  <c r="E16" i="7"/>
  <c r="D16" i="21"/>
  <c r="C19" i="21"/>
  <c r="I13" i="21"/>
  <c r="N12" i="21"/>
  <c r="I15" i="21"/>
  <c r="I14" i="21"/>
  <c r="I14" i="15"/>
  <c r="I15" i="26" s="1"/>
  <c r="I49" i="26" s="1"/>
  <c r="N12" i="15"/>
  <c r="N13" i="26" s="1"/>
  <c r="N47" i="26" s="1"/>
  <c r="I15" i="15"/>
  <c r="I16" i="26" s="1"/>
  <c r="I50" i="26" s="1"/>
  <c r="I13" i="15"/>
  <c r="I14" i="26" s="1"/>
  <c r="I48" i="26" s="1"/>
  <c r="O13" i="3"/>
  <c r="O14" i="3"/>
  <c r="O15" i="3"/>
  <c r="D18" i="21"/>
  <c r="C21" i="21"/>
  <c r="J14" i="21"/>
  <c r="O12" i="21"/>
  <c r="J15" i="21"/>
  <c r="J13" i="21"/>
  <c r="H15" i="15"/>
  <c r="H16" i="26" s="1"/>
  <c r="H50" i="26" s="1"/>
  <c r="H13" i="15"/>
  <c r="H14" i="26" s="1"/>
  <c r="H48" i="26" s="1"/>
  <c r="M12" i="15"/>
  <c r="M13" i="26" s="1"/>
  <c r="M47" i="26" s="1"/>
  <c r="H14" i="15"/>
  <c r="H15" i="26" s="1"/>
  <c r="H49" i="26" s="1"/>
  <c r="N12" i="3"/>
  <c r="I14" i="3"/>
  <c r="I13" i="3"/>
  <c r="I15" i="3"/>
  <c r="O12" i="15"/>
  <c r="O13" i="26" s="1"/>
  <c r="O47" i="26" s="1"/>
  <c r="J14" i="15"/>
  <c r="J15" i="26" s="1"/>
  <c r="J49" i="26" s="1"/>
  <c r="J15" i="15"/>
  <c r="J16" i="26" s="1"/>
  <c r="J50" i="26" s="1"/>
  <c r="J13" i="15"/>
  <c r="J14" i="26" s="1"/>
  <c r="J48" i="26" s="1"/>
  <c r="M15" i="3"/>
  <c r="M14" i="3"/>
  <c r="M13" i="3"/>
  <c r="D17" i="21"/>
  <c r="C20" i="21"/>
  <c r="H14" i="21"/>
  <c r="H13" i="21"/>
  <c r="M12" i="21"/>
  <c r="H15" i="21"/>
  <c r="K10" i="9"/>
  <c r="K15" i="14" s="1"/>
  <c r="K39" i="14" s="1"/>
  <c r="F18" i="4"/>
  <c r="E21" i="4"/>
  <c r="D20" i="4"/>
  <c r="E17" i="4"/>
  <c r="F16" i="4"/>
  <c r="E19" i="4"/>
  <c r="D11" i="1"/>
  <c r="E11" i="1"/>
  <c r="F11" i="1"/>
  <c r="G11" i="1"/>
  <c r="H11" i="1"/>
  <c r="I11" i="1"/>
  <c r="D12" i="1"/>
  <c r="E12" i="1"/>
  <c r="F12" i="1"/>
  <c r="G12" i="1"/>
  <c r="H12" i="1"/>
  <c r="I12" i="1"/>
  <c r="D13" i="1"/>
  <c r="E13" i="1"/>
  <c r="F13" i="1"/>
  <c r="G13" i="1"/>
  <c r="H13" i="1"/>
  <c r="I13" i="1"/>
  <c r="D14" i="1"/>
  <c r="E14" i="1"/>
  <c r="F14" i="1"/>
  <c r="G14" i="1"/>
  <c r="H14" i="1"/>
  <c r="I14" i="1"/>
  <c r="D15" i="1"/>
  <c r="E15" i="1"/>
  <c r="F15" i="1"/>
  <c r="G15" i="1"/>
  <c r="H15" i="1"/>
  <c r="I15" i="1"/>
  <c r="D16" i="1"/>
  <c r="E16" i="1"/>
  <c r="F16" i="1"/>
  <c r="G16" i="1"/>
  <c r="H16" i="1"/>
  <c r="I16" i="1"/>
  <c r="D17" i="1"/>
  <c r="E17" i="1"/>
  <c r="F17" i="1"/>
  <c r="G17" i="1"/>
  <c r="H17" i="1"/>
  <c r="I17" i="1"/>
  <c r="D18" i="1"/>
  <c r="E18" i="1"/>
  <c r="F18" i="1"/>
  <c r="G18" i="1"/>
  <c r="H18" i="1"/>
  <c r="I18" i="1"/>
  <c r="E10" i="1"/>
  <c r="F10" i="1"/>
  <c r="G10" i="1"/>
  <c r="H10" i="1"/>
  <c r="I10" i="1"/>
  <c r="N10" i="1" l="1"/>
  <c r="O10" i="1" s="1"/>
  <c r="N16" i="1"/>
  <c r="O16" i="1" s="1"/>
  <c r="N12" i="1"/>
  <c r="O12" i="1" s="1"/>
  <c r="F30" i="14"/>
  <c r="N15" i="1"/>
  <c r="O15" i="1" s="1"/>
  <c r="Q9" i="9"/>
  <c r="L14" i="14"/>
  <c r="L38" i="14" s="1"/>
  <c r="N11" i="1"/>
  <c r="O11" i="1" s="1"/>
  <c r="P10" i="9"/>
  <c r="P15" i="14" s="1"/>
  <c r="P39" i="14" s="1"/>
  <c r="P14" i="14"/>
  <c r="P38" i="14" s="1"/>
  <c r="G39" i="14"/>
  <c r="N17" i="1"/>
  <c r="O17" i="1" s="1"/>
  <c r="N13" i="1"/>
  <c r="O13" i="1" s="1"/>
  <c r="N18" i="1"/>
  <c r="O18" i="1" s="1"/>
  <c r="N14" i="1"/>
  <c r="O14" i="1" s="1"/>
  <c r="H14" i="14"/>
  <c r="M9" i="9"/>
  <c r="H10" i="9"/>
  <c r="H15" i="14" s="1"/>
  <c r="H39" i="14" s="1"/>
  <c r="G14" i="16"/>
  <c r="G21" i="26" s="1"/>
  <c r="G55" i="26" s="1"/>
  <c r="L12" i="16"/>
  <c r="L19" i="26" s="1"/>
  <c r="L53" i="26" s="1"/>
  <c r="G13" i="16"/>
  <c r="G20" i="26" s="1"/>
  <c r="G54" i="26" s="1"/>
  <c r="G15" i="16"/>
  <c r="G22" i="26" s="1"/>
  <c r="G56" i="26" s="1"/>
  <c r="E96" i="5"/>
  <c r="C87" i="5"/>
  <c r="C96" i="5"/>
  <c r="E87" i="5"/>
  <c r="D96" i="5"/>
  <c r="D87" i="5"/>
  <c r="L12" i="22"/>
  <c r="G13" i="22"/>
  <c r="G15" i="22"/>
  <c r="G14" i="22"/>
  <c r="I27" i="27"/>
  <c r="H27" i="27"/>
  <c r="G24" i="22"/>
  <c r="H24" i="22" s="1"/>
  <c r="I24" i="22" s="1"/>
  <c r="J24" i="22" s="1"/>
  <c r="K24" i="22" s="1"/>
  <c r="G26" i="27"/>
  <c r="H26" i="27" s="1"/>
  <c r="G12" i="3"/>
  <c r="G12" i="21"/>
  <c r="G12" i="15"/>
  <c r="G13" i="26" s="1"/>
  <c r="G47" i="26" s="1"/>
  <c r="F14" i="15"/>
  <c r="F15" i="26" s="1"/>
  <c r="F49" i="26" s="1"/>
  <c r="K12" i="15"/>
  <c r="K13" i="26" s="1"/>
  <c r="K47" i="26" s="1"/>
  <c r="F13" i="15"/>
  <c r="F14" i="26" s="1"/>
  <c r="F48" i="26" s="1"/>
  <c r="F15" i="15"/>
  <c r="F16" i="26" s="1"/>
  <c r="F50" i="26" s="1"/>
  <c r="F13" i="21"/>
  <c r="F15" i="21"/>
  <c r="F14" i="21"/>
  <c r="K12" i="21"/>
  <c r="J61" i="5"/>
  <c r="F13" i="3"/>
  <c r="F15" i="3"/>
  <c r="F14" i="3"/>
  <c r="K12" i="3"/>
  <c r="M13" i="22"/>
  <c r="M14" i="22"/>
  <c r="M15" i="22"/>
  <c r="R12" i="22"/>
  <c r="D19" i="22"/>
  <c r="E16" i="22"/>
  <c r="O15" i="22"/>
  <c r="T12" i="22"/>
  <c r="O14" i="22"/>
  <c r="O13" i="22"/>
  <c r="D21" i="22"/>
  <c r="E18" i="22"/>
  <c r="E17" i="22"/>
  <c r="D20" i="22"/>
  <c r="P14" i="22"/>
  <c r="U12" i="22"/>
  <c r="P13" i="22"/>
  <c r="P15" i="22"/>
  <c r="N15" i="22"/>
  <c r="S12" i="22"/>
  <c r="N14" i="22"/>
  <c r="N13" i="22"/>
  <c r="P13" i="16"/>
  <c r="P20" i="26" s="1"/>
  <c r="P54" i="26" s="1"/>
  <c r="P14" i="16"/>
  <c r="P21" i="26" s="1"/>
  <c r="P55" i="26" s="1"/>
  <c r="P15" i="16"/>
  <c r="P22" i="26" s="1"/>
  <c r="P56" i="26" s="1"/>
  <c r="O15" i="16"/>
  <c r="O22" i="26" s="1"/>
  <c r="O56" i="26" s="1"/>
  <c r="O14" i="16"/>
  <c r="O21" i="26" s="1"/>
  <c r="O55" i="26" s="1"/>
  <c r="O13" i="16"/>
  <c r="O20" i="26" s="1"/>
  <c r="O54" i="26" s="1"/>
  <c r="N13" i="16"/>
  <c r="N20" i="26" s="1"/>
  <c r="N54" i="26" s="1"/>
  <c r="N14" i="16"/>
  <c r="N21" i="26" s="1"/>
  <c r="N55" i="26" s="1"/>
  <c r="N15" i="16"/>
  <c r="N22" i="26" s="1"/>
  <c r="N56" i="26" s="1"/>
  <c r="M14" i="16"/>
  <c r="M21" i="26" s="1"/>
  <c r="M55" i="26" s="1"/>
  <c r="M13" i="16"/>
  <c r="M20" i="26" s="1"/>
  <c r="M54" i="26" s="1"/>
  <c r="M15" i="16"/>
  <c r="M22" i="26" s="1"/>
  <c r="M56" i="26" s="1"/>
  <c r="F29" i="27"/>
  <c r="F12" i="24"/>
  <c r="F24" i="24" s="1"/>
  <c r="F12" i="18"/>
  <c r="F31" i="26" s="1"/>
  <c r="F65" i="26" s="1"/>
  <c r="R12" i="24"/>
  <c r="M13" i="24"/>
  <c r="M14" i="24"/>
  <c r="M15" i="24"/>
  <c r="G11" i="27"/>
  <c r="H11" i="27" s="1"/>
  <c r="G64" i="5"/>
  <c r="J64" i="5" s="1"/>
  <c r="E15" i="18"/>
  <c r="E34" i="26" s="1"/>
  <c r="E68" i="26" s="1"/>
  <c r="E14" i="18"/>
  <c r="E33" i="26" s="1"/>
  <c r="E67" i="26" s="1"/>
  <c r="E13" i="18"/>
  <c r="E32" i="26" s="1"/>
  <c r="E66" i="26" s="1"/>
  <c r="J12" i="18"/>
  <c r="J31" i="26" s="1"/>
  <c r="J65" i="26" s="1"/>
  <c r="D21" i="24"/>
  <c r="N15" i="24"/>
  <c r="N14" i="24"/>
  <c r="N13" i="24"/>
  <c r="S12" i="24"/>
  <c r="D19" i="24"/>
  <c r="G9" i="8"/>
  <c r="G22" i="14" s="1"/>
  <c r="F16" i="8"/>
  <c r="F12" i="8"/>
  <c r="F10" i="8"/>
  <c r="F23" i="14" s="1"/>
  <c r="F47" i="14" s="1"/>
  <c r="F15" i="8"/>
  <c r="F14" i="8"/>
  <c r="F13" i="8"/>
  <c r="F18" i="8"/>
  <c r="F17" i="8"/>
  <c r="F11" i="8"/>
  <c r="E15" i="24"/>
  <c r="E18" i="24" s="1"/>
  <c r="E13" i="24"/>
  <c r="E16" i="24" s="1"/>
  <c r="J12" i="24"/>
  <c r="E14" i="24"/>
  <c r="E17" i="24" s="1"/>
  <c r="D20" i="24"/>
  <c r="N14" i="18"/>
  <c r="N33" i="26" s="1"/>
  <c r="N67" i="26" s="1"/>
  <c r="N15" i="18"/>
  <c r="N34" i="26" s="1"/>
  <c r="N68" i="26" s="1"/>
  <c r="N13" i="18"/>
  <c r="N32" i="26" s="1"/>
  <c r="N66" i="26" s="1"/>
  <c r="M15" i="18"/>
  <c r="M34" i="26" s="1"/>
  <c r="M68" i="26" s="1"/>
  <c r="M13" i="18"/>
  <c r="M32" i="26" s="1"/>
  <c r="M66" i="26" s="1"/>
  <c r="M14" i="18"/>
  <c r="M33" i="26" s="1"/>
  <c r="M67" i="26" s="1"/>
  <c r="N14" i="23"/>
  <c r="S12" i="23"/>
  <c r="N13" i="23"/>
  <c r="N15" i="23"/>
  <c r="F28" i="27"/>
  <c r="F12" i="17"/>
  <c r="F25" i="26" s="1"/>
  <c r="F59" i="26" s="1"/>
  <c r="F12" i="23"/>
  <c r="F24" i="23" s="1"/>
  <c r="M13" i="17"/>
  <c r="M26" i="26" s="1"/>
  <c r="M60" i="26" s="1"/>
  <c r="M15" i="17"/>
  <c r="M28" i="26" s="1"/>
  <c r="M62" i="26" s="1"/>
  <c r="M14" i="17"/>
  <c r="M27" i="26" s="1"/>
  <c r="M61" i="26" s="1"/>
  <c r="N14" i="17"/>
  <c r="N27" i="26" s="1"/>
  <c r="N61" i="26" s="1"/>
  <c r="N15" i="17"/>
  <c r="N28" i="26" s="1"/>
  <c r="N62" i="26" s="1"/>
  <c r="N13" i="17"/>
  <c r="N26" i="26" s="1"/>
  <c r="N60" i="26" s="1"/>
  <c r="D21" i="23"/>
  <c r="E13" i="17"/>
  <c r="E26" i="26" s="1"/>
  <c r="E60" i="26" s="1"/>
  <c r="E15" i="17"/>
  <c r="E28" i="26" s="1"/>
  <c r="E62" i="26" s="1"/>
  <c r="E14" i="17"/>
  <c r="E27" i="26" s="1"/>
  <c r="E61" i="26" s="1"/>
  <c r="J12" i="17"/>
  <c r="J25" i="26" s="1"/>
  <c r="J59" i="26" s="1"/>
  <c r="G10" i="27"/>
  <c r="H10" i="27" s="1"/>
  <c r="G63" i="5"/>
  <c r="D20" i="23"/>
  <c r="M15" i="23"/>
  <c r="M13" i="23"/>
  <c r="M14" i="23"/>
  <c r="R12" i="23"/>
  <c r="E13" i="23"/>
  <c r="E16" i="23" s="1"/>
  <c r="E14" i="23"/>
  <c r="E17" i="23" s="1"/>
  <c r="E15" i="23"/>
  <c r="E18" i="23" s="1"/>
  <c r="J12" i="23"/>
  <c r="G9" i="10"/>
  <c r="G18" i="14" s="1"/>
  <c r="F10" i="10"/>
  <c r="F19" i="14" s="1"/>
  <c r="D19" i="23"/>
  <c r="R12" i="20"/>
  <c r="M14" i="20"/>
  <c r="M13" i="20"/>
  <c r="M15" i="20"/>
  <c r="D20" i="20"/>
  <c r="G9" i="6"/>
  <c r="G6" i="14" s="1"/>
  <c r="G30" i="14" s="1"/>
  <c r="F10" i="6"/>
  <c r="F7" i="14" s="1"/>
  <c r="F31" i="14" s="1"/>
  <c r="D21" i="20"/>
  <c r="G7" i="27"/>
  <c r="H7" i="27" s="1"/>
  <c r="G60" i="5"/>
  <c r="H60" i="5" s="1"/>
  <c r="S12" i="20"/>
  <c r="N13" i="20"/>
  <c r="N15" i="20"/>
  <c r="N14" i="20"/>
  <c r="N13" i="11"/>
  <c r="N8" i="26" s="1"/>
  <c r="N42" i="26" s="1"/>
  <c r="N14" i="11"/>
  <c r="N9" i="26" s="1"/>
  <c r="N43" i="26" s="1"/>
  <c r="N15" i="11"/>
  <c r="N10" i="26" s="1"/>
  <c r="N44" i="26" s="1"/>
  <c r="E13" i="20"/>
  <c r="E16" i="20" s="1"/>
  <c r="J12" i="20"/>
  <c r="E14" i="20"/>
  <c r="E17" i="20" s="1"/>
  <c r="E15" i="20"/>
  <c r="E18" i="20" s="1"/>
  <c r="M14" i="11"/>
  <c r="M9" i="26" s="1"/>
  <c r="M43" i="26" s="1"/>
  <c r="M13" i="11"/>
  <c r="M8" i="26" s="1"/>
  <c r="M42" i="26" s="1"/>
  <c r="M15" i="11"/>
  <c r="M10" i="26" s="1"/>
  <c r="M44" i="26" s="1"/>
  <c r="E13" i="11"/>
  <c r="E8" i="26" s="1"/>
  <c r="E42" i="26" s="1"/>
  <c r="E15" i="11"/>
  <c r="E10" i="26" s="1"/>
  <c r="E44" i="26" s="1"/>
  <c r="J12" i="11"/>
  <c r="J7" i="26" s="1"/>
  <c r="J41" i="26" s="1"/>
  <c r="E14" i="11"/>
  <c r="E9" i="26" s="1"/>
  <c r="E43" i="26" s="1"/>
  <c r="F25" i="27"/>
  <c r="F12" i="20"/>
  <c r="F12" i="11"/>
  <c r="F7" i="26" s="1"/>
  <c r="F41" i="26" s="1"/>
  <c r="D19" i="20"/>
  <c r="M15" i="21"/>
  <c r="R12" i="21"/>
  <c r="M13" i="21"/>
  <c r="M14" i="21"/>
  <c r="E17" i="21"/>
  <c r="D20" i="21"/>
  <c r="T12" i="21"/>
  <c r="O13" i="21"/>
  <c r="O15" i="21"/>
  <c r="O14" i="21"/>
  <c r="O13" i="15"/>
  <c r="O14" i="26" s="1"/>
  <c r="O48" i="26" s="1"/>
  <c r="O15" i="15"/>
  <c r="O16" i="26" s="1"/>
  <c r="O50" i="26" s="1"/>
  <c r="O14" i="15"/>
  <c r="O15" i="26" s="1"/>
  <c r="O49" i="26" s="1"/>
  <c r="N15" i="3"/>
  <c r="N14" i="3"/>
  <c r="N13" i="3"/>
  <c r="E18" i="21"/>
  <c r="D21" i="21"/>
  <c r="E16" i="21"/>
  <c r="D19" i="21"/>
  <c r="M14" i="15"/>
  <c r="M15" i="26" s="1"/>
  <c r="M49" i="26" s="1"/>
  <c r="M13" i="15"/>
  <c r="M14" i="26" s="1"/>
  <c r="M48" i="26" s="1"/>
  <c r="M15" i="15"/>
  <c r="M16" i="26" s="1"/>
  <c r="M50" i="26" s="1"/>
  <c r="N14" i="15"/>
  <c r="N15" i="26" s="1"/>
  <c r="N49" i="26" s="1"/>
  <c r="N15" i="15"/>
  <c r="N16" i="26" s="1"/>
  <c r="N50" i="26" s="1"/>
  <c r="N13" i="15"/>
  <c r="N14" i="26" s="1"/>
  <c r="N48" i="26" s="1"/>
  <c r="N14" i="21"/>
  <c r="N13" i="21"/>
  <c r="S12" i="21"/>
  <c r="N15" i="21"/>
  <c r="G9" i="7"/>
  <c r="G10" i="14" s="1"/>
  <c r="F12" i="7"/>
  <c r="F14" i="7"/>
  <c r="F15" i="7"/>
  <c r="F17" i="7"/>
  <c r="F10" i="7"/>
  <c r="F11" i="14" s="1"/>
  <c r="F35" i="14" s="1"/>
  <c r="F16" i="7"/>
  <c r="F11" i="7"/>
  <c r="F13" i="7"/>
  <c r="F18" i="7"/>
  <c r="L10" i="9"/>
  <c r="L15" i="14" s="1"/>
  <c r="L39" i="14" s="1"/>
  <c r="G18" i="4"/>
  <c r="F21" i="4"/>
  <c r="E20" i="4"/>
  <c r="F17" i="4"/>
  <c r="G16" i="4"/>
  <c r="F19" i="4"/>
  <c r="G46" i="14" l="1"/>
  <c r="R9" i="9"/>
  <c r="M14" i="14"/>
  <c r="M38" i="14" s="1"/>
  <c r="H38" i="14"/>
  <c r="G34" i="14"/>
  <c r="G42" i="14"/>
  <c r="Q10" i="9"/>
  <c r="Q15" i="14" s="1"/>
  <c r="Q39" i="14" s="1"/>
  <c r="Q14" i="14"/>
  <c r="Q38" i="14" s="1"/>
  <c r="F43" i="14"/>
  <c r="C52" i="27"/>
  <c r="D61" i="27"/>
  <c r="C61" i="27"/>
  <c r="E52" i="27"/>
  <c r="D52" i="27"/>
  <c r="E61" i="27"/>
  <c r="L15" i="16"/>
  <c r="L22" i="26" s="1"/>
  <c r="L56" i="26" s="1"/>
  <c r="Q12" i="16"/>
  <c r="Q19" i="26" s="1"/>
  <c r="Q53" i="26" s="1"/>
  <c r="L14" i="16"/>
  <c r="L21" i="26" s="1"/>
  <c r="L55" i="26" s="1"/>
  <c r="L13" i="16"/>
  <c r="L20" i="26" s="1"/>
  <c r="L54" i="26" s="1"/>
  <c r="L15" i="22"/>
  <c r="Q12" i="22"/>
  <c r="L13" i="22"/>
  <c r="L14" i="22"/>
  <c r="L24" i="22"/>
  <c r="M24" i="22" s="1"/>
  <c r="N24" i="22" s="1"/>
  <c r="O24" i="22" s="1"/>
  <c r="P24" i="22" s="1"/>
  <c r="K15" i="3"/>
  <c r="K14" i="3"/>
  <c r="P12" i="3"/>
  <c r="K13" i="3"/>
  <c r="G14" i="15"/>
  <c r="G15" i="26" s="1"/>
  <c r="G49" i="26" s="1"/>
  <c r="L12" i="15"/>
  <c r="L13" i="26" s="1"/>
  <c r="L47" i="26" s="1"/>
  <c r="G13" i="15"/>
  <c r="G14" i="26" s="1"/>
  <c r="G48" i="26" s="1"/>
  <c r="G15" i="15"/>
  <c r="G16" i="26" s="1"/>
  <c r="G50" i="26" s="1"/>
  <c r="L12" i="21"/>
  <c r="G14" i="21"/>
  <c r="G15" i="21"/>
  <c r="G13" i="21"/>
  <c r="I26" i="27"/>
  <c r="C86" i="5"/>
  <c r="E95" i="5"/>
  <c r="E86" i="5"/>
  <c r="D95" i="5"/>
  <c r="D86" i="5"/>
  <c r="C95" i="5"/>
  <c r="K14" i="21"/>
  <c r="K13" i="21"/>
  <c r="K15" i="21"/>
  <c r="P12" i="21"/>
  <c r="K14" i="15"/>
  <c r="K15" i="26" s="1"/>
  <c r="K49" i="26" s="1"/>
  <c r="K13" i="15"/>
  <c r="K14" i="26" s="1"/>
  <c r="K48" i="26" s="1"/>
  <c r="P12" i="15"/>
  <c r="P13" i="26" s="1"/>
  <c r="P47" i="26" s="1"/>
  <c r="K15" i="15"/>
  <c r="K16" i="26" s="1"/>
  <c r="K50" i="26" s="1"/>
  <c r="L12" i="3"/>
  <c r="G14" i="3"/>
  <c r="G13" i="3"/>
  <c r="G15" i="3"/>
  <c r="G24" i="21"/>
  <c r="H24" i="21" s="1"/>
  <c r="I24" i="21" s="1"/>
  <c r="J24" i="21" s="1"/>
  <c r="K24" i="21" s="1"/>
  <c r="H64" i="5"/>
  <c r="F17" i="22"/>
  <c r="E20" i="22"/>
  <c r="S15" i="22"/>
  <c r="X12" i="22"/>
  <c r="S14" i="22"/>
  <c r="S13" i="22"/>
  <c r="U14" i="22"/>
  <c r="Z12" i="22"/>
  <c r="U13" i="22"/>
  <c r="U15" i="22"/>
  <c r="F18" i="22"/>
  <c r="E21" i="22"/>
  <c r="T14" i="22"/>
  <c r="T13" i="22"/>
  <c r="Y12" i="22"/>
  <c r="T15" i="22"/>
  <c r="R13" i="22"/>
  <c r="R14" i="22"/>
  <c r="W12" i="22"/>
  <c r="R15" i="22"/>
  <c r="F16" i="22"/>
  <c r="E19" i="22"/>
  <c r="E19" i="24"/>
  <c r="F14" i="18"/>
  <c r="F33" i="26" s="1"/>
  <c r="F67" i="26" s="1"/>
  <c r="F15" i="18"/>
  <c r="F34" i="26" s="1"/>
  <c r="F68" i="26" s="1"/>
  <c r="K12" i="18"/>
  <c r="K31" i="26" s="1"/>
  <c r="K65" i="26" s="1"/>
  <c r="F13" i="18"/>
  <c r="F32" i="26" s="1"/>
  <c r="F66" i="26" s="1"/>
  <c r="J13" i="18"/>
  <c r="J32" i="26" s="1"/>
  <c r="J66" i="26" s="1"/>
  <c r="J14" i="18"/>
  <c r="J33" i="26" s="1"/>
  <c r="J67" i="26" s="1"/>
  <c r="O12" i="18"/>
  <c r="O31" i="26" s="1"/>
  <c r="O65" i="26" s="1"/>
  <c r="J15" i="18"/>
  <c r="J34" i="26" s="1"/>
  <c r="J68" i="26" s="1"/>
  <c r="G29" i="27"/>
  <c r="G12" i="24"/>
  <c r="G12" i="18"/>
  <c r="G31" i="26" s="1"/>
  <c r="G65" i="26" s="1"/>
  <c r="K12" i="24"/>
  <c r="F14" i="24"/>
  <c r="F17" i="24" s="1"/>
  <c r="F15" i="24"/>
  <c r="F18" i="24" s="1"/>
  <c r="F13" i="24"/>
  <c r="F16" i="24" s="1"/>
  <c r="J15" i="24"/>
  <c r="J14" i="24"/>
  <c r="J13" i="24"/>
  <c r="O12" i="24"/>
  <c r="G15" i="8"/>
  <c r="G11" i="8"/>
  <c r="G18" i="8"/>
  <c r="G14" i="8"/>
  <c r="G10" i="8"/>
  <c r="G23" i="14" s="1"/>
  <c r="G47" i="14" s="1"/>
  <c r="G17" i="8"/>
  <c r="G13" i="8"/>
  <c r="H9" i="8"/>
  <c r="H22" i="14" s="1"/>
  <c r="H46" i="14" s="1"/>
  <c r="G16" i="8"/>
  <c r="G12" i="8"/>
  <c r="G24" i="24"/>
  <c r="H24" i="24" s="1"/>
  <c r="I24" i="24" s="1"/>
  <c r="J24" i="24" s="1"/>
  <c r="E21" i="24"/>
  <c r="E20" i="24"/>
  <c r="S15" i="24"/>
  <c r="S14" i="24"/>
  <c r="S13" i="24"/>
  <c r="X12" i="24"/>
  <c r="D98" i="5"/>
  <c r="E98" i="5"/>
  <c r="C98" i="5"/>
  <c r="E89" i="5"/>
  <c r="C89" i="5"/>
  <c r="D89" i="5"/>
  <c r="R13" i="24"/>
  <c r="W12" i="24"/>
  <c r="R15" i="24"/>
  <c r="R14" i="24"/>
  <c r="E19" i="23"/>
  <c r="E20" i="23"/>
  <c r="E21" i="23"/>
  <c r="J13" i="23"/>
  <c r="J14" i="23"/>
  <c r="O12" i="23"/>
  <c r="J15" i="23"/>
  <c r="R13" i="23"/>
  <c r="R14" i="23"/>
  <c r="W12" i="23"/>
  <c r="R15" i="23"/>
  <c r="G28" i="27"/>
  <c r="I28" i="27" s="1"/>
  <c r="G12" i="23"/>
  <c r="G12" i="17"/>
  <c r="G25" i="26" s="1"/>
  <c r="G59" i="26" s="1"/>
  <c r="J63" i="5"/>
  <c r="O12" i="17"/>
  <c r="O25" i="26" s="1"/>
  <c r="O59" i="26" s="1"/>
  <c r="J15" i="17"/>
  <c r="J28" i="26" s="1"/>
  <c r="J62" i="26" s="1"/>
  <c r="J13" i="17"/>
  <c r="J26" i="26" s="1"/>
  <c r="J60" i="26" s="1"/>
  <c r="J14" i="17"/>
  <c r="J27" i="26" s="1"/>
  <c r="J61" i="26" s="1"/>
  <c r="H63" i="5"/>
  <c r="S14" i="23"/>
  <c r="X12" i="23"/>
  <c r="S15" i="23"/>
  <c r="S13" i="23"/>
  <c r="G10" i="10"/>
  <c r="G19" i="14" s="1"/>
  <c r="G43" i="14" s="1"/>
  <c r="H9" i="10"/>
  <c r="H18" i="14" s="1"/>
  <c r="H42" i="14" s="1"/>
  <c r="F14" i="17"/>
  <c r="F27" i="26" s="1"/>
  <c r="F61" i="26" s="1"/>
  <c r="F13" i="17"/>
  <c r="F26" i="26" s="1"/>
  <c r="F60" i="26" s="1"/>
  <c r="F15" i="17"/>
  <c r="F28" i="26" s="1"/>
  <c r="F62" i="26" s="1"/>
  <c r="K12" i="17"/>
  <c r="K25" i="26" s="1"/>
  <c r="K59" i="26" s="1"/>
  <c r="F14" i="23"/>
  <c r="F17" i="23" s="1"/>
  <c r="K12" i="23"/>
  <c r="F13" i="23"/>
  <c r="F16" i="23" s="1"/>
  <c r="F15" i="23"/>
  <c r="F18" i="23" s="1"/>
  <c r="E20" i="20"/>
  <c r="E21" i="20"/>
  <c r="E19" i="20"/>
  <c r="J13" i="20"/>
  <c r="O12" i="20"/>
  <c r="J14" i="20"/>
  <c r="J15" i="20"/>
  <c r="X12" i="20"/>
  <c r="S14" i="20"/>
  <c r="S13" i="20"/>
  <c r="S15" i="20"/>
  <c r="W12" i="20"/>
  <c r="R15" i="20"/>
  <c r="R13" i="20"/>
  <c r="R14" i="20"/>
  <c r="K12" i="20"/>
  <c r="F15" i="20"/>
  <c r="F18" i="20" s="1"/>
  <c r="F13" i="20"/>
  <c r="F16" i="20" s="1"/>
  <c r="F14" i="20"/>
  <c r="F17" i="20" s="1"/>
  <c r="H9" i="6"/>
  <c r="H6" i="14" s="1"/>
  <c r="H30" i="14" s="1"/>
  <c r="G10" i="6"/>
  <c r="G7" i="14" s="1"/>
  <c r="K12" i="11"/>
  <c r="K7" i="26" s="1"/>
  <c r="K41" i="26" s="1"/>
  <c r="F14" i="11"/>
  <c r="F9" i="26" s="1"/>
  <c r="F43" i="26" s="1"/>
  <c r="F15" i="11"/>
  <c r="F10" i="26" s="1"/>
  <c r="F44" i="26" s="1"/>
  <c r="F13" i="11"/>
  <c r="F8" i="26" s="1"/>
  <c r="F42" i="26" s="1"/>
  <c r="O12" i="11"/>
  <c r="O7" i="26" s="1"/>
  <c r="O41" i="26" s="1"/>
  <c r="J15" i="11"/>
  <c r="J10" i="26" s="1"/>
  <c r="J44" i="26" s="1"/>
  <c r="J13" i="11"/>
  <c r="J8" i="26" s="1"/>
  <c r="J42" i="26" s="1"/>
  <c r="J14" i="11"/>
  <c r="J9" i="26" s="1"/>
  <c r="J43" i="26" s="1"/>
  <c r="F24" i="20"/>
  <c r="G25" i="27"/>
  <c r="I25" i="27" s="1"/>
  <c r="G12" i="20"/>
  <c r="G12" i="11"/>
  <c r="G7" i="26" s="1"/>
  <c r="G41" i="26" s="1"/>
  <c r="J60" i="5"/>
  <c r="R14" i="21"/>
  <c r="R13" i="21"/>
  <c r="W12" i="21"/>
  <c r="R15" i="21"/>
  <c r="F16" i="21"/>
  <c r="E19" i="21"/>
  <c r="T13" i="21"/>
  <c r="T14" i="21"/>
  <c r="Y12" i="21"/>
  <c r="T15" i="21"/>
  <c r="F17" i="21"/>
  <c r="E20" i="21"/>
  <c r="X12" i="21"/>
  <c r="S15" i="21"/>
  <c r="S14" i="21"/>
  <c r="S13" i="21"/>
  <c r="F18" i="21"/>
  <c r="E21" i="21"/>
  <c r="H9" i="7"/>
  <c r="H10" i="14" s="1"/>
  <c r="H34" i="14" s="1"/>
  <c r="G10" i="7"/>
  <c r="G11" i="14" s="1"/>
  <c r="G35" i="14" s="1"/>
  <c r="G14" i="7"/>
  <c r="G12" i="7"/>
  <c r="G13" i="7"/>
  <c r="G15" i="7"/>
  <c r="G16" i="7"/>
  <c r="G17" i="7"/>
  <c r="G18" i="7"/>
  <c r="G11" i="7"/>
  <c r="M10" i="9"/>
  <c r="M15" i="14" s="1"/>
  <c r="M39" i="14" s="1"/>
  <c r="H18" i="4"/>
  <c r="G21" i="4"/>
  <c r="G17" i="4"/>
  <c r="F20" i="4"/>
  <c r="H16" i="4"/>
  <c r="G19" i="4"/>
  <c r="G31" i="14" l="1"/>
  <c r="R10" i="9"/>
  <c r="R15" i="14" s="1"/>
  <c r="R39" i="14" s="1"/>
  <c r="R14" i="14"/>
  <c r="P25" i="22"/>
  <c r="T15" i="14"/>
  <c r="T39" i="14" s="1"/>
  <c r="L24" i="21"/>
  <c r="M24" i="21" s="1"/>
  <c r="N24" i="21" s="1"/>
  <c r="O24" i="21" s="1"/>
  <c r="P24" i="21" s="1"/>
  <c r="Q24" i="22"/>
  <c r="R24" i="22" s="1"/>
  <c r="S24" i="22" s="1"/>
  <c r="T24" i="22" s="1"/>
  <c r="U24" i="22" s="1"/>
  <c r="Q15" i="22"/>
  <c r="Q14" i="22"/>
  <c r="V12" i="22"/>
  <c r="Q13" i="22"/>
  <c r="Q15" i="16"/>
  <c r="Q14" i="16"/>
  <c r="Q13" i="16"/>
  <c r="Q12" i="3"/>
  <c r="L15" i="3"/>
  <c r="L14" i="3"/>
  <c r="L13" i="3"/>
  <c r="U12" i="21"/>
  <c r="P14" i="21"/>
  <c r="P15" i="21"/>
  <c r="P13" i="21"/>
  <c r="P14" i="3"/>
  <c r="P13" i="3"/>
  <c r="P15" i="3"/>
  <c r="P13" i="15"/>
  <c r="P14" i="26" s="1"/>
  <c r="P48" i="26" s="1"/>
  <c r="P14" i="15"/>
  <c r="P15" i="26" s="1"/>
  <c r="P49" i="26" s="1"/>
  <c r="P15" i="15"/>
  <c r="P16" i="26" s="1"/>
  <c r="P50" i="26" s="1"/>
  <c r="L15" i="15"/>
  <c r="L16" i="26" s="1"/>
  <c r="L50" i="26" s="1"/>
  <c r="L13" i="15"/>
  <c r="L14" i="26" s="1"/>
  <c r="L48" i="26" s="1"/>
  <c r="L14" i="15"/>
  <c r="L15" i="26" s="1"/>
  <c r="L49" i="26" s="1"/>
  <c r="Q12" i="15"/>
  <c r="Q13" i="26" s="1"/>
  <c r="Q47" i="26" s="1"/>
  <c r="E60" i="27"/>
  <c r="C51" i="27"/>
  <c r="C60" i="27"/>
  <c r="D60" i="27"/>
  <c r="D51" i="27"/>
  <c r="E51" i="27"/>
  <c r="L15" i="21"/>
  <c r="L13" i="21"/>
  <c r="Q12" i="21"/>
  <c r="L14" i="21"/>
  <c r="F19" i="22"/>
  <c r="G16" i="22"/>
  <c r="AB12" i="22"/>
  <c r="W14" i="22"/>
  <c r="W15" i="22"/>
  <c r="W13" i="22"/>
  <c r="Y14" i="22"/>
  <c r="AD12" i="22"/>
  <c r="Y13" i="22"/>
  <c r="Y15" i="22"/>
  <c r="F21" i="22"/>
  <c r="G18" i="22"/>
  <c r="AE12" i="22"/>
  <c r="Z14" i="22"/>
  <c r="Z15" i="22"/>
  <c r="Z13" i="22"/>
  <c r="X14" i="22"/>
  <c r="AC12" i="22"/>
  <c r="X13" i="22"/>
  <c r="X15" i="22"/>
  <c r="F20" i="22"/>
  <c r="G17" i="22"/>
  <c r="H28" i="27"/>
  <c r="K24" i="24"/>
  <c r="L25" i="24" s="1"/>
  <c r="F19" i="24"/>
  <c r="F20" i="24"/>
  <c r="I9" i="8"/>
  <c r="I22" i="14" s="1"/>
  <c r="I46" i="14" s="1"/>
  <c r="H13" i="8"/>
  <c r="H11" i="8"/>
  <c r="H16" i="8"/>
  <c r="H18" i="8"/>
  <c r="H10" i="8"/>
  <c r="H23" i="14" s="1"/>
  <c r="H47" i="14" s="1"/>
  <c r="H15" i="8"/>
  <c r="H17" i="8"/>
  <c r="H14" i="8"/>
  <c r="H12" i="8"/>
  <c r="K13" i="24"/>
  <c r="P12" i="24"/>
  <c r="K15" i="24"/>
  <c r="K14" i="24"/>
  <c r="AC12" i="24"/>
  <c r="X15" i="24"/>
  <c r="X14" i="24"/>
  <c r="X13" i="24"/>
  <c r="L12" i="18"/>
  <c r="L31" i="26" s="1"/>
  <c r="L65" i="26" s="1"/>
  <c r="G15" i="18"/>
  <c r="G34" i="26" s="1"/>
  <c r="G68" i="26" s="1"/>
  <c r="G14" i="18"/>
  <c r="G33" i="26" s="1"/>
  <c r="G67" i="26" s="1"/>
  <c r="G13" i="18"/>
  <c r="G32" i="26" s="1"/>
  <c r="G66" i="26" s="1"/>
  <c r="O15" i="18"/>
  <c r="O34" i="26" s="1"/>
  <c r="O68" i="26" s="1"/>
  <c r="O13" i="18"/>
  <c r="O32" i="26" s="1"/>
  <c r="O66" i="26" s="1"/>
  <c r="O14" i="18"/>
  <c r="O33" i="26" s="1"/>
  <c r="O67" i="26" s="1"/>
  <c r="P12" i="18"/>
  <c r="P31" i="26" s="1"/>
  <c r="P65" i="26" s="1"/>
  <c r="K15" i="18"/>
  <c r="K34" i="26" s="1"/>
  <c r="K68" i="26" s="1"/>
  <c r="K13" i="18"/>
  <c r="K32" i="26" s="1"/>
  <c r="K66" i="26" s="1"/>
  <c r="K14" i="18"/>
  <c r="K33" i="26" s="1"/>
  <c r="K67" i="26" s="1"/>
  <c r="F21" i="24"/>
  <c r="I29" i="27"/>
  <c r="H29" i="27"/>
  <c r="W13" i="24"/>
  <c r="AB12" i="24"/>
  <c r="W15" i="24"/>
  <c r="W14" i="24"/>
  <c r="O15" i="24"/>
  <c r="O14" i="24"/>
  <c r="O13" i="24"/>
  <c r="T12" i="24"/>
  <c r="L12" i="24"/>
  <c r="G14" i="24"/>
  <c r="G17" i="24" s="1"/>
  <c r="G13" i="24"/>
  <c r="G16" i="24" s="1"/>
  <c r="G15" i="24"/>
  <c r="G18" i="24" s="1"/>
  <c r="F20" i="23"/>
  <c r="F19" i="23"/>
  <c r="E62" i="27"/>
  <c r="C53" i="27"/>
  <c r="E53" i="27"/>
  <c r="C62" i="27"/>
  <c r="D62" i="27"/>
  <c r="D53" i="27"/>
  <c r="F21" i="23"/>
  <c r="L12" i="23"/>
  <c r="G14" i="23"/>
  <c r="G17" i="23" s="1"/>
  <c r="G15" i="23"/>
  <c r="G18" i="23" s="1"/>
  <c r="G13" i="23"/>
  <c r="G16" i="23" s="1"/>
  <c r="AB12" i="23"/>
  <c r="W15" i="23"/>
  <c r="W14" i="23"/>
  <c r="W13" i="23"/>
  <c r="O14" i="23"/>
  <c r="O15" i="23"/>
  <c r="T12" i="23"/>
  <c r="O13" i="23"/>
  <c r="P12" i="17"/>
  <c r="P25" i="26" s="1"/>
  <c r="P59" i="26" s="1"/>
  <c r="K13" i="17"/>
  <c r="K26" i="26" s="1"/>
  <c r="K60" i="26" s="1"/>
  <c r="K14" i="17"/>
  <c r="K27" i="26" s="1"/>
  <c r="K61" i="26" s="1"/>
  <c r="K15" i="17"/>
  <c r="K28" i="26" s="1"/>
  <c r="K62" i="26" s="1"/>
  <c r="I9" i="10"/>
  <c r="I18" i="14" s="1"/>
  <c r="I42" i="14" s="1"/>
  <c r="H10" i="10"/>
  <c r="H19" i="14" s="1"/>
  <c r="X15" i="23"/>
  <c r="X14" i="23"/>
  <c r="X13" i="23"/>
  <c r="AC12" i="23"/>
  <c r="C97" i="5"/>
  <c r="D97" i="5"/>
  <c r="E97" i="5"/>
  <c r="C88" i="5"/>
  <c r="E88" i="5"/>
  <c r="D88" i="5"/>
  <c r="O15" i="17"/>
  <c r="O28" i="26" s="1"/>
  <c r="O62" i="26" s="1"/>
  <c r="O13" i="17"/>
  <c r="O26" i="26" s="1"/>
  <c r="O60" i="26" s="1"/>
  <c r="O14" i="17"/>
  <c r="O27" i="26" s="1"/>
  <c r="O61" i="26" s="1"/>
  <c r="K15" i="23"/>
  <c r="P12" i="23"/>
  <c r="K14" i="23"/>
  <c r="K13" i="23"/>
  <c r="G15" i="17"/>
  <c r="G28" i="26" s="1"/>
  <c r="G62" i="26" s="1"/>
  <c r="G13" i="17"/>
  <c r="G26" i="26" s="1"/>
  <c r="G60" i="26" s="1"/>
  <c r="L12" i="17"/>
  <c r="L25" i="26" s="1"/>
  <c r="L59" i="26" s="1"/>
  <c r="G14" i="17"/>
  <c r="G27" i="26" s="1"/>
  <c r="G61" i="26" s="1"/>
  <c r="G24" i="23"/>
  <c r="H24" i="23" s="1"/>
  <c r="I24" i="23" s="1"/>
  <c r="J24" i="23" s="1"/>
  <c r="K24" i="23" s="1"/>
  <c r="D50" i="27"/>
  <c r="E50" i="27"/>
  <c r="C50" i="27"/>
  <c r="C59" i="27"/>
  <c r="D59" i="27"/>
  <c r="E59" i="27"/>
  <c r="F20" i="20"/>
  <c r="F19" i="20"/>
  <c r="P12" i="20"/>
  <c r="K13" i="20"/>
  <c r="K14" i="20"/>
  <c r="K15" i="20"/>
  <c r="W14" i="20"/>
  <c r="AB12" i="20"/>
  <c r="W15" i="20"/>
  <c r="W13" i="20"/>
  <c r="F21" i="20"/>
  <c r="H25" i="27"/>
  <c r="I9" i="6"/>
  <c r="I6" i="14" s="1"/>
  <c r="H10" i="6"/>
  <c r="H7" i="14" s="1"/>
  <c r="H31" i="14" s="1"/>
  <c r="AC12" i="20"/>
  <c r="X15" i="20"/>
  <c r="X14" i="20"/>
  <c r="X13" i="20"/>
  <c r="E94" i="5"/>
  <c r="D94" i="5"/>
  <c r="C94" i="5"/>
  <c r="D85" i="5"/>
  <c r="E85" i="5"/>
  <c r="C85" i="5"/>
  <c r="O15" i="11"/>
  <c r="O10" i="26" s="1"/>
  <c r="O44" i="26" s="1"/>
  <c r="O13" i="11"/>
  <c r="O8" i="26" s="1"/>
  <c r="O42" i="26" s="1"/>
  <c r="O14" i="11"/>
  <c r="O9" i="26" s="1"/>
  <c r="O43" i="26" s="1"/>
  <c r="G14" i="20"/>
  <c r="G17" i="20" s="1"/>
  <c r="L12" i="20"/>
  <c r="G15" i="20"/>
  <c r="G18" i="20" s="1"/>
  <c r="G13" i="20"/>
  <c r="G16" i="20" s="1"/>
  <c r="G24" i="20"/>
  <c r="H24" i="20" s="1"/>
  <c r="I24" i="20" s="1"/>
  <c r="J24" i="20" s="1"/>
  <c r="K24" i="20" s="1"/>
  <c r="K15" i="11"/>
  <c r="K10" i="26" s="1"/>
  <c r="K44" i="26" s="1"/>
  <c r="P12" i="11"/>
  <c r="P7" i="26" s="1"/>
  <c r="P41" i="26" s="1"/>
  <c r="K13" i="11"/>
  <c r="K8" i="26" s="1"/>
  <c r="K42" i="26" s="1"/>
  <c r="K14" i="11"/>
  <c r="K9" i="26" s="1"/>
  <c r="K43" i="26" s="1"/>
  <c r="G15" i="11"/>
  <c r="G10" i="26" s="1"/>
  <c r="G44" i="26" s="1"/>
  <c r="L12" i="11"/>
  <c r="L7" i="26" s="1"/>
  <c r="L41" i="26" s="1"/>
  <c r="G14" i="11"/>
  <c r="G9" i="26" s="1"/>
  <c r="G43" i="26" s="1"/>
  <c r="G13" i="11"/>
  <c r="G8" i="26" s="1"/>
  <c r="G42" i="26" s="1"/>
  <c r="O14" i="20"/>
  <c r="T12" i="20"/>
  <c r="O15" i="20"/>
  <c r="O13" i="20"/>
  <c r="F21" i="21"/>
  <c r="G18" i="21"/>
  <c r="X13" i="21"/>
  <c r="X15" i="21"/>
  <c r="AC12" i="21"/>
  <c r="X14" i="21"/>
  <c r="AD12" i="21"/>
  <c r="Y15" i="21"/>
  <c r="Y14" i="21"/>
  <c r="Y13" i="21"/>
  <c r="G16" i="21"/>
  <c r="F19" i="21"/>
  <c r="H14" i="7"/>
  <c r="H18" i="7"/>
  <c r="H11" i="7"/>
  <c r="I9" i="7"/>
  <c r="I10" i="14" s="1"/>
  <c r="I34" i="14" s="1"/>
  <c r="H16" i="7"/>
  <c r="H17" i="7"/>
  <c r="H10" i="7"/>
  <c r="H11" i="14" s="1"/>
  <c r="H35" i="14" s="1"/>
  <c r="H12" i="7"/>
  <c r="H15" i="7"/>
  <c r="H13" i="7"/>
  <c r="F20" i="21"/>
  <c r="G17" i="21"/>
  <c r="W14" i="21"/>
  <c r="W13" i="21"/>
  <c r="AB12" i="21"/>
  <c r="W15" i="21"/>
  <c r="S10" i="9"/>
  <c r="T10" i="9" s="1"/>
  <c r="I18" i="4"/>
  <c r="H21" i="4"/>
  <c r="H17" i="4"/>
  <c r="G20" i="4"/>
  <c r="I16" i="4"/>
  <c r="H19" i="4"/>
  <c r="R38" i="14" l="1"/>
  <c r="S14" i="14"/>
  <c r="S38" i="14" s="1"/>
  <c r="L24" i="23"/>
  <c r="M24" i="23" s="1"/>
  <c r="R13" i="16"/>
  <c r="S13" i="16" s="1"/>
  <c r="S20" i="26" s="1"/>
  <c r="S54" i="26" s="1"/>
  <c r="Q20" i="26"/>
  <c r="Q54" i="26" s="1"/>
  <c r="R14" i="16"/>
  <c r="R21" i="26" s="1"/>
  <c r="R55" i="26" s="1"/>
  <c r="Q21" i="26"/>
  <c r="Q55" i="26" s="1"/>
  <c r="I30" i="14"/>
  <c r="R15" i="16"/>
  <c r="R22" i="26" s="1"/>
  <c r="R56" i="26" s="1"/>
  <c r="Q22" i="26"/>
  <c r="Q56" i="26" s="1"/>
  <c r="H43" i="14"/>
  <c r="S15" i="16"/>
  <c r="S22" i="26" s="1"/>
  <c r="S56" i="26" s="1"/>
  <c r="T15" i="16"/>
  <c r="T22" i="26" s="1"/>
  <c r="T56" i="26" s="1"/>
  <c r="V13" i="22"/>
  <c r="V14" i="22"/>
  <c r="AA12" i="22"/>
  <c r="V15" i="22"/>
  <c r="V24" i="22"/>
  <c r="W24" i="22" s="1"/>
  <c r="X24" i="22" s="1"/>
  <c r="Y24" i="22" s="1"/>
  <c r="Z24" i="22" s="1"/>
  <c r="Q15" i="3"/>
  <c r="R15" i="3" s="1"/>
  <c r="Q14" i="3"/>
  <c r="R14" i="3" s="1"/>
  <c r="Q13" i="3"/>
  <c r="R13" i="3" s="1"/>
  <c r="V12" i="21"/>
  <c r="Q15" i="21"/>
  <c r="Q13" i="21"/>
  <c r="Q14" i="21"/>
  <c r="Q24" i="21"/>
  <c r="R24" i="21" s="1"/>
  <c r="Z12" i="21"/>
  <c r="U15" i="21"/>
  <c r="U13" i="21"/>
  <c r="U14" i="21"/>
  <c r="Q15" i="15"/>
  <c r="Q13" i="15"/>
  <c r="Q14" i="15"/>
  <c r="H18" i="22"/>
  <c r="G21" i="22"/>
  <c r="AD15" i="22"/>
  <c r="AD14" i="22"/>
  <c r="AD13" i="22"/>
  <c r="AI12" i="22"/>
  <c r="AC14" i="22"/>
  <c r="AC15" i="22"/>
  <c r="AC13" i="22"/>
  <c r="AH12" i="22"/>
  <c r="G19" i="22"/>
  <c r="H16" i="22"/>
  <c r="AB15" i="22"/>
  <c r="AB14" i="22"/>
  <c r="AB13" i="22"/>
  <c r="AG12" i="22"/>
  <c r="H17" i="22"/>
  <c r="G20" i="22"/>
  <c r="AJ12" i="22"/>
  <c r="AE14" i="22"/>
  <c r="AE13" i="22"/>
  <c r="AE15" i="22"/>
  <c r="G19" i="24"/>
  <c r="H16" i="24"/>
  <c r="H18" i="24"/>
  <c r="G21" i="24"/>
  <c r="Q12" i="18"/>
  <c r="Q31" i="26" s="1"/>
  <c r="Q65" i="26" s="1"/>
  <c r="L15" i="18"/>
  <c r="L34" i="26" s="1"/>
  <c r="L68" i="26" s="1"/>
  <c r="L13" i="18"/>
  <c r="L32" i="26" s="1"/>
  <c r="L66" i="26" s="1"/>
  <c r="L14" i="18"/>
  <c r="L33" i="26" s="1"/>
  <c r="L67" i="26" s="1"/>
  <c r="AH12" i="24"/>
  <c r="AC13" i="24"/>
  <c r="AC15" i="24"/>
  <c r="AC14" i="24"/>
  <c r="L15" i="24"/>
  <c r="L14" i="24"/>
  <c r="Q12" i="24"/>
  <c r="L13" i="24"/>
  <c r="P15" i="18"/>
  <c r="P34" i="26" s="1"/>
  <c r="P68" i="26" s="1"/>
  <c r="P13" i="18"/>
  <c r="P32" i="26" s="1"/>
  <c r="P66" i="26" s="1"/>
  <c r="P14" i="18"/>
  <c r="P33" i="26" s="1"/>
  <c r="P67" i="26" s="1"/>
  <c r="L24" i="24"/>
  <c r="M24" i="24" s="1"/>
  <c r="N24" i="24" s="1"/>
  <c r="O24" i="24" s="1"/>
  <c r="P24" i="24" s="1"/>
  <c r="D54" i="27"/>
  <c r="E63" i="27"/>
  <c r="D63" i="27"/>
  <c r="C54" i="27"/>
  <c r="C63" i="27"/>
  <c r="E54" i="27"/>
  <c r="P14" i="24"/>
  <c r="P13" i="24"/>
  <c r="U12" i="24"/>
  <c r="P15" i="24"/>
  <c r="H17" i="24"/>
  <c r="G20" i="24"/>
  <c r="AB15" i="24"/>
  <c r="AB14" i="24"/>
  <c r="AB13" i="24"/>
  <c r="AG12" i="24"/>
  <c r="I11" i="8"/>
  <c r="I17" i="8"/>
  <c r="I16" i="8"/>
  <c r="I15" i="8"/>
  <c r="J9" i="8"/>
  <c r="J22" i="14" s="1"/>
  <c r="J46" i="14" s="1"/>
  <c r="I18" i="8"/>
  <c r="I10" i="8"/>
  <c r="I23" i="14" s="1"/>
  <c r="I47" i="14" s="1"/>
  <c r="I14" i="8"/>
  <c r="I13" i="8"/>
  <c r="I12" i="8"/>
  <c r="Y12" i="24"/>
  <c r="T15" i="24"/>
  <c r="T14" i="24"/>
  <c r="T13" i="24"/>
  <c r="G20" i="23"/>
  <c r="H17" i="23"/>
  <c r="H18" i="23"/>
  <c r="G21" i="23"/>
  <c r="L15" i="17"/>
  <c r="L28" i="26" s="1"/>
  <c r="L62" i="26" s="1"/>
  <c r="L14" i="17"/>
  <c r="L27" i="26" s="1"/>
  <c r="L61" i="26" s="1"/>
  <c r="L13" i="17"/>
  <c r="L26" i="26" s="1"/>
  <c r="L60" i="26" s="1"/>
  <c r="Q12" i="17"/>
  <c r="Q25" i="26" s="1"/>
  <c r="Q59" i="26" s="1"/>
  <c r="P14" i="23"/>
  <c r="P15" i="23"/>
  <c r="P13" i="23"/>
  <c r="U12" i="23"/>
  <c r="J9" i="10"/>
  <c r="J18" i="14" s="1"/>
  <c r="J42" i="14" s="1"/>
  <c r="I10" i="10"/>
  <c r="I19" i="14" s="1"/>
  <c r="I43" i="14" s="1"/>
  <c r="P13" i="17"/>
  <c r="P26" i="26" s="1"/>
  <c r="P60" i="26" s="1"/>
  <c r="P14" i="17"/>
  <c r="P27" i="26" s="1"/>
  <c r="P61" i="26" s="1"/>
  <c r="P15" i="17"/>
  <c r="P28" i="26" s="1"/>
  <c r="P62" i="26" s="1"/>
  <c r="AB13" i="23"/>
  <c r="AG12" i="23"/>
  <c r="AB14" i="23"/>
  <c r="AB15" i="23"/>
  <c r="L14" i="23"/>
  <c r="L13" i="23"/>
  <c r="Q12" i="23"/>
  <c r="L15" i="23"/>
  <c r="T14" i="23"/>
  <c r="Y12" i="23"/>
  <c r="T13" i="23"/>
  <c r="T15" i="23"/>
  <c r="G19" i="23"/>
  <c r="H16" i="23"/>
  <c r="AC15" i="23"/>
  <c r="AC14" i="23"/>
  <c r="AH12" i="23"/>
  <c r="AC13" i="23"/>
  <c r="N24" i="23"/>
  <c r="O24" i="23" s="1"/>
  <c r="P24" i="23" s="1"/>
  <c r="N25" i="23"/>
  <c r="G19" i="20"/>
  <c r="H16" i="20"/>
  <c r="G21" i="20"/>
  <c r="H18" i="20"/>
  <c r="Q12" i="20"/>
  <c r="L13" i="20"/>
  <c r="L14" i="20"/>
  <c r="L15" i="20"/>
  <c r="L24" i="20"/>
  <c r="M24" i="20" s="1"/>
  <c r="J9" i="6"/>
  <c r="J6" i="14" s="1"/>
  <c r="J30" i="14" s="1"/>
  <c r="I10" i="6"/>
  <c r="I7" i="14" s="1"/>
  <c r="I31" i="14" s="1"/>
  <c r="G20" i="20"/>
  <c r="H17" i="20"/>
  <c r="AH12" i="20"/>
  <c r="AC14" i="20"/>
  <c r="AC13" i="20"/>
  <c r="AC15" i="20"/>
  <c r="AG12" i="20"/>
  <c r="AB15" i="20"/>
  <c r="AB14" i="20"/>
  <c r="AB13" i="20"/>
  <c r="Y12" i="20"/>
  <c r="T14" i="20"/>
  <c r="T13" i="20"/>
  <c r="T15" i="20"/>
  <c r="Q12" i="11"/>
  <c r="Q7" i="26" s="1"/>
  <c r="Q41" i="26" s="1"/>
  <c r="L14" i="11"/>
  <c r="L9" i="26" s="1"/>
  <c r="L43" i="26" s="1"/>
  <c r="L13" i="11"/>
  <c r="L8" i="26" s="1"/>
  <c r="L42" i="26" s="1"/>
  <c r="L15" i="11"/>
  <c r="L10" i="26" s="1"/>
  <c r="L44" i="26" s="1"/>
  <c r="P15" i="11"/>
  <c r="P10" i="26" s="1"/>
  <c r="P44" i="26" s="1"/>
  <c r="P13" i="11"/>
  <c r="P8" i="26" s="1"/>
  <c r="P42" i="26" s="1"/>
  <c r="P14" i="11"/>
  <c r="P9" i="26" s="1"/>
  <c r="P43" i="26" s="1"/>
  <c r="U12" i="20"/>
  <c r="P13" i="20"/>
  <c r="P14" i="20"/>
  <c r="P15" i="20"/>
  <c r="AH12" i="21"/>
  <c r="AC14" i="21"/>
  <c r="AC15" i="21"/>
  <c r="AC13" i="21"/>
  <c r="H17" i="21"/>
  <c r="G20" i="21"/>
  <c r="I18" i="7"/>
  <c r="I12" i="7"/>
  <c r="I11" i="7"/>
  <c r="J9" i="7"/>
  <c r="J10" i="14" s="1"/>
  <c r="J34" i="14" s="1"/>
  <c r="I13" i="7"/>
  <c r="I14" i="7"/>
  <c r="I16" i="7"/>
  <c r="I10" i="7"/>
  <c r="I11" i="14" s="1"/>
  <c r="I15" i="7"/>
  <c r="I17" i="7"/>
  <c r="AB13" i="21"/>
  <c r="AB14" i="21"/>
  <c r="AG12" i="21"/>
  <c r="AB15" i="21"/>
  <c r="H16" i="21"/>
  <c r="G19" i="21"/>
  <c r="AD14" i="21"/>
  <c r="AI12" i="21"/>
  <c r="AD13" i="21"/>
  <c r="AD15" i="21"/>
  <c r="H18" i="21"/>
  <c r="G21" i="21"/>
  <c r="J18" i="4"/>
  <c r="I21" i="4"/>
  <c r="I17" i="4"/>
  <c r="H20" i="4"/>
  <c r="J16" i="4"/>
  <c r="I19" i="4"/>
  <c r="T14" i="16" l="1"/>
  <c r="T21" i="26" s="1"/>
  <c r="T55" i="26" s="1"/>
  <c r="S14" i="16"/>
  <c r="S21" i="26" s="1"/>
  <c r="S55" i="26" s="1"/>
  <c r="R13" i="15"/>
  <c r="R14" i="26" s="1"/>
  <c r="R48" i="26" s="1"/>
  <c r="Q14" i="26"/>
  <c r="Q48" i="26" s="1"/>
  <c r="R15" i="15"/>
  <c r="R16" i="26" s="1"/>
  <c r="R50" i="26" s="1"/>
  <c r="Q16" i="26"/>
  <c r="Q50" i="26" s="1"/>
  <c r="T13" i="16"/>
  <c r="T20" i="26" s="1"/>
  <c r="T54" i="26" s="1"/>
  <c r="R20" i="26"/>
  <c r="R54" i="26" s="1"/>
  <c r="I35" i="14"/>
  <c r="AA24" i="22"/>
  <c r="AB24" i="22" s="1"/>
  <c r="AC24" i="22" s="1"/>
  <c r="AD24" i="22" s="1"/>
  <c r="AE24" i="22" s="1"/>
  <c r="R14" i="15"/>
  <c r="R15" i="26" s="1"/>
  <c r="R49" i="26" s="1"/>
  <c r="Q15" i="26"/>
  <c r="Q49" i="26" s="1"/>
  <c r="AA13" i="22"/>
  <c r="AF12" i="22"/>
  <c r="AF24" i="22" s="1"/>
  <c r="AG24" i="22" s="1"/>
  <c r="AH24" i="22" s="1"/>
  <c r="AI24" i="22" s="1"/>
  <c r="AJ24" i="22" s="1"/>
  <c r="AA15" i="22"/>
  <c r="AA14" i="22"/>
  <c r="T13" i="3"/>
  <c r="S13" i="3"/>
  <c r="T14" i="15"/>
  <c r="T15" i="26" s="1"/>
  <c r="T49" i="26" s="1"/>
  <c r="S13" i="15"/>
  <c r="S14" i="26" s="1"/>
  <c r="S48" i="26" s="1"/>
  <c r="T13" i="15"/>
  <c r="T14" i="26" s="1"/>
  <c r="T48" i="26" s="1"/>
  <c r="S15" i="15"/>
  <c r="S16" i="26" s="1"/>
  <c r="S50" i="26" s="1"/>
  <c r="T15" i="15"/>
  <c r="T16" i="26" s="1"/>
  <c r="T50" i="26" s="1"/>
  <c r="S24" i="21"/>
  <c r="T24" i="21" s="1"/>
  <c r="U24" i="21" s="1"/>
  <c r="V24" i="21" s="1"/>
  <c r="W24" i="21" s="1"/>
  <c r="X24" i="21" s="1"/>
  <c r="Y24" i="21" s="1"/>
  <c r="Z24" i="21" s="1"/>
  <c r="V13" i="21"/>
  <c r="V15" i="21"/>
  <c r="AA12" i="21"/>
  <c r="V14" i="21"/>
  <c r="T15" i="3"/>
  <c r="S15" i="3"/>
  <c r="S14" i="3"/>
  <c r="T14" i="3"/>
  <c r="Z13" i="21"/>
  <c r="Z14" i="21"/>
  <c r="AE12" i="21"/>
  <c r="Z15" i="21"/>
  <c r="AG15" i="22"/>
  <c r="AL12" i="22"/>
  <c r="AG14" i="22"/>
  <c r="AG13" i="22"/>
  <c r="AH15" i="22"/>
  <c r="AM12" i="22"/>
  <c r="AH14" i="22"/>
  <c r="AH13" i="22"/>
  <c r="AN12" i="22"/>
  <c r="AI15" i="22"/>
  <c r="AI14" i="22"/>
  <c r="AI13" i="22"/>
  <c r="AJ13" i="22"/>
  <c r="AO12" i="22"/>
  <c r="AJ15" i="22"/>
  <c r="AJ14" i="22"/>
  <c r="H19" i="22"/>
  <c r="I16" i="22"/>
  <c r="I17" i="22"/>
  <c r="H20" i="22"/>
  <c r="H21" i="22"/>
  <c r="I18" i="22"/>
  <c r="H20" i="24"/>
  <c r="I17" i="24"/>
  <c r="V12" i="24"/>
  <c r="Q13" i="24"/>
  <c r="Q14" i="24"/>
  <c r="Q15" i="24"/>
  <c r="J17" i="8"/>
  <c r="J13" i="8"/>
  <c r="K9" i="8"/>
  <c r="K22" i="14" s="1"/>
  <c r="K46" i="14" s="1"/>
  <c r="J11" i="8"/>
  <c r="J14" i="8"/>
  <c r="J10" i="8"/>
  <c r="J23" i="14" s="1"/>
  <c r="J47" i="14" s="1"/>
  <c r="J16" i="8"/>
  <c r="J12" i="8"/>
  <c r="J15" i="8"/>
  <c r="J18" i="8"/>
  <c r="Z12" i="24"/>
  <c r="U13" i="24"/>
  <c r="U14" i="24"/>
  <c r="U15" i="24"/>
  <c r="AM12" i="24"/>
  <c r="AH14" i="24"/>
  <c r="AH13" i="24"/>
  <c r="AH15" i="24"/>
  <c r="Q13" i="18"/>
  <c r="Q14" i="18"/>
  <c r="Q15" i="18"/>
  <c r="I16" i="24"/>
  <c r="H19" i="24"/>
  <c r="Y14" i="24"/>
  <c r="Y13" i="24"/>
  <c r="AD12" i="24"/>
  <c r="Y15" i="24"/>
  <c r="I18" i="24"/>
  <c r="H21" i="24"/>
  <c r="AL12" i="24"/>
  <c r="AG14" i="24"/>
  <c r="AG13" i="24"/>
  <c r="AG15" i="24"/>
  <c r="Q24" i="24"/>
  <c r="R24" i="24" s="1"/>
  <c r="S24" i="24" s="1"/>
  <c r="T24" i="24" s="1"/>
  <c r="U24" i="24" s="1"/>
  <c r="I16" i="23"/>
  <c r="H19" i="23"/>
  <c r="Y14" i="23"/>
  <c r="AD12" i="23"/>
  <c r="Y13" i="23"/>
  <c r="Y15" i="23"/>
  <c r="U15" i="23"/>
  <c r="Z12" i="23"/>
  <c r="U13" i="23"/>
  <c r="U14" i="23"/>
  <c r="Q14" i="17"/>
  <c r="Q13" i="17"/>
  <c r="Q15" i="17"/>
  <c r="AH13" i="23"/>
  <c r="AH14" i="23"/>
  <c r="AH15" i="23"/>
  <c r="AM12" i="23"/>
  <c r="AG15" i="23"/>
  <c r="AG14" i="23"/>
  <c r="AL12" i="23"/>
  <c r="AG13" i="23"/>
  <c r="I18" i="23"/>
  <c r="H21" i="23"/>
  <c r="I17" i="23"/>
  <c r="H20" i="23"/>
  <c r="Q14" i="23"/>
  <c r="Q15" i="23"/>
  <c r="V12" i="23"/>
  <c r="Q13" i="23"/>
  <c r="Q24" i="23"/>
  <c r="R24" i="23" s="1"/>
  <c r="S24" i="23" s="1"/>
  <c r="T24" i="23" s="1"/>
  <c r="U24" i="23" s="1"/>
  <c r="K9" i="10"/>
  <c r="K18" i="14" s="1"/>
  <c r="K42" i="14" s="1"/>
  <c r="J10" i="10"/>
  <c r="J19" i="14" s="1"/>
  <c r="AD12" i="20"/>
  <c r="Y13" i="20"/>
  <c r="Y14" i="20"/>
  <c r="Y15" i="20"/>
  <c r="AM12" i="20"/>
  <c r="AH15" i="20"/>
  <c r="AH14" i="20"/>
  <c r="AH13" i="20"/>
  <c r="Z12" i="20"/>
  <c r="U13" i="20"/>
  <c r="U15" i="20"/>
  <c r="U14" i="20"/>
  <c r="J10" i="6"/>
  <c r="J7" i="14" s="1"/>
  <c r="J31" i="14" s="1"/>
  <c r="K9" i="6"/>
  <c r="K6" i="14" s="1"/>
  <c r="K30" i="14" s="1"/>
  <c r="H19" i="20"/>
  <c r="I16" i="20"/>
  <c r="I18" i="20"/>
  <c r="H21" i="20"/>
  <c r="Q15" i="11"/>
  <c r="Q13" i="11"/>
  <c r="Q14" i="11"/>
  <c r="AL12" i="20"/>
  <c r="AG15" i="20"/>
  <c r="AG13" i="20"/>
  <c r="AG14" i="20"/>
  <c r="H20" i="20"/>
  <c r="I17" i="20"/>
  <c r="N24" i="20"/>
  <c r="O24" i="20" s="1"/>
  <c r="P24" i="20" s="1"/>
  <c r="Q24" i="20" s="1"/>
  <c r="R24" i="20" s="1"/>
  <c r="S24" i="20" s="1"/>
  <c r="T24" i="20" s="1"/>
  <c r="U24" i="20" s="1"/>
  <c r="N25" i="20"/>
  <c r="N26" i="20" s="1"/>
  <c r="V12" i="20"/>
  <c r="Q15" i="20"/>
  <c r="Q13" i="20"/>
  <c r="Q14" i="20"/>
  <c r="J13" i="7"/>
  <c r="J12" i="7"/>
  <c r="J16" i="7"/>
  <c r="J17" i="7"/>
  <c r="K9" i="7"/>
  <c r="K10" i="14" s="1"/>
  <c r="K34" i="14" s="1"/>
  <c r="J11" i="7"/>
  <c r="J14" i="7"/>
  <c r="J18" i="7"/>
  <c r="J10" i="7"/>
  <c r="J11" i="14" s="1"/>
  <c r="J35" i="14" s="1"/>
  <c r="J15" i="7"/>
  <c r="AI15" i="21"/>
  <c r="AI14" i="21"/>
  <c r="AI13" i="21"/>
  <c r="AN12" i="21"/>
  <c r="H21" i="21"/>
  <c r="I18" i="21"/>
  <c r="AG13" i="21"/>
  <c r="AL12" i="21"/>
  <c r="AG15" i="21"/>
  <c r="AG14" i="21"/>
  <c r="I16" i="21"/>
  <c r="H19" i="21"/>
  <c r="H20" i="21"/>
  <c r="I17" i="21"/>
  <c r="AH14" i="21"/>
  <c r="AH13" i="21"/>
  <c r="AM12" i="21"/>
  <c r="AH15" i="21"/>
  <c r="K18" i="4"/>
  <c r="J21" i="4"/>
  <c r="J17" i="4"/>
  <c r="I20" i="4"/>
  <c r="K16" i="4"/>
  <c r="J19" i="4"/>
  <c r="R15" i="18" l="1"/>
  <c r="R34" i="26" s="1"/>
  <c r="R68" i="26" s="1"/>
  <c r="Q34" i="26"/>
  <c r="Q68" i="26" s="1"/>
  <c r="R13" i="18"/>
  <c r="R32" i="26" s="1"/>
  <c r="R66" i="26" s="1"/>
  <c r="Q32" i="26"/>
  <c r="Q66" i="26" s="1"/>
  <c r="S14" i="15"/>
  <c r="S15" i="26" s="1"/>
  <c r="S49" i="26" s="1"/>
  <c r="R13" i="11"/>
  <c r="R8" i="26" s="1"/>
  <c r="R42" i="26" s="1"/>
  <c r="Q8" i="26"/>
  <c r="Q42" i="26" s="1"/>
  <c r="R14" i="18"/>
  <c r="R33" i="26" s="1"/>
  <c r="R67" i="26" s="1"/>
  <c r="Q33" i="26"/>
  <c r="Q67" i="26" s="1"/>
  <c r="V24" i="24"/>
  <c r="W24" i="24" s="1"/>
  <c r="X24" i="24" s="1"/>
  <c r="Y24" i="24" s="1"/>
  <c r="Z24" i="24" s="1"/>
  <c r="R13" i="17"/>
  <c r="R26" i="26" s="1"/>
  <c r="R60" i="26" s="1"/>
  <c r="Q26" i="26"/>
  <c r="Q60" i="26" s="1"/>
  <c r="R14" i="17"/>
  <c r="R27" i="26" s="1"/>
  <c r="R61" i="26" s="1"/>
  <c r="Q27" i="26"/>
  <c r="Q61" i="26" s="1"/>
  <c r="R15" i="11"/>
  <c r="R10" i="26" s="1"/>
  <c r="R44" i="26" s="1"/>
  <c r="Q10" i="26"/>
  <c r="Q44" i="26" s="1"/>
  <c r="R14" i="11"/>
  <c r="R9" i="26" s="1"/>
  <c r="R43" i="26" s="1"/>
  <c r="Q9" i="26"/>
  <c r="Q43" i="26" s="1"/>
  <c r="R15" i="17"/>
  <c r="R28" i="26" s="1"/>
  <c r="R62" i="26" s="1"/>
  <c r="Q28" i="26"/>
  <c r="Q62" i="26" s="1"/>
  <c r="J43" i="14"/>
  <c r="AF14" i="22"/>
  <c r="AK12" i="22"/>
  <c r="AK24" i="22" s="1"/>
  <c r="AL24" i="22" s="1"/>
  <c r="AM24" i="22" s="1"/>
  <c r="AN24" i="22" s="1"/>
  <c r="AO24" i="22" s="1"/>
  <c r="AF13" i="22"/>
  <c r="AF15" i="22"/>
  <c r="AE13" i="21"/>
  <c r="AE15" i="21"/>
  <c r="AJ12" i="21"/>
  <c r="AE14" i="21"/>
  <c r="AA15" i="21"/>
  <c r="AA13" i="21"/>
  <c r="AA14" i="21"/>
  <c r="AF12" i="21"/>
  <c r="AA24" i="21"/>
  <c r="AB24" i="21" s="1"/>
  <c r="AC24" i="21" s="1"/>
  <c r="AD24" i="21" s="1"/>
  <c r="AE24" i="21" s="1"/>
  <c r="J17" i="22"/>
  <c r="I20" i="22"/>
  <c r="J18" i="22"/>
  <c r="I21" i="22"/>
  <c r="J16" i="22"/>
  <c r="I19" i="22"/>
  <c r="AO15" i="22"/>
  <c r="AO14" i="22"/>
  <c r="AT12" i="22"/>
  <c r="AO13" i="22"/>
  <c r="AM13" i="22"/>
  <c r="AM15" i="22"/>
  <c r="AR12" i="22"/>
  <c r="AM14" i="22"/>
  <c r="AN14" i="22"/>
  <c r="AN15" i="22"/>
  <c r="AN13" i="22"/>
  <c r="AS12" i="22"/>
  <c r="AL15" i="22"/>
  <c r="AL14" i="22"/>
  <c r="AQ12" i="22"/>
  <c r="AL13" i="22"/>
  <c r="V24" i="23"/>
  <c r="W24" i="23" s="1"/>
  <c r="X24" i="23" s="1"/>
  <c r="Y24" i="23" s="1"/>
  <c r="I19" i="24"/>
  <c r="J16" i="24"/>
  <c r="J18" i="24"/>
  <c r="I21" i="24"/>
  <c r="I20" i="24"/>
  <c r="J17" i="24"/>
  <c r="AQ12" i="24"/>
  <c r="AL14" i="24"/>
  <c r="AL13" i="24"/>
  <c r="AL15" i="24"/>
  <c r="AI12" i="24"/>
  <c r="AD14" i="24"/>
  <c r="AD13" i="24"/>
  <c r="AD15" i="24"/>
  <c r="S15" i="18"/>
  <c r="S34" i="26" s="1"/>
  <c r="S68" i="26" s="1"/>
  <c r="T15" i="18"/>
  <c r="T34" i="26" s="1"/>
  <c r="T68" i="26" s="1"/>
  <c r="V13" i="24"/>
  <c r="AA12" i="24"/>
  <c r="V15" i="24"/>
  <c r="V14" i="24"/>
  <c r="T13" i="18"/>
  <c r="T32" i="26" s="1"/>
  <c r="T66" i="26" s="1"/>
  <c r="S13" i="18"/>
  <c r="S32" i="26" s="1"/>
  <c r="S66" i="26" s="1"/>
  <c r="AM15" i="24"/>
  <c r="AR12" i="24"/>
  <c r="AM14" i="24"/>
  <c r="AM13" i="24"/>
  <c r="Z13" i="24"/>
  <c r="AE12" i="24"/>
  <c r="Z15" i="24"/>
  <c r="Z14" i="24"/>
  <c r="K17" i="8"/>
  <c r="K13" i="8"/>
  <c r="L9" i="8"/>
  <c r="L22" i="14" s="1"/>
  <c r="L46" i="14" s="1"/>
  <c r="K11" i="8"/>
  <c r="K18" i="8"/>
  <c r="K10" i="8"/>
  <c r="K23" i="14" s="1"/>
  <c r="K47" i="14" s="1"/>
  <c r="K16" i="8"/>
  <c r="K12" i="8"/>
  <c r="K15" i="8"/>
  <c r="K14" i="8"/>
  <c r="Z15" i="23"/>
  <c r="Z13" i="23"/>
  <c r="AE12" i="23"/>
  <c r="Z14" i="23"/>
  <c r="Z24" i="23"/>
  <c r="S14" i="17"/>
  <c r="S27" i="26" s="1"/>
  <c r="S61" i="26" s="1"/>
  <c r="AL15" i="23"/>
  <c r="AL13" i="23"/>
  <c r="AL14" i="23"/>
  <c r="AQ12" i="23"/>
  <c r="AD13" i="23"/>
  <c r="AI12" i="23"/>
  <c r="AD14" i="23"/>
  <c r="AD15" i="23"/>
  <c r="J18" i="23"/>
  <c r="I21" i="23"/>
  <c r="K10" i="10"/>
  <c r="K19" i="14" s="1"/>
  <c r="K43" i="14" s="1"/>
  <c r="L9" i="10"/>
  <c r="L18" i="14" s="1"/>
  <c r="L42" i="14" s="1"/>
  <c r="T13" i="17"/>
  <c r="T26" i="26" s="1"/>
  <c r="T60" i="26" s="1"/>
  <c r="S13" i="17"/>
  <c r="S26" i="26" s="1"/>
  <c r="S60" i="26" s="1"/>
  <c r="V14" i="23"/>
  <c r="AA12" i="23"/>
  <c r="V15" i="23"/>
  <c r="V13" i="23"/>
  <c r="J17" i="23"/>
  <c r="I20" i="23"/>
  <c r="AM14" i="23"/>
  <c r="AR12" i="23"/>
  <c r="AM13" i="23"/>
  <c r="AM15" i="23"/>
  <c r="T15" i="17"/>
  <c r="T28" i="26" s="1"/>
  <c r="T62" i="26" s="1"/>
  <c r="S15" i="17"/>
  <c r="S28" i="26" s="1"/>
  <c r="S62" i="26" s="1"/>
  <c r="I19" i="23"/>
  <c r="J16" i="23"/>
  <c r="AQ12" i="20"/>
  <c r="AL14" i="20"/>
  <c r="AL15" i="20"/>
  <c r="AL13" i="20"/>
  <c r="T14" i="11"/>
  <c r="T9" i="26" s="1"/>
  <c r="T43" i="26" s="1"/>
  <c r="S14" i="11"/>
  <c r="S9" i="26" s="1"/>
  <c r="S43" i="26" s="1"/>
  <c r="J18" i="20"/>
  <c r="I21" i="20"/>
  <c r="AE12" i="20"/>
  <c r="Z15" i="20"/>
  <c r="Z13" i="20"/>
  <c r="Z14" i="20"/>
  <c r="AM15" i="20"/>
  <c r="AM14" i="20"/>
  <c r="AR12" i="20"/>
  <c r="AM13" i="20"/>
  <c r="AI12" i="20"/>
  <c r="AD14" i="20"/>
  <c r="AD15" i="20"/>
  <c r="AD13" i="20"/>
  <c r="J17" i="20"/>
  <c r="I20" i="20"/>
  <c r="AA12" i="20"/>
  <c r="V14" i="20"/>
  <c r="V15" i="20"/>
  <c r="V13" i="20"/>
  <c r="K10" i="6"/>
  <c r="K7" i="14" s="1"/>
  <c r="K31" i="14" s="1"/>
  <c r="L9" i="6"/>
  <c r="L6" i="14" s="1"/>
  <c r="L30" i="14" s="1"/>
  <c r="V24" i="20"/>
  <c r="W24" i="20" s="1"/>
  <c r="X24" i="20" s="1"/>
  <c r="Y24" i="20" s="1"/>
  <c r="Z24" i="20" s="1"/>
  <c r="J16" i="20"/>
  <c r="I19" i="20"/>
  <c r="J16" i="21"/>
  <c r="I19" i="21"/>
  <c r="AL13" i="21"/>
  <c r="AL15" i="21"/>
  <c r="AQ12" i="21"/>
  <c r="AL14" i="21"/>
  <c r="AN15" i="21"/>
  <c r="AS12" i="21"/>
  <c r="AN14" i="21"/>
  <c r="AN13" i="21"/>
  <c r="AM15" i="21"/>
  <c r="AR12" i="21"/>
  <c r="AM14" i="21"/>
  <c r="AM13" i="21"/>
  <c r="J18" i="21"/>
  <c r="I21" i="21"/>
  <c r="J17" i="21"/>
  <c r="I20" i="21"/>
  <c r="K13" i="7"/>
  <c r="K18" i="7"/>
  <c r="K15" i="7"/>
  <c r="K14" i="7"/>
  <c r="L9" i="7"/>
  <c r="L10" i="14" s="1"/>
  <c r="L34" i="14" s="1"/>
  <c r="K16" i="7"/>
  <c r="K11" i="7"/>
  <c r="K10" i="7"/>
  <c r="K11" i="14" s="1"/>
  <c r="K35" i="14" s="1"/>
  <c r="K17" i="7"/>
  <c r="K12" i="7"/>
  <c r="L18" i="4"/>
  <c r="K21" i="4"/>
  <c r="K17" i="4"/>
  <c r="J20" i="4"/>
  <c r="L16" i="4"/>
  <c r="K19" i="4"/>
  <c r="S14" i="18" l="1"/>
  <c r="S33" i="26" s="1"/>
  <c r="S67" i="26" s="1"/>
  <c r="T13" i="11"/>
  <c r="T8" i="26" s="1"/>
  <c r="T42" i="26" s="1"/>
  <c r="S13" i="11"/>
  <c r="S8" i="26" s="1"/>
  <c r="S42" i="26" s="1"/>
  <c r="T15" i="11"/>
  <c r="T10" i="26" s="1"/>
  <c r="T44" i="26" s="1"/>
  <c r="T14" i="17"/>
  <c r="T27" i="26" s="1"/>
  <c r="T61" i="26" s="1"/>
  <c r="T14" i="18"/>
  <c r="T33" i="26" s="1"/>
  <c r="T67" i="26" s="1"/>
  <c r="S15" i="11"/>
  <c r="S10" i="26" s="1"/>
  <c r="S44" i="26" s="1"/>
  <c r="AK15" i="22"/>
  <c r="AK13" i="22"/>
  <c r="AP12" i="22"/>
  <c r="AK14" i="22"/>
  <c r="AF15" i="21"/>
  <c r="AF13" i="21"/>
  <c r="AK12" i="21"/>
  <c r="AF14" i="21"/>
  <c r="AJ14" i="21"/>
  <c r="AO12" i="21"/>
  <c r="AJ15" i="21"/>
  <c r="AJ13" i="21"/>
  <c r="AF24" i="21"/>
  <c r="AG24" i="21" s="1"/>
  <c r="AH24" i="21" s="1"/>
  <c r="AI24" i="21" s="1"/>
  <c r="AJ24" i="21" s="1"/>
  <c r="J21" i="22"/>
  <c r="K18" i="22"/>
  <c r="AS15" i="22"/>
  <c r="AX12" i="22"/>
  <c r="BC12" i="22" s="1"/>
  <c r="AS14" i="22"/>
  <c r="AS13" i="22"/>
  <c r="AQ14" i="22"/>
  <c r="AQ13" i="22"/>
  <c r="AV12" i="22"/>
  <c r="AQ15" i="22"/>
  <c r="AR15" i="22"/>
  <c r="AR13" i="22"/>
  <c r="AW12" i="22"/>
  <c r="AR14" i="22"/>
  <c r="AT14" i="22"/>
  <c r="AT15" i="22"/>
  <c r="AY12" i="22"/>
  <c r="BD12" i="22" s="1"/>
  <c r="AT13" i="22"/>
  <c r="J19" i="22"/>
  <c r="K16" i="22"/>
  <c r="K17" i="22"/>
  <c r="J20" i="22"/>
  <c r="L15" i="8"/>
  <c r="L12" i="8"/>
  <c r="L17" i="8"/>
  <c r="L16" i="8"/>
  <c r="M9" i="8"/>
  <c r="M22" i="14" s="1"/>
  <c r="M46" i="14" s="1"/>
  <c r="L14" i="8"/>
  <c r="L11" i="8"/>
  <c r="L18" i="8"/>
  <c r="L10" i="8"/>
  <c r="L23" i="14" s="1"/>
  <c r="L47" i="14" s="1"/>
  <c r="L13" i="8"/>
  <c r="AE14" i="24"/>
  <c r="AE13" i="24"/>
  <c r="AJ12" i="24"/>
  <c r="AE15" i="24"/>
  <c r="AW12" i="24"/>
  <c r="AR15" i="24"/>
  <c r="AR14" i="24"/>
  <c r="AR13" i="24"/>
  <c r="AI15" i="24"/>
  <c r="AI14" i="24"/>
  <c r="AI13" i="24"/>
  <c r="AN12" i="24"/>
  <c r="AQ15" i="24"/>
  <c r="AQ14" i="24"/>
  <c r="AQ13" i="24"/>
  <c r="AV12" i="24"/>
  <c r="J21" i="24"/>
  <c r="K18" i="24"/>
  <c r="K16" i="24"/>
  <c r="J19" i="24"/>
  <c r="AA13" i="24"/>
  <c r="AF12" i="24"/>
  <c r="AA15" i="24"/>
  <c r="AA14" i="24"/>
  <c r="J20" i="24"/>
  <c r="K17" i="24"/>
  <c r="AA24" i="24"/>
  <c r="AB24" i="24" s="1"/>
  <c r="AC24" i="24" s="1"/>
  <c r="AD24" i="24" s="1"/>
  <c r="AE24" i="24" s="1"/>
  <c r="K18" i="23"/>
  <c r="J21" i="23"/>
  <c r="J19" i="23"/>
  <c r="K16" i="23"/>
  <c r="AA15" i="23"/>
  <c r="AA13" i="23"/>
  <c r="AA14" i="23"/>
  <c r="AF12" i="23"/>
  <c r="L10" i="10"/>
  <c r="L19" i="14" s="1"/>
  <c r="M9" i="10"/>
  <c r="M18" i="14" s="1"/>
  <c r="M42" i="14" s="1"/>
  <c r="AQ13" i="23"/>
  <c r="AV12" i="23"/>
  <c r="AQ14" i="23"/>
  <c r="AQ15" i="23"/>
  <c r="AE13" i="23"/>
  <c r="AE15" i="23"/>
  <c r="AE14" i="23"/>
  <c r="AJ12" i="23"/>
  <c r="J20" i="23"/>
  <c r="K17" i="23"/>
  <c r="AW12" i="23"/>
  <c r="AR15" i="23"/>
  <c r="AR13" i="23"/>
  <c r="AR14" i="23"/>
  <c r="AN12" i="23"/>
  <c r="AI14" i="23"/>
  <c r="AI13" i="23"/>
  <c r="AI15" i="23"/>
  <c r="AA24" i="23"/>
  <c r="AB24" i="23" s="1"/>
  <c r="AC24" i="23" s="1"/>
  <c r="AD24" i="23" s="1"/>
  <c r="AE24" i="23" s="1"/>
  <c r="J19" i="20"/>
  <c r="K16" i="20"/>
  <c r="AW12" i="20"/>
  <c r="AR15" i="20"/>
  <c r="AR13" i="20"/>
  <c r="AR14" i="20"/>
  <c r="K18" i="20"/>
  <c r="J21" i="20"/>
  <c r="AA24" i="20"/>
  <c r="AB24" i="20" s="1"/>
  <c r="AC24" i="20" s="1"/>
  <c r="AD24" i="20" s="1"/>
  <c r="AE24" i="20" s="1"/>
  <c r="J20" i="20"/>
  <c r="K17" i="20"/>
  <c r="AN12" i="20"/>
  <c r="AI14" i="20"/>
  <c r="AI13" i="20"/>
  <c r="AI15" i="20"/>
  <c r="AE14" i="20"/>
  <c r="AE13" i="20"/>
  <c r="AE15" i="20"/>
  <c r="AJ12" i="20"/>
  <c r="AV12" i="20"/>
  <c r="AQ13" i="20"/>
  <c r="AQ15" i="20"/>
  <c r="AQ14" i="20"/>
  <c r="M9" i="6"/>
  <c r="M6" i="14" s="1"/>
  <c r="M30" i="14" s="1"/>
  <c r="L10" i="6"/>
  <c r="L7" i="14" s="1"/>
  <c r="L31" i="14" s="1"/>
  <c r="AF12" i="20"/>
  <c r="AA13" i="20"/>
  <c r="AA15" i="20"/>
  <c r="AA14" i="20"/>
  <c r="AS13" i="21"/>
  <c r="AS15" i="21"/>
  <c r="AS14" i="21"/>
  <c r="AX12" i="21"/>
  <c r="BC12" i="21" s="1"/>
  <c r="J21" i="21"/>
  <c r="K18" i="21"/>
  <c r="AR13" i="21"/>
  <c r="AW12" i="21"/>
  <c r="AR15" i="21"/>
  <c r="AR14" i="21"/>
  <c r="L18" i="7"/>
  <c r="L16" i="7"/>
  <c r="L10" i="7"/>
  <c r="L11" i="14" s="1"/>
  <c r="L35" i="14" s="1"/>
  <c r="L17" i="7"/>
  <c r="L12" i="7"/>
  <c r="L11" i="7"/>
  <c r="M9" i="7"/>
  <c r="M10" i="14" s="1"/>
  <c r="M34" i="14" s="1"/>
  <c r="L13" i="7"/>
  <c r="L14" i="7"/>
  <c r="L15" i="7"/>
  <c r="J20" i="21"/>
  <c r="K17" i="21"/>
  <c r="AV12" i="21"/>
  <c r="AQ15" i="21"/>
  <c r="AQ14" i="21"/>
  <c r="AQ13" i="21"/>
  <c r="J19" i="21"/>
  <c r="K16" i="21"/>
  <c r="M18" i="4"/>
  <c r="L21" i="4"/>
  <c r="L17" i="4"/>
  <c r="K20" i="4"/>
  <c r="M16" i="4"/>
  <c r="L19" i="4"/>
  <c r="BD14" i="22" l="1"/>
  <c r="BI12" i="22"/>
  <c r="BD15" i="22"/>
  <c r="BD13" i="22"/>
  <c r="BH12" i="22"/>
  <c r="BC14" i="22"/>
  <c r="BC15" i="22"/>
  <c r="BC13" i="22"/>
  <c r="BH12" i="21"/>
  <c r="BC15" i="21"/>
  <c r="BC14" i="21"/>
  <c r="BC13" i="21"/>
  <c r="L43" i="14"/>
  <c r="AP14" i="22"/>
  <c r="AU12" i="22"/>
  <c r="AP13" i="22"/>
  <c r="AP15" i="22"/>
  <c r="AP24" i="22"/>
  <c r="AQ24" i="22" s="1"/>
  <c r="AR24" i="22" s="1"/>
  <c r="AS24" i="22" s="1"/>
  <c r="AT24" i="22" s="1"/>
  <c r="AT12" i="21"/>
  <c r="AO15" i="21"/>
  <c r="AO14" i="21"/>
  <c r="AO13" i="21"/>
  <c r="AP12" i="21"/>
  <c r="AK15" i="21"/>
  <c r="AK14" i="21"/>
  <c r="AK13" i="21"/>
  <c r="AK24" i="21"/>
  <c r="AL24" i="21" s="1"/>
  <c r="L17" i="22"/>
  <c r="K20" i="22"/>
  <c r="AY15" i="22"/>
  <c r="AY14" i="22"/>
  <c r="AY13" i="22"/>
  <c r="AW15" i="22"/>
  <c r="AW13" i="22"/>
  <c r="BB12" i="22"/>
  <c r="BG12" i="22" s="1"/>
  <c r="AW14" i="22"/>
  <c r="BA12" i="22"/>
  <c r="BF12" i="22" s="1"/>
  <c r="AV13" i="22"/>
  <c r="AV15" i="22"/>
  <c r="AV14" i="22"/>
  <c r="K21" i="22"/>
  <c r="L18" i="22"/>
  <c r="L16" i="22"/>
  <c r="K19" i="22"/>
  <c r="AX14" i="22"/>
  <c r="AX13" i="22"/>
  <c r="AX15" i="22"/>
  <c r="K20" i="24"/>
  <c r="L17" i="24"/>
  <c r="AF14" i="24"/>
  <c r="AF13" i="24"/>
  <c r="AF15" i="24"/>
  <c r="AK12" i="24"/>
  <c r="AW15" i="24"/>
  <c r="AW14" i="24"/>
  <c r="AW13" i="24"/>
  <c r="BB12" i="24"/>
  <c r="AV13" i="24"/>
  <c r="AV15" i="24"/>
  <c r="BA12" i="24"/>
  <c r="AV14" i="24"/>
  <c r="AS12" i="24"/>
  <c r="AN14" i="24"/>
  <c r="AN13" i="24"/>
  <c r="AN15" i="24"/>
  <c r="L18" i="24"/>
  <c r="K21" i="24"/>
  <c r="AF24" i="24"/>
  <c r="AG24" i="24" s="1"/>
  <c r="AH24" i="24" s="1"/>
  <c r="AI24" i="24" s="1"/>
  <c r="AJ24" i="24" s="1"/>
  <c r="L16" i="24"/>
  <c r="K19" i="24"/>
  <c r="AJ14" i="24"/>
  <c r="AJ13" i="24"/>
  <c r="AO12" i="24"/>
  <c r="AJ15" i="24"/>
  <c r="N9" i="8"/>
  <c r="N22" i="14" s="1"/>
  <c r="N46" i="14" s="1"/>
  <c r="M10" i="8"/>
  <c r="M23" i="14" s="1"/>
  <c r="M47" i="14" s="1"/>
  <c r="M15" i="8"/>
  <c r="S15" i="8" s="1"/>
  <c r="T15" i="8" s="1"/>
  <c r="M14" i="8"/>
  <c r="S14" i="8" s="1"/>
  <c r="T14" i="8" s="1"/>
  <c r="M12" i="8"/>
  <c r="S12" i="8" s="1"/>
  <c r="T12" i="8" s="1"/>
  <c r="M13" i="8"/>
  <c r="S13" i="8" s="1"/>
  <c r="T13" i="8" s="1"/>
  <c r="M11" i="8"/>
  <c r="S11" i="8" s="1"/>
  <c r="T11" i="8" s="1"/>
  <c r="M18" i="8"/>
  <c r="S18" i="8" s="1"/>
  <c r="T18" i="8" s="1"/>
  <c r="M17" i="8"/>
  <c r="S17" i="8" s="1"/>
  <c r="T17" i="8" s="1"/>
  <c r="M16" i="8"/>
  <c r="S16" i="8" s="1"/>
  <c r="T16" i="8" s="1"/>
  <c r="AF14" i="23"/>
  <c r="AF13" i="23"/>
  <c r="AF15" i="23"/>
  <c r="AK12" i="23"/>
  <c r="AV13" i="23"/>
  <c r="AV15" i="23"/>
  <c r="BA12" i="23"/>
  <c r="AV14" i="23"/>
  <c r="AF24" i="23"/>
  <c r="AG24" i="23" s="1"/>
  <c r="AH24" i="23" s="1"/>
  <c r="AI24" i="23" s="1"/>
  <c r="AJ24" i="23" s="1"/>
  <c r="AN15" i="23"/>
  <c r="AN13" i="23"/>
  <c r="AS12" i="23"/>
  <c r="AN14" i="23"/>
  <c r="BB12" i="23"/>
  <c r="AW13" i="23"/>
  <c r="AW15" i="23"/>
  <c r="AW14" i="23"/>
  <c r="AJ13" i="23"/>
  <c r="AJ14" i="23"/>
  <c r="AO12" i="23"/>
  <c r="AJ15" i="23"/>
  <c r="N9" i="10"/>
  <c r="N18" i="14" s="1"/>
  <c r="N42" i="14" s="1"/>
  <c r="M10" i="10"/>
  <c r="M19" i="14" s="1"/>
  <c r="M43" i="14" s="1"/>
  <c r="K19" i="23"/>
  <c r="L16" i="23"/>
  <c r="L17" i="23"/>
  <c r="K20" i="23"/>
  <c r="L18" i="23"/>
  <c r="K21" i="23"/>
  <c r="AO12" i="20"/>
  <c r="AJ14" i="20"/>
  <c r="AJ13" i="20"/>
  <c r="AJ15" i="20"/>
  <c r="K19" i="20"/>
  <c r="L16" i="20"/>
  <c r="K21" i="20"/>
  <c r="L18" i="20"/>
  <c r="AF24" i="20"/>
  <c r="AG24" i="20" s="1"/>
  <c r="AH24" i="20" s="1"/>
  <c r="AI24" i="20" s="1"/>
  <c r="AJ24" i="20" s="1"/>
  <c r="K20" i="20"/>
  <c r="L17" i="20"/>
  <c r="BB12" i="20"/>
  <c r="AW13" i="20"/>
  <c r="AW15" i="20"/>
  <c r="AW14" i="20"/>
  <c r="AK12" i="20"/>
  <c r="AF15" i="20"/>
  <c r="AF14" i="20"/>
  <c r="AF13" i="20"/>
  <c r="N9" i="6"/>
  <c r="N6" i="14" s="1"/>
  <c r="N30" i="14" s="1"/>
  <c r="M10" i="6"/>
  <c r="M7" i="14" s="1"/>
  <c r="M31" i="14" s="1"/>
  <c r="BA12" i="20"/>
  <c r="AV15" i="20"/>
  <c r="AV13" i="20"/>
  <c r="AV14" i="20"/>
  <c r="AS12" i="20"/>
  <c r="AN15" i="20"/>
  <c r="AN13" i="20"/>
  <c r="AN14" i="20"/>
  <c r="AV15" i="21"/>
  <c r="AV14" i="21"/>
  <c r="BA12" i="21"/>
  <c r="BF12" i="21" s="1"/>
  <c r="AV13" i="21"/>
  <c r="N9" i="7"/>
  <c r="N10" i="14" s="1"/>
  <c r="N34" i="14" s="1"/>
  <c r="M16" i="7"/>
  <c r="S16" i="7" s="1"/>
  <c r="T16" i="7" s="1"/>
  <c r="M15" i="7"/>
  <c r="S15" i="7" s="1"/>
  <c r="T15" i="7" s="1"/>
  <c r="M10" i="7"/>
  <c r="M11" i="14" s="1"/>
  <c r="M35" i="14" s="1"/>
  <c r="M17" i="7"/>
  <c r="S17" i="7" s="1"/>
  <c r="T17" i="7" s="1"/>
  <c r="M18" i="7"/>
  <c r="S18" i="7" s="1"/>
  <c r="T18" i="7" s="1"/>
  <c r="M14" i="7"/>
  <c r="S14" i="7" s="1"/>
  <c r="T14" i="7" s="1"/>
  <c r="M13" i="7"/>
  <c r="S13" i="7" s="1"/>
  <c r="T13" i="7" s="1"/>
  <c r="M12" i="7"/>
  <c r="S12" i="7" s="1"/>
  <c r="T12" i="7" s="1"/>
  <c r="M11" i="7"/>
  <c r="S11" i="7" s="1"/>
  <c r="T11" i="7" s="1"/>
  <c r="L18" i="21"/>
  <c r="K21" i="21"/>
  <c r="L17" i="21"/>
  <c r="K20" i="21"/>
  <c r="L16" i="21"/>
  <c r="K19" i="21"/>
  <c r="AW15" i="21"/>
  <c r="AW13" i="21"/>
  <c r="AW14" i="21"/>
  <c r="BB12" i="21"/>
  <c r="BG12" i="21" s="1"/>
  <c r="AX13" i="21"/>
  <c r="AX15" i="21"/>
  <c r="AX14" i="21"/>
  <c r="N18" i="4"/>
  <c r="M21" i="4"/>
  <c r="M17" i="4"/>
  <c r="L20" i="4"/>
  <c r="N16" i="4"/>
  <c r="M19" i="4"/>
  <c r="BG14" i="21" l="1"/>
  <c r="BG13" i="21"/>
  <c r="BL12" i="21"/>
  <c r="BG15" i="21"/>
  <c r="BK12" i="22"/>
  <c r="BF13" i="22"/>
  <c r="BF14" i="22"/>
  <c r="BF15" i="22"/>
  <c r="BH14" i="22"/>
  <c r="BM12" i="22"/>
  <c r="BH13" i="22"/>
  <c r="BH15" i="22"/>
  <c r="BL12" i="22"/>
  <c r="BG15" i="22"/>
  <c r="BG14" i="22"/>
  <c r="BG13" i="22"/>
  <c r="BI13" i="22"/>
  <c r="BI15" i="22"/>
  <c r="BN12" i="22"/>
  <c r="BI14" i="22"/>
  <c r="AM24" i="21"/>
  <c r="AN24" i="21" s="1"/>
  <c r="AO24" i="21" s="1"/>
  <c r="AP24" i="21" s="1"/>
  <c r="AQ24" i="21" s="1"/>
  <c r="AR24" i="21" s="1"/>
  <c r="AS24" i="21" s="1"/>
  <c r="AT24" i="21" s="1"/>
  <c r="AK27" i="21"/>
  <c r="BF14" i="21"/>
  <c r="BK12" i="21"/>
  <c r="BF13" i="21"/>
  <c r="BF15" i="21"/>
  <c r="BH13" i="21"/>
  <c r="BH14" i="21"/>
  <c r="BH15" i="21"/>
  <c r="BM12" i="21"/>
  <c r="AK24" i="24"/>
  <c r="AL24" i="24" s="1"/>
  <c r="AM24" i="24" s="1"/>
  <c r="AN24" i="24" s="1"/>
  <c r="AO24" i="24" s="1"/>
  <c r="AU24" i="22"/>
  <c r="AV24" i="22" s="1"/>
  <c r="AW24" i="22" s="1"/>
  <c r="AX24" i="22" s="1"/>
  <c r="AY24" i="22" s="1"/>
  <c r="AU15" i="22"/>
  <c r="AU14" i="22"/>
  <c r="AZ12" i="22"/>
  <c r="BE12" i="22" s="1"/>
  <c r="AU13" i="22"/>
  <c r="AU12" i="21"/>
  <c r="AP15" i="21"/>
  <c r="AP14" i="21"/>
  <c r="AP13" i="21"/>
  <c r="AT14" i="21"/>
  <c r="AT13" i="21"/>
  <c r="AT15" i="21"/>
  <c r="AY12" i="21"/>
  <c r="BD12" i="21" s="1"/>
  <c r="M17" i="22"/>
  <c r="L20" i="22"/>
  <c r="M16" i="22"/>
  <c r="L19" i="22"/>
  <c r="BB15" i="22"/>
  <c r="BB14" i="22"/>
  <c r="BB13" i="22"/>
  <c r="M18" i="22"/>
  <c r="L21" i="22"/>
  <c r="BA14" i="22"/>
  <c r="BA15" i="22"/>
  <c r="BA13" i="22"/>
  <c r="O9" i="8"/>
  <c r="O22" i="14" s="1"/>
  <c r="O46" i="14" s="1"/>
  <c r="N10" i="8"/>
  <c r="N23" i="14" s="1"/>
  <c r="N47" i="14" s="1"/>
  <c r="M18" i="24"/>
  <c r="L21" i="24"/>
  <c r="AS14" i="24"/>
  <c r="AX12" i="24"/>
  <c r="AS13" i="24"/>
  <c r="AS15" i="24"/>
  <c r="AO14" i="24"/>
  <c r="AT12" i="24"/>
  <c r="AO13" i="24"/>
  <c r="AO15" i="24"/>
  <c r="M16" i="24"/>
  <c r="L19" i="24"/>
  <c r="BC12" i="24"/>
  <c r="BB14" i="24"/>
  <c r="BB15" i="24"/>
  <c r="BB13" i="24"/>
  <c r="AK14" i="24"/>
  <c r="AP12" i="24"/>
  <c r="AK13" i="24"/>
  <c r="AK15" i="24"/>
  <c r="M17" i="24"/>
  <c r="L20" i="24"/>
  <c r="BA14" i="24"/>
  <c r="BA13" i="24"/>
  <c r="BA15" i="24"/>
  <c r="BA15" i="23"/>
  <c r="BA13" i="23"/>
  <c r="BA14" i="23"/>
  <c r="AO13" i="23"/>
  <c r="AO14" i="23"/>
  <c r="AO15" i="23"/>
  <c r="AT12" i="23"/>
  <c r="AS13" i="23"/>
  <c r="AS14" i="23"/>
  <c r="AS15" i="23"/>
  <c r="AX12" i="23"/>
  <c r="M17" i="23"/>
  <c r="L20" i="23"/>
  <c r="O9" i="10"/>
  <c r="O18" i="14" s="1"/>
  <c r="O42" i="14" s="1"/>
  <c r="N10" i="10"/>
  <c r="N19" i="14" s="1"/>
  <c r="N43" i="14" s="1"/>
  <c r="BB15" i="23"/>
  <c r="BB13" i="23"/>
  <c r="BB14" i="23"/>
  <c r="L21" i="23"/>
  <c r="M18" i="23"/>
  <c r="AK15" i="23"/>
  <c r="AK13" i="23"/>
  <c r="AK14" i="23"/>
  <c r="AP12" i="23"/>
  <c r="L19" i="23"/>
  <c r="M16" i="23"/>
  <c r="AK24" i="23"/>
  <c r="AL24" i="23" s="1"/>
  <c r="AM24" i="23" s="1"/>
  <c r="AN24" i="23" s="1"/>
  <c r="AO24" i="23" s="1"/>
  <c r="O9" i="6"/>
  <c r="O6" i="14" s="1"/>
  <c r="O30" i="14" s="1"/>
  <c r="N10" i="6"/>
  <c r="N7" i="14" s="1"/>
  <c r="N31" i="14" s="1"/>
  <c r="M18" i="20"/>
  <c r="L21" i="20"/>
  <c r="L20" i="20"/>
  <c r="M17" i="20"/>
  <c r="AX12" i="20"/>
  <c r="AS14" i="20"/>
  <c r="AS13" i="20"/>
  <c r="AS15" i="20"/>
  <c r="BA15" i="20"/>
  <c r="BA13" i="20"/>
  <c r="BA14" i="20"/>
  <c r="L19" i="20"/>
  <c r="M16" i="20"/>
  <c r="AP12" i="20"/>
  <c r="AK13" i="20"/>
  <c r="AK14" i="20"/>
  <c r="AK15" i="20"/>
  <c r="BB14" i="20"/>
  <c r="BB13" i="20"/>
  <c r="BB15" i="20"/>
  <c r="AK24" i="20"/>
  <c r="AL24" i="20" s="1"/>
  <c r="AM24" i="20" s="1"/>
  <c r="AN24" i="20" s="1"/>
  <c r="AO24" i="20" s="1"/>
  <c r="AT12" i="20"/>
  <c r="AO14" i="20"/>
  <c r="AO13" i="20"/>
  <c r="AO15" i="20"/>
  <c r="M17" i="21"/>
  <c r="L20" i="21"/>
  <c r="BA13" i="21"/>
  <c r="BA15" i="21"/>
  <c r="BA14" i="21"/>
  <c r="N10" i="7"/>
  <c r="N11" i="14" s="1"/>
  <c r="N35" i="14" s="1"/>
  <c r="O9" i="7"/>
  <c r="O10" i="14" s="1"/>
  <c r="O34" i="14" s="1"/>
  <c r="BB13" i="21"/>
  <c r="BB15" i="21"/>
  <c r="BB14" i="21"/>
  <c r="M16" i="21"/>
  <c r="L19" i="21"/>
  <c r="L21" i="21"/>
  <c r="M18" i="21"/>
  <c r="O18" i="4"/>
  <c r="N21" i="4"/>
  <c r="N17" i="4"/>
  <c r="M20" i="4"/>
  <c r="O16" i="4"/>
  <c r="N19" i="4"/>
  <c r="BR12" i="21" l="1"/>
  <c r="BM13" i="21"/>
  <c r="BM15" i="21"/>
  <c r="BM14" i="21"/>
  <c r="BE15" i="22"/>
  <c r="BE14" i="22"/>
  <c r="BJ12" i="22"/>
  <c r="BE13" i="22"/>
  <c r="BP12" i="22"/>
  <c r="BK15" i="22"/>
  <c r="BK13" i="22"/>
  <c r="BK14" i="22"/>
  <c r="BS12" i="22"/>
  <c r="BN13" i="22"/>
  <c r="BN14" i="22"/>
  <c r="BN15" i="22"/>
  <c r="BL13" i="21"/>
  <c r="BQ12" i="21"/>
  <c r="BL14" i="21"/>
  <c r="BL15" i="21"/>
  <c r="BI12" i="21"/>
  <c r="BD15" i="21"/>
  <c r="BD14" i="21"/>
  <c r="BD13" i="21"/>
  <c r="BL14" i="22"/>
  <c r="BL15" i="22"/>
  <c r="BQ12" i="22"/>
  <c r="BL13" i="22"/>
  <c r="BM13" i="22"/>
  <c r="BM14" i="22"/>
  <c r="BM15" i="22"/>
  <c r="BR12" i="22"/>
  <c r="BK13" i="21"/>
  <c r="BK14" i="21"/>
  <c r="BP12" i="21"/>
  <c r="BK15" i="21"/>
  <c r="AZ13" i="22"/>
  <c r="AZ15" i="22"/>
  <c r="AZ14" i="22"/>
  <c r="AZ24" i="22"/>
  <c r="BA24" i="22" s="1"/>
  <c r="BB24" i="22" s="1"/>
  <c r="BC24" i="22" s="1"/>
  <c r="AU13" i="21"/>
  <c r="AU15" i="21"/>
  <c r="AZ12" i="21"/>
  <c r="BE12" i="21" s="1"/>
  <c r="AU14" i="21"/>
  <c r="AY13" i="21"/>
  <c r="AY15" i="21"/>
  <c r="AY14" i="21"/>
  <c r="AU24" i="21"/>
  <c r="AV24" i="21" s="1"/>
  <c r="AW24" i="21" s="1"/>
  <c r="AX24" i="21" s="1"/>
  <c r="AY24" i="21" s="1"/>
  <c r="M19" i="22"/>
  <c r="N16" i="22"/>
  <c r="M21" i="22"/>
  <c r="N18" i="22"/>
  <c r="N17" i="22"/>
  <c r="M20" i="22"/>
  <c r="AP24" i="23"/>
  <c r="AQ24" i="23" s="1"/>
  <c r="AR24" i="23" s="1"/>
  <c r="AS24" i="23" s="1"/>
  <c r="AT24" i="23" s="1"/>
  <c r="N18" i="24"/>
  <c r="M21" i="24"/>
  <c r="AY12" i="24"/>
  <c r="AT14" i="24"/>
  <c r="AT13" i="24"/>
  <c r="AT15" i="24"/>
  <c r="AX15" i="24"/>
  <c r="AX13" i="24"/>
  <c r="AX14" i="24"/>
  <c r="AU12" i="24"/>
  <c r="AP14" i="24"/>
  <c r="AP13" i="24"/>
  <c r="AP15" i="24"/>
  <c r="N17" i="24"/>
  <c r="M20" i="24"/>
  <c r="BC14" i="24"/>
  <c r="BC13" i="24"/>
  <c r="BD12" i="24"/>
  <c r="BC15" i="24"/>
  <c r="AP24" i="24"/>
  <c r="AQ24" i="24" s="1"/>
  <c r="AR24" i="24" s="1"/>
  <c r="AS24" i="24" s="1"/>
  <c r="AT24" i="24" s="1"/>
  <c r="N16" i="24"/>
  <c r="M19" i="24"/>
  <c r="O10" i="8"/>
  <c r="O23" i="14" s="1"/>
  <c r="O47" i="14" s="1"/>
  <c r="P9" i="8"/>
  <c r="P22" i="14" s="1"/>
  <c r="P46" i="14" s="1"/>
  <c r="M19" i="23"/>
  <c r="N16" i="23"/>
  <c r="P9" i="10"/>
  <c r="P18" i="14" s="1"/>
  <c r="P42" i="14" s="1"/>
  <c r="O10" i="10"/>
  <c r="O19" i="14" s="1"/>
  <c r="O43" i="14" s="1"/>
  <c r="AX14" i="23"/>
  <c r="AX15" i="23"/>
  <c r="AX13" i="23"/>
  <c r="AT15" i="23"/>
  <c r="AY12" i="23"/>
  <c r="AT13" i="23"/>
  <c r="AT14" i="23"/>
  <c r="AP15" i="23"/>
  <c r="AP13" i="23"/>
  <c r="AP14" i="23"/>
  <c r="AU12" i="23"/>
  <c r="N18" i="23"/>
  <c r="M21" i="23"/>
  <c r="N17" i="23"/>
  <c r="M20" i="23"/>
  <c r="AY12" i="20"/>
  <c r="AT15" i="20"/>
  <c r="AT13" i="20"/>
  <c r="AT14" i="20"/>
  <c r="AU12" i="20"/>
  <c r="AP14" i="20"/>
  <c r="AP13" i="20"/>
  <c r="AP15" i="20"/>
  <c r="AP24" i="20"/>
  <c r="AQ24" i="20" s="1"/>
  <c r="AR24" i="20" s="1"/>
  <c r="AS24" i="20" s="1"/>
  <c r="AT24" i="20" s="1"/>
  <c r="M19" i="20"/>
  <c r="N16" i="20"/>
  <c r="O16" i="20" s="1"/>
  <c r="AX15" i="20"/>
  <c r="AX13" i="20"/>
  <c r="AX14" i="20"/>
  <c r="N18" i="20"/>
  <c r="M21" i="20"/>
  <c r="M20" i="20"/>
  <c r="N17" i="20"/>
  <c r="P9" i="6"/>
  <c r="P6" i="14" s="1"/>
  <c r="P30" i="14" s="1"/>
  <c r="O10" i="6"/>
  <c r="O7" i="14" s="1"/>
  <c r="O31" i="14" s="1"/>
  <c r="N17" i="21"/>
  <c r="M20" i="21"/>
  <c r="N18" i="21"/>
  <c r="M21" i="21"/>
  <c r="M19" i="21"/>
  <c r="N16" i="21"/>
  <c r="P9" i="7"/>
  <c r="P10" i="14" s="1"/>
  <c r="P34" i="14" s="1"/>
  <c r="O10" i="7"/>
  <c r="O11" i="14" s="1"/>
  <c r="O35" i="14" s="1"/>
  <c r="P18" i="4"/>
  <c r="O21" i="4"/>
  <c r="O17" i="4"/>
  <c r="N20" i="4"/>
  <c r="P16" i="4"/>
  <c r="O19" i="4"/>
  <c r="AU24" i="24" l="1"/>
  <c r="AV24" i="24" s="1"/>
  <c r="AW24" i="24" s="1"/>
  <c r="AX24" i="24" s="1"/>
  <c r="AU24" i="20"/>
  <c r="AV24" i="20" s="1"/>
  <c r="AW24" i="20" s="1"/>
  <c r="AX24" i="20" s="1"/>
  <c r="AY24" i="20" s="1"/>
  <c r="BJ13" i="22"/>
  <c r="BO12" i="22"/>
  <c r="BJ14" i="22"/>
  <c r="BJ15" i="22"/>
  <c r="BI14" i="21"/>
  <c r="BI13" i="21"/>
  <c r="BI15" i="21"/>
  <c r="BN12" i="21"/>
  <c r="BP15" i="21"/>
  <c r="BU12" i="21"/>
  <c r="BP14" i="21"/>
  <c r="BP13" i="21"/>
  <c r="BX12" i="22"/>
  <c r="BS13" i="22"/>
  <c r="BS14" i="22"/>
  <c r="BS15" i="22"/>
  <c r="BQ14" i="22"/>
  <c r="BQ13" i="22"/>
  <c r="BQ15" i="22"/>
  <c r="BV12" i="22"/>
  <c r="AZ24" i="21"/>
  <c r="BA24" i="21" s="1"/>
  <c r="BB24" i="21" s="1"/>
  <c r="BD24" i="22"/>
  <c r="BE24" i="22" s="1"/>
  <c r="BF24" i="22" s="1"/>
  <c r="BG24" i="22" s="1"/>
  <c r="BH24" i="22" s="1"/>
  <c r="BI24" i="22" s="1"/>
  <c r="BJ24" i="22" s="1"/>
  <c r="BK24" i="22" s="1"/>
  <c r="BL24" i="22" s="1"/>
  <c r="BM24" i="22" s="1"/>
  <c r="BN24" i="22" s="1"/>
  <c r="BO24" i="22" s="1"/>
  <c r="BP24" i="22" s="1"/>
  <c r="BQ24" i="22" s="1"/>
  <c r="BR24" i="22" s="1"/>
  <c r="BS24" i="22" s="1"/>
  <c r="BV12" i="21"/>
  <c r="BQ15" i="21"/>
  <c r="BQ13" i="21"/>
  <c r="BQ14" i="21"/>
  <c r="BJ12" i="21"/>
  <c r="BE13" i="21"/>
  <c r="BE15" i="21"/>
  <c r="BE14" i="21"/>
  <c r="BW12" i="22"/>
  <c r="BR13" i="22"/>
  <c r="BR14" i="22"/>
  <c r="BR15" i="22"/>
  <c r="BP15" i="22"/>
  <c r="BU12" i="22"/>
  <c r="BP13" i="22"/>
  <c r="BP14" i="22"/>
  <c r="BR13" i="21"/>
  <c r="BR14" i="21"/>
  <c r="BW12" i="21"/>
  <c r="BR15" i="21"/>
  <c r="AZ15" i="21"/>
  <c r="AZ14" i="21"/>
  <c r="AZ13" i="21"/>
  <c r="N21" i="22"/>
  <c r="O18" i="22"/>
  <c r="N19" i="22"/>
  <c r="O16" i="22"/>
  <c r="N20" i="22"/>
  <c r="O17" i="22"/>
  <c r="N19" i="24"/>
  <c r="O16" i="24"/>
  <c r="BE12" i="24"/>
  <c r="BD15" i="24"/>
  <c r="BD13" i="24"/>
  <c r="BD14" i="24"/>
  <c r="AY15" i="24"/>
  <c r="AY14" i="24"/>
  <c r="AY13" i="24"/>
  <c r="Q9" i="8"/>
  <c r="Q22" i="14" s="1"/>
  <c r="Q46" i="14" s="1"/>
  <c r="P10" i="8"/>
  <c r="P23" i="14" s="1"/>
  <c r="P47" i="14" s="1"/>
  <c r="AU14" i="24"/>
  <c r="AU13" i="24"/>
  <c r="AU15" i="24"/>
  <c r="AZ12" i="24"/>
  <c r="O17" i="24"/>
  <c r="N20" i="24"/>
  <c r="AY24" i="24"/>
  <c r="N21" i="24"/>
  <c r="O18" i="24"/>
  <c r="Q9" i="10"/>
  <c r="Q18" i="14" s="1"/>
  <c r="Q42" i="14" s="1"/>
  <c r="P10" i="10"/>
  <c r="P19" i="14" s="1"/>
  <c r="P43" i="14" s="1"/>
  <c r="N20" i="23"/>
  <c r="O17" i="23"/>
  <c r="AY15" i="23"/>
  <c r="AY13" i="23"/>
  <c r="AY14" i="23"/>
  <c r="N19" i="23"/>
  <c r="O16" i="23"/>
  <c r="AU13" i="23"/>
  <c r="AZ12" i="23"/>
  <c r="AU14" i="23"/>
  <c r="AU15" i="23"/>
  <c r="O18" i="23"/>
  <c r="N21" i="23"/>
  <c r="AU24" i="23"/>
  <c r="AV24" i="23" s="1"/>
  <c r="AW24" i="23" s="1"/>
  <c r="AX24" i="23" s="1"/>
  <c r="AY24" i="23" s="1"/>
  <c r="Q9" i="6"/>
  <c r="Q6" i="14" s="1"/>
  <c r="Q30" i="14" s="1"/>
  <c r="P10" i="6"/>
  <c r="P7" i="14" s="1"/>
  <c r="P31" i="14" s="1"/>
  <c r="O18" i="20"/>
  <c r="N21" i="20"/>
  <c r="N19" i="20"/>
  <c r="O17" i="20"/>
  <c r="N20" i="20"/>
  <c r="AU13" i="20"/>
  <c r="AU14" i="20"/>
  <c r="AU15" i="20"/>
  <c r="AZ12" i="20"/>
  <c r="AY14" i="20"/>
  <c r="AY13" i="20"/>
  <c r="AY15" i="20"/>
  <c r="O18" i="21"/>
  <c r="N21" i="21"/>
  <c r="O16" i="21"/>
  <c r="N19" i="21"/>
  <c r="Q9" i="7"/>
  <c r="Q10" i="14" s="1"/>
  <c r="Q34" i="14" s="1"/>
  <c r="P10" i="7"/>
  <c r="P11" i="14" s="1"/>
  <c r="P35" i="14" s="1"/>
  <c r="N20" i="21"/>
  <c r="O17" i="21"/>
  <c r="Q18" i="4"/>
  <c r="P21" i="4"/>
  <c r="P17" i="4"/>
  <c r="O20" i="4"/>
  <c r="Q16" i="4"/>
  <c r="P19" i="4"/>
  <c r="BC26" i="22" l="1"/>
  <c r="BU14" i="22"/>
  <c r="BU13" i="22"/>
  <c r="BU15" i="22"/>
  <c r="BZ12" i="22"/>
  <c r="BO12" i="21"/>
  <c r="BJ15" i="21"/>
  <c r="BJ13" i="21"/>
  <c r="BJ14" i="21"/>
  <c r="BX15" i="22"/>
  <c r="CC12" i="22"/>
  <c r="BX13" i="22"/>
  <c r="BX14" i="22"/>
  <c r="BW13" i="21"/>
  <c r="BW15" i="21"/>
  <c r="CB12" i="21"/>
  <c r="BW14" i="21"/>
  <c r="BV15" i="22"/>
  <c r="CA12" i="22"/>
  <c r="BV13" i="22"/>
  <c r="BV14" i="22"/>
  <c r="BS12" i="21"/>
  <c r="BN14" i="21"/>
  <c r="BN13" i="21"/>
  <c r="BN15" i="21"/>
  <c r="BW15" i="22"/>
  <c r="BW14" i="22"/>
  <c r="BW13" i="22"/>
  <c r="CB12" i="22"/>
  <c r="BZ12" i="21"/>
  <c r="BU13" i="21"/>
  <c r="BU14" i="21"/>
  <c r="BU15" i="21"/>
  <c r="BT12" i="22"/>
  <c r="BO14" i="22"/>
  <c r="BO13" i="22"/>
  <c r="BO15" i="22"/>
  <c r="BV13" i="21"/>
  <c r="BV14" i="21"/>
  <c r="BV15" i="21"/>
  <c r="CA12" i="21"/>
  <c r="AZ24" i="23"/>
  <c r="BA24" i="23" s="1"/>
  <c r="BB24" i="23" s="1"/>
  <c r="P16" i="22"/>
  <c r="O19" i="22"/>
  <c r="O20" i="22"/>
  <c r="P17" i="22"/>
  <c r="P18" i="22"/>
  <c r="O21" i="22"/>
  <c r="AZ14" i="24"/>
  <c r="AZ13" i="24"/>
  <c r="AZ15" i="24"/>
  <c r="AZ24" i="24"/>
  <c r="BA24" i="24" s="1"/>
  <c r="BB24" i="24" s="1"/>
  <c r="Q10" i="8"/>
  <c r="Q23" i="14" s="1"/>
  <c r="Q47" i="14" s="1"/>
  <c r="R9" i="8"/>
  <c r="O19" i="24"/>
  <c r="P16" i="24"/>
  <c r="O21" i="24"/>
  <c r="P18" i="24"/>
  <c r="P17" i="24"/>
  <c r="O20" i="24"/>
  <c r="BE13" i="24"/>
  <c r="BE15" i="24"/>
  <c r="BF12" i="24"/>
  <c r="BE14" i="24"/>
  <c r="AZ13" i="23"/>
  <c r="AZ14" i="23"/>
  <c r="AZ15" i="23"/>
  <c r="O20" i="23"/>
  <c r="P17" i="23"/>
  <c r="P18" i="23"/>
  <c r="O21" i="23"/>
  <c r="P16" i="23"/>
  <c r="O19" i="23"/>
  <c r="R9" i="10"/>
  <c r="Q10" i="10"/>
  <c r="Q19" i="14" s="1"/>
  <c r="Q43" i="14" s="1"/>
  <c r="P17" i="20"/>
  <c r="O20" i="20"/>
  <c r="O21" i="20"/>
  <c r="P18" i="20"/>
  <c r="P16" i="20"/>
  <c r="O19" i="20"/>
  <c r="AZ15" i="20"/>
  <c r="AZ13" i="20"/>
  <c r="AZ14" i="20"/>
  <c r="AZ24" i="20"/>
  <c r="BA24" i="20" s="1"/>
  <c r="BB24" i="20" s="1"/>
  <c r="R9" i="6"/>
  <c r="Q10" i="6"/>
  <c r="Q7" i="14" s="1"/>
  <c r="Q31" i="14" s="1"/>
  <c r="P17" i="21"/>
  <c r="O20" i="21"/>
  <c r="O19" i="21"/>
  <c r="P16" i="21"/>
  <c r="R9" i="7"/>
  <c r="Q10" i="7"/>
  <c r="Q11" i="14" s="1"/>
  <c r="Q35" i="14" s="1"/>
  <c r="O21" i="21"/>
  <c r="P18" i="21"/>
  <c r="R18" i="4"/>
  <c r="Q21" i="4"/>
  <c r="Q17" i="4"/>
  <c r="P20" i="4"/>
  <c r="R16" i="4"/>
  <c r="Q19" i="4"/>
  <c r="R10" i="10" l="1"/>
  <c r="R19" i="14" s="1"/>
  <c r="R18" i="14"/>
  <c r="CF12" i="21"/>
  <c r="CA14" i="21"/>
  <c r="CA15" i="21"/>
  <c r="CA13" i="21"/>
  <c r="BT14" i="22"/>
  <c r="BT15" i="22"/>
  <c r="BY12" i="22"/>
  <c r="BT13" i="22"/>
  <c r="CA14" i="22"/>
  <c r="CF12" i="22"/>
  <c r="CA13" i="22"/>
  <c r="CA15" i="22"/>
  <c r="CC14" i="22"/>
  <c r="CC15" i="22"/>
  <c r="CH12" i="22"/>
  <c r="CC13" i="22"/>
  <c r="BT24" i="22"/>
  <c r="BU24" i="22" s="1"/>
  <c r="BV24" i="22" s="1"/>
  <c r="BZ13" i="22"/>
  <c r="CE12" i="22"/>
  <c r="BZ14" i="22"/>
  <c r="BZ15" i="22"/>
  <c r="R10" i="6"/>
  <c r="R7" i="14" s="1"/>
  <c r="R6" i="14"/>
  <c r="R10" i="8"/>
  <c r="R23" i="14" s="1"/>
  <c r="T23" i="14" s="1"/>
  <c r="T47" i="14" s="1"/>
  <c r="R22" i="14"/>
  <c r="CB15" i="21"/>
  <c r="CB14" i="21"/>
  <c r="CG12" i="21"/>
  <c r="CB13" i="21"/>
  <c r="BZ14" i="21"/>
  <c r="BZ13" i="21"/>
  <c r="CE12" i="21"/>
  <c r="BZ15" i="21"/>
  <c r="BT12" i="21"/>
  <c r="BO14" i="21"/>
  <c r="BO15" i="21"/>
  <c r="BO13" i="21"/>
  <c r="R10" i="7"/>
  <c r="R11" i="14" s="1"/>
  <c r="R10" i="14"/>
  <c r="CB14" i="22"/>
  <c r="CG12" i="22"/>
  <c r="CB13" i="22"/>
  <c r="CB15" i="22"/>
  <c r="BS13" i="21"/>
  <c r="BS15" i="21"/>
  <c r="BX12" i="21"/>
  <c r="BS14" i="21"/>
  <c r="R47" i="14"/>
  <c r="R43" i="14"/>
  <c r="T19" i="14"/>
  <c r="T43" i="14" s="1"/>
  <c r="Q17" i="22"/>
  <c r="P20" i="22"/>
  <c r="P21" i="22"/>
  <c r="Q18" i="22"/>
  <c r="Q16" i="22"/>
  <c r="P19" i="22"/>
  <c r="BF14" i="24"/>
  <c r="BF15" i="24"/>
  <c r="BG12" i="24"/>
  <c r="BF13" i="24"/>
  <c r="Q18" i="24"/>
  <c r="P21" i="24"/>
  <c r="Q16" i="24"/>
  <c r="P19" i="24"/>
  <c r="Q17" i="24"/>
  <c r="P20" i="24"/>
  <c r="S10" i="8"/>
  <c r="T10" i="8" s="1"/>
  <c r="S10" i="10"/>
  <c r="T10" i="10" s="1"/>
  <c r="P21" i="23"/>
  <c r="Q18" i="23"/>
  <c r="P19" i="23"/>
  <c r="Q16" i="23"/>
  <c r="Q17" i="23"/>
  <c r="P20" i="23"/>
  <c r="Q16" i="20"/>
  <c r="P19" i="20"/>
  <c r="Q17" i="20"/>
  <c r="P20" i="20"/>
  <c r="P21" i="20"/>
  <c r="Q18" i="20"/>
  <c r="Q18" i="21"/>
  <c r="P21" i="21"/>
  <c r="P19" i="21"/>
  <c r="Q16" i="21"/>
  <c r="Q17" i="21"/>
  <c r="P20" i="21"/>
  <c r="S18" i="4"/>
  <c r="R21" i="4"/>
  <c r="R17" i="4"/>
  <c r="Q20" i="4"/>
  <c r="S16" i="4"/>
  <c r="R19" i="4"/>
  <c r="S10" i="7" l="1"/>
  <c r="T10" i="7" s="1"/>
  <c r="S10" i="6"/>
  <c r="T10" i="6" s="1"/>
  <c r="BT14" i="21"/>
  <c r="BT13" i="21"/>
  <c r="BT15" i="21"/>
  <c r="BY12" i="21"/>
  <c r="CG15" i="21"/>
  <c r="CG13" i="21"/>
  <c r="CG14" i="21"/>
  <c r="CG14" i="22"/>
  <c r="CG15" i="22"/>
  <c r="CL12" i="22"/>
  <c r="CG13" i="22"/>
  <c r="CJ12" i="22"/>
  <c r="CE13" i="22"/>
  <c r="CE14" i="22"/>
  <c r="CE15" i="22"/>
  <c r="R34" i="14"/>
  <c r="S10" i="14"/>
  <c r="S34" i="14" s="1"/>
  <c r="R46" i="14"/>
  <c r="S22" i="14"/>
  <c r="S46" i="14" s="1"/>
  <c r="CF15" i="22"/>
  <c r="CF13" i="22"/>
  <c r="CK12" i="22"/>
  <c r="CF14" i="22"/>
  <c r="BX13" i="21"/>
  <c r="CC12" i="21"/>
  <c r="BX14" i="21"/>
  <c r="BX15" i="21"/>
  <c r="R35" i="14"/>
  <c r="T11" i="14"/>
  <c r="T35" i="14" s="1"/>
  <c r="CE13" i="21"/>
  <c r="CE14" i="21"/>
  <c r="CE15" i="21"/>
  <c r="CF13" i="21"/>
  <c r="CF14" i="21"/>
  <c r="CF15" i="21"/>
  <c r="R30" i="14"/>
  <c r="S6" i="14"/>
  <c r="S30" i="14" s="1"/>
  <c r="R42" i="14"/>
  <c r="S18" i="14"/>
  <c r="S42" i="14" s="1"/>
  <c r="R31" i="14"/>
  <c r="T7" i="14"/>
  <c r="T31" i="14" s="1"/>
  <c r="CH13" i="22"/>
  <c r="CH14" i="22"/>
  <c r="CM12" i="22"/>
  <c r="CH15" i="22"/>
  <c r="CD12" i="22"/>
  <c r="BY14" i="22"/>
  <c r="BY15" i="22"/>
  <c r="BY13" i="22"/>
  <c r="R18" i="22"/>
  <c r="Q21" i="22"/>
  <c r="R16" i="22"/>
  <c r="Q19" i="22"/>
  <c r="Q20" i="22"/>
  <c r="R17" i="22"/>
  <c r="R16" i="24"/>
  <c r="Q19" i="24"/>
  <c r="BG14" i="24"/>
  <c r="BG13" i="24"/>
  <c r="BH12" i="24"/>
  <c r="BG15" i="24"/>
  <c r="R17" i="24"/>
  <c r="Q20" i="24"/>
  <c r="Q21" i="24"/>
  <c r="R18" i="24"/>
  <c r="Q19" i="23"/>
  <c r="R16" i="23"/>
  <c r="R18" i="23"/>
  <c r="Q21" i="23"/>
  <c r="Q20" i="23"/>
  <c r="R17" i="23"/>
  <c r="R18" i="20"/>
  <c r="Q21" i="20"/>
  <c r="R17" i="20"/>
  <c r="Q20" i="20"/>
  <c r="R16" i="20"/>
  <c r="Q19" i="20"/>
  <c r="R16" i="21"/>
  <c r="Q19" i="21"/>
  <c r="R17" i="21"/>
  <c r="Q20" i="21"/>
  <c r="R18" i="21"/>
  <c r="Q21" i="21"/>
  <c r="T18" i="4"/>
  <c r="S21" i="4"/>
  <c r="S17" i="4"/>
  <c r="R20" i="4"/>
  <c r="T16" i="4"/>
  <c r="S19" i="4"/>
  <c r="CR12" i="22" l="1"/>
  <c r="CM13" i="22"/>
  <c r="CM14" i="22"/>
  <c r="CM15" i="22"/>
  <c r="CJ13" i="22"/>
  <c r="CJ15" i="22"/>
  <c r="CO12" i="22"/>
  <c r="CJ14" i="22"/>
  <c r="CC14" i="21"/>
  <c r="CC15" i="21"/>
  <c r="CC13" i="21"/>
  <c r="CD12" i="21"/>
  <c r="BY14" i="21"/>
  <c r="BY15" i="21"/>
  <c r="BY13" i="21"/>
  <c r="CQ12" i="22"/>
  <c r="CL13" i="22"/>
  <c r="CL14" i="22"/>
  <c r="CL15" i="22"/>
  <c r="CD15" i="22"/>
  <c r="CD13" i="22"/>
  <c r="CD14" i="22"/>
  <c r="CI12" i="22"/>
  <c r="CP12" i="22"/>
  <c r="CK14" i="22"/>
  <c r="CK13" i="22"/>
  <c r="CK15" i="22"/>
  <c r="R20" i="22"/>
  <c r="S17" i="22"/>
  <c r="S16" i="22"/>
  <c r="R19" i="22"/>
  <c r="R21" i="22"/>
  <c r="S18" i="22"/>
  <c r="R20" i="24"/>
  <c r="S17" i="24"/>
  <c r="S18" i="24"/>
  <c r="R21" i="24"/>
  <c r="BH14" i="24"/>
  <c r="BH13" i="24"/>
  <c r="BH15" i="24"/>
  <c r="BI12" i="24"/>
  <c r="S16" i="24"/>
  <c r="R19" i="24"/>
  <c r="S17" i="23"/>
  <c r="R20" i="23"/>
  <c r="R19" i="23"/>
  <c r="S16" i="23"/>
  <c r="S18" i="23"/>
  <c r="R21" i="23"/>
  <c r="R20" i="20"/>
  <c r="S17" i="20"/>
  <c r="R19" i="20"/>
  <c r="S16" i="20"/>
  <c r="R21" i="20"/>
  <c r="S18" i="20"/>
  <c r="R20" i="21"/>
  <c r="S17" i="21"/>
  <c r="S18" i="21"/>
  <c r="R21" i="21"/>
  <c r="S16" i="21"/>
  <c r="R19" i="21"/>
  <c r="U18" i="4"/>
  <c r="T21" i="4"/>
  <c r="T17" i="4"/>
  <c r="S20" i="4"/>
  <c r="U16" i="4"/>
  <c r="T19" i="4"/>
  <c r="CD13" i="21" l="1"/>
  <c r="CD14" i="21"/>
  <c r="CD15" i="21"/>
  <c r="CU12" i="22"/>
  <c r="CP13" i="22"/>
  <c r="CP15" i="22"/>
  <c r="CP14" i="22"/>
  <c r="CQ14" i="22"/>
  <c r="CQ15" i="22"/>
  <c r="CV12" i="22"/>
  <c r="CQ13" i="22"/>
  <c r="CI15" i="22"/>
  <c r="CN12" i="22"/>
  <c r="CI13" i="22"/>
  <c r="CI14" i="22"/>
  <c r="CO14" i="22"/>
  <c r="CO13" i="22"/>
  <c r="CT12" i="22"/>
  <c r="CO15" i="22"/>
  <c r="CR15" i="22"/>
  <c r="CW12" i="22"/>
  <c r="CR13" i="22"/>
  <c r="CR14" i="22"/>
  <c r="T18" i="22"/>
  <c r="S21" i="22"/>
  <c r="T17" i="22"/>
  <c r="S20" i="22"/>
  <c r="T16" i="22"/>
  <c r="S19" i="22"/>
  <c r="S21" i="24"/>
  <c r="T18" i="24"/>
  <c r="BI13" i="24"/>
  <c r="BI15" i="24"/>
  <c r="BI14" i="24"/>
  <c r="BJ12" i="24"/>
  <c r="T17" i="24"/>
  <c r="P25" i="24" s="1"/>
  <c r="S20" i="24"/>
  <c r="S19" i="24"/>
  <c r="T16" i="24"/>
  <c r="T16" i="23"/>
  <c r="S19" i="23"/>
  <c r="T18" i="23"/>
  <c r="S21" i="23"/>
  <c r="T17" i="23"/>
  <c r="S20" i="23"/>
  <c r="S19" i="20"/>
  <c r="T16" i="20"/>
  <c r="S21" i="20"/>
  <c r="T18" i="20"/>
  <c r="S20" i="20"/>
  <c r="T17" i="20"/>
  <c r="T18" i="21"/>
  <c r="S21" i="21"/>
  <c r="T17" i="21"/>
  <c r="S20" i="21"/>
  <c r="T16" i="21"/>
  <c r="S19" i="21"/>
  <c r="V18" i="4"/>
  <c r="U21" i="4"/>
  <c r="U17" i="4"/>
  <c r="T20" i="4"/>
  <c r="V16" i="4"/>
  <c r="U19" i="4"/>
  <c r="CY12" i="22" l="1"/>
  <c r="CT13" i="22"/>
  <c r="CT14" i="22"/>
  <c r="CT15" i="22"/>
  <c r="CZ12" i="22"/>
  <c r="CU14" i="22"/>
  <c r="CU13" i="22"/>
  <c r="CU15" i="22"/>
  <c r="DA12" i="22"/>
  <c r="CV15" i="22"/>
  <c r="CV14" i="22"/>
  <c r="CV13" i="22"/>
  <c r="CN15" i="22"/>
  <c r="CS12" i="22"/>
  <c r="CN13" i="22"/>
  <c r="CN14" i="22"/>
  <c r="CW14" i="22"/>
  <c r="CW13" i="22"/>
  <c r="CW15" i="22"/>
  <c r="DB12" i="22"/>
  <c r="U17" i="22"/>
  <c r="T20" i="22"/>
  <c r="T19" i="22"/>
  <c r="U16" i="22"/>
  <c r="U18" i="22"/>
  <c r="T21" i="22"/>
  <c r="T20" i="24"/>
  <c r="U17" i="24"/>
  <c r="U16" i="24"/>
  <c r="T19" i="24"/>
  <c r="BJ13" i="24"/>
  <c r="BK12" i="24"/>
  <c r="BJ15" i="24"/>
  <c r="BJ14" i="24"/>
  <c r="T21" i="24"/>
  <c r="U18" i="24"/>
  <c r="T21" i="23"/>
  <c r="U18" i="23"/>
  <c r="U17" i="23"/>
  <c r="T20" i="23"/>
  <c r="U16" i="23"/>
  <c r="T19" i="23"/>
  <c r="T21" i="20"/>
  <c r="U18" i="20"/>
  <c r="T20" i="20"/>
  <c r="U17" i="20"/>
  <c r="T19" i="20"/>
  <c r="U16" i="20"/>
  <c r="U17" i="21"/>
  <c r="T20" i="21"/>
  <c r="U16" i="21"/>
  <c r="T19" i="21"/>
  <c r="U18" i="21"/>
  <c r="T21" i="21"/>
  <c r="W18" i="4"/>
  <c r="V21" i="4"/>
  <c r="V17" i="4"/>
  <c r="U20" i="4"/>
  <c r="W16" i="4"/>
  <c r="V19" i="4"/>
  <c r="DB13" i="22" l="1"/>
  <c r="DB14" i="22"/>
  <c r="DB15" i="22"/>
  <c r="DA13" i="22"/>
  <c r="DA14" i="22"/>
  <c r="DA15" i="22"/>
  <c r="CZ13" i="22"/>
  <c r="CZ15" i="22"/>
  <c r="CZ14" i="22"/>
  <c r="CY13" i="22"/>
  <c r="CY14" i="22"/>
  <c r="CY15" i="22"/>
  <c r="CX12" i="22"/>
  <c r="CS14" i="22"/>
  <c r="CS15" i="22"/>
  <c r="CS13" i="22"/>
  <c r="V16" i="22"/>
  <c r="U19" i="22"/>
  <c r="V18" i="22"/>
  <c r="U21" i="22"/>
  <c r="V17" i="22"/>
  <c r="U20" i="22"/>
  <c r="U21" i="24"/>
  <c r="V18" i="24"/>
  <c r="BK13" i="24"/>
  <c r="BK14" i="24"/>
  <c r="BL12" i="24"/>
  <c r="BK15" i="24"/>
  <c r="U20" i="24"/>
  <c r="V17" i="24"/>
  <c r="V16" i="24"/>
  <c r="U19" i="24"/>
  <c r="V17" i="23"/>
  <c r="U20" i="23"/>
  <c r="V18" i="23"/>
  <c r="U21" i="23"/>
  <c r="V16" i="23"/>
  <c r="U19" i="23"/>
  <c r="V17" i="20"/>
  <c r="U20" i="20"/>
  <c r="V16" i="20"/>
  <c r="U19" i="20"/>
  <c r="V18" i="20"/>
  <c r="U21" i="20"/>
  <c r="V16" i="21"/>
  <c r="U19" i="21"/>
  <c r="V18" i="21"/>
  <c r="U21" i="21"/>
  <c r="V17" i="21"/>
  <c r="U20" i="21"/>
  <c r="X18" i="4"/>
  <c r="W21" i="4"/>
  <c r="W17" i="4"/>
  <c r="V20" i="4"/>
  <c r="X16" i="4"/>
  <c r="W19" i="4"/>
  <c r="CX15" i="22" l="1"/>
  <c r="CX14" i="22"/>
  <c r="CX13" i="22"/>
  <c r="DC12" i="22"/>
  <c r="W18" i="22"/>
  <c r="V21" i="22"/>
  <c r="W17" i="22"/>
  <c r="V20" i="22"/>
  <c r="V19" i="22"/>
  <c r="W16" i="22"/>
  <c r="W18" i="24"/>
  <c r="V21" i="24"/>
  <c r="W17" i="24"/>
  <c r="V20" i="24"/>
  <c r="W16" i="24"/>
  <c r="V19" i="24"/>
  <c r="BM12" i="24"/>
  <c r="BL15" i="24"/>
  <c r="BL13" i="24"/>
  <c r="BL14" i="24"/>
  <c r="V21" i="23"/>
  <c r="W18" i="23"/>
  <c r="W16" i="23"/>
  <c r="V19" i="23"/>
  <c r="W17" i="23"/>
  <c r="V20" i="23"/>
  <c r="W16" i="20"/>
  <c r="V19" i="20"/>
  <c r="V21" i="20"/>
  <c r="W18" i="20"/>
  <c r="V20" i="20"/>
  <c r="W17" i="20"/>
  <c r="V21" i="21"/>
  <c r="W18" i="21"/>
  <c r="V20" i="21"/>
  <c r="W17" i="21"/>
  <c r="V19" i="21"/>
  <c r="W16" i="21"/>
  <c r="Y18" i="4"/>
  <c r="X21" i="4"/>
  <c r="X17" i="4"/>
  <c r="W20" i="4"/>
  <c r="Y16" i="4"/>
  <c r="X19" i="4"/>
  <c r="DC13" i="22" l="1"/>
  <c r="DC14" i="22"/>
  <c r="DC15" i="22"/>
  <c r="W20" i="22"/>
  <c r="X17" i="22"/>
  <c r="W19" i="22"/>
  <c r="X16" i="22"/>
  <c r="W21" i="22"/>
  <c r="X18" i="22"/>
  <c r="BM14" i="24"/>
  <c r="BN12" i="24"/>
  <c r="BM15" i="24"/>
  <c r="BM13" i="24"/>
  <c r="W20" i="24"/>
  <c r="X17" i="24"/>
  <c r="W19" i="24"/>
  <c r="X16" i="24"/>
  <c r="W21" i="24"/>
  <c r="X18" i="24"/>
  <c r="W19" i="23"/>
  <c r="X16" i="23"/>
  <c r="W21" i="23"/>
  <c r="X18" i="23"/>
  <c r="X17" i="23"/>
  <c r="W20" i="23"/>
  <c r="W20" i="20"/>
  <c r="X17" i="20"/>
  <c r="X16" i="20"/>
  <c r="W19" i="20"/>
  <c r="W21" i="20"/>
  <c r="X18" i="20"/>
  <c r="X17" i="21"/>
  <c r="W20" i="21"/>
  <c r="W19" i="21"/>
  <c r="X16" i="21"/>
  <c r="X18" i="21"/>
  <c r="W21" i="21"/>
  <c r="Z18" i="4"/>
  <c r="Y21" i="4"/>
  <c r="Y17" i="4"/>
  <c r="X20" i="4"/>
  <c r="Z16" i="4"/>
  <c r="Y19" i="4"/>
  <c r="X19" i="22" l="1"/>
  <c r="Y16" i="22"/>
  <c r="X21" i="22"/>
  <c r="Y18" i="22"/>
  <c r="X20" i="22"/>
  <c r="Y17" i="22"/>
  <c r="Y16" i="24"/>
  <c r="X19" i="24"/>
  <c r="Y18" i="24"/>
  <c r="X21" i="24"/>
  <c r="X20" i="24"/>
  <c r="Y17" i="24"/>
  <c r="BO12" i="24"/>
  <c r="BN13" i="24"/>
  <c r="BN15" i="24"/>
  <c r="BN14" i="24"/>
  <c r="Y16" i="23"/>
  <c r="X19" i="23"/>
  <c r="Y18" i="23"/>
  <c r="X21" i="23"/>
  <c r="Y17" i="23"/>
  <c r="S25" i="23" s="1"/>
  <c r="X20" i="23"/>
  <c r="X19" i="20"/>
  <c r="Y16" i="20"/>
  <c r="X21" i="20"/>
  <c r="Y18" i="20"/>
  <c r="Y17" i="20"/>
  <c r="X20" i="20"/>
  <c r="Y18" i="21"/>
  <c r="X21" i="21"/>
  <c r="X20" i="21"/>
  <c r="Y17" i="21"/>
  <c r="Y16" i="21"/>
  <c r="X19" i="21"/>
  <c r="AA18" i="4"/>
  <c r="Z21" i="4"/>
  <c r="Z17" i="4"/>
  <c r="Y20" i="4"/>
  <c r="AA16" i="4"/>
  <c r="Z19" i="4"/>
  <c r="Y21" i="22" l="1"/>
  <c r="Z18" i="22"/>
  <c r="Z17" i="22"/>
  <c r="Y20" i="22"/>
  <c r="Y19" i="22"/>
  <c r="Z16" i="22"/>
  <c r="BP12" i="24"/>
  <c r="BO15" i="24"/>
  <c r="BO14" i="24"/>
  <c r="BO13" i="24"/>
  <c r="Z17" i="24"/>
  <c r="Y20" i="24"/>
  <c r="Z18" i="24"/>
  <c r="Y21" i="24"/>
  <c r="Z16" i="24"/>
  <c r="Y19" i="24"/>
  <c r="Z18" i="23"/>
  <c r="Y21" i="23"/>
  <c r="Z17" i="23"/>
  <c r="Y20" i="23"/>
  <c r="Z16" i="23"/>
  <c r="Y19" i="23"/>
  <c r="Y21" i="20"/>
  <c r="Z18" i="20"/>
  <c r="Z16" i="20"/>
  <c r="Y19" i="20"/>
  <c r="Z17" i="20"/>
  <c r="Y20" i="20"/>
  <c r="Y20" i="21"/>
  <c r="Z17" i="21"/>
  <c r="Z16" i="21"/>
  <c r="Y19" i="21"/>
  <c r="Z18" i="21"/>
  <c r="Y21" i="21"/>
  <c r="AB18" i="4"/>
  <c r="AA21" i="4"/>
  <c r="AA17" i="4"/>
  <c r="Z20" i="4"/>
  <c r="AB16" i="4"/>
  <c r="AA19" i="4"/>
  <c r="Z20" i="22" l="1"/>
  <c r="AA17" i="22"/>
  <c r="Z19" i="22"/>
  <c r="AA16" i="22"/>
  <c r="Z21" i="22"/>
  <c r="AA18" i="22"/>
  <c r="AA18" i="24"/>
  <c r="Z21" i="24"/>
  <c r="Z19" i="24"/>
  <c r="AA16" i="24"/>
  <c r="Z20" i="24"/>
  <c r="AA17" i="24"/>
  <c r="BP13" i="24"/>
  <c r="BP14" i="24"/>
  <c r="BP15" i="24"/>
  <c r="BQ12" i="24"/>
  <c r="Z20" i="23"/>
  <c r="AA17" i="23"/>
  <c r="Z19" i="23"/>
  <c r="AA16" i="23"/>
  <c r="Z21" i="23"/>
  <c r="AA18" i="23"/>
  <c r="AA16" i="20"/>
  <c r="Z19" i="20"/>
  <c r="Z20" i="20"/>
  <c r="AA17" i="20"/>
  <c r="Z21" i="20"/>
  <c r="AA18" i="20"/>
  <c r="Z19" i="21"/>
  <c r="AA16" i="21"/>
  <c r="Z20" i="21"/>
  <c r="AA17" i="21"/>
  <c r="AA18" i="21"/>
  <c r="Z21" i="21"/>
  <c r="AC18" i="4"/>
  <c r="AB21" i="4"/>
  <c r="AB17" i="4"/>
  <c r="AA20" i="4"/>
  <c r="AC16" i="4"/>
  <c r="AB19" i="4"/>
  <c r="AB16" i="22" l="1"/>
  <c r="AA19" i="22"/>
  <c r="AB18" i="22"/>
  <c r="AA21" i="22"/>
  <c r="AB17" i="22"/>
  <c r="AA20" i="22"/>
  <c r="BQ14" i="24"/>
  <c r="BQ15" i="24"/>
  <c r="BR12" i="24"/>
  <c r="BQ13" i="24"/>
  <c r="AB17" i="24"/>
  <c r="AA20" i="24"/>
  <c r="AA19" i="24"/>
  <c r="AB16" i="24"/>
  <c r="AB18" i="24"/>
  <c r="AA21" i="24"/>
  <c r="AA19" i="23"/>
  <c r="AB16" i="23"/>
  <c r="AA21" i="23"/>
  <c r="AB18" i="23"/>
  <c r="AB17" i="23"/>
  <c r="AA20" i="23"/>
  <c r="AA21" i="20"/>
  <c r="AB18" i="20"/>
  <c r="AB17" i="20"/>
  <c r="AA20" i="20"/>
  <c r="AA19" i="20"/>
  <c r="AB16" i="20"/>
  <c r="AB17" i="21"/>
  <c r="AA20" i="21"/>
  <c r="AB16" i="21"/>
  <c r="AA19" i="21"/>
  <c r="AB18" i="21"/>
  <c r="AA21" i="21"/>
  <c r="AD18" i="4"/>
  <c r="AC21" i="4"/>
  <c r="AC17" i="4"/>
  <c r="AB20" i="4"/>
  <c r="AD16" i="4"/>
  <c r="AC19" i="4"/>
  <c r="AB21" i="22" l="1"/>
  <c r="AC18" i="22"/>
  <c r="AC17" i="22"/>
  <c r="AB20" i="22"/>
  <c r="AC16" i="22"/>
  <c r="AB19" i="22"/>
  <c r="AC16" i="24"/>
  <c r="AB19" i="24"/>
  <c r="BR13" i="24"/>
  <c r="BR15" i="24"/>
  <c r="BR14" i="24"/>
  <c r="BS12" i="24"/>
  <c r="AC18" i="24"/>
  <c r="AB21" i="24"/>
  <c r="AC17" i="24"/>
  <c r="AB20" i="24"/>
  <c r="AC16" i="23"/>
  <c r="AB19" i="23"/>
  <c r="AC18" i="23"/>
  <c r="AB21" i="23"/>
  <c r="AC17" i="23"/>
  <c r="AB20" i="23"/>
  <c r="AB20" i="20"/>
  <c r="AC17" i="20"/>
  <c r="AB19" i="20"/>
  <c r="AC16" i="20"/>
  <c r="AB21" i="20"/>
  <c r="AC18" i="20"/>
  <c r="AC18" i="21"/>
  <c r="AB21" i="21"/>
  <c r="AB20" i="21"/>
  <c r="AC17" i="21"/>
  <c r="AC16" i="21"/>
  <c r="AB19" i="21"/>
  <c r="AE18" i="4"/>
  <c r="AD21" i="4"/>
  <c r="AD17" i="4"/>
  <c r="AC20" i="4"/>
  <c r="AE16" i="4"/>
  <c r="AD19" i="4"/>
  <c r="AD17" i="22" l="1"/>
  <c r="AC20" i="22"/>
  <c r="AD18" i="22"/>
  <c r="AC21" i="22"/>
  <c r="AC19" i="22"/>
  <c r="AD16" i="22"/>
  <c r="BS15" i="24"/>
  <c r="BS13" i="24"/>
  <c r="BS14" i="24"/>
  <c r="BT12" i="24"/>
  <c r="AC21" i="24"/>
  <c r="AD18" i="24"/>
  <c r="AD17" i="24"/>
  <c r="AC20" i="24"/>
  <c r="AD16" i="24"/>
  <c r="AC19" i="24"/>
  <c r="AD18" i="23"/>
  <c r="AC21" i="23"/>
  <c r="AD17" i="23"/>
  <c r="AC20" i="23"/>
  <c r="AD16" i="23"/>
  <c r="AC19" i="23"/>
  <c r="AD16" i="20"/>
  <c r="AC19" i="20"/>
  <c r="AD18" i="20"/>
  <c r="AC21" i="20"/>
  <c r="AD17" i="20"/>
  <c r="AC20" i="20"/>
  <c r="AD17" i="21"/>
  <c r="AC20" i="21"/>
  <c r="AD16" i="21"/>
  <c r="AC19" i="21"/>
  <c r="AD18" i="21"/>
  <c r="AC21" i="21"/>
  <c r="AF18" i="4"/>
  <c r="AE21" i="4"/>
  <c r="AE17" i="4"/>
  <c r="AD20" i="4"/>
  <c r="AF16" i="4"/>
  <c r="AE19" i="4"/>
  <c r="AD19" i="22" l="1"/>
  <c r="AE16" i="22"/>
  <c r="AD21" i="22"/>
  <c r="AE18" i="22"/>
  <c r="AD20" i="22"/>
  <c r="AE17" i="22"/>
  <c r="AD21" i="24"/>
  <c r="AE18" i="24"/>
  <c r="BT14" i="24"/>
  <c r="BU12" i="24"/>
  <c r="BT13" i="24"/>
  <c r="BT15" i="24"/>
  <c r="AE17" i="24"/>
  <c r="AD20" i="24"/>
  <c r="AD19" i="24"/>
  <c r="AE16" i="24"/>
  <c r="AD20" i="23"/>
  <c r="AE17" i="23"/>
  <c r="AD19" i="23"/>
  <c r="AE16" i="23"/>
  <c r="AD21" i="23"/>
  <c r="AE18" i="23"/>
  <c r="AD21" i="20"/>
  <c r="AE18" i="20"/>
  <c r="AE17" i="20"/>
  <c r="AD20" i="20"/>
  <c r="AE16" i="20"/>
  <c r="AD19" i="20"/>
  <c r="AD19" i="21"/>
  <c r="AE16" i="21"/>
  <c r="AE18" i="21"/>
  <c r="AD21" i="21"/>
  <c r="AE17" i="21"/>
  <c r="AD20" i="21"/>
  <c r="AG18" i="4"/>
  <c r="AF21" i="4"/>
  <c r="AF17" i="4"/>
  <c r="AE20" i="4"/>
  <c r="AG16" i="4"/>
  <c r="AF19" i="4"/>
  <c r="AE19" i="22" l="1"/>
  <c r="AF16" i="22"/>
  <c r="AF18" i="22"/>
  <c r="AE21" i="22"/>
  <c r="AF17" i="22"/>
  <c r="AE20" i="22"/>
  <c r="BU14" i="24"/>
  <c r="BU15" i="24"/>
  <c r="BU13" i="24"/>
  <c r="BV12" i="24"/>
  <c r="AF17" i="24"/>
  <c r="AE20" i="24"/>
  <c r="AF16" i="24"/>
  <c r="AE19" i="24"/>
  <c r="AF18" i="24"/>
  <c r="AE21" i="24"/>
  <c r="AF18" i="23"/>
  <c r="AE21" i="23"/>
  <c r="AE20" i="23"/>
  <c r="AF17" i="23"/>
  <c r="AF16" i="23"/>
  <c r="AE19" i="23"/>
  <c r="AF17" i="20"/>
  <c r="AE20" i="20"/>
  <c r="AE21" i="20"/>
  <c r="AF18" i="20"/>
  <c r="AF16" i="20"/>
  <c r="AE19" i="20"/>
  <c r="AF18" i="21"/>
  <c r="AE21" i="21"/>
  <c r="AF16" i="21"/>
  <c r="AE19" i="21"/>
  <c r="AF17" i="21"/>
  <c r="AE20" i="21"/>
  <c r="AH18" i="4"/>
  <c r="AG21" i="4"/>
  <c r="AG17" i="4"/>
  <c r="AF20" i="4"/>
  <c r="AH16" i="4"/>
  <c r="AG19" i="4"/>
  <c r="AF19" i="22" l="1"/>
  <c r="AG16" i="22"/>
  <c r="AG18" i="22"/>
  <c r="AF21" i="22"/>
  <c r="AG17" i="22"/>
  <c r="AF20" i="22"/>
  <c r="BV13" i="24"/>
  <c r="BV14" i="24"/>
  <c r="BW12" i="24"/>
  <c r="BV15" i="24"/>
  <c r="AG16" i="24"/>
  <c r="AF19" i="24"/>
  <c r="AG18" i="24"/>
  <c r="AF21" i="24"/>
  <c r="AG17" i="24"/>
  <c r="AF20" i="24"/>
  <c r="AG17" i="23"/>
  <c r="AF20" i="23"/>
  <c r="AG16" i="23"/>
  <c r="AF19" i="23"/>
  <c r="AG18" i="23"/>
  <c r="AF21" i="23"/>
  <c r="AF19" i="20"/>
  <c r="AG16" i="20"/>
  <c r="AG17" i="20"/>
  <c r="AF20" i="20"/>
  <c r="AF21" i="20"/>
  <c r="AG18" i="20"/>
  <c r="AG16" i="21"/>
  <c r="AF19" i="21"/>
  <c r="AG17" i="21"/>
  <c r="AF20" i="21"/>
  <c r="AG18" i="21"/>
  <c r="AF21" i="21"/>
  <c r="AI18" i="4"/>
  <c r="AH21" i="4"/>
  <c r="AH17" i="4"/>
  <c r="AG20" i="4"/>
  <c r="AI16" i="4"/>
  <c r="AH19" i="4"/>
  <c r="AH16" i="22" l="1"/>
  <c r="AG19" i="22"/>
  <c r="AH18" i="22"/>
  <c r="AG21" i="22"/>
  <c r="AH17" i="22"/>
  <c r="AG20" i="22"/>
  <c r="BW15" i="24"/>
  <c r="BW13" i="24"/>
  <c r="BX12" i="24"/>
  <c r="BW14" i="24"/>
  <c r="AH18" i="24"/>
  <c r="AG21" i="24"/>
  <c r="AH17" i="24"/>
  <c r="AG20" i="24"/>
  <c r="AG19" i="24"/>
  <c r="AH16" i="24"/>
  <c r="AH16" i="23"/>
  <c r="AG19" i="23"/>
  <c r="AH18" i="23"/>
  <c r="AG21" i="23"/>
  <c r="AH17" i="23"/>
  <c r="AG20" i="23"/>
  <c r="AH17" i="20"/>
  <c r="X26" i="20" s="1"/>
  <c r="AG20" i="20"/>
  <c r="AG21" i="20"/>
  <c r="AH18" i="20"/>
  <c r="AH16" i="20"/>
  <c r="AG19" i="20"/>
  <c r="AH17" i="21"/>
  <c r="AG20" i="21"/>
  <c r="AH18" i="21"/>
  <c r="AG21" i="21"/>
  <c r="AH16" i="21"/>
  <c r="AG19" i="21"/>
  <c r="AJ18" i="4"/>
  <c r="AI21" i="4"/>
  <c r="AI17" i="4"/>
  <c r="AH20" i="4"/>
  <c r="AJ16" i="4"/>
  <c r="AI19" i="4"/>
  <c r="AH21" i="22" l="1"/>
  <c r="AI18" i="22"/>
  <c r="AH20" i="22"/>
  <c r="AI17" i="22"/>
  <c r="AH19" i="22"/>
  <c r="AI16" i="22"/>
  <c r="AH19" i="24"/>
  <c r="AI16" i="24"/>
  <c r="AH21" i="24"/>
  <c r="AI18" i="24"/>
  <c r="AI17" i="24"/>
  <c r="AH20" i="24"/>
  <c r="BX14" i="24"/>
  <c r="BX15" i="24"/>
  <c r="BY12" i="24"/>
  <c r="BX13" i="24"/>
  <c r="AH20" i="23"/>
  <c r="AI17" i="23"/>
  <c r="AH21" i="23"/>
  <c r="AI18" i="23"/>
  <c r="AH19" i="23"/>
  <c r="AI16" i="23"/>
  <c r="AI18" i="20"/>
  <c r="AH21" i="20"/>
  <c r="AH19" i="20"/>
  <c r="AI16" i="20"/>
  <c r="AI17" i="20"/>
  <c r="AH20" i="20"/>
  <c r="AH21" i="21"/>
  <c r="AI18" i="21"/>
  <c r="AH19" i="21"/>
  <c r="AI16" i="21"/>
  <c r="AH20" i="21"/>
  <c r="AI17" i="21"/>
  <c r="AK18" i="4"/>
  <c r="AJ21" i="4"/>
  <c r="AJ17" i="4"/>
  <c r="AI20" i="4"/>
  <c r="AK16" i="4"/>
  <c r="AJ19" i="4"/>
  <c r="AI19" i="22" l="1"/>
  <c r="AJ16" i="22"/>
  <c r="AJ18" i="22"/>
  <c r="AI21" i="22"/>
  <c r="AJ17" i="22"/>
  <c r="AI20" i="22"/>
  <c r="AJ16" i="24"/>
  <c r="AI19" i="24"/>
  <c r="BY14" i="24"/>
  <c r="BY15" i="24"/>
  <c r="BY13" i="24"/>
  <c r="BZ12" i="24"/>
  <c r="AI20" i="24"/>
  <c r="AJ17" i="24"/>
  <c r="AJ18" i="24"/>
  <c r="AI21" i="24"/>
  <c r="AI21" i="23"/>
  <c r="AJ18" i="23"/>
  <c r="AI19" i="23"/>
  <c r="AJ16" i="23"/>
  <c r="AJ17" i="23"/>
  <c r="AI20" i="23"/>
  <c r="AI19" i="20"/>
  <c r="AJ16" i="20"/>
  <c r="AI20" i="20"/>
  <c r="AJ17" i="20"/>
  <c r="AI21" i="20"/>
  <c r="AJ18" i="20"/>
  <c r="AJ18" i="21"/>
  <c r="AI21" i="21"/>
  <c r="AJ16" i="21"/>
  <c r="AI19" i="21"/>
  <c r="AJ17" i="21"/>
  <c r="AI20" i="21"/>
  <c r="AL18" i="4"/>
  <c r="AK21" i="4"/>
  <c r="AK17" i="4"/>
  <c r="AJ20" i="4"/>
  <c r="AL16" i="4"/>
  <c r="AK19" i="4"/>
  <c r="AK18" i="22" l="1"/>
  <c r="AJ21" i="22"/>
  <c r="AK16" i="22"/>
  <c r="AJ19" i="22"/>
  <c r="AK17" i="22"/>
  <c r="AJ20" i="22"/>
  <c r="BZ13" i="24"/>
  <c r="BZ15" i="24"/>
  <c r="BZ14" i="24"/>
  <c r="CA12" i="24"/>
  <c r="AK18" i="24"/>
  <c r="AJ21" i="24"/>
  <c r="AK16" i="24"/>
  <c r="AJ19" i="24"/>
  <c r="AK17" i="24"/>
  <c r="AJ20" i="24"/>
  <c r="AK18" i="23"/>
  <c r="AJ21" i="23"/>
  <c r="AK16" i="23"/>
  <c r="AJ19" i="23"/>
  <c r="AK17" i="23"/>
  <c r="AJ20" i="23"/>
  <c r="AJ20" i="20"/>
  <c r="AK17" i="20"/>
  <c r="AJ21" i="20"/>
  <c r="AK18" i="20"/>
  <c r="AJ19" i="20"/>
  <c r="AK16" i="20"/>
  <c r="AK16" i="21"/>
  <c r="AJ19" i="21"/>
  <c r="AK17" i="21"/>
  <c r="AJ20" i="21"/>
  <c r="AK18" i="21"/>
  <c r="AJ21" i="21"/>
  <c r="AM18" i="4"/>
  <c r="AL21" i="4"/>
  <c r="AL17" i="4"/>
  <c r="AK20" i="4"/>
  <c r="AM16" i="4"/>
  <c r="AL19" i="4"/>
  <c r="AL16" i="22" l="1"/>
  <c r="AK19" i="22"/>
  <c r="AL17" i="22"/>
  <c r="AK20" i="22"/>
  <c r="AL18" i="22"/>
  <c r="AK21" i="22"/>
  <c r="AL17" i="24"/>
  <c r="AK20" i="24"/>
  <c r="AL18" i="24"/>
  <c r="AK21" i="24"/>
  <c r="CA13" i="24"/>
  <c r="CA14" i="24"/>
  <c r="CA15" i="24"/>
  <c r="AL16" i="24"/>
  <c r="AK19" i="24"/>
  <c r="AL16" i="23"/>
  <c r="AK19" i="23"/>
  <c r="AL17" i="23"/>
  <c r="AK20" i="23"/>
  <c r="AL18" i="23"/>
  <c r="AK21" i="23"/>
  <c r="AL17" i="20"/>
  <c r="AK20" i="20"/>
  <c r="AK21" i="20"/>
  <c r="AL18" i="20"/>
  <c r="AL16" i="20"/>
  <c r="AK19" i="20"/>
  <c r="AK20" i="21"/>
  <c r="AL17" i="21"/>
  <c r="AL18" i="21"/>
  <c r="AK21" i="21"/>
  <c r="AL16" i="21"/>
  <c r="AK19" i="21"/>
  <c r="AN18" i="4"/>
  <c r="AM21" i="4"/>
  <c r="AM17" i="4"/>
  <c r="AL20" i="4"/>
  <c r="AN16" i="4"/>
  <c r="AM19" i="4"/>
  <c r="AL20" i="22" l="1"/>
  <c r="AM17" i="22"/>
  <c r="AL21" i="22"/>
  <c r="AM18" i="22"/>
  <c r="AL19" i="22"/>
  <c r="AM16" i="22"/>
  <c r="AL20" i="24"/>
  <c r="AM17" i="24"/>
  <c r="AL19" i="24"/>
  <c r="AM16" i="24"/>
  <c r="AM18" i="24"/>
  <c r="AL21" i="24"/>
  <c r="AM17" i="23"/>
  <c r="AL20" i="23"/>
  <c r="AL21" i="23"/>
  <c r="AM18" i="23"/>
  <c r="AL19" i="23"/>
  <c r="AM16" i="23"/>
  <c r="AL21" i="20"/>
  <c r="AM18" i="20"/>
  <c r="AL19" i="20"/>
  <c r="AM16" i="20"/>
  <c r="AL20" i="20"/>
  <c r="AM17" i="20"/>
  <c r="AL21" i="21"/>
  <c r="AM18" i="21"/>
  <c r="AL20" i="21"/>
  <c r="AM17" i="21"/>
  <c r="AL19" i="21"/>
  <c r="AM16" i="21"/>
  <c r="AO18" i="4"/>
  <c r="AN21" i="4"/>
  <c r="AN17" i="4"/>
  <c r="AM20" i="4"/>
  <c r="AO16" i="4"/>
  <c r="AN19" i="4"/>
  <c r="AN16" i="22" l="1"/>
  <c r="AM19" i="22"/>
  <c r="AN17" i="22"/>
  <c r="AM20" i="22"/>
  <c r="AN18" i="22"/>
  <c r="AM21" i="22"/>
  <c r="AN17" i="24"/>
  <c r="AM20" i="24"/>
  <c r="AN18" i="24"/>
  <c r="AM21" i="24"/>
  <c r="AN16" i="24"/>
  <c r="AM19" i="24"/>
  <c r="AN16" i="23"/>
  <c r="AM19" i="23"/>
  <c r="AN18" i="23"/>
  <c r="AM21" i="23"/>
  <c r="AM20" i="23"/>
  <c r="AN17" i="23"/>
  <c r="AN16" i="20"/>
  <c r="AM19" i="20"/>
  <c r="AN17" i="20"/>
  <c r="AM20" i="20"/>
  <c r="AM21" i="20"/>
  <c r="AN18" i="20"/>
  <c r="AN16" i="21"/>
  <c r="AM19" i="21"/>
  <c r="AN18" i="21"/>
  <c r="AM21" i="21"/>
  <c r="AN17" i="21"/>
  <c r="AM20" i="21"/>
  <c r="AP18" i="4"/>
  <c r="AO21" i="4"/>
  <c r="AO17" i="4"/>
  <c r="AN20" i="4"/>
  <c r="AP16" i="4"/>
  <c r="AO19" i="4"/>
  <c r="AN20" i="22" l="1"/>
  <c r="AO17" i="22"/>
  <c r="AO18" i="22"/>
  <c r="AN21" i="22"/>
  <c r="AO16" i="22"/>
  <c r="AN19" i="22"/>
  <c r="AO16" i="24"/>
  <c r="AN19" i="24"/>
  <c r="AO17" i="24"/>
  <c r="AN20" i="24"/>
  <c r="AO18" i="24"/>
  <c r="AN21" i="24"/>
  <c r="AO17" i="23"/>
  <c r="AN20" i="23"/>
  <c r="AO18" i="23"/>
  <c r="AN21" i="23"/>
  <c r="AO16" i="23"/>
  <c r="AN19" i="23"/>
  <c r="AN21" i="20"/>
  <c r="AO18" i="20"/>
  <c r="AO17" i="20"/>
  <c r="AN20" i="20"/>
  <c r="AN19" i="20"/>
  <c r="AO16" i="20"/>
  <c r="AN21" i="21"/>
  <c r="AO18" i="21"/>
  <c r="AO17" i="21"/>
  <c r="AN20" i="21"/>
  <c r="AO16" i="21"/>
  <c r="AN19" i="21"/>
  <c r="AQ18" i="4"/>
  <c r="AP21" i="4"/>
  <c r="AP17" i="4"/>
  <c r="AO20" i="4"/>
  <c r="AQ16" i="4"/>
  <c r="AP19" i="4"/>
  <c r="AP18" i="22" l="1"/>
  <c r="AO21" i="22"/>
  <c r="AP17" i="22"/>
  <c r="AO20" i="22"/>
  <c r="AP16" i="22"/>
  <c r="AO19" i="22"/>
  <c r="AP17" i="24"/>
  <c r="AO20" i="24"/>
  <c r="AP18" i="24"/>
  <c r="AO21" i="24"/>
  <c r="AP16" i="24"/>
  <c r="AO19" i="24"/>
  <c r="AP18" i="23"/>
  <c r="AO21" i="23"/>
  <c r="AP16" i="23"/>
  <c r="AO19" i="23"/>
  <c r="AO20" i="23"/>
  <c r="AP17" i="23"/>
  <c r="AP17" i="20"/>
  <c r="AO20" i="20"/>
  <c r="AP16" i="20"/>
  <c r="AO19" i="20"/>
  <c r="AP18" i="20"/>
  <c r="AO21" i="20"/>
  <c r="AP18" i="21"/>
  <c r="AO21" i="21"/>
  <c r="AP17" i="21"/>
  <c r="AO20" i="21"/>
  <c r="AO19" i="21"/>
  <c r="AP16" i="21"/>
  <c r="AR18" i="4"/>
  <c r="AQ21" i="4"/>
  <c r="AQ17" i="4"/>
  <c r="AP20" i="4"/>
  <c r="AR16" i="4"/>
  <c r="AQ19" i="4"/>
  <c r="AP20" i="22" l="1"/>
  <c r="AQ17" i="22"/>
  <c r="AP19" i="22"/>
  <c r="AQ16" i="22"/>
  <c r="AP21" i="22"/>
  <c r="AQ18" i="22"/>
  <c r="AP21" i="24"/>
  <c r="AQ18" i="24"/>
  <c r="AP19" i="24"/>
  <c r="AQ16" i="24"/>
  <c r="AP20" i="24"/>
  <c r="AQ17" i="24"/>
  <c r="AP19" i="23"/>
  <c r="AQ16" i="23"/>
  <c r="AP20" i="23"/>
  <c r="AQ17" i="23"/>
  <c r="AQ18" i="23"/>
  <c r="AP21" i="23"/>
  <c r="AP19" i="20"/>
  <c r="AQ16" i="20"/>
  <c r="AP21" i="20"/>
  <c r="AQ18" i="20"/>
  <c r="AP20" i="20"/>
  <c r="AQ17" i="20"/>
  <c r="AP20" i="21"/>
  <c r="AQ17" i="21"/>
  <c r="AP19" i="21"/>
  <c r="AQ16" i="21"/>
  <c r="AP21" i="21"/>
  <c r="AQ18" i="21"/>
  <c r="AS18" i="4"/>
  <c r="AR21" i="4"/>
  <c r="AR17" i="4"/>
  <c r="AQ20" i="4"/>
  <c r="AS16" i="4"/>
  <c r="AR19" i="4"/>
  <c r="AR16" i="22" l="1"/>
  <c r="AQ19" i="22"/>
  <c r="AR18" i="22"/>
  <c r="AQ21" i="22"/>
  <c r="AQ20" i="22"/>
  <c r="AR17" i="22"/>
  <c r="AQ19" i="24"/>
  <c r="AR16" i="24"/>
  <c r="AR17" i="24"/>
  <c r="AQ20" i="24"/>
  <c r="AR18" i="24"/>
  <c r="AQ21" i="24"/>
  <c r="AR17" i="23"/>
  <c r="AQ20" i="23"/>
  <c r="AQ19" i="23"/>
  <c r="AR16" i="23"/>
  <c r="AQ21" i="23"/>
  <c r="AR18" i="23"/>
  <c r="AQ21" i="20"/>
  <c r="AR18" i="20"/>
  <c r="AR17" i="20"/>
  <c r="AQ20" i="20"/>
  <c r="AQ19" i="20"/>
  <c r="AR16" i="20"/>
  <c r="AR16" i="21"/>
  <c r="AQ19" i="21"/>
  <c r="AR18" i="21"/>
  <c r="AQ21" i="21"/>
  <c r="AR17" i="21"/>
  <c r="AQ20" i="21"/>
  <c r="AT18" i="4"/>
  <c r="AS21" i="4"/>
  <c r="AS17" i="4"/>
  <c r="AR20" i="4"/>
  <c r="AT16" i="4"/>
  <c r="AS19" i="4"/>
  <c r="AR20" i="22" l="1"/>
  <c r="AS17" i="22"/>
  <c r="AS18" i="22"/>
  <c r="AR21" i="22"/>
  <c r="AR19" i="22"/>
  <c r="AS16" i="22"/>
  <c r="AS16" i="24"/>
  <c r="AR19" i="24"/>
  <c r="AS17" i="24"/>
  <c r="AR20" i="24"/>
  <c r="AS18" i="24"/>
  <c r="AR21" i="24"/>
  <c r="AS16" i="23"/>
  <c r="AR19" i="23"/>
  <c r="AS18" i="23"/>
  <c r="AR21" i="23"/>
  <c r="AS17" i="23"/>
  <c r="AR20" i="23"/>
  <c r="AR19" i="20"/>
  <c r="AS16" i="20"/>
  <c r="AR20" i="20"/>
  <c r="AS17" i="20"/>
  <c r="AS18" i="20"/>
  <c r="AR21" i="20"/>
  <c r="AS18" i="21"/>
  <c r="AR21" i="21"/>
  <c r="AS17" i="21"/>
  <c r="AR20" i="21"/>
  <c r="AS16" i="21"/>
  <c r="AR19" i="21"/>
  <c r="AU18" i="4"/>
  <c r="AT21" i="4"/>
  <c r="AT17" i="4"/>
  <c r="AS20" i="4"/>
  <c r="AU16" i="4"/>
  <c r="AT19" i="4"/>
  <c r="AT16" i="22" l="1"/>
  <c r="AS19" i="22"/>
  <c r="AS20" i="22"/>
  <c r="AT17" i="22"/>
  <c r="AT18" i="22"/>
  <c r="AS21" i="22"/>
  <c r="AT17" i="24"/>
  <c r="AS20" i="24"/>
  <c r="AS21" i="24"/>
  <c r="AT18" i="24"/>
  <c r="AT16" i="24"/>
  <c r="AS19" i="24"/>
  <c r="AT18" i="23"/>
  <c r="AS21" i="23"/>
  <c r="AT17" i="23"/>
  <c r="AS20" i="23"/>
  <c r="AT16" i="23"/>
  <c r="AS19" i="23"/>
  <c r="AT17" i="20"/>
  <c r="AS20" i="20"/>
  <c r="AT16" i="20"/>
  <c r="AS19" i="20"/>
  <c r="AT18" i="20"/>
  <c r="AS21" i="20"/>
  <c r="AT17" i="21"/>
  <c r="AS20" i="21"/>
  <c r="AT16" i="21"/>
  <c r="AS19" i="21"/>
  <c r="AT18" i="21"/>
  <c r="AS21" i="21"/>
  <c r="AV18" i="4"/>
  <c r="AU21" i="4"/>
  <c r="AU17" i="4"/>
  <c r="AT20" i="4"/>
  <c r="AV16" i="4"/>
  <c r="AU19" i="4"/>
  <c r="AU17" i="22" l="1"/>
  <c r="AT20" i="22"/>
  <c r="AU18" i="22"/>
  <c r="AT21" i="22"/>
  <c r="AT19" i="22"/>
  <c r="AU16" i="22"/>
  <c r="AT21" i="24"/>
  <c r="AU18" i="24"/>
  <c r="AT19" i="24"/>
  <c r="AU16" i="24"/>
  <c r="AT20" i="24"/>
  <c r="AU17" i="24"/>
  <c r="AT20" i="23"/>
  <c r="AU17" i="23"/>
  <c r="AT19" i="23"/>
  <c r="AU16" i="23"/>
  <c r="AT21" i="23"/>
  <c r="AU18" i="23"/>
  <c r="AT21" i="20"/>
  <c r="AU18" i="20"/>
  <c r="AU17" i="20"/>
  <c r="AT20" i="20"/>
  <c r="AT19" i="20"/>
  <c r="AU16" i="20"/>
  <c r="AT19" i="21"/>
  <c r="AU16" i="21"/>
  <c r="AT21" i="21"/>
  <c r="AU18" i="21"/>
  <c r="AT20" i="21"/>
  <c r="AU17" i="21"/>
  <c r="AW18" i="4"/>
  <c r="AV21" i="4"/>
  <c r="AV17" i="4"/>
  <c r="AU20" i="4"/>
  <c r="AW16" i="4"/>
  <c r="AV19" i="4"/>
  <c r="AU21" i="22" l="1"/>
  <c r="AV18" i="22"/>
  <c r="AU19" i="22"/>
  <c r="AV16" i="22"/>
  <c r="AU20" i="22"/>
  <c r="AV17" i="22"/>
  <c r="AV16" i="24"/>
  <c r="AU19" i="24"/>
  <c r="AV17" i="24"/>
  <c r="AU20" i="24"/>
  <c r="AV18" i="24"/>
  <c r="AU21" i="24"/>
  <c r="AV16" i="23"/>
  <c r="AU19" i="23"/>
  <c r="AU20" i="23"/>
  <c r="AV17" i="23"/>
  <c r="AV18" i="23"/>
  <c r="AU21" i="23"/>
  <c r="AU20" i="20"/>
  <c r="AV17" i="20"/>
  <c r="AU19" i="20"/>
  <c r="AV16" i="20"/>
  <c r="AU21" i="20"/>
  <c r="AV18" i="20"/>
  <c r="AV18" i="21"/>
  <c r="AU21" i="21"/>
  <c r="AV17" i="21"/>
  <c r="AU20" i="21"/>
  <c r="AV16" i="21"/>
  <c r="AU19" i="21"/>
  <c r="AX18" i="4"/>
  <c r="AW21" i="4"/>
  <c r="AW17" i="4"/>
  <c r="AV20" i="4"/>
  <c r="AX16" i="4"/>
  <c r="AW19" i="4"/>
  <c r="AV19" i="22" l="1"/>
  <c r="AW16" i="22"/>
  <c r="AW17" i="22"/>
  <c r="AV20" i="22"/>
  <c r="AV21" i="22"/>
  <c r="AW18" i="22"/>
  <c r="AW17" i="24"/>
  <c r="AV20" i="24"/>
  <c r="AV21" i="24"/>
  <c r="AW18" i="24"/>
  <c r="AW16" i="24"/>
  <c r="AV19" i="24"/>
  <c r="AW17" i="23"/>
  <c r="AV20" i="23"/>
  <c r="AW18" i="23"/>
  <c r="AV21" i="23"/>
  <c r="AW16" i="23"/>
  <c r="AV19" i="23"/>
  <c r="AW17" i="20"/>
  <c r="AV20" i="20"/>
  <c r="AV19" i="20"/>
  <c r="AW16" i="20"/>
  <c r="AV21" i="20"/>
  <c r="AW18" i="20"/>
  <c r="AW17" i="21"/>
  <c r="AV20" i="21"/>
  <c r="AV19" i="21"/>
  <c r="AW16" i="21"/>
  <c r="AW18" i="21"/>
  <c r="AV21" i="21"/>
  <c r="AY18" i="4"/>
  <c r="AX21" i="4"/>
  <c r="AX17" i="4"/>
  <c r="AW20" i="4"/>
  <c r="AY16" i="4"/>
  <c r="AX19" i="4"/>
  <c r="AW20" i="22" l="1"/>
  <c r="AX17" i="22"/>
  <c r="AX18" i="22"/>
  <c r="AW21" i="22"/>
  <c r="AW19" i="22"/>
  <c r="AX16" i="22"/>
  <c r="AX18" i="24"/>
  <c r="AW21" i="24"/>
  <c r="AX16" i="24"/>
  <c r="AW19" i="24"/>
  <c r="AX17" i="24"/>
  <c r="AW20" i="24"/>
  <c r="AX18" i="23"/>
  <c r="AW21" i="23"/>
  <c r="AX16" i="23"/>
  <c r="AW19" i="23"/>
  <c r="AX17" i="23"/>
  <c r="AW20" i="23"/>
  <c r="AX18" i="20"/>
  <c r="AW21" i="20"/>
  <c r="AX16" i="20"/>
  <c r="AW19" i="20"/>
  <c r="AX17" i="20"/>
  <c r="AW20" i="20"/>
  <c r="AX16" i="21"/>
  <c r="AW19" i="21"/>
  <c r="AX18" i="21"/>
  <c r="AW21" i="21"/>
  <c r="AX17" i="21"/>
  <c r="AW20" i="21"/>
  <c r="AZ18" i="4"/>
  <c r="AY21" i="4"/>
  <c r="AY17" i="4"/>
  <c r="AX20" i="4"/>
  <c r="AZ16" i="4"/>
  <c r="AY19" i="4"/>
  <c r="AX19" i="22" l="1"/>
  <c r="AY16" i="22"/>
  <c r="AX20" i="22"/>
  <c r="AY17" i="22"/>
  <c r="AY18" i="22"/>
  <c r="AX21" i="22"/>
  <c r="AX19" i="24"/>
  <c r="AY16" i="24"/>
  <c r="AX20" i="24"/>
  <c r="AY17" i="24"/>
  <c r="AX21" i="24"/>
  <c r="AY18" i="24"/>
  <c r="AX19" i="23"/>
  <c r="AY16" i="23"/>
  <c r="AX20" i="23"/>
  <c r="AY17" i="23"/>
  <c r="AX21" i="23"/>
  <c r="AY18" i="23"/>
  <c r="AX19" i="20"/>
  <c r="AY16" i="20"/>
  <c r="AX20" i="20"/>
  <c r="AY17" i="20"/>
  <c r="AX21" i="20"/>
  <c r="AY18" i="20"/>
  <c r="AX21" i="21"/>
  <c r="AY18" i="21"/>
  <c r="AX20" i="21"/>
  <c r="AY17" i="21"/>
  <c r="AX19" i="21"/>
  <c r="AY16" i="21"/>
  <c r="BA18" i="4"/>
  <c r="AZ21" i="4"/>
  <c r="AZ17" i="4"/>
  <c r="AY20" i="4"/>
  <c r="BA16" i="4"/>
  <c r="AZ19" i="4"/>
  <c r="AZ16" i="22" l="1"/>
  <c r="AY19" i="22"/>
  <c r="AZ17" i="22"/>
  <c r="AY20" i="22"/>
  <c r="AY21" i="22"/>
  <c r="AZ18" i="22"/>
  <c r="AZ18" i="24"/>
  <c r="AY21" i="24"/>
  <c r="AZ17" i="24"/>
  <c r="AY20" i="24"/>
  <c r="AY19" i="24"/>
  <c r="AZ16" i="24"/>
  <c r="AZ17" i="23"/>
  <c r="AY20" i="23"/>
  <c r="AY21" i="23"/>
  <c r="AZ18" i="23"/>
  <c r="AY19" i="23"/>
  <c r="AZ16" i="23"/>
  <c r="AY20" i="20"/>
  <c r="AZ17" i="20"/>
  <c r="AY21" i="20"/>
  <c r="AZ18" i="20"/>
  <c r="AY19" i="20"/>
  <c r="AZ16" i="20"/>
  <c r="AZ17" i="21"/>
  <c r="AY20" i="21"/>
  <c r="AZ16" i="21"/>
  <c r="AY19" i="21"/>
  <c r="AZ18" i="21"/>
  <c r="AY21" i="21"/>
  <c r="BB18" i="4"/>
  <c r="BB21" i="4" s="1"/>
  <c r="BA21" i="4"/>
  <c r="BA17" i="4"/>
  <c r="AZ20" i="4"/>
  <c r="BB16" i="4"/>
  <c r="BB19" i="4" s="1"/>
  <c r="BA19" i="4"/>
  <c r="BA18" i="22" l="1"/>
  <c r="AZ21" i="22"/>
  <c r="BA17" i="22"/>
  <c r="AZ20" i="22"/>
  <c r="BA16" i="22"/>
  <c r="AZ19" i="22"/>
  <c r="BA17" i="24"/>
  <c r="AZ20" i="24"/>
  <c r="AZ19" i="24"/>
  <c r="BA16" i="24"/>
  <c r="BA18" i="24"/>
  <c r="AZ21" i="24"/>
  <c r="BA18" i="23"/>
  <c r="AZ21" i="23"/>
  <c r="BA16" i="23"/>
  <c r="AZ19" i="23"/>
  <c r="BA17" i="23"/>
  <c r="AZ20" i="23"/>
  <c r="AZ21" i="20"/>
  <c r="BA18" i="20"/>
  <c r="BA16" i="20"/>
  <c r="AZ19" i="20"/>
  <c r="AZ20" i="20"/>
  <c r="BA17" i="20"/>
  <c r="BA16" i="21"/>
  <c r="AZ19" i="21"/>
  <c r="BA18" i="21"/>
  <c r="AZ21" i="21"/>
  <c r="BA17" i="21"/>
  <c r="AZ20" i="21"/>
  <c r="BB17" i="4"/>
  <c r="BB20" i="4" s="1"/>
  <c r="BA20" i="4"/>
  <c r="BB17" i="22" l="1"/>
  <c r="BA20" i="22"/>
  <c r="BB16" i="22"/>
  <c r="BA19" i="22"/>
  <c r="BB18" i="22"/>
  <c r="BA21" i="22"/>
  <c r="BB16" i="24"/>
  <c r="BA19" i="24"/>
  <c r="BB18" i="24"/>
  <c r="BA21" i="24"/>
  <c r="BB17" i="24"/>
  <c r="BA20" i="24"/>
  <c r="BB16" i="23"/>
  <c r="BB19" i="23" s="1"/>
  <c r="BA19" i="23"/>
  <c r="BB17" i="23"/>
  <c r="BB20" i="23" s="1"/>
  <c r="BA20" i="23"/>
  <c r="BA21" i="23"/>
  <c r="BB18" i="23"/>
  <c r="BB21" i="23" s="1"/>
  <c r="BB16" i="20"/>
  <c r="BB19" i="20" s="1"/>
  <c r="BA19" i="20"/>
  <c r="BB17" i="20"/>
  <c r="BB20" i="20" s="1"/>
  <c r="BA20" i="20"/>
  <c r="BB18" i="20"/>
  <c r="BB21" i="20" s="1"/>
  <c r="BA21" i="20"/>
  <c r="BB18" i="21"/>
  <c r="BA21" i="21"/>
  <c r="BA20" i="21"/>
  <c r="BB17" i="21"/>
  <c r="BB16" i="21"/>
  <c r="BA19" i="21"/>
  <c r="BB21" i="22" l="1"/>
  <c r="BC18" i="22"/>
  <c r="BD18" i="22" s="1"/>
  <c r="BE18" i="22" s="1"/>
  <c r="BF18" i="22" s="1"/>
  <c r="BG18" i="22" s="1"/>
  <c r="BH18" i="22" s="1"/>
  <c r="BI18" i="22" s="1"/>
  <c r="BJ18" i="22" s="1"/>
  <c r="BK18" i="22" s="1"/>
  <c r="BL18" i="22" s="1"/>
  <c r="BM18" i="22" s="1"/>
  <c r="BN18" i="22" s="1"/>
  <c r="BO18" i="22" s="1"/>
  <c r="BP18" i="22" s="1"/>
  <c r="BQ18" i="22" s="1"/>
  <c r="BR18" i="22" s="1"/>
  <c r="BS18" i="22" s="1"/>
  <c r="BT18" i="22" s="1"/>
  <c r="BU18" i="22" s="1"/>
  <c r="BV18" i="22" s="1"/>
  <c r="BW18" i="22" s="1"/>
  <c r="BX18" i="22" s="1"/>
  <c r="BY18" i="22" s="1"/>
  <c r="BZ18" i="22" s="1"/>
  <c r="CA18" i="22" s="1"/>
  <c r="CB18" i="22" s="1"/>
  <c r="CC18" i="22" s="1"/>
  <c r="CD18" i="22" s="1"/>
  <c r="CE18" i="22" s="1"/>
  <c r="CF18" i="22" s="1"/>
  <c r="CG18" i="22" s="1"/>
  <c r="CH18" i="22" s="1"/>
  <c r="CI18" i="22" s="1"/>
  <c r="CJ18" i="22" s="1"/>
  <c r="CK18" i="22" s="1"/>
  <c r="CL18" i="22" s="1"/>
  <c r="CM18" i="22" s="1"/>
  <c r="CN18" i="22" s="1"/>
  <c r="CO18" i="22" s="1"/>
  <c r="CP18" i="22" s="1"/>
  <c r="CQ18" i="22" s="1"/>
  <c r="CR18" i="22" s="1"/>
  <c r="CS18" i="22" s="1"/>
  <c r="CT18" i="22" s="1"/>
  <c r="CU18" i="22" s="1"/>
  <c r="CV18" i="22" s="1"/>
  <c r="CW18" i="22" s="1"/>
  <c r="CX18" i="22" s="1"/>
  <c r="CY18" i="22" s="1"/>
  <c r="CZ18" i="22" s="1"/>
  <c r="DA18" i="22" s="1"/>
  <c r="DB18" i="22" s="1"/>
  <c r="DC18" i="22" s="1"/>
  <c r="BB19" i="21"/>
  <c r="BC16" i="21"/>
  <c r="BD16" i="21" s="1"/>
  <c r="BE16" i="21" s="1"/>
  <c r="BF16" i="21" s="1"/>
  <c r="BG16" i="21" s="1"/>
  <c r="BH16" i="21" s="1"/>
  <c r="BI16" i="21" s="1"/>
  <c r="BJ16" i="21" s="1"/>
  <c r="BK16" i="21" s="1"/>
  <c r="BL16" i="21" s="1"/>
  <c r="BM16" i="21" s="1"/>
  <c r="BN16" i="21" s="1"/>
  <c r="BO16" i="21" s="1"/>
  <c r="BP16" i="21" s="1"/>
  <c r="BQ16" i="21" s="1"/>
  <c r="BR16" i="21" s="1"/>
  <c r="BS16" i="21" s="1"/>
  <c r="BT16" i="21" s="1"/>
  <c r="BU16" i="21" s="1"/>
  <c r="BV16" i="21" s="1"/>
  <c r="BW16" i="21" s="1"/>
  <c r="BX16" i="21" s="1"/>
  <c r="BY16" i="21" s="1"/>
  <c r="BZ16" i="21" s="1"/>
  <c r="CA16" i="21" s="1"/>
  <c r="CB16" i="21" s="1"/>
  <c r="CC16" i="21" s="1"/>
  <c r="CD16" i="21" s="1"/>
  <c r="CE16" i="21" s="1"/>
  <c r="CF16" i="21" s="1"/>
  <c r="CG16" i="21" s="1"/>
  <c r="BB19" i="22"/>
  <c r="BC16" i="22"/>
  <c r="BD16" i="22" s="1"/>
  <c r="BE16" i="22" s="1"/>
  <c r="BF16" i="22" s="1"/>
  <c r="BG16" i="22" s="1"/>
  <c r="BH16" i="22" s="1"/>
  <c r="BI16" i="22" s="1"/>
  <c r="BJ16" i="22" s="1"/>
  <c r="BK16" i="22" s="1"/>
  <c r="BL16" i="22" s="1"/>
  <c r="BM16" i="22" s="1"/>
  <c r="BN16" i="22" s="1"/>
  <c r="BO16" i="22" s="1"/>
  <c r="BP16" i="22" s="1"/>
  <c r="BQ16" i="22" s="1"/>
  <c r="BR16" i="22" s="1"/>
  <c r="BS16" i="22" s="1"/>
  <c r="BT16" i="22" s="1"/>
  <c r="BU16" i="22" s="1"/>
  <c r="BV16" i="22" s="1"/>
  <c r="BW16" i="22" s="1"/>
  <c r="BX16" i="22" s="1"/>
  <c r="BY16" i="22" s="1"/>
  <c r="BZ16" i="22" s="1"/>
  <c r="CA16" i="22" s="1"/>
  <c r="CB16" i="22" s="1"/>
  <c r="CC16" i="22" s="1"/>
  <c r="CD16" i="22" s="1"/>
  <c r="CE16" i="22" s="1"/>
  <c r="CF16" i="22" s="1"/>
  <c r="CG16" i="22" s="1"/>
  <c r="CH16" i="22" s="1"/>
  <c r="CI16" i="22" s="1"/>
  <c r="CJ16" i="22" s="1"/>
  <c r="CK16" i="22" s="1"/>
  <c r="CL16" i="22" s="1"/>
  <c r="CM16" i="22" s="1"/>
  <c r="CN16" i="22" s="1"/>
  <c r="CO16" i="22" s="1"/>
  <c r="CP16" i="22" s="1"/>
  <c r="CQ16" i="22" s="1"/>
  <c r="CR16" i="22" s="1"/>
  <c r="CS16" i="22" s="1"/>
  <c r="CT16" i="22" s="1"/>
  <c r="CU16" i="22" s="1"/>
  <c r="CV16" i="22" s="1"/>
  <c r="CW16" i="22" s="1"/>
  <c r="CX16" i="22" s="1"/>
  <c r="CY16" i="22" s="1"/>
  <c r="CZ16" i="22" s="1"/>
  <c r="DA16" i="22" s="1"/>
  <c r="DB16" i="22" s="1"/>
  <c r="DC16" i="22" s="1"/>
  <c r="BB20" i="21"/>
  <c r="BC17" i="21"/>
  <c r="BD17" i="21" s="1"/>
  <c r="BE17" i="21" s="1"/>
  <c r="BF17" i="21" s="1"/>
  <c r="BG17" i="21" s="1"/>
  <c r="BH17" i="21" s="1"/>
  <c r="BI17" i="21" s="1"/>
  <c r="BJ17" i="21" s="1"/>
  <c r="BK17" i="21" s="1"/>
  <c r="BL17" i="21" s="1"/>
  <c r="BM17" i="21" s="1"/>
  <c r="BN17" i="21" s="1"/>
  <c r="BO17" i="21" s="1"/>
  <c r="BP17" i="21" s="1"/>
  <c r="BB21" i="21"/>
  <c r="BC18" i="21"/>
  <c r="BD18" i="21" s="1"/>
  <c r="BE18" i="21" s="1"/>
  <c r="BF18" i="21" s="1"/>
  <c r="BG18" i="21" s="1"/>
  <c r="BH18" i="21" s="1"/>
  <c r="BI18" i="21" s="1"/>
  <c r="BJ18" i="21" s="1"/>
  <c r="BK18" i="21" s="1"/>
  <c r="BL18" i="21" s="1"/>
  <c r="BM18" i="21" s="1"/>
  <c r="BN18" i="21" s="1"/>
  <c r="BO18" i="21" s="1"/>
  <c r="BP18" i="21" s="1"/>
  <c r="BQ18" i="21" s="1"/>
  <c r="BR18" i="21" s="1"/>
  <c r="BS18" i="21" s="1"/>
  <c r="BT18" i="21" s="1"/>
  <c r="BU18" i="21" s="1"/>
  <c r="BV18" i="21" s="1"/>
  <c r="BW18" i="21" s="1"/>
  <c r="BX18" i="21" s="1"/>
  <c r="BY18" i="21" s="1"/>
  <c r="BZ18" i="21" s="1"/>
  <c r="CA18" i="21" s="1"/>
  <c r="CB18" i="21" s="1"/>
  <c r="CC18" i="21" s="1"/>
  <c r="CD18" i="21" s="1"/>
  <c r="CE18" i="21" s="1"/>
  <c r="CF18" i="21" s="1"/>
  <c r="CG18" i="21" s="1"/>
  <c r="BB20" i="22"/>
  <c r="BC17" i="22"/>
  <c r="BD17" i="22" s="1"/>
  <c r="BE17" i="22" s="1"/>
  <c r="BF17" i="22" s="1"/>
  <c r="BG17" i="22" s="1"/>
  <c r="BH17" i="22" s="1"/>
  <c r="BI17" i="22" s="1"/>
  <c r="BJ17" i="22" s="1"/>
  <c r="BK17" i="22" s="1"/>
  <c r="BL17" i="22" s="1"/>
  <c r="BM17" i="22" s="1"/>
  <c r="BN17" i="22" s="1"/>
  <c r="BO17" i="22" s="1"/>
  <c r="BP17" i="22" s="1"/>
  <c r="BQ17" i="22" s="1"/>
  <c r="BR17" i="22" s="1"/>
  <c r="BS17" i="22" s="1"/>
  <c r="BT17" i="22" s="1"/>
  <c r="BU17" i="22" s="1"/>
  <c r="BV17" i="22" s="1"/>
  <c r="BW17" i="22" s="1"/>
  <c r="BX17" i="22" s="1"/>
  <c r="BY17" i="22" s="1"/>
  <c r="BZ17" i="22" s="1"/>
  <c r="CA17" i="22" s="1"/>
  <c r="CB17" i="22" s="1"/>
  <c r="CC17" i="22" s="1"/>
  <c r="CD17" i="22" s="1"/>
  <c r="CE17" i="22" s="1"/>
  <c r="CF17" i="22" s="1"/>
  <c r="CG17" i="22" s="1"/>
  <c r="CH17" i="22" s="1"/>
  <c r="CI17" i="22" s="1"/>
  <c r="CJ17" i="22" s="1"/>
  <c r="CK17" i="22" s="1"/>
  <c r="CL17" i="22" s="1"/>
  <c r="CM17" i="22" s="1"/>
  <c r="CN17" i="22" s="1"/>
  <c r="CO17" i="22" s="1"/>
  <c r="CP17" i="22" s="1"/>
  <c r="CQ17" i="22" s="1"/>
  <c r="CR17" i="22" s="1"/>
  <c r="CS17" i="22" s="1"/>
  <c r="CT17" i="22" s="1"/>
  <c r="CU17" i="22" s="1"/>
  <c r="CV17" i="22" s="1"/>
  <c r="CW17" i="22" s="1"/>
  <c r="CX17" i="22" s="1"/>
  <c r="CY17" i="22" s="1"/>
  <c r="CZ17" i="22" s="1"/>
  <c r="DA17" i="22" s="1"/>
  <c r="DB17" i="22" s="1"/>
  <c r="DC17" i="22" s="1"/>
  <c r="BC18" i="24"/>
  <c r="BB21" i="24"/>
  <c r="BB20" i="24"/>
  <c r="BC17" i="24"/>
  <c r="BB19" i="24"/>
  <c r="BC16" i="24"/>
  <c r="BQ17" i="21" l="1"/>
  <c r="BR17" i="21" s="1"/>
  <c r="BS17" i="21" s="1"/>
  <c r="BT17" i="21" s="1"/>
  <c r="BU17" i="21" s="1"/>
  <c r="BV17" i="21" s="1"/>
  <c r="BW17" i="21" s="1"/>
  <c r="BX17" i="21" s="1"/>
  <c r="BY17" i="21" s="1"/>
  <c r="BZ17" i="21" s="1"/>
  <c r="CA17" i="21" s="1"/>
  <c r="CB17" i="21" s="1"/>
  <c r="CC17" i="21" s="1"/>
  <c r="CD17" i="21" s="1"/>
  <c r="CE17" i="21" s="1"/>
  <c r="CF17" i="21" s="1"/>
  <c r="CG17" i="21" s="1"/>
  <c r="BG23" i="21"/>
  <c r="BD17" i="24"/>
  <c r="BC20" i="24"/>
  <c r="BD16" i="24"/>
  <c r="BC19" i="24"/>
  <c r="BD18" i="24"/>
  <c r="BC21" i="24"/>
  <c r="BE16" i="24" l="1"/>
  <c r="BD19" i="24"/>
  <c r="BE18" i="24"/>
  <c r="BD21" i="24"/>
  <c r="BE17" i="24"/>
  <c r="BD20" i="24"/>
  <c r="BE21" i="24" l="1"/>
  <c r="BF18" i="24"/>
  <c r="BF17" i="24"/>
  <c r="BE20" i="24"/>
  <c r="BE19" i="24"/>
  <c r="BF16" i="24"/>
  <c r="BG17" i="24" l="1"/>
  <c r="BF20" i="24"/>
  <c r="BG16" i="24"/>
  <c r="BF19" i="24"/>
  <c r="BG18" i="24"/>
  <c r="BF21" i="24"/>
  <c r="BG19" i="24" l="1"/>
  <c r="BH16" i="24"/>
  <c r="BG21" i="24"/>
  <c r="BH18" i="24"/>
  <c r="BG20" i="24"/>
  <c r="BH17" i="24"/>
  <c r="BH21" i="24" l="1"/>
  <c r="BI18" i="24"/>
  <c r="BH20" i="24"/>
  <c r="BI17" i="24"/>
  <c r="BI16" i="24"/>
  <c r="BH19" i="24"/>
  <c r="BI20" i="24" l="1"/>
  <c r="BJ17" i="24"/>
  <c r="BJ18" i="24"/>
  <c r="BI21" i="24"/>
  <c r="BI19" i="24"/>
  <c r="BJ16" i="24"/>
  <c r="BJ21" i="24" l="1"/>
  <c r="BK18" i="24"/>
  <c r="BJ19" i="24"/>
  <c r="BK16" i="24"/>
  <c r="BJ20" i="24"/>
  <c r="BK17" i="24"/>
  <c r="BL16" i="24" l="1"/>
  <c r="BK19" i="24"/>
  <c r="BL17" i="24"/>
  <c r="BK20" i="24"/>
  <c r="BK21" i="24"/>
  <c r="BL18" i="24"/>
  <c r="BM17" i="24" l="1"/>
  <c r="BL20" i="24"/>
  <c r="BM18" i="24"/>
  <c r="BL21" i="24"/>
  <c r="BM16" i="24"/>
  <c r="BL19" i="24"/>
  <c r="BM21" i="24" l="1"/>
  <c r="BN18" i="24"/>
  <c r="BN16" i="24"/>
  <c r="BM19" i="24"/>
  <c r="BM20" i="24"/>
  <c r="BN17" i="24"/>
  <c r="BN19" i="24" l="1"/>
  <c r="BO16" i="24"/>
  <c r="BN20" i="24"/>
  <c r="BO17" i="24"/>
  <c r="BO18" i="24"/>
  <c r="BN21" i="24"/>
  <c r="BO20" i="24" l="1"/>
  <c r="BP17" i="24"/>
  <c r="BP16" i="24"/>
  <c r="BO19" i="24"/>
  <c r="BO21" i="24"/>
  <c r="BP18" i="24"/>
  <c r="BQ16" i="24" l="1"/>
  <c r="BP19" i="24"/>
  <c r="BQ18" i="24"/>
  <c r="BP21" i="24"/>
  <c r="BQ17" i="24"/>
  <c r="BP20" i="24"/>
  <c r="BR18" i="24" l="1"/>
  <c r="BQ21" i="24"/>
  <c r="BR17" i="24"/>
  <c r="BQ20" i="24"/>
  <c r="BQ19" i="24"/>
  <c r="BR16" i="24"/>
  <c r="BS17" i="24" l="1"/>
  <c r="BR20" i="24"/>
  <c r="BS16" i="24"/>
  <c r="BR19" i="24"/>
  <c r="BS18" i="24"/>
  <c r="BR21" i="24"/>
  <c r="BT16" i="24" l="1"/>
  <c r="BS19" i="24"/>
  <c r="BS21" i="24"/>
  <c r="BT18" i="24"/>
  <c r="BT17" i="24"/>
  <c r="BS20" i="24"/>
  <c r="BT20" i="24" l="1"/>
  <c r="BU17" i="24"/>
  <c r="BU18" i="24"/>
  <c r="BT21" i="24"/>
  <c r="BT19" i="24"/>
  <c r="BU16" i="24"/>
  <c r="BV18" i="24" l="1"/>
  <c r="BU21" i="24"/>
  <c r="BV16" i="24"/>
  <c r="BU19" i="24"/>
  <c r="BU20" i="24"/>
  <c r="BV17" i="24"/>
  <c r="BV20" i="24" l="1"/>
  <c r="BW17" i="24"/>
  <c r="BV19" i="24"/>
  <c r="BW16" i="24"/>
  <c r="BV21" i="24"/>
  <c r="BW18" i="24"/>
  <c r="BX18" i="24" l="1"/>
  <c r="BW21" i="24"/>
  <c r="BW19" i="24"/>
  <c r="BX16" i="24"/>
  <c r="BW20" i="24"/>
  <c r="BX17" i="24"/>
  <c r="BX19" i="24" l="1"/>
  <c r="BY16" i="24"/>
  <c r="BX20" i="24"/>
  <c r="BY17" i="24"/>
  <c r="BY18" i="24"/>
  <c r="BX21" i="24"/>
  <c r="BY20" i="24" l="1"/>
  <c r="BZ17" i="24"/>
  <c r="BY19" i="24"/>
  <c r="BZ16" i="24"/>
  <c r="BY21" i="24"/>
  <c r="BZ18" i="24"/>
  <c r="BZ21" i="24" l="1"/>
  <c r="CA18" i="24"/>
  <c r="CA21" i="24" s="1"/>
  <c r="BZ20" i="24"/>
  <c r="CA17" i="24"/>
  <c r="CA20" i="24" s="1"/>
  <c r="BZ19" i="24"/>
  <c r="CA16" i="24"/>
  <c r="CA19" i="24" s="1"/>
</calcChain>
</file>

<file path=xl/sharedStrings.xml><?xml version="1.0" encoding="utf-8"?>
<sst xmlns="http://schemas.openxmlformats.org/spreadsheetml/2006/main" count="973" uniqueCount="206">
  <si>
    <t>ROK</t>
  </si>
  <si>
    <t>CF</t>
  </si>
  <si>
    <t>CSH</t>
  </si>
  <si>
    <t>SHCF</t>
  </si>
  <si>
    <t>VVP</t>
  </si>
  <si>
    <t>b)</t>
  </si>
  <si>
    <t>c)</t>
  </si>
  <si>
    <t>in</t>
  </si>
  <si>
    <t>iv</t>
  </si>
  <si>
    <t>CSHn</t>
  </si>
  <si>
    <t>CSHv</t>
  </si>
  <si>
    <t>a)</t>
  </si>
  <si>
    <t>rf</t>
  </si>
  <si>
    <t>rd</t>
  </si>
  <si>
    <t>WACC</t>
  </si>
  <si>
    <t>ISH</t>
  </si>
  <si>
    <r>
      <rPr>
        <sz val="11"/>
        <color theme="1"/>
        <rFont val="Calibri"/>
        <family val="2"/>
        <charset val="238"/>
      </rPr>
      <t>Ʃ</t>
    </r>
    <r>
      <rPr>
        <sz val="11"/>
        <color theme="1"/>
        <rFont val="Calibri"/>
        <family val="2"/>
        <charset val="238"/>
        <scheme val="minor"/>
      </rPr>
      <t>CF</t>
    </r>
    <r>
      <rPr>
        <vertAlign val="subscript"/>
        <sz val="11"/>
        <color theme="1"/>
        <rFont val="Calibri"/>
        <family val="2"/>
        <charset val="238"/>
        <scheme val="minor"/>
      </rPr>
      <t>rf</t>
    </r>
  </si>
  <si>
    <t>ƩCFrd</t>
  </si>
  <si>
    <r>
      <t>ƩCF</t>
    </r>
    <r>
      <rPr>
        <vertAlign val="subscript"/>
        <sz val="11"/>
        <color theme="1"/>
        <rFont val="Calibri"/>
        <family val="2"/>
        <charset val="238"/>
        <scheme val="minor"/>
      </rPr>
      <t>WACC</t>
    </r>
  </si>
  <si>
    <r>
      <t>DDN</t>
    </r>
    <r>
      <rPr>
        <vertAlign val="subscript"/>
        <sz val="11"/>
        <color theme="1"/>
        <rFont val="Calibri"/>
        <family val="2"/>
        <charset val="238"/>
        <scheme val="minor"/>
      </rPr>
      <t>rf</t>
    </r>
  </si>
  <si>
    <t>DDNrd</t>
  </si>
  <si>
    <r>
      <t>DDN</t>
    </r>
    <r>
      <rPr>
        <vertAlign val="subscript"/>
        <sz val="11"/>
        <color theme="1"/>
        <rFont val="Calibri"/>
        <family val="2"/>
        <charset val="238"/>
        <scheme val="minor"/>
      </rPr>
      <t>WACC</t>
    </r>
  </si>
  <si>
    <t>-</t>
  </si>
  <si>
    <t xml:space="preserve"> - </t>
  </si>
  <si>
    <t>1000 kč /ha</t>
  </si>
  <si>
    <r>
      <t>-</t>
    </r>
    <r>
      <rPr>
        <sz val="8"/>
        <color rgb="FF000000"/>
        <rFont val="Times New Roman"/>
        <family val="1"/>
        <charset val="238"/>
      </rPr>
      <t>           </t>
    </r>
  </si>
  <si>
    <r>
      <t>-</t>
    </r>
    <r>
      <rPr>
        <sz val="8"/>
        <color rgb="FF000000"/>
        <rFont val="Times New Roman"/>
        <family val="1"/>
        <charset val="238"/>
      </rPr>
      <t>        </t>
    </r>
  </si>
  <si>
    <t>https://www.czso.cz/csu/czso/ipc_cr</t>
  </si>
  <si>
    <t>Výstupní objekt VDB (czso.cz)</t>
  </si>
  <si>
    <t>X</t>
  </si>
  <si>
    <t>x</t>
  </si>
  <si>
    <t>SDN</t>
  </si>
  <si>
    <t>let</t>
  </si>
  <si>
    <t>&gt;50</t>
  </si>
  <si>
    <t>DDNrf</t>
  </si>
  <si>
    <t>DDNWACC</t>
  </si>
  <si>
    <t>euro 1 EUR 25,625</t>
  </si>
  <si>
    <t>CZK/EUR</t>
  </si>
  <si>
    <r>
      <t>DDN</t>
    </r>
    <r>
      <rPr>
        <strike/>
        <vertAlign val="subscript"/>
        <sz val="11"/>
        <color theme="1"/>
        <rFont val="Calibri"/>
        <family val="2"/>
        <charset val="238"/>
        <scheme val="minor"/>
      </rPr>
      <t>rf</t>
    </r>
  </si>
  <si>
    <r>
      <t>DDN</t>
    </r>
    <r>
      <rPr>
        <strike/>
        <vertAlign val="subscript"/>
        <sz val="11"/>
        <color theme="1"/>
        <rFont val="Calibri"/>
        <family val="2"/>
        <charset val="238"/>
        <scheme val="minor"/>
      </rPr>
      <t>WACC</t>
    </r>
  </si>
  <si>
    <t>Kč/m</t>
  </si>
  <si>
    <t>CZK / EUR</t>
  </si>
  <si>
    <t>&gt;80</t>
  </si>
  <si>
    <t>costs for 5 years of production</t>
  </si>
  <si>
    <t>year average</t>
  </si>
  <si>
    <t>Biostrip</t>
  </si>
  <si>
    <t>Orchard</t>
  </si>
  <si>
    <t>Mixture</t>
  </si>
  <si>
    <t>Wheat</t>
  </si>
  <si>
    <t>Rape</t>
  </si>
  <si>
    <t>Incomes for 5 years of production(according to ČSÚ za rok 2020):</t>
  </si>
  <si>
    <t>Cash flow (incomes - costs) every 5 years of production:</t>
  </si>
  <si>
    <t>year average (prices 2021)</t>
  </si>
  <si>
    <t>Suma (cash flow) for 5 year</t>
  </si>
  <si>
    <t>Investition costs</t>
  </si>
  <si>
    <t>land price Kč/ha</t>
  </si>
  <si>
    <t>Discont rate</t>
  </si>
  <si>
    <t>rf 10 year</t>
  </si>
  <si>
    <t>rf 5 year</t>
  </si>
  <si>
    <t>rf 15 year</t>
  </si>
  <si>
    <t>after 5 year</t>
  </si>
  <si>
    <t>after 10 year</t>
  </si>
  <si>
    <t>after 15 year</t>
  </si>
  <si>
    <t>Incomes - costs - investicional costs</t>
  </si>
  <si>
    <t>absolut ROI</t>
  </si>
  <si>
    <t>average ROI</t>
  </si>
  <si>
    <t>after 5 year (average in %/year)</t>
  </si>
  <si>
    <t>after 15 year (average in %/year)</t>
  </si>
  <si>
    <t>after 10 year (average in %/year)</t>
  </si>
  <si>
    <t>median</t>
  </si>
  <si>
    <t>Field</t>
  </si>
  <si>
    <t>Meadow</t>
  </si>
  <si>
    <t>Price of land in South Moravia Region</t>
  </si>
  <si>
    <t>land price in South Moravia Region</t>
  </si>
  <si>
    <t>Basic information</t>
  </si>
  <si>
    <t>Matherial</t>
  </si>
  <si>
    <t>A Biostrip</t>
  </si>
  <si>
    <t>B Orchard</t>
  </si>
  <si>
    <t>C Mixture</t>
  </si>
  <si>
    <t>D Wheat</t>
  </si>
  <si>
    <t>E Rape</t>
  </si>
  <si>
    <t>Seed</t>
  </si>
  <si>
    <t>Fertilizers</t>
  </si>
  <si>
    <t>Pesticides</t>
  </si>
  <si>
    <t>total</t>
  </si>
  <si>
    <t>Work operation*)</t>
  </si>
  <si>
    <t>Tillage</t>
  </si>
  <si>
    <t>Plowing</t>
  </si>
  <si>
    <t>Preparation for sowing</t>
  </si>
  <si>
    <t>Sowing</t>
  </si>
  <si>
    <t>Spraying (including water import)</t>
  </si>
  <si>
    <t>Fertilization (including imports)</t>
  </si>
  <si>
    <t>Commodity harvest</t>
  </si>
  <si>
    <t>Commodity remmoval</t>
  </si>
  <si>
    <t xml:space="preserve">Others (inspection of tha land during the year) </t>
  </si>
  <si>
    <t>with inflation</t>
  </si>
  <si>
    <t>3100 + inflation 3,8 % in 2021</t>
  </si>
  <si>
    <t>500 (dragging, skidding)</t>
  </si>
  <si>
    <r>
      <t xml:space="preserve">Material costs for growing a biostrip (Kč . ha </t>
    </r>
    <r>
      <rPr>
        <vertAlign val="superscript"/>
        <sz val="8"/>
        <color rgb="FF000000"/>
        <rFont val="Times New Roman"/>
        <family val="1"/>
        <charset val="238"/>
      </rPr>
      <t xml:space="preserve">-1 </t>
    </r>
    <r>
      <rPr>
        <sz val="8"/>
        <color rgb="FF000000"/>
        <rFont val="Times New Roman"/>
        <family val="1"/>
        <charset val="238"/>
      </rPr>
      <t>)</t>
    </r>
  </si>
  <si>
    <r>
      <t xml:space="preserve">Material costs for management in a landscape-forming orchard (in the mode of organic farming) (Kč . ha </t>
    </r>
    <r>
      <rPr>
        <vertAlign val="superscript"/>
        <sz val="8"/>
        <color rgb="FF000000"/>
        <rFont val="Times New Roman"/>
        <family val="1"/>
        <charset val="238"/>
      </rPr>
      <t xml:space="preserve">-1 </t>
    </r>
    <r>
      <rPr>
        <sz val="8"/>
        <color rgb="FF000000"/>
        <rFont val="Times New Roman"/>
        <family val="1"/>
        <charset val="238"/>
      </rPr>
      <t>)</t>
    </r>
  </si>
  <si>
    <t>It is assumed that the landscape garden is already established or will be established with 100% support - subsidies from the POPFK, PPK or OPZP program</t>
  </si>
  <si>
    <t>Mowing – 800 (1x fallowing in spring, followed by proper late mowing in July)</t>
  </si>
  <si>
    <t>Heaping – 420</t>
  </si>
  <si>
    <t>Enlightening cut</t>
  </si>
  <si>
    <t>Collecting and baling hay 1300</t>
  </si>
  <si>
    <t>Loading and transportation of bales – 600 Kč/ha</t>
  </si>
  <si>
    <t>Fruit delivery - self-collection</t>
  </si>
  <si>
    <t>Fruit picking - self-collection</t>
  </si>
  <si>
    <t>for the first year, then for next 4 years 0,- Kč</t>
  </si>
  <si>
    <t>500, 1x in 5 years, hence  - 100</t>
  </si>
  <si>
    <t>4000 -1 x in 5 years – hence 800  + inflation 3,8 %</t>
  </si>
  <si>
    <t>2700, 1x in 5 years, hence  - 540</t>
  </si>
  <si>
    <t>900, 1x in 5 years, hence  - 180</t>
  </si>
  <si>
    <t>According to Czech national Bank 25.625 CZK/EUR, resource: https://www.cnb.cz/cs/financni-trhy/devizovy-trh/kurzy-devizoveho-trhu/kurzy-devizoveho-trhu/</t>
  </si>
  <si>
    <r>
      <t xml:space="preserve">Material costs for growing winter wheat (Kč . ha </t>
    </r>
    <r>
      <rPr>
        <vertAlign val="superscript"/>
        <sz val="8"/>
        <color rgb="FF000000"/>
        <rFont val="Times New Roman"/>
        <family val="1"/>
        <charset val="238"/>
      </rPr>
      <t xml:space="preserve">-1 </t>
    </r>
    <r>
      <rPr>
        <sz val="8"/>
        <color rgb="FF000000"/>
        <rFont val="Times New Roman"/>
        <family val="1"/>
        <charset val="238"/>
      </rPr>
      <t>)</t>
    </r>
  </si>
  <si>
    <t>1600 (when sowing 220 kg/ha, in 2021 it is 0.22x5023,-Kč = 1105 Kč)</t>
  </si>
  <si>
    <t>3800 + inflation 3,8 %</t>
  </si>
  <si>
    <t>3300 + inflation 3,8 %</t>
  </si>
  <si>
    <t>400 (compactor)</t>
  </si>
  <si>
    <t>1300 (when 162,5 kg/ha 12031Kč/t in 2021 = 1955 Kč</t>
  </si>
  <si>
    <t>5000 + inflation 3,8 %</t>
  </si>
  <si>
    <t>5100 + inflation 3,8 %</t>
  </si>
  <si>
    <t>Inflation coeficient</t>
  </si>
  <si>
    <t>see source on the right</t>
  </si>
  <si>
    <t>Material costs for growing winter rape (Kč . ha -1 )</t>
  </si>
  <si>
    <t>Table Y Gross margin from biostrips, winter wheat and winter rape (land income)</t>
  </si>
  <si>
    <t>C Mixture for the first year</t>
  </si>
  <si>
    <t>C Mixture for 2nd to 5th year</t>
  </si>
  <si>
    <r>
      <t xml:space="preserve">Material costs of mixture management (Kč . ha </t>
    </r>
    <r>
      <rPr>
        <vertAlign val="superscript"/>
        <sz val="8"/>
        <color rgb="FF000000"/>
        <rFont val="Times New Roman"/>
        <family val="1"/>
        <charset val="238"/>
      </rPr>
      <t xml:space="preserve">-1 </t>
    </r>
    <r>
      <rPr>
        <sz val="8"/>
        <color rgb="FF000000"/>
        <rFont val="Times New Roman"/>
        <family val="1"/>
        <charset val="238"/>
      </rPr>
      <t>)</t>
    </r>
  </si>
  <si>
    <r>
      <t xml:space="preserve">Purchase price (Kč . t </t>
    </r>
    <r>
      <rPr>
        <b/>
        <vertAlign val="superscript"/>
        <sz val="8"/>
        <color rgb="FF000000"/>
        <rFont val="Times New Roman"/>
        <family val="1"/>
        <charset val="238"/>
      </rPr>
      <t xml:space="preserve">-1 </t>
    </r>
    <r>
      <rPr>
        <b/>
        <sz val="8"/>
        <color rgb="FF000000"/>
        <rFont val="Times New Roman"/>
        <family val="1"/>
        <charset val="238"/>
      </rPr>
      <t>)</t>
    </r>
  </si>
  <si>
    <r>
      <t xml:space="preserve">Yiled (t . ha </t>
    </r>
    <r>
      <rPr>
        <b/>
        <vertAlign val="superscript"/>
        <sz val="8"/>
        <color rgb="FF000000"/>
        <rFont val="Times New Roman"/>
        <family val="1"/>
        <charset val="238"/>
      </rPr>
      <t xml:space="preserve">-1 </t>
    </r>
    <r>
      <rPr>
        <b/>
        <sz val="8"/>
        <color rgb="FF000000"/>
        <rFont val="Times New Roman"/>
        <family val="1"/>
        <charset val="238"/>
      </rPr>
      <t>)</t>
    </r>
  </si>
  <si>
    <r>
      <t xml:space="preserve">Compensation payment (Kč . ha </t>
    </r>
    <r>
      <rPr>
        <b/>
        <vertAlign val="superscript"/>
        <sz val="8"/>
        <color rgb="FF000000"/>
        <rFont val="Times New Roman"/>
        <family val="1"/>
        <charset val="238"/>
      </rPr>
      <t xml:space="preserve">-1 </t>
    </r>
    <r>
      <rPr>
        <b/>
        <sz val="8"/>
        <color rgb="FF000000"/>
        <rFont val="Times New Roman"/>
        <family val="1"/>
        <charset val="238"/>
      </rPr>
      <t>)</t>
    </r>
  </si>
  <si>
    <t>Payment for SAPS, Greening, Top-Up</t>
  </si>
  <si>
    <r>
      <t xml:space="preserve">Income (Kč .ha </t>
    </r>
    <r>
      <rPr>
        <b/>
        <vertAlign val="superscript"/>
        <sz val="8"/>
        <color rgb="FF000000"/>
        <rFont val="Times New Roman"/>
        <family val="1"/>
        <charset val="238"/>
      </rPr>
      <t xml:space="preserve">-1 </t>
    </r>
    <r>
      <rPr>
        <b/>
        <sz val="8"/>
        <color rgb="FF000000"/>
        <rFont val="Times New Roman"/>
        <family val="1"/>
        <charset val="238"/>
      </rPr>
      <t>) –  for the sale of cultivated commodities/ for the service of establishing a biostrip</t>
    </r>
  </si>
  <si>
    <t>unprized</t>
  </si>
  <si>
    <t>nharvested</t>
  </si>
  <si>
    <t>Market price of hay – 3000 (in 2020 price 2199,- Kč, in 2021 price 2290 Kč)</t>
  </si>
  <si>
    <t>Price for self-collecting fruit – 2 kč/kg, update to 8kč/kg</t>
  </si>
  <si>
    <t>1,72 of hay</t>
  </si>
  <si>
    <t>1000 kg/ha fruit</t>
  </si>
  <si>
    <t>4190 (crop J v EZ)</t>
  </si>
  <si>
    <t>4572 (crop R v EZ)</t>
  </si>
  <si>
    <t>3500 (in 2020 price for food proccesing industry 4173,-Kč, in 2021 price 5023,- Kč)</t>
  </si>
  <si>
    <t>8000 (in 2020 average price 9884,- Kč, in 2021 price 12031,-Kč/t)</t>
  </si>
  <si>
    <t>INPUT VALUES FOR CALCULATIONS</t>
  </si>
  <si>
    <t>Operating expenditure budget for every 5 years of production:</t>
  </si>
  <si>
    <t>Operating expenditure budget for every 5 years of production: (according to ČSÚ for 2020):</t>
  </si>
  <si>
    <t>Cash flow (operating income minus expenses) every 5 years of production:</t>
  </si>
  <si>
    <t>Annual average (in original prices)</t>
  </si>
  <si>
    <t>Annual average (in prices)</t>
  </si>
  <si>
    <t>Amount of profit (cash flow) in 5 years</t>
  </si>
  <si>
    <t>Investment costs for individual land categories (i.e. the purchase price of the land):</t>
  </si>
  <si>
    <t>Market price of land in Kč/ha</t>
  </si>
  <si>
    <t>Price after receiving the subsidy (0-100% subsidy) in Kč</t>
  </si>
  <si>
    <t>Loan costs in % (for loan financing)</t>
  </si>
  <si>
    <t>Subsidized loan interest (when financing with a loan) in %</t>
  </si>
  <si>
    <t>search on Sreality.cz as:</t>
  </si>
  <si>
    <t>currently nothing</t>
  </si>
  <si>
    <t>arable land</t>
  </si>
  <si>
    <t>orchard</t>
  </si>
  <si>
    <t>permanent grasslands</t>
  </si>
  <si>
    <t>field</t>
  </si>
  <si>
    <t>meadow</t>
  </si>
  <si>
    <t xml:space="preserve">field </t>
  </si>
  <si>
    <t>Source ČSÚ:</t>
  </si>
  <si>
    <t>Discount rate used:</t>
  </si>
  <si>
    <t>rf 5 years</t>
  </si>
  <si>
    <t>rf 10 years</t>
  </si>
  <si>
    <t>rf 15 years</t>
  </si>
  <si>
    <t>Income - Investment costs - Operating costs</t>
  </si>
  <si>
    <t>After 5 years</t>
  </si>
  <si>
    <t>After 10 years</t>
  </si>
  <si>
    <t>After 15 years</t>
  </si>
  <si>
    <t>absolute ROI = (Revenue - Operating Costs) / Investment Costs</t>
  </si>
  <si>
    <t>After 15 years (average in %/year)</t>
  </si>
  <si>
    <t>After 10 years (average in %/year)</t>
  </si>
  <si>
    <t>After 5 years (average in %/year)</t>
  </si>
  <si>
    <t>average ROI = (Revenue - Operating Costs) / Investment Costs</t>
  </si>
  <si>
    <t>Investment costs</t>
  </si>
  <si>
    <t>Conversion to EUR</t>
  </si>
  <si>
    <t>(price for ha)</t>
  </si>
  <si>
    <t>Items to be added are in blue</t>
  </si>
  <si>
    <t>Results are in yellow</t>
  </si>
  <si>
    <t>Add investment costs:</t>
  </si>
  <si>
    <t>Recommended disc. rate:</t>
  </si>
  <si>
    <t>Year</t>
  </si>
  <si>
    <t>years</t>
  </si>
  <si>
    <t>year</t>
  </si>
  <si>
    <t>static</t>
  </si>
  <si>
    <t>A Biostrip:</t>
  </si>
  <si>
    <t>B Orchard:</t>
  </si>
  <si>
    <t>C Mixture:</t>
  </si>
  <si>
    <t>Valid for 28. 7. 2021</t>
  </si>
  <si>
    <t>Setting up formulas for calculations:</t>
  </si>
  <si>
    <t>Specific calculations:</t>
  </si>
  <si>
    <t>What is VVP? (before the final calculation, it is sufficient to close the desired VVP within an interval of 10%)</t>
  </si>
  <si>
    <t>(VVP for farmers can be compared for a) at the level of risk-free appreciation, b) at the level of interest from the loan in case the land was financed on a loan, c) WACC)</t>
  </si>
  <si>
    <t>VVP A Biostrip:</t>
  </si>
  <si>
    <t>VVP B Orchard:</t>
  </si>
  <si>
    <t>VVP C Mixture:</t>
  </si>
  <si>
    <t>VVP D Wheat:</t>
  </si>
  <si>
    <t>VVP E Rape:</t>
  </si>
  <si>
    <t>Sum CF</t>
  </si>
  <si>
    <t>An orchard is an "fruit orchard". I've been looking for orchard prices on the internet for about an hour now, and no credible institutions keep official statistics. The market price ranges from approx. 25 CZK per meter to XXX (up to thousands) depending on the location and proximity to the city/village. Personally, I would consider a price that is without the potential for development, and I found that to be around 60 to 70 CZK per square meter</t>
  </si>
  <si>
    <t>disc. rate</t>
  </si>
  <si>
    <t>see C10, C11, C12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</si>
</sst>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23"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vertAlign val="subscript"/>
      <sz val="11"/>
      <color theme="1"/>
      <name val="Calibri"/>
      <family val="2"/>
      <charset val="238"/>
      <scheme val="minor"/>
    </font>
    <font>
      <b/>
      <sz val="12"/>
      <color rgb="FF000000"/>
      <name val="Times New Roman"/>
      <family val="1"/>
      <charset val="238"/>
    </font>
    <font>
      <sz val="8"/>
      <color rgb="FF000000"/>
      <name val="Times New Roman"/>
      <family val="1"/>
      <charset val="238"/>
    </font>
    <font>
      <vertAlign val="superscript"/>
      <sz val="8"/>
      <color rgb="FF000000"/>
      <name val="Times New Roman"/>
      <family val="1"/>
      <charset val="238"/>
    </font>
    <font>
      <sz val="10"/>
      <color theme="1"/>
      <name val="Calibri"/>
      <family val="2"/>
      <charset val="238"/>
      <scheme val="minor"/>
    </font>
    <font>
      <b/>
      <sz val="14"/>
      <color theme="1"/>
      <name val="Calibri"/>
      <family val="2"/>
      <charset val="238"/>
      <scheme val="minor"/>
    </font>
    <font>
      <b/>
      <sz val="12"/>
      <color theme="1"/>
      <name val="Times New Roman"/>
      <family val="1"/>
      <charset val="238"/>
    </font>
    <font>
      <b/>
      <sz val="8"/>
      <color rgb="FF000000"/>
      <name val="Times New Roman"/>
      <family val="1"/>
      <charset val="238"/>
    </font>
    <font>
      <sz val="8"/>
      <color theme="1"/>
      <name val="Calibri"/>
      <family val="2"/>
      <charset val="238"/>
      <scheme val="minor"/>
    </font>
    <font>
      <b/>
      <vertAlign val="superscript"/>
      <sz val="8"/>
      <color rgb="FF000000"/>
      <name val="Times New Roman"/>
      <family val="1"/>
      <charset val="238"/>
    </font>
    <font>
      <sz val="8"/>
      <color rgb="FF000000"/>
      <name val="Calibri"/>
      <family val="2"/>
      <charset val="238"/>
    </font>
    <font>
      <sz val="8"/>
      <color theme="1"/>
      <name val="Times New Roman"/>
      <family val="1"/>
      <charset val="238"/>
    </font>
    <font>
      <sz val="8"/>
      <color rgb="FF000000"/>
      <name val="Arial"/>
      <family val="2"/>
      <charset val="238"/>
    </font>
    <font>
      <u/>
      <sz val="11"/>
      <color theme="10"/>
      <name val="Calibri"/>
      <family val="2"/>
      <charset val="238"/>
      <scheme val="minor"/>
    </font>
    <font>
      <sz val="11"/>
      <color rgb="FF2526A9"/>
      <name val="Arial"/>
      <family val="2"/>
      <charset val="238"/>
    </font>
    <font>
      <strike/>
      <sz val="11"/>
      <color theme="1"/>
      <name val="Calibri"/>
      <family val="2"/>
      <charset val="238"/>
      <scheme val="minor"/>
    </font>
    <font>
      <strike/>
      <vertAlign val="subscript"/>
      <sz val="11"/>
      <color theme="1"/>
      <name val="Calibri"/>
      <family val="2"/>
      <charset val="238"/>
      <scheme val="minor"/>
    </font>
    <font>
      <b/>
      <sz val="9"/>
      <color theme="1"/>
      <name val="Calibri"/>
      <family val="2"/>
      <charset val="238"/>
      <scheme val="minor"/>
    </font>
    <font>
      <b/>
      <sz val="12"/>
      <color theme="1"/>
      <name val="Calibri"/>
      <family val="2"/>
      <charset val="238"/>
      <scheme val="minor"/>
    </font>
    <font>
      <strike/>
      <sz val="10"/>
      <color theme="1"/>
      <name val="Calibri"/>
      <family val="2"/>
      <charset val="238"/>
      <scheme val="minor"/>
    </font>
  </fonts>
  <fills count="13">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CC2E5"/>
        <bgColor indexed="64"/>
      </patternFill>
    </fill>
    <fill>
      <patternFill patternType="solid">
        <fgColor rgb="FFBFBFBF"/>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161">
    <xf numFmtId="0" fontId="0" fillId="0" borderId="0" xfId="0"/>
    <xf numFmtId="2" fontId="0" fillId="0" borderId="0" xfId="0" applyNumberFormat="1" applyAlignment="1">
      <alignment horizontal="left"/>
    </xf>
    <xf numFmtId="2" fontId="0" fillId="0" borderId="0" xfId="0" applyNumberFormat="1"/>
    <xf numFmtId="0" fontId="0" fillId="0" borderId="0" xfId="0" applyAlignment="1">
      <alignment horizontal="center"/>
    </xf>
    <xf numFmtId="2" fontId="0" fillId="0" borderId="0" xfId="0" applyNumberFormat="1" applyAlignment="1">
      <alignment horizontal="center"/>
    </xf>
    <xf numFmtId="2" fontId="0" fillId="0" borderId="1" xfId="0" applyNumberFormat="1" applyBorder="1" applyAlignment="1">
      <alignment horizontal="center"/>
    </xf>
    <xf numFmtId="0" fontId="0" fillId="0" borderId="1" xfId="0" applyBorder="1"/>
    <xf numFmtId="0" fontId="0" fillId="0" borderId="1" xfId="0" applyBorder="1" applyAlignment="1">
      <alignment horizontal="center"/>
    </xf>
    <xf numFmtId="0" fontId="1" fillId="0" borderId="0" xfId="0" applyFont="1"/>
    <xf numFmtId="2" fontId="0" fillId="2" borderId="0" xfId="0" applyNumberFormat="1" applyFill="1" applyAlignment="1">
      <alignment horizontal="center"/>
    </xf>
    <xf numFmtId="10" fontId="0" fillId="2" borderId="0" xfId="0" applyNumberFormat="1" applyFill="1" applyAlignment="1">
      <alignment vertical="center"/>
    </xf>
    <xf numFmtId="0" fontId="0" fillId="2" borderId="0" xfId="0" applyFill="1"/>
    <xf numFmtId="2" fontId="0" fillId="2" borderId="1" xfId="0" applyNumberFormat="1" applyFill="1" applyBorder="1" applyAlignment="1">
      <alignment horizontal="left"/>
    </xf>
    <xf numFmtId="164" fontId="0" fillId="2" borderId="1" xfId="0" applyNumberFormat="1" applyFill="1" applyBorder="1" applyAlignment="1">
      <alignment horizontal="left"/>
    </xf>
    <xf numFmtId="0" fontId="0" fillId="0" borderId="0" xfId="0" applyAlignment="1">
      <alignment horizontal="right"/>
    </xf>
    <xf numFmtId="0" fontId="0" fillId="3" borderId="0" xfId="0" applyFill="1" applyAlignment="1">
      <alignment horizontal="center"/>
    </xf>
    <xf numFmtId="2" fontId="0" fillId="0" borderId="0" xfId="0" applyNumberFormat="1" applyFill="1" applyAlignment="1">
      <alignment horizontal="center"/>
    </xf>
    <xf numFmtId="0" fontId="0" fillId="0" borderId="0" xfId="0" applyFill="1" applyAlignment="1">
      <alignment horizontal="center"/>
    </xf>
    <xf numFmtId="10" fontId="0" fillId="0" borderId="0" xfId="0" applyNumberFormat="1" applyFill="1" applyAlignment="1">
      <alignment vertical="center"/>
    </xf>
    <xf numFmtId="2" fontId="0" fillId="3" borderId="1" xfId="0" applyNumberFormat="1" applyFill="1" applyBorder="1" applyAlignment="1">
      <alignment horizontal="center"/>
    </xf>
    <xf numFmtId="0" fontId="0" fillId="3" borderId="1" xfId="0" applyFill="1" applyBorder="1" applyAlignment="1">
      <alignment horizontal="center"/>
    </xf>
    <xf numFmtId="0" fontId="0" fillId="3" borderId="0" xfId="0" applyFill="1"/>
    <xf numFmtId="2" fontId="0" fillId="0" borderId="1" xfId="0" applyNumberFormat="1" applyFill="1" applyBorder="1" applyAlignment="1">
      <alignment horizontal="left"/>
    </xf>
    <xf numFmtId="0" fontId="5" fillId="5" borderId="9" xfId="0" applyFont="1" applyFill="1" applyBorder="1" applyAlignment="1">
      <alignment horizontal="justify" vertical="center" wrapText="1"/>
    </xf>
    <xf numFmtId="0" fontId="5" fillId="5" borderId="2" xfId="0" applyFont="1" applyFill="1" applyBorder="1" applyAlignment="1">
      <alignment horizontal="justify" vertical="center" wrapText="1"/>
    </xf>
    <xf numFmtId="0" fontId="5" fillId="2" borderId="8" xfId="0" applyFont="1" applyFill="1" applyBorder="1" applyAlignment="1">
      <alignment horizontal="center" vertical="center" wrapText="1"/>
    </xf>
    <xf numFmtId="0" fontId="7" fillId="0" borderId="0" xfId="0" applyFont="1"/>
    <xf numFmtId="0" fontId="4" fillId="4" borderId="11" xfId="0" applyFont="1" applyFill="1" applyBorder="1" applyAlignment="1">
      <alignment horizontal="left" vertical="center" wrapText="1"/>
    </xf>
    <xf numFmtId="0" fontId="0" fillId="6" borderId="0" xfId="0" applyFill="1"/>
    <xf numFmtId="0" fontId="8" fillId="0" borderId="0" xfId="0" applyFont="1"/>
    <xf numFmtId="0" fontId="9" fillId="0" borderId="0" xfId="0" applyFont="1" applyAlignment="1">
      <alignment vertical="center"/>
    </xf>
    <xf numFmtId="3" fontId="0" fillId="0" borderId="0" xfId="0" applyNumberFormat="1"/>
    <xf numFmtId="0" fontId="0" fillId="0" borderId="0" xfId="0" applyFill="1"/>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1" fillId="0" borderId="0" xfId="0" applyFont="1"/>
    <xf numFmtId="0" fontId="5" fillId="2" borderId="12" xfId="0" applyFont="1" applyFill="1" applyBorder="1" applyAlignment="1">
      <alignment horizontal="justify" vertical="center" wrapText="1"/>
    </xf>
    <xf numFmtId="0" fontId="5" fillId="2" borderId="8" xfId="0" applyFont="1" applyFill="1" applyBorder="1" applyAlignment="1">
      <alignment horizontal="justify" vertical="center" wrapText="1"/>
    </xf>
    <xf numFmtId="0" fontId="5" fillId="2" borderId="9" xfId="0" applyFont="1" applyFill="1" applyBorder="1" applyAlignment="1">
      <alignment horizontal="justify" vertical="center" wrapText="1"/>
    </xf>
    <xf numFmtId="0" fontId="10" fillId="2" borderId="3" xfId="0" applyFont="1" applyFill="1" applyBorder="1" applyAlignment="1">
      <alignment horizontal="justify" vertical="center" wrapText="1"/>
    </xf>
    <xf numFmtId="0" fontId="5" fillId="0" borderId="8" xfId="0" applyFont="1" applyBorder="1" applyAlignment="1">
      <alignment horizontal="justify" vertical="center" wrapText="1"/>
    </xf>
    <xf numFmtId="0" fontId="13" fillId="0" borderId="8" xfId="0" applyFont="1" applyBorder="1" applyAlignment="1">
      <alignment horizontal="justify"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5" borderId="2" xfId="0" applyFont="1" applyFill="1" applyBorder="1" applyAlignment="1">
      <alignment horizontal="justify" vertical="center" wrapText="1"/>
    </xf>
    <xf numFmtId="0" fontId="5" fillId="6"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10" fillId="5" borderId="3" xfId="0" applyFont="1" applyFill="1" applyBorder="1" applyAlignment="1">
      <alignment horizontal="justify" vertical="center" wrapText="1"/>
    </xf>
    <xf numFmtId="0" fontId="5" fillId="5" borderId="8" xfId="0" applyFont="1" applyFill="1" applyBorder="1" applyAlignment="1">
      <alignment horizontal="justify" vertical="center" wrapText="1"/>
    </xf>
    <xf numFmtId="0" fontId="11" fillId="0" borderId="0" xfId="0" applyFont="1" applyBorder="1"/>
    <xf numFmtId="0" fontId="0" fillId="2" borderId="1" xfId="0" applyFill="1" applyBorder="1" applyAlignment="1">
      <alignment horizontal="center"/>
    </xf>
    <xf numFmtId="0" fontId="0" fillId="2" borderId="1" xfId="0" applyFill="1" applyBorder="1" applyAlignment="1">
      <alignment horizontal="center" wrapText="1"/>
    </xf>
    <xf numFmtId="0" fontId="0" fillId="2" borderId="1" xfId="0" applyFont="1" applyFill="1" applyBorder="1" applyAlignment="1">
      <alignment horizontal="center" wrapText="1"/>
    </xf>
    <xf numFmtId="0" fontId="16" fillId="0" borderId="0" xfId="1"/>
    <xf numFmtId="0" fontId="0" fillId="0" borderId="16" xfId="0" applyFill="1" applyBorder="1" applyAlignment="1">
      <alignment horizontal="center"/>
    </xf>
    <xf numFmtId="3" fontId="10" fillId="2" borderId="8" xfId="0" applyNumberFormat="1" applyFont="1" applyFill="1" applyBorder="1" applyAlignment="1">
      <alignment horizontal="center" vertical="center" wrapText="1"/>
    </xf>
    <xf numFmtId="0" fontId="7" fillId="0" borderId="0" xfId="0" applyFont="1" applyAlignment="1">
      <alignment horizontal="center"/>
    </xf>
    <xf numFmtId="0" fontId="1" fillId="3" borderId="0" xfId="0" applyFont="1" applyFill="1" applyAlignment="1">
      <alignment horizontal="center"/>
    </xf>
    <xf numFmtId="0" fontId="1" fillId="6" borderId="0" xfId="0" applyFont="1" applyFill="1" applyAlignment="1">
      <alignment horizontal="center"/>
    </xf>
    <xf numFmtId="0" fontId="1" fillId="6" borderId="13" xfId="0" applyFont="1" applyFill="1" applyBorder="1" applyAlignment="1">
      <alignment horizontal="center"/>
    </xf>
    <xf numFmtId="164" fontId="0" fillId="6" borderId="0" xfId="0" applyNumberFormat="1" applyFill="1" applyAlignment="1">
      <alignment horizontal="left"/>
    </xf>
    <xf numFmtId="0" fontId="0" fillId="6" borderId="0" xfId="0" applyFill="1" applyAlignment="1">
      <alignment horizontal="right"/>
    </xf>
    <xf numFmtId="0" fontId="0" fillId="8" borderId="1" xfId="0" applyFill="1" applyBorder="1" applyAlignment="1">
      <alignment horizontal="center"/>
    </xf>
    <xf numFmtId="0" fontId="0" fillId="8" borderId="1" xfId="0" applyFill="1" applyBorder="1" applyAlignment="1">
      <alignment horizontal="center" wrapText="1"/>
    </xf>
    <xf numFmtId="10" fontId="0" fillId="8" borderId="1" xfId="0" applyNumberFormat="1" applyFill="1" applyBorder="1" applyAlignment="1">
      <alignment horizontal="center"/>
    </xf>
    <xf numFmtId="0" fontId="0" fillId="2" borderId="0" xfId="0" applyFill="1" applyBorder="1" applyAlignment="1">
      <alignment horizontal="center"/>
    </xf>
    <xf numFmtId="1" fontId="0" fillId="3" borderId="1" xfId="0" applyNumberFormat="1" applyFill="1" applyBorder="1" applyAlignment="1">
      <alignment horizontal="center"/>
    </xf>
    <xf numFmtId="1" fontId="0" fillId="0" borderId="1" xfId="0" applyNumberFormat="1" applyBorder="1" applyAlignment="1">
      <alignment horizontal="center"/>
    </xf>
    <xf numFmtId="1" fontId="0" fillId="0" borderId="0" xfId="0" applyNumberFormat="1" applyAlignment="1">
      <alignment horizontal="center"/>
    </xf>
    <xf numFmtId="1" fontId="0" fillId="2" borderId="0" xfId="0" applyNumberFormat="1" applyFill="1" applyAlignment="1">
      <alignment horizontal="center"/>
    </xf>
    <xf numFmtId="1" fontId="0" fillId="0" borderId="0" xfId="0" applyNumberFormat="1"/>
    <xf numFmtId="2" fontId="0" fillId="0" borderId="0" xfId="0" applyNumberFormat="1" applyFill="1" applyBorder="1" applyAlignment="1">
      <alignment horizontal="left"/>
    </xf>
    <xf numFmtId="1" fontId="0" fillId="0" borderId="1" xfId="0" applyNumberFormat="1" applyFill="1" applyBorder="1" applyAlignment="1">
      <alignment horizontal="center"/>
    </xf>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165" fontId="0" fillId="0" borderId="0" xfId="0" applyNumberFormat="1" applyAlignment="1">
      <alignment horizontal="center"/>
    </xf>
    <xf numFmtId="1" fontId="0" fillId="2" borderId="0" xfId="0" applyNumberFormat="1" applyFill="1"/>
    <xf numFmtId="1" fontId="0" fillId="0" borderId="0" xfId="0" applyNumberFormat="1" applyFill="1"/>
    <xf numFmtId="2" fontId="0" fillId="3" borderId="0" xfId="0" applyNumberFormat="1" applyFill="1" applyAlignment="1">
      <alignment horizontal="center"/>
    </xf>
    <xf numFmtId="0" fontId="1" fillId="0" borderId="0" xfId="0" applyFont="1" applyAlignment="1">
      <alignment horizontal="center"/>
    </xf>
    <xf numFmtId="2" fontId="1" fillId="0" borderId="0" xfId="0" applyNumberFormat="1" applyFont="1" applyAlignment="1">
      <alignment horizontal="center"/>
    </xf>
    <xf numFmtId="164" fontId="0" fillId="0" borderId="0" xfId="0" applyNumberFormat="1" applyAlignment="1">
      <alignment horizontal="center"/>
    </xf>
    <xf numFmtId="0" fontId="17" fillId="0" borderId="0" xfId="0" applyFont="1"/>
    <xf numFmtId="0" fontId="1" fillId="2" borderId="0" xfId="0" applyFont="1" applyFill="1"/>
    <xf numFmtId="10" fontId="0" fillId="2" borderId="1" xfId="0" applyNumberFormat="1" applyFill="1" applyBorder="1" applyAlignment="1">
      <alignment horizontal="center"/>
    </xf>
    <xf numFmtId="0" fontId="18" fillId="0" borderId="0" xfId="0" applyFont="1"/>
    <xf numFmtId="2" fontId="18" fillId="0" borderId="1" xfId="0" applyNumberFormat="1" applyFont="1" applyFill="1" applyBorder="1" applyAlignment="1">
      <alignment horizontal="left"/>
    </xf>
    <xf numFmtId="1" fontId="0" fillId="7" borderId="1" xfId="0" applyNumberFormat="1" applyFill="1" applyBorder="1" applyAlignment="1">
      <alignment horizontal="center"/>
    </xf>
    <xf numFmtId="0" fontId="11" fillId="0" borderId="0" xfId="0" applyFont="1" applyFill="1"/>
    <xf numFmtId="3" fontId="5" fillId="6" borderId="8" xfId="0" applyNumberFormat="1" applyFont="1" applyFill="1" applyBorder="1" applyAlignment="1">
      <alignment horizontal="justify" vertical="center" wrapText="1"/>
    </xf>
    <xf numFmtId="0" fontId="5" fillId="6" borderId="8" xfId="0" applyFont="1" applyFill="1" applyBorder="1" applyAlignment="1">
      <alignment horizontal="justify" vertical="center" wrapText="1"/>
    </xf>
    <xf numFmtId="0" fontId="10" fillId="8" borderId="3" xfId="0" applyFont="1" applyFill="1" applyBorder="1" applyAlignment="1">
      <alignment horizontal="justify" vertical="center" wrapText="1"/>
    </xf>
    <xf numFmtId="0" fontId="5" fillId="8" borderId="8" xfId="0" applyFont="1" applyFill="1" applyBorder="1" applyAlignment="1">
      <alignment horizontal="justify" vertical="center" wrapText="1"/>
    </xf>
    <xf numFmtId="0" fontId="15" fillId="8" borderId="8" xfId="0" applyFont="1" applyFill="1" applyBorder="1" applyAlignment="1">
      <alignment horizontal="justify" vertical="center" wrapText="1"/>
    </xf>
    <xf numFmtId="0" fontId="13" fillId="8" borderId="8" xfId="0" applyFont="1" applyFill="1" applyBorder="1" applyAlignment="1">
      <alignment horizontal="justify" vertical="center" wrapText="1"/>
    </xf>
    <xf numFmtId="0" fontId="5" fillId="8" borderId="9" xfId="0" applyFont="1" applyFill="1" applyBorder="1" applyAlignment="1">
      <alignment horizontal="justify" vertical="center" wrapText="1"/>
    </xf>
    <xf numFmtId="0" fontId="10" fillId="8" borderId="3"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0" fillId="0" borderId="0" xfId="0" applyAlignment="1">
      <alignment horizontal="center" wrapText="1"/>
    </xf>
    <xf numFmtId="0" fontId="0" fillId="2" borderId="16" xfId="0" applyFill="1" applyBorder="1" applyAlignment="1">
      <alignment horizontal="center"/>
    </xf>
    <xf numFmtId="0" fontId="0" fillId="0" borderId="0" xfId="0" applyAlignment="1">
      <alignment horizontal="center" vertical="top" wrapText="1"/>
    </xf>
    <xf numFmtId="0" fontId="0" fillId="0" borderId="0" xfId="0" applyFont="1" applyAlignment="1">
      <alignment horizontal="center"/>
    </xf>
    <xf numFmtId="0" fontId="7" fillId="9" borderId="0" xfId="0" applyFont="1" applyFill="1" applyAlignment="1">
      <alignment horizontal="center"/>
    </xf>
    <xf numFmtId="0" fontId="0" fillId="9" borderId="0" xfId="0" applyFill="1" applyAlignment="1">
      <alignment horizontal="center"/>
    </xf>
    <xf numFmtId="0" fontId="14" fillId="3" borderId="8" xfId="0" applyFont="1" applyFill="1" applyBorder="1" applyAlignment="1">
      <alignment horizontal="justify" vertical="center" wrapText="1"/>
    </xf>
    <xf numFmtId="0" fontId="5" fillId="3" borderId="8" xfId="0" applyFont="1" applyFill="1" applyBorder="1" applyAlignment="1">
      <alignment horizontal="justify" vertical="center" wrapText="1"/>
    </xf>
    <xf numFmtId="0" fontId="5" fillId="0" borderId="0" xfId="0" applyFont="1" applyFill="1" applyBorder="1" applyAlignment="1">
      <alignment horizontal="right" vertical="center" wrapText="1"/>
    </xf>
    <xf numFmtId="0" fontId="10" fillId="8" borderId="17" xfId="0" applyFont="1" applyFill="1" applyBorder="1" applyAlignment="1">
      <alignment horizontal="center" vertical="center" wrapText="1"/>
    </xf>
    <xf numFmtId="0" fontId="20" fillId="10" borderId="1" xfId="0" applyFont="1" applyFill="1" applyBorder="1"/>
    <xf numFmtId="0" fontId="21" fillId="11" borderId="0" xfId="0" applyFont="1" applyFill="1" applyAlignment="1">
      <alignment horizontal="center"/>
    </xf>
    <xf numFmtId="1" fontId="1" fillId="3" borderId="13" xfId="0" applyNumberFormat="1" applyFont="1" applyFill="1" applyBorder="1" applyAlignment="1">
      <alignment horizontal="center"/>
    </xf>
    <xf numFmtId="0" fontId="18" fillId="2" borderId="0" xfId="0" applyFont="1" applyFill="1" applyBorder="1" applyAlignment="1">
      <alignment horizontal="center"/>
    </xf>
    <xf numFmtId="0" fontId="18" fillId="2" borderId="1" xfId="0" applyFont="1" applyFill="1" applyBorder="1" applyAlignment="1">
      <alignment horizontal="center"/>
    </xf>
    <xf numFmtId="1" fontId="0" fillId="8" borderId="1" xfId="0" applyNumberFormat="1" applyFill="1" applyBorder="1" applyAlignment="1">
      <alignment horizontal="center"/>
    </xf>
    <xf numFmtId="10" fontId="0" fillId="0" borderId="0" xfId="0" applyNumberFormat="1" applyAlignment="1">
      <alignment horizontal="center"/>
    </xf>
    <xf numFmtId="0" fontId="22" fillId="0" borderId="0" xfId="0" applyFont="1"/>
    <xf numFmtId="0" fontId="18" fillId="0" borderId="0" xfId="0" applyFont="1" applyFill="1"/>
    <xf numFmtId="0" fontId="21" fillId="2" borderId="0" xfId="1" applyFont="1" applyFill="1" applyAlignment="1">
      <alignment vertical="center"/>
    </xf>
    <xf numFmtId="0" fontId="18" fillId="2" borderId="0" xfId="0" applyFont="1" applyFill="1"/>
    <xf numFmtId="0" fontId="21" fillId="0" borderId="0" xfId="0" applyFont="1"/>
    <xf numFmtId="0" fontId="21" fillId="2" borderId="0" xfId="0" applyFont="1" applyFill="1" applyAlignment="1">
      <alignment horizontal="right"/>
    </xf>
    <xf numFmtId="0" fontId="21" fillId="2" borderId="0" xfId="0" applyFont="1" applyFill="1" applyAlignment="1">
      <alignment horizontal="left"/>
    </xf>
    <xf numFmtId="2" fontId="0" fillId="0" borderId="0" xfId="0" applyNumberFormat="1" applyFill="1" applyBorder="1" applyAlignment="1">
      <alignment horizontal="center"/>
    </xf>
    <xf numFmtId="2" fontId="0" fillId="12" borderId="1" xfId="0" applyNumberFormat="1" applyFill="1" applyBorder="1" applyAlignment="1">
      <alignment horizontal="left"/>
    </xf>
    <xf numFmtId="1" fontId="0" fillId="12" borderId="1" xfId="0" applyNumberFormat="1" applyFill="1" applyBorder="1" applyAlignment="1">
      <alignment horizontal="center"/>
    </xf>
    <xf numFmtId="0" fontId="0" fillId="12" borderId="0" xfId="0" applyFill="1"/>
    <xf numFmtId="1" fontId="18" fillId="0" borderId="0" xfId="0" applyNumberFormat="1" applyFont="1" applyFill="1"/>
    <xf numFmtId="0" fontId="18" fillId="0" borderId="1" xfId="0" applyFont="1" applyBorder="1" applyAlignment="1">
      <alignment horizontal="center"/>
    </xf>
    <xf numFmtId="2" fontId="18" fillId="0" borderId="1" xfId="0" applyNumberFormat="1" applyFont="1" applyBorder="1" applyAlignment="1">
      <alignment horizontal="center"/>
    </xf>
    <xf numFmtId="1" fontId="18" fillId="0" borderId="1" xfId="0" applyNumberFormat="1" applyFont="1" applyBorder="1" applyAlignment="1">
      <alignment horizontal="center"/>
    </xf>
    <xf numFmtId="0" fontId="0" fillId="2" borderId="14" xfId="0" applyFill="1" applyBorder="1" applyAlignment="1">
      <alignment horizontal="center"/>
    </xf>
    <xf numFmtId="1" fontId="0" fillId="2" borderId="14" xfId="0" applyNumberFormat="1" applyFill="1" applyBorder="1" applyAlignment="1">
      <alignment horizontal="center"/>
    </xf>
    <xf numFmtId="0" fontId="0" fillId="0" borderId="18" xfId="0"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center" wrapText="1"/>
    </xf>
    <xf numFmtId="0" fontId="0" fillId="0" borderId="0" xfId="0" applyFont="1" applyFill="1" applyBorder="1" applyAlignment="1">
      <alignment horizontal="center" wrapText="1"/>
    </xf>
    <xf numFmtId="10" fontId="0" fillId="2" borderId="2" xfId="0" applyNumberFormat="1" applyFill="1" applyBorder="1" applyAlignment="1">
      <alignment horizontal="center" vertical="center"/>
    </xf>
    <xf numFmtId="0" fontId="0" fillId="2" borderId="3" xfId="0" applyFill="1"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1" fontId="0" fillId="2" borderId="4" xfId="0" applyNumberFormat="1" applyFill="1" applyBorder="1" applyAlignment="1">
      <alignment horizontal="center" vertical="center"/>
    </xf>
    <xf numFmtId="1" fontId="0" fillId="2" borderId="5" xfId="0" applyNumberFormat="1" applyFill="1" applyBorder="1" applyAlignment="1">
      <alignment horizontal="center" vertical="center"/>
    </xf>
    <xf numFmtId="0" fontId="10" fillId="2" borderId="2" xfId="0" applyFont="1" applyFill="1" applyBorder="1" applyAlignment="1">
      <alignment horizontal="justify" vertical="center" wrapText="1"/>
    </xf>
    <xf numFmtId="0" fontId="10" fillId="2" borderId="3" xfId="0" applyFont="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5" borderId="10" xfId="0" applyFont="1" applyFill="1" applyBorder="1" applyAlignment="1">
      <alignment horizontal="justify" vertical="center" wrapText="1"/>
    </xf>
    <xf numFmtId="0" fontId="5" fillId="5" borderId="11"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10" fillId="8" borderId="2" xfId="0" applyFont="1" applyFill="1" applyBorder="1" applyAlignment="1">
      <alignment horizontal="justify" vertical="center" wrapText="1"/>
    </xf>
    <xf numFmtId="0" fontId="10" fillId="8" borderId="3" xfId="0" applyFont="1" applyFill="1" applyBorder="1" applyAlignment="1">
      <alignment horizontal="justify" vertical="center" wrapText="1"/>
    </xf>
    <xf numFmtId="0" fontId="5" fillId="8" borderId="2" xfId="0" applyFont="1" applyFill="1" applyBorder="1" applyAlignment="1">
      <alignment horizontal="justify" vertical="center" wrapText="1"/>
    </xf>
    <xf numFmtId="0" fontId="5" fillId="8" borderId="3"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5" fillId="3" borderId="3" xfId="0" applyFont="1" applyFill="1" applyBorder="1" applyAlignment="1">
      <alignment horizontal="justify" vertical="center" wrapText="1"/>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horizontal="left" vertical="top"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vdb.czso.cz/vdbvo2/faces/cs/index.jsf?page=vystup-objekt&amp;z=T&amp;f=TABULKA&amp;skupId=1573&amp;katalog=31785&amp;pvo=CEN02A&amp;pvo=CEN02A&amp;evo=v759_!_CEN02-2020_1" TargetMode="External"/><Relationship Id="rId1" Type="http://schemas.openxmlformats.org/officeDocument/2006/relationships/hyperlink" Target="https://www.czso.cz/csu/czso/ipc_cr"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cnb.cz/cs/financni-trhy/devizovy-trh/kurzy-devizoveho-trhu/kurzy-devizoveho-trhu/" TargetMode="External"/><Relationship Id="rId1" Type="http://schemas.openxmlformats.org/officeDocument/2006/relationships/hyperlink" Target="https://vdb.czso.cz/vdbvo2/faces/cs/index.jsf?page=vystup-objekt&amp;z=T&amp;f=TABULKA&amp;skupId=1573&amp;katalog=31785&amp;pvo=CEN02A&amp;pvo=CEN02A&amp;evo=v759_!_CEN02-2020_1"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U25"/>
  <sheetViews>
    <sheetView topLeftCell="C17" zoomScale="115" zoomScaleNormal="115" workbookViewId="0">
      <selection activeCell="C36" sqref="C35:C36"/>
    </sheetView>
  </sheetViews>
  <sheetFormatPr defaultRowHeight="14.25" x14ac:dyDescent="0.45"/>
  <cols>
    <col min="3" max="3" width="24.46484375" customWidth="1"/>
    <col min="14" max="15" width="9.1328125" style="3"/>
    <col min="16" max="16" width="3.33203125" customWidth="1"/>
    <col min="17" max="17" width="16" customWidth="1"/>
    <col min="19" max="21" width="9.1328125" style="3"/>
  </cols>
  <sheetData>
    <row r="2" spans="3:15" x14ac:dyDescent="0.45">
      <c r="D2" s="21" t="s">
        <v>181</v>
      </c>
      <c r="E2" s="21"/>
      <c r="F2" s="21"/>
    </row>
    <row r="3" spans="3:15" x14ac:dyDescent="0.45">
      <c r="D3" s="11" t="s">
        <v>182</v>
      </c>
      <c r="E3" s="11"/>
      <c r="F3" s="11"/>
    </row>
    <row r="5" spans="3:15" x14ac:dyDescent="0.45">
      <c r="C5" t="s">
        <v>183</v>
      </c>
      <c r="D5" s="15">
        <v>222</v>
      </c>
      <c r="H5" s="8" t="s">
        <v>195</v>
      </c>
    </row>
    <row r="6" spans="3:15" x14ac:dyDescent="0.45">
      <c r="C6" t="s">
        <v>184</v>
      </c>
      <c r="D6" t="s">
        <v>205</v>
      </c>
      <c r="H6" t="s">
        <v>196</v>
      </c>
    </row>
    <row r="8" spans="3:15" x14ac:dyDescent="0.45">
      <c r="C8" s="6" t="s">
        <v>185</v>
      </c>
      <c r="D8" s="20">
        <v>1</v>
      </c>
      <c r="E8" s="20">
        <v>2</v>
      </c>
      <c r="F8" s="20">
        <v>3</v>
      </c>
      <c r="G8" s="20">
        <v>4</v>
      </c>
      <c r="H8" s="20">
        <v>5</v>
      </c>
      <c r="I8" s="20">
        <v>6</v>
      </c>
      <c r="J8" s="20">
        <v>7</v>
      </c>
      <c r="K8" s="20">
        <v>8</v>
      </c>
      <c r="L8" s="20">
        <v>9</v>
      </c>
      <c r="M8" s="20">
        <v>10</v>
      </c>
      <c r="N8" s="7" t="s">
        <v>3</v>
      </c>
      <c r="O8" s="7" t="s">
        <v>2</v>
      </c>
    </row>
    <row r="9" spans="3:15" x14ac:dyDescent="0.45">
      <c r="C9" s="6" t="s">
        <v>1</v>
      </c>
      <c r="D9" s="20">
        <v>80</v>
      </c>
      <c r="E9" s="20">
        <v>111</v>
      </c>
      <c r="F9" s="20">
        <v>120</v>
      </c>
      <c r="G9" s="20">
        <v>120</v>
      </c>
      <c r="H9" s="20">
        <v>130</v>
      </c>
      <c r="I9" s="20">
        <v>130</v>
      </c>
      <c r="J9" s="20">
        <v>130</v>
      </c>
      <c r="K9" s="20">
        <v>130</v>
      </c>
      <c r="L9" s="20">
        <v>130</v>
      </c>
      <c r="M9" s="20">
        <v>130</v>
      </c>
      <c r="N9" s="7"/>
      <c r="O9" s="7"/>
    </row>
    <row r="10" spans="3:15" x14ac:dyDescent="0.45">
      <c r="C10" s="1">
        <v>0.2</v>
      </c>
      <c r="D10" s="4">
        <f>D$9/POWER(1+$C10,D$8)</f>
        <v>66.666666666666671</v>
      </c>
      <c r="E10" s="4">
        <f t="shared" ref="E10:M18" si="0">E$9/POWER(1+$C10,E$8)</f>
        <v>77.083333333333343</v>
      </c>
      <c r="F10" s="4">
        <f t="shared" si="0"/>
        <v>69.444444444444443</v>
      </c>
      <c r="G10" s="4">
        <f t="shared" si="0"/>
        <v>57.870370370370374</v>
      </c>
      <c r="H10" s="4">
        <f t="shared" si="0"/>
        <v>52.244084362139922</v>
      </c>
      <c r="I10" s="4">
        <f t="shared" si="0"/>
        <v>43.536736968449937</v>
      </c>
      <c r="J10" s="4">
        <f t="shared" si="0"/>
        <v>36.280614140374944</v>
      </c>
      <c r="K10" s="4">
        <f t="shared" si="0"/>
        <v>30.233845116979122</v>
      </c>
      <c r="L10" s="4">
        <f t="shared" si="0"/>
        <v>25.194870930815934</v>
      </c>
      <c r="M10" s="4">
        <f t="shared" si="0"/>
        <v>20.995725775679947</v>
      </c>
      <c r="N10" s="9">
        <f>SUM(D10:M10)</f>
        <v>479.55069210925461</v>
      </c>
      <c r="O10" s="9">
        <f>N10-$D$5</f>
        <v>257.55069210925461</v>
      </c>
    </row>
    <row r="11" spans="3:15" x14ac:dyDescent="0.45">
      <c r="C11" s="1">
        <v>0.3</v>
      </c>
      <c r="D11" s="4">
        <f t="shared" ref="D11:D18" si="1">D$9/POWER(1+$C11,D$8)</f>
        <v>61.538461538461533</v>
      </c>
      <c r="E11" s="4">
        <f t="shared" si="0"/>
        <v>65.680473372781051</v>
      </c>
      <c r="F11" s="4">
        <f t="shared" si="0"/>
        <v>54.619936276741001</v>
      </c>
      <c r="G11" s="4">
        <f t="shared" si="0"/>
        <v>42.015335597493078</v>
      </c>
      <c r="H11" s="4">
        <f t="shared" si="0"/>
        <v>35.012779664577565</v>
      </c>
      <c r="I11" s="4">
        <f t="shared" si="0"/>
        <v>26.932907434290431</v>
      </c>
      <c r="J11" s="4">
        <f t="shared" si="0"/>
        <v>20.717621103300328</v>
      </c>
      <c r="K11" s="4">
        <f t="shared" si="0"/>
        <v>15.936631617923332</v>
      </c>
      <c r="L11" s="4">
        <f t="shared" si="0"/>
        <v>12.258947398402563</v>
      </c>
      <c r="M11" s="4">
        <f t="shared" si="0"/>
        <v>9.4299595372327403</v>
      </c>
      <c r="N11" s="9">
        <f t="shared" ref="N11:N17" si="2">SUM(D11:M11)</f>
        <v>344.14305354120359</v>
      </c>
      <c r="O11" s="9">
        <f t="shared" ref="O11:O18" si="3">N11-$D$5</f>
        <v>122.14305354120359</v>
      </c>
    </row>
    <row r="12" spans="3:15" x14ac:dyDescent="0.45">
      <c r="C12" s="1">
        <v>0.5</v>
      </c>
      <c r="D12" s="4">
        <f t="shared" si="1"/>
        <v>53.333333333333336</v>
      </c>
      <c r="E12" s="4">
        <f t="shared" si="0"/>
        <v>49.333333333333336</v>
      </c>
      <c r="F12" s="4">
        <f t="shared" si="0"/>
        <v>35.555555555555557</v>
      </c>
      <c r="G12" s="4">
        <f t="shared" si="0"/>
        <v>23.703703703703702</v>
      </c>
      <c r="H12" s="4">
        <f t="shared" si="0"/>
        <v>17.119341563786008</v>
      </c>
      <c r="I12" s="4">
        <f t="shared" si="0"/>
        <v>11.41289437585734</v>
      </c>
      <c r="J12" s="4">
        <f t="shared" si="0"/>
        <v>7.6085962505715594</v>
      </c>
      <c r="K12" s="4">
        <f t="shared" si="0"/>
        <v>5.0723975003810393</v>
      </c>
      <c r="L12" s="4">
        <f t="shared" si="0"/>
        <v>3.3815983335873598</v>
      </c>
      <c r="M12" s="4">
        <f t="shared" si="0"/>
        <v>2.2543988890582396</v>
      </c>
      <c r="N12" s="9">
        <f t="shared" si="2"/>
        <v>208.7751528391675</v>
      </c>
      <c r="O12" s="9">
        <f t="shared" si="3"/>
        <v>-13.224847160832496</v>
      </c>
    </row>
    <row r="13" spans="3:15" x14ac:dyDescent="0.45">
      <c r="C13" s="1">
        <v>0.6</v>
      </c>
      <c r="D13" s="4">
        <f t="shared" si="1"/>
        <v>50</v>
      </c>
      <c r="E13" s="4">
        <f t="shared" si="0"/>
        <v>43.359374999999993</v>
      </c>
      <c r="F13" s="4">
        <f t="shared" si="0"/>
        <v>29.296874999999993</v>
      </c>
      <c r="G13" s="4">
        <f t="shared" si="0"/>
        <v>18.310546874999993</v>
      </c>
      <c r="H13" s="4">
        <f t="shared" si="0"/>
        <v>12.397766113281243</v>
      </c>
      <c r="I13" s="4">
        <f t="shared" si="0"/>
        <v>7.7486038208007768</v>
      </c>
      <c r="J13" s="4">
        <f t="shared" si="0"/>
        <v>4.8428773880004847</v>
      </c>
      <c r="K13" s="4">
        <f t="shared" si="0"/>
        <v>3.0267983675003025</v>
      </c>
      <c r="L13" s="4">
        <f t="shared" si="0"/>
        <v>1.891748979687689</v>
      </c>
      <c r="M13" s="4">
        <f t="shared" si="0"/>
        <v>1.1823431123048054</v>
      </c>
      <c r="N13" s="9">
        <f t="shared" si="2"/>
        <v>172.05693465657532</v>
      </c>
      <c r="O13" s="9">
        <f t="shared" si="3"/>
        <v>-49.943065343424678</v>
      </c>
    </row>
    <row r="14" spans="3:15" x14ac:dyDescent="0.45">
      <c r="C14" s="1">
        <v>0.7</v>
      </c>
      <c r="D14" s="4">
        <f t="shared" si="1"/>
        <v>47.058823529411768</v>
      </c>
      <c r="E14" s="4">
        <f t="shared" si="0"/>
        <v>38.408304498269899</v>
      </c>
      <c r="F14" s="4">
        <f t="shared" si="0"/>
        <v>24.424994911459397</v>
      </c>
      <c r="G14" s="4">
        <f t="shared" si="0"/>
        <v>14.367644065564352</v>
      </c>
      <c r="H14" s="4">
        <f t="shared" si="0"/>
        <v>9.1558516104086554</v>
      </c>
      <c r="I14" s="4">
        <f t="shared" si="0"/>
        <v>5.3857950649462687</v>
      </c>
      <c r="J14" s="4">
        <f t="shared" si="0"/>
        <v>3.1681147440860409</v>
      </c>
      <c r="K14" s="4">
        <f t="shared" si="0"/>
        <v>1.8635969082859061</v>
      </c>
      <c r="L14" s="4">
        <f t="shared" si="0"/>
        <v>1.0962334754622978</v>
      </c>
      <c r="M14" s="4">
        <f t="shared" si="0"/>
        <v>0.6448432208601752</v>
      </c>
      <c r="N14" s="9">
        <f t="shared" si="2"/>
        <v>145.57420202875474</v>
      </c>
      <c r="O14" s="9">
        <f t="shared" si="3"/>
        <v>-76.42579797124526</v>
      </c>
    </row>
    <row r="15" spans="3:15" x14ac:dyDescent="0.45">
      <c r="C15" s="1">
        <v>0.73</v>
      </c>
      <c r="D15" s="4">
        <f t="shared" si="1"/>
        <v>46.24277456647399</v>
      </c>
      <c r="E15" s="4">
        <f t="shared" si="0"/>
        <v>37.087774399411941</v>
      </c>
      <c r="F15" s="4">
        <f t="shared" si="0"/>
        <v>23.176237712489886</v>
      </c>
      <c r="G15" s="4">
        <f t="shared" si="0"/>
        <v>13.396669197971033</v>
      </c>
      <c r="H15" s="4">
        <f t="shared" si="0"/>
        <v>8.3890510391918802</v>
      </c>
      <c r="I15" s="4">
        <f t="shared" si="0"/>
        <v>4.8491624503999304</v>
      </c>
      <c r="J15" s="4">
        <f t="shared" si="0"/>
        <v>2.8029840753756825</v>
      </c>
      <c r="K15" s="4">
        <f t="shared" si="0"/>
        <v>1.620222008887678</v>
      </c>
      <c r="L15" s="4">
        <f t="shared" si="0"/>
        <v>0.93654451380790626</v>
      </c>
      <c r="M15" s="4">
        <f t="shared" si="0"/>
        <v>0.54135521029358746</v>
      </c>
      <c r="N15" s="9">
        <f t="shared" si="2"/>
        <v>139.0427751743035</v>
      </c>
      <c r="O15" s="9">
        <f t="shared" si="3"/>
        <v>-82.9572248256965</v>
      </c>
    </row>
    <row r="16" spans="3:15" x14ac:dyDescent="0.45">
      <c r="C16" s="13">
        <v>0.74</v>
      </c>
      <c r="D16" s="5">
        <f t="shared" si="1"/>
        <v>45.977011494252871</v>
      </c>
      <c r="E16" s="5">
        <f t="shared" si="0"/>
        <v>36.662703131193027</v>
      </c>
      <c r="F16" s="5">
        <f t="shared" si="0"/>
        <v>22.778939503692463</v>
      </c>
      <c r="G16" s="5">
        <f t="shared" si="0"/>
        <v>13.09134454235199</v>
      </c>
      <c r="H16" s="5">
        <f t="shared" si="0"/>
        <v>8.1507413338398411</v>
      </c>
      <c r="I16" s="5">
        <f t="shared" si="0"/>
        <v>4.6843340999079546</v>
      </c>
      <c r="J16" s="5">
        <f t="shared" si="0"/>
        <v>2.6921460344298587</v>
      </c>
      <c r="K16" s="5">
        <f t="shared" si="0"/>
        <v>1.5472103646148614</v>
      </c>
      <c r="L16" s="5">
        <f t="shared" si="0"/>
        <v>0.88920135897405816</v>
      </c>
      <c r="M16" s="5">
        <f t="shared" si="0"/>
        <v>0.51103526377819442</v>
      </c>
      <c r="N16" s="9">
        <f t="shared" si="2"/>
        <v>136.98466712703512</v>
      </c>
      <c r="O16" s="9">
        <f t="shared" si="3"/>
        <v>-85.015332872964876</v>
      </c>
    </row>
    <row r="17" spans="3:20" x14ac:dyDescent="0.45">
      <c r="C17" s="12">
        <v>0.75</v>
      </c>
      <c r="D17" s="5">
        <f t="shared" si="1"/>
        <v>45.714285714285715</v>
      </c>
      <c r="E17" s="5">
        <f t="shared" si="0"/>
        <v>36.244897959183675</v>
      </c>
      <c r="F17" s="5">
        <f t="shared" si="0"/>
        <v>22.390670553935859</v>
      </c>
      <c r="G17" s="5">
        <f t="shared" si="0"/>
        <v>12.794668887963349</v>
      </c>
      <c r="H17" s="5">
        <f t="shared" si="0"/>
        <v>7.9205093115963585</v>
      </c>
      <c r="I17" s="5">
        <f t="shared" si="0"/>
        <v>4.5260053209122049</v>
      </c>
      <c r="J17" s="5">
        <f t="shared" si="0"/>
        <v>2.5862887548069744</v>
      </c>
      <c r="K17" s="5">
        <f t="shared" si="0"/>
        <v>1.477879288461128</v>
      </c>
      <c r="L17" s="5">
        <f t="shared" si="0"/>
        <v>0.84450245054921613</v>
      </c>
      <c r="M17" s="5">
        <f t="shared" si="0"/>
        <v>0.48257282888526631</v>
      </c>
      <c r="N17" s="9">
        <f t="shared" si="2"/>
        <v>134.98228107057977</v>
      </c>
      <c r="O17" s="9">
        <f t="shared" si="3"/>
        <v>-87.017718929420226</v>
      </c>
      <c r="Q17" s="16"/>
      <c r="R17" s="16"/>
      <c r="S17" s="18"/>
      <c r="T17" s="17"/>
    </row>
    <row r="18" spans="3:20" x14ac:dyDescent="0.45">
      <c r="C18" s="1">
        <v>0.9</v>
      </c>
      <c r="D18" s="4">
        <f t="shared" si="1"/>
        <v>42.10526315789474</v>
      </c>
      <c r="E18" s="4">
        <f t="shared" si="0"/>
        <v>30.747922437673132</v>
      </c>
      <c r="F18" s="4">
        <f t="shared" si="0"/>
        <v>17.495261699956263</v>
      </c>
      <c r="G18" s="4">
        <f t="shared" si="0"/>
        <v>9.2080324736611914</v>
      </c>
      <c r="H18" s="4">
        <f t="shared" si="0"/>
        <v>5.2501939542805038</v>
      </c>
      <c r="I18" s="4">
        <f t="shared" si="0"/>
        <v>2.7632599759371073</v>
      </c>
      <c r="J18" s="4">
        <f t="shared" si="0"/>
        <v>1.4543473557563722</v>
      </c>
      <c r="K18" s="4">
        <f t="shared" si="0"/>
        <v>0.76544597671388004</v>
      </c>
      <c r="L18" s="4">
        <f t="shared" si="0"/>
        <v>0.40286630353362113</v>
      </c>
      <c r="M18" s="4">
        <f t="shared" si="0"/>
        <v>0.21203489659664268</v>
      </c>
      <c r="N18" s="9">
        <f>SUM(D18:M18)</f>
        <v>110.40462823200346</v>
      </c>
      <c r="O18" s="9">
        <f t="shared" si="3"/>
        <v>-111.59537176799654</v>
      </c>
    </row>
    <row r="19" spans="3:20" x14ac:dyDescent="0.45">
      <c r="C19" s="2"/>
      <c r="D19" s="4"/>
      <c r="E19" s="4"/>
      <c r="F19" s="4"/>
      <c r="G19" s="4"/>
      <c r="H19" s="4"/>
      <c r="I19" s="4"/>
      <c r="J19" s="4"/>
      <c r="K19" s="4"/>
      <c r="L19" s="4"/>
      <c r="M19" s="4"/>
    </row>
    <row r="20" spans="3:20" ht="14.65" thickBot="1" x14ac:dyDescent="0.5">
      <c r="D20" s="4"/>
      <c r="E20" s="4"/>
      <c r="J20" s="4"/>
      <c r="K20" s="4"/>
      <c r="L20" s="14" t="s">
        <v>204</v>
      </c>
      <c r="M20" s="3" t="s">
        <v>2</v>
      </c>
      <c r="O20" s="3" t="s">
        <v>4</v>
      </c>
    </row>
    <row r="21" spans="3:20" x14ac:dyDescent="0.45">
      <c r="D21" s="4"/>
      <c r="E21" s="4"/>
      <c r="J21" s="4"/>
      <c r="K21" s="4" t="s">
        <v>7</v>
      </c>
      <c r="L21" s="19">
        <v>0.74</v>
      </c>
      <c r="M21" s="19">
        <v>1.3450741052381545</v>
      </c>
      <c r="N21" s="10" t="s">
        <v>9</v>
      </c>
      <c r="O21" s="137">
        <v>0.74770000000000003</v>
      </c>
      <c r="Q21" s="16"/>
      <c r="R21" s="16"/>
      <c r="S21" s="17"/>
    </row>
    <row r="22" spans="3:20" ht="14.65" thickBot="1" x14ac:dyDescent="0.5">
      <c r="D22" s="4"/>
      <c r="E22" s="4"/>
      <c r="J22" s="4"/>
      <c r="K22" s="4" t="s">
        <v>8</v>
      </c>
      <c r="L22" s="19">
        <v>0.75</v>
      </c>
      <c r="M22" s="19">
        <v>-0.40896225212281934</v>
      </c>
      <c r="N22" s="10" t="s">
        <v>10</v>
      </c>
      <c r="O22" s="138"/>
    </row>
    <row r="23" spans="3:20" x14ac:dyDescent="0.45">
      <c r="D23" s="4"/>
      <c r="E23" s="4"/>
      <c r="F23" s="4"/>
      <c r="G23" s="4"/>
      <c r="H23" s="4"/>
      <c r="I23" s="4"/>
      <c r="J23" s="4"/>
      <c r="K23" s="4"/>
      <c r="L23" s="4"/>
      <c r="M23" s="4"/>
    </row>
    <row r="24" spans="3:20" x14ac:dyDescent="0.45">
      <c r="D24" s="3"/>
      <c r="E24" s="3"/>
      <c r="F24" s="3"/>
      <c r="G24" s="3"/>
      <c r="H24" s="3"/>
      <c r="I24" s="3"/>
      <c r="J24" s="3"/>
      <c r="K24" s="3"/>
      <c r="L24" s="3"/>
      <c r="M24" s="3"/>
    </row>
    <row r="25" spans="3:20" x14ac:dyDescent="0.45">
      <c r="D25" s="3"/>
      <c r="E25" s="3"/>
      <c r="F25" s="3"/>
      <c r="G25" s="3"/>
      <c r="H25" s="3"/>
      <c r="I25" s="3"/>
      <c r="J25" s="3"/>
      <c r="K25" s="3"/>
      <c r="L25" s="3"/>
      <c r="M25" s="3"/>
    </row>
  </sheetData>
  <mergeCells count="1">
    <mergeCell ref="O21:O22"/>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U17"/>
  <sheetViews>
    <sheetView workbookViewId="0">
      <selection activeCell="I7" sqref="I7:I8"/>
    </sheetView>
  </sheetViews>
  <sheetFormatPr defaultRowHeight="14.25" x14ac:dyDescent="0.45"/>
  <cols>
    <col min="1" max="1" width="13.46484375" customWidth="1"/>
    <col min="3" max="3" width="9.1328125" customWidth="1"/>
    <col min="4" max="4" width="11.33203125" customWidth="1"/>
    <col min="5" max="12" width="9.33203125" bestFit="1" customWidth="1"/>
    <col min="13" max="13" width="11.33203125" customWidth="1"/>
    <col min="14" max="17" width="9.33203125" bestFit="1" customWidth="1"/>
    <col min="18" max="18" width="8.86328125" customWidth="1"/>
    <col min="19" max="19" width="9" customWidth="1"/>
    <col min="20" max="20" width="9.33203125" customWidth="1"/>
  </cols>
  <sheetData>
    <row r="1" spans="2:21" x14ac:dyDescent="0.45">
      <c r="N1" s="3"/>
      <c r="O1" s="3"/>
      <c r="S1" s="3"/>
      <c r="T1" s="3"/>
      <c r="U1" s="3"/>
    </row>
    <row r="2" spans="2:21" x14ac:dyDescent="0.45">
      <c r="B2" s="21" t="s">
        <v>181</v>
      </c>
      <c r="C2" s="21"/>
      <c r="D2" s="21"/>
      <c r="N2" s="3"/>
      <c r="O2" s="3"/>
      <c r="S2" s="3"/>
      <c r="T2" s="3"/>
      <c r="U2" s="3"/>
    </row>
    <row r="3" spans="2:21" x14ac:dyDescent="0.45">
      <c r="B3" s="11" t="s">
        <v>182</v>
      </c>
      <c r="C3" s="11"/>
      <c r="D3" s="11"/>
      <c r="F3" s="139" t="s">
        <v>178</v>
      </c>
      <c r="G3" s="140"/>
      <c r="H3" t="s">
        <v>180</v>
      </c>
      <c r="N3" s="3"/>
      <c r="O3" s="3"/>
      <c r="S3" s="3"/>
      <c r="T3" s="3"/>
      <c r="U3" s="3"/>
    </row>
    <row r="4" spans="2:21" x14ac:dyDescent="0.45">
      <c r="F4" s="6" t="s">
        <v>76</v>
      </c>
      <c r="G4" s="6">
        <f>'Vstupní hodnoty'!C69</f>
        <v>390000</v>
      </c>
      <c r="N4" s="3"/>
      <c r="O4" s="3"/>
      <c r="S4" s="3"/>
      <c r="T4" s="3"/>
      <c r="U4" s="3"/>
    </row>
    <row r="5" spans="2:21" x14ac:dyDescent="0.45">
      <c r="C5" s="14" t="s">
        <v>183</v>
      </c>
      <c r="D5" s="15">
        <f>G5</f>
        <v>650000</v>
      </c>
      <c r="F5" s="6" t="s">
        <v>77</v>
      </c>
      <c r="G5" s="6">
        <f>'Vstupní hodnoty'!C70</f>
        <v>650000</v>
      </c>
      <c r="N5" s="3"/>
      <c r="O5" s="3"/>
      <c r="S5" s="3"/>
      <c r="T5" s="3"/>
      <c r="U5" s="3"/>
    </row>
    <row r="6" spans="2:21" x14ac:dyDescent="0.45">
      <c r="B6" s="14" t="s">
        <v>184</v>
      </c>
      <c r="C6" s="3" t="s">
        <v>11</v>
      </c>
      <c r="D6" s="15">
        <f>'Vstupní hodnoty'!C77</f>
        <v>1.55E-2</v>
      </c>
      <c r="E6" t="s">
        <v>12</v>
      </c>
      <c r="F6" s="6" t="s">
        <v>78</v>
      </c>
      <c r="G6" s="6">
        <f>'Vstupní hodnoty'!C71</f>
        <v>375000</v>
      </c>
      <c r="N6" s="3"/>
      <c r="O6" s="3"/>
      <c r="S6" s="3"/>
      <c r="T6" s="3"/>
      <c r="U6" s="3"/>
    </row>
    <row r="7" spans="2:21" x14ac:dyDescent="0.45">
      <c r="C7" s="3" t="s">
        <v>5</v>
      </c>
      <c r="D7" s="15">
        <f>'Vstupní hodnoty'!C78</f>
        <v>2.1399999999999999E-2</v>
      </c>
      <c r="E7" t="s">
        <v>13</v>
      </c>
      <c r="F7" s="6" t="s">
        <v>79</v>
      </c>
      <c r="G7" s="6">
        <f>'Vstupní hodnoty'!C72</f>
        <v>390000</v>
      </c>
      <c r="I7" s="8" t="s">
        <v>195</v>
      </c>
    </row>
    <row r="8" spans="2:21" x14ac:dyDescent="0.45">
      <c r="C8" s="3" t="s">
        <v>6</v>
      </c>
      <c r="D8" s="15">
        <f>'Vstupní hodnoty'!C79</f>
        <v>0.1174</v>
      </c>
      <c r="E8" t="s">
        <v>14</v>
      </c>
      <c r="F8" s="6" t="s">
        <v>80</v>
      </c>
      <c r="G8" s="6">
        <f>'Vstupní hodnoty'!C73</f>
        <v>390000</v>
      </c>
      <c r="I8" t="s">
        <v>196</v>
      </c>
    </row>
    <row r="10" spans="2:21" x14ac:dyDescent="0.45">
      <c r="B10" s="8" t="s">
        <v>193</v>
      </c>
    </row>
    <row r="11" spans="2:21" x14ac:dyDescent="0.45">
      <c r="B11" s="6" t="s">
        <v>0</v>
      </c>
      <c r="C11" s="67">
        <v>1</v>
      </c>
      <c r="D11" s="67">
        <v>2</v>
      </c>
      <c r="E11" s="67">
        <v>3</v>
      </c>
      <c r="F11" s="67">
        <v>4</v>
      </c>
      <c r="G11" s="67">
        <v>5</v>
      </c>
      <c r="H11" s="73">
        <v>6</v>
      </c>
      <c r="I11" s="73">
        <v>7</v>
      </c>
      <c r="J11" s="73">
        <v>8</v>
      </c>
      <c r="K11" s="73">
        <v>9</v>
      </c>
      <c r="L11" s="73">
        <v>10</v>
      </c>
      <c r="M11" s="67">
        <v>11</v>
      </c>
      <c r="N11" s="67">
        <v>12</v>
      </c>
      <c r="O11" s="67">
        <v>13</v>
      </c>
      <c r="P11" s="67">
        <v>14</v>
      </c>
      <c r="Q11" s="67">
        <v>15</v>
      </c>
      <c r="R11" s="141" t="s">
        <v>3</v>
      </c>
      <c r="S11" s="141" t="s">
        <v>2</v>
      </c>
      <c r="T11" s="141" t="s">
        <v>15</v>
      </c>
    </row>
    <row r="12" spans="2:21" x14ac:dyDescent="0.45">
      <c r="B12" s="6" t="s">
        <v>1</v>
      </c>
      <c r="C12" s="67">
        <f>'Vstupní hodnoty'!C61</f>
        <v>18482.64</v>
      </c>
      <c r="D12" s="67">
        <f>'Vstupní hodnoty'!D61</f>
        <v>18482.64</v>
      </c>
      <c r="E12" s="67">
        <f>'Vstupní hodnoty'!E61</f>
        <v>18482.64</v>
      </c>
      <c r="F12" s="67">
        <f>'Vstupní hodnoty'!F61</f>
        <v>18482.64</v>
      </c>
      <c r="G12" s="67">
        <f>'Vstupní hodnoty'!G61</f>
        <v>18482.64</v>
      </c>
      <c r="H12" s="73">
        <f>C12</f>
        <v>18482.64</v>
      </c>
      <c r="I12" s="73">
        <f t="shared" ref="I12:L12" si="0">D12</f>
        <v>18482.64</v>
      </c>
      <c r="J12" s="73">
        <f t="shared" si="0"/>
        <v>18482.64</v>
      </c>
      <c r="K12" s="73">
        <f t="shared" si="0"/>
        <v>18482.64</v>
      </c>
      <c r="L12" s="73">
        <f t="shared" si="0"/>
        <v>18482.64</v>
      </c>
      <c r="M12" s="73">
        <f>H12</f>
        <v>18482.64</v>
      </c>
      <c r="N12" s="73">
        <f t="shared" ref="N12:Q12" si="1">I12</f>
        <v>18482.64</v>
      </c>
      <c r="O12" s="73">
        <f t="shared" si="1"/>
        <v>18482.64</v>
      </c>
      <c r="P12" s="73">
        <f t="shared" si="1"/>
        <v>18482.64</v>
      </c>
      <c r="Q12" s="73">
        <f t="shared" si="1"/>
        <v>18482.64</v>
      </c>
      <c r="R12" s="142"/>
      <c r="S12" s="142"/>
      <c r="T12" s="142"/>
    </row>
    <row r="13" spans="2:21" x14ac:dyDescent="0.45">
      <c r="B13" s="22" t="s">
        <v>12</v>
      </c>
      <c r="C13" s="68">
        <f>C$12/POWER(1+$D6,C$11)</f>
        <v>18200.531757754798</v>
      </c>
      <c r="D13" s="68">
        <f t="shared" ref="D13:Q13" si="2">D12/POWER(1+$D6,D$11)</f>
        <v>17922.729451260264</v>
      </c>
      <c r="E13" s="68">
        <f t="shared" si="2"/>
        <v>17649.167357223301</v>
      </c>
      <c r="F13" s="68">
        <f t="shared" si="2"/>
        <v>17379.780755512846</v>
      </c>
      <c r="G13" s="68">
        <f t="shared" si="2"/>
        <v>17114.505913848199</v>
      </c>
      <c r="H13" s="68">
        <f t="shared" si="2"/>
        <v>16853.280072721023</v>
      </c>
      <c r="I13" s="68">
        <f t="shared" si="2"/>
        <v>16596.041430547531</v>
      </c>
      <c r="J13" s="68">
        <f t="shared" si="2"/>
        <v>16342.729129047297</v>
      </c>
      <c r="K13" s="68">
        <f t="shared" si="2"/>
        <v>16093.283238845195</v>
      </c>
      <c r="L13" s="68">
        <f t="shared" si="2"/>
        <v>15847.64474529315</v>
      </c>
      <c r="M13" s="68">
        <f t="shared" si="2"/>
        <v>15605.755534508269</v>
      </c>
      <c r="N13" s="68">
        <f t="shared" si="2"/>
        <v>15367.558379624092</v>
      </c>
      <c r="O13" s="68">
        <f t="shared" si="2"/>
        <v>15132.99692725169</v>
      </c>
      <c r="P13" s="68">
        <f t="shared" si="2"/>
        <v>14902.015684147405</v>
      </c>
      <c r="Q13" s="68">
        <f t="shared" si="2"/>
        <v>14674.5600040841</v>
      </c>
      <c r="R13" s="74">
        <f>SUM(C13:Q13)</f>
        <v>245682.58038166919</v>
      </c>
      <c r="S13" s="74">
        <f>R13-$D$5</f>
        <v>-404317.41961833078</v>
      </c>
      <c r="T13" s="75">
        <f>R13/$D$5</f>
        <v>0.37797320058718337</v>
      </c>
    </row>
    <row r="14" spans="2:21" x14ac:dyDescent="0.45">
      <c r="B14" s="22" t="s">
        <v>13</v>
      </c>
      <c r="C14" s="68">
        <f t="shared" ref="C14:Q15" si="3">C$12/POWER(1+$D7,C$11)</f>
        <v>18095.398472684548</v>
      </c>
      <c r="D14" s="68">
        <f t="shared" si="3"/>
        <v>17716.270288510423</v>
      </c>
      <c r="E14" s="68">
        <f t="shared" si="3"/>
        <v>17345.08545967341</v>
      </c>
      <c r="F14" s="68">
        <f t="shared" si="3"/>
        <v>16981.677559891723</v>
      </c>
      <c r="G14" s="68">
        <f t="shared" si="3"/>
        <v>16625.883649786298</v>
      </c>
      <c r="H14" s="68">
        <f t="shared" si="3"/>
        <v>16277.544203824449</v>
      </c>
      <c r="I14" s="68">
        <f t="shared" si="3"/>
        <v>15936.503038794252</v>
      </c>
      <c r="J14" s="68">
        <f t="shared" si="3"/>
        <v>15602.607243777415</v>
      </c>
      <c r="K14" s="68">
        <f t="shared" si="3"/>
        <v>15275.7071115894</v>
      </c>
      <c r="L14" s="68">
        <f t="shared" si="3"/>
        <v>14955.65607165596</v>
      </c>
      <c r="M14" s="68">
        <f t="shared" si="3"/>
        <v>14642.310624296024</v>
      </c>
      <c r="N14" s="68">
        <f t="shared" si="3"/>
        <v>14335.530276381458</v>
      </c>
      <c r="O14" s="68">
        <f t="shared" si="3"/>
        <v>14035.177478344878</v>
      </c>
      <c r="P14" s="68">
        <f t="shared" si="3"/>
        <v>13741.117562507217</v>
      </c>
      <c r="Q14" s="68">
        <f t="shared" si="3"/>
        <v>13453.218682697492</v>
      </c>
      <c r="R14" s="74">
        <f t="shared" ref="R14:R15" si="4">SUM(C14:Q14)</f>
        <v>235019.68772441495</v>
      </c>
      <c r="S14" s="74">
        <f t="shared" ref="S14:S15" si="5">R14-$D$5</f>
        <v>-414980.31227558502</v>
      </c>
      <c r="T14" s="75">
        <f t="shared" ref="T14:T15" si="6">R14/$D$5</f>
        <v>0.36156875034525376</v>
      </c>
    </row>
    <row r="15" spans="2:21" x14ac:dyDescent="0.45">
      <c r="B15" s="22" t="s">
        <v>14</v>
      </c>
      <c r="C15" s="68">
        <f t="shared" si="3"/>
        <v>16540.755324861286</v>
      </c>
      <c r="D15" s="68">
        <f t="shared" si="3"/>
        <v>14802.89540438633</v>
      </c>
      <c r="E15" s="68">
        <f t="shared" si="3"/>
        <v>13247.624310351111</v>
      </c>
      <c r="F15" s="68">
        <f t="shared" si="3"/>
        <v>11855.758287409264</v>
      </c>
      <c r="G15" s="68">
        <f t="shared" si="3"/>
        <v>10610.129127804963</v>
      </c>
      <c r="H15" s="68">
        <f t="shared" si="3"/>
        <v>9495.3724071997167</v>
      </c>
      <c r="I15" s="68">
        <f t="shared" si="3"/>
        <v>8497.7379695719665</v>
      </c>
      <c r="J15" s="68">
        <f t="shared" si="3"/>
        <v>7604.9203235832902</v>
      </c>
      <c r="K15" s="68">
        <f t="shared" si="3"/>
        <v>6805.9068584063816</v>
      </c>
      <c r="L15" s="68">
        <f t="shared" si="3"/>
        <v>6090.8420068072146</v>
      </c>
      <c r="M15" s="68">
        <f t="shared" si="3"/>
        <v>5450.9056799778182</v>
      </c>
      <c r="N15" s="68">
        <f t="shared" si="3"/>
        <v>4878.2044746534984</v>
      </c>
      <c r="O15" s="68">
        <f t="shared" si="3"/>
        <v>4365.6743105902078</v>
      </c>
      <c r="P15" s="68">
        <f t="shared" si="3"/>
        <v>3906.9932974675212</v>
      </c>
      <c r="Q15" s="68">
        <f t="shared" si="3"/>
        <v>3496.5037564592103</v>
      </c>
      <c r="R15" s="74">
        <f t="shared" si="4"/>
        <v>127650.22353952976</v>
      </c>
      <c r="S15" s="74">
        <f t="shared" si="5"/>
        <v>-522349.77646047022</v>
      </c>
      <c r="T15" s="75">
        <f t="shared" si="6"/>
        <v>0.19638495929158425</v>
      </c>
    </row>
    <row r="17" spans="2:2" x14ac:dyDescent="0.45">
      <c r="B17" t="s">
        <v>194</v>
      </c>
    </row>
  </sheetData>
  <mergeCells count="4">
    <mergeCell ref="F3:G3"/>
    <mergeCell ref="R11:R12"/>
    <mergeCell ref="S11:S12"/>
    <mergeCell ref="T11:T12"/>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U17"/>
  <sheetViews>
    <sheetView workbookViewId="0">
      <selection activeCell="I7" sqref="I7:I8"/>
    </sheetView>
  </sheetViews>
  <sheetFormatPr defaultRowHeight="14.25" x14ac:dyDescent="0.45"/>
  <cols>
    <col min="1" max="1" width="15.19921875" customWidth="1"/>
    <col min="3" max="3" width="9.1328125" customWidth="1"/>
    <col min="4" max="4" width="11.33203125" customWidth="1"/>
    <col min="5" max="12" width="9.33203125" bestFit="1" customWidth="1"/>
    <col min="13" max="13" width="11.33203125" customWidth="1"/>
    <col min="14" max="17" width="9.33203125" bestFit="1" customWidth="1"/>
    <col min="18" max="18" width="8.86328125" customWidth="1"/>
    <col min="19" max="19" width="9" customWidth="1"/>
    <col min="20" max="20" width="9.33203125" customWidth="1"/>
  </cols>
  <sheetData>
    <row r="1" spans="2:21" x14ac:dyDescent="0.45">
      <c r="N1" s="3"/>
      <c r="O1" s="3"/>
      <c r="S1" s="3"/>
      <c r="T1" s="3"/>
      <c r="U1" s="3"/>
    </row>
    <row r="2" spans="2:21" x14ac:dyDescent="0.45">
      <c r="B2" s="21" t="s">
        <v>181</v>
      </c>
      <c r="C2" s="21"/>
      <c r="D2" s="21"/>
      <c r="N2" s="3"/>
      <c r="O2" s="3"/>
      <c r="S2" s="3"/>
      <c r="T2" s="3"/>
      <c r="U2" s="3"/>
    </row>
    <row r="3" spans="2:21" x14ac:dyDescent="0.45">
      <c r="B3" s="11" t="s">
        <v>182</v>
      </c>
      <c r="C3" s="11"/>
      <c r="D3" s="11"/>
      <c r="F3" s="139" t="s">
        <v>178</v>
      </c>
      <c r="G3" s="140"/>
      <c r="H3" t="s">
        <v>180</v>
      </c>
      <c r="N3" s="3"/>
      <c r="O3" s="3"/>
      <c r="S3" s="3"/>
      <c r="T3" s="3"/>
      <c r="U3" s="3"/>
    </row>
    <row r="4" spans="2:21" x14ac:dyDescent="0.45">
      <c r="F4" s="6" t="s">
        <v>76</v>
      </c>
      <c r="G4" s="6">
        <f>'Vstupní hodnoty'!C69</f>
        <v>390000</v>
      </c>
      <c r="N4" s="3"/>
      <c r="O4" s="3"/>
      <c r="S4" s="3"/>
      <c r="T4" s="3"/>
      <c r="U4" s="3"/>
    </row>
    <row r="5" spans="2:21" x14ac:dyDescent="0.45">
      <c r="C5" s="14" t="s">
        <v>183</v>
      </c>
      <c r="D5" s="15">
        <f>G6</f>
        <v>375000</v>
      </c>
      <c r="F5" s="6" t="s">
        <v>77</v>
      </c>
      <c r="G5" s="6">
        <f>'Vstupní hodnoty'!C70</f>
        <v>650000</v>
      </c>
      <c r="N5" s="3"/>
      <c r="O5" s="3"/>
      <c r="S5" s="3"/>
      <c r="T5" s="3"/>
      <c r="U5" s="3"/>
    </row>
    <row r="6" spans="2:21" x14ac:dyDescent="0.45">
      <c r="B6" s="14" t="s">
        <v>184</v>
      </c>
      <c r="C6" s="3" t="s">
        <v>11</v>
      </c>
      <c r="D6" s="15">
        <f>'Vstupní hodnoty'!C77</f>
        <v>1.55E-2</v>
      </c>
      <c r="E6" t="s">
        <v>12</v>
      </c>
      <c r="F6" s="6" t="s">
        <v>78</v>
      </c>
      <c r="G6" s="6">
        <f>'Vstupní hodnoty'!C71</f>
        <v>375000</v>
      </c>
      <c r="N6" s="3"/>
      <c r="O6" s="3"/>
      <c r="S6" s="3"/>
      <c r="T6" s="3"/>
      <c r="U6" s="3"/>
    </row>
    <row r="7" spans="2:21" x14ac:dyDescent="0.45">
      <c r="C7" s="3" t="s">
        <v>5</v>
      </c>
      <c r="D7" s="15">
        <f>'Vstupní hodnoty'!C78</f>
        <v>2.1399999999999999E-2</v>
      </c>
      <c r="E7" t="s">
        <v>13</v>
      </c>
      <c r="F7" s="6" t="s">
        <v>79</v>
      </c>
      <c r="G7" s="6">
        <f>'Vstupní hodnoty'!C72</f>
        <v>390000</v>
      </c>
      <c r="I7" s="8" t="s">
        <v>195</v>
      </c>
    </row>
    <row r="8" spans="2:21" x14ac:dyDescent="0.45">
      <c r="C8" s="3" t="s">
        <v>6</v>
      </c>
      <c r="D8" s="15">
        <f>'Vstupní hodnoty'!C79</f>
        <v>0.1174</v>
      </c>
      <c r="E8" t="s">
        <v>14</v>
      </c>
      <c r="F8" s="6" t="s">
        <v>80</v>
      </c>
      <c r="G8" s="6">
        <f>'Vstupní hodnoty'!C73</f>
        <v>390000</v>
      </c>
      <c r="I8" t="s">
        <v>196</v>
      </c>
    </row>
    <row r="10" spans="2:21" x14ac:dyDescent="0.45">
      <c r="B10" s="8" t="s">
        <v>193</v>
      </c>
    </row>
    <row r="11" spans="2:21" x14ac:dyDescent="0.45">
      <c r="B11" s="6" t="s">
        <v>0</v>
      </c>
      <c r="C11" s="67">
        <v>1</v>
      </c>
      <c r="D11" s="67">
        <v>2</v>
      </c>
      <c r="E11" s="67">
        <v>3</v>
      </c>
      <c r="F11" s="67">
        <v>4</v>
      </c>
      <c r="G11" s="67">
        <v>5</v>
      </c>
      <c r="H11" s="73">
        <v>6</v>
      </c>
      <c r="I11" s="73">
        <v>7</v>
      </c>
      <c r="J11" s="73">
        <v>8</v>
      </c>
      <c r="K11" s="73">
        <v>9</v>
      </c>
      <c r="L11" s="73">
        <v>10</v>
      </c>
      <c r="M11" s="67">
        <v>11</v>
      </c>
      <c r="N11" s="67">
        <v>12</v>
      </c>
      <c r="O11" s="67">
        <v>13</v>
      </c>
      <c r="P11" s="67">
        <v>14</v>
      </c>
      <c r="Q11" s="67">
        <v>15</v>
      </c>
      <c r="R11" s="141" t="s">
        <v>3</v>
      </c>
      <c r="S11" s="141" t="s">
        <v>2</v>
      </c>
      <c r="T11" s="141" t="s">
        <v>15</v>
      </c>
    </row>
    <row r="12" spans="2:21" x14ac:dyDescent="0.45">
      <c r="B12" s="6" t="s">
        <v>1</v>
      </c>
      <c r="C12" s="67">
        <f>'Vstupní hodnoty'!C62</f>
        <v>3204.1999999999989</v>
      </c>
      <c r="D12" s="67">
        <f>'Vstupní hodnoty'!D62</f>
        <v>7978.9999999999991</v>
      </c>
      <c r="E12" s="67">
        <f>'Vstupní hodnoty'!E62</f>
        <v>7978.9999999999991</v>
      </c>
      <c r="F12" s="67">
        <f>'Vstupní hodnoty'!F62</f>
        <v>7978.9999999999991</v>
      </c>
      <c r="G12" s="67">
        <f>'Vstupní hodnoty'!G62</f>
        <v>7978.9999999999991</v>
      </c>
      <c r="H12" s="73">
        <f>C12</f>
        <v>3204.1999999999989</v>
      </c>
      <c r="I12" s="73">
        <f t="shared" ref="I12:L12" si="0">D12</f>
        <v>7978.9999999999991</v>
      </c>
      <c r="J12" s="73">
        <f t="shared" si="0"/>
        <v>7978.9999999999991</v>
      </c>
      <c r="K12" s="73">
        <f t="shared" si="0"/>
        <v>7978.9999999999991</v>
      </c>
      <c r="L12" s="73">
        <f t="shared" si="0"/>
        <v>7978.9999999999991</v>
      </c>
      <c r="M12" s="73">
        <f>H12</f>
        <v>3204.1999999999989</v>
      </c>
      <c r="N12" s="73">
        <f t="shared" ref="N12:Q12" si="1">I12</f>
        <v>7978.9999999999991</v>
      </c>
      <c r="O12" s="73">
        <f t="shared" si="1"/>
        <v>7978.9999999999991</v>
      </c>
      <c r="P12" s="73">
        <f t="shared" si="1"/>
        <v>7978.9999999999991</v>
      </c>
      <c r="Q12" s="73">
        <f t="shared" si="1"/>
        <v>7978.9999999999991</v>
      </c>
      <c r="R12" s="142"/>
      <c r="S12" s="142"/>
      <c r="T12" s="142"/>
    </row>
    <row r="13" spans="2:21" x14ac:dyDescent="0.45">
      <c r="B13" s="22" t="s">
        <v>12</v>
      </c>
      <c r="C13" s="68">
        <f>C$12/POWER(1+$D6,C$11)</f>
        <v>3155.2929591334305</v>
      </c>
      <c r="D13" s="68">
        <f t="shared" ref="D13:Q13" si="2">D12/POWER(1+$D6,D$11)</f>
        <v>7737.2852737274343</v>
      </c>
      <c r="E13" s="68">
        <f t="shared" si="2"/>
        <v>7619.1878618684723</v>
      </c>
      <c r="F13" s="68">
        <f t="shared" si="2"/>
        <v>7502.8930200575778</v>
      </c>
      <c r="G13" s="68">
        <f t="shared" si="2"/>
        <v>7388.3732349163738</v>
      </c>
      <c r="H13" s="68">
        <f t="shared" si="2"/>
        <v>2921.7297966639335</v>
      </c>
      <c r="I13" s="68">
        <f t="shared" si="2"/>
        <v>7164.5508744605077</v>
      </c>
      <c r="J13" s="68">
        <f t="shared" si="2"/>
        <v>7055.1953465883862</v>
      </c>
      <c r="K13" s="68">
        <f t="shared" si="2"/>
        <v>6947.5089577433637</v>
      </c>
      <c r="L13" s="68">
        <f t="shared" si="2"/>
        <v>6841.466231160377</v>
      </c>
      <c r="M13" s="68">
        <f t="shared" si="2"/>
        <v>2705.455599615173</v>
      </c>
      <c r="N13" s="68">
        <f t="shared" si="2"/>
        <v>6634.2117960973446</v>
      </c>
      <c r="O13" s="68">
        <f t="shared" si="2"/>
        <v>6532.9510547487389</v>
      </c>
      <c r="P13" s="68">
        <f t="shared" si="2"/>
        <v>6433.2358983247059</v>
      </c>
      <c r="Q13" s="68">
        <f t="shared" si="2"/>
        <v>6335.0427359179766</v>
      </c>
      <c r="R13" s="74">
        <f>SUM(C13:Q13)</f>
        <v>92974.380641023788</v>
      </c>
      <c r="S13" s="74">
        <f>R13-$D$5</f>
        <v>-282025.6193589762</v>
      </c>
      <c r="T13" s="75">
        <f>R13/$D$5</f>
        <v>0.24793168170939678</v>
      </c>
    </row>
    <row r="14" spans="2:21" x14ac:dyDescent="0.45">
      <c r="B14" s="22" t="s">
        <v>13</v>
      </c>
      <c r="C14" s="68">
        <f t="shared" ref="C14:Q15" si="3">C$12/POWER(1+$D7,C$11)</f>
        <v>3137.0667710984908</v>
      </c>
      <c r="D14" s="68">
        <f t="shared" si="3"/>
        <v>7648.1563581839309</v>
      </c>
      <c r="E14" s="68">
        <f t="shared" si="3"/>
        <v>7487.9149776619643</v>
      </c>
      <c r="F14" s="68">
        <f t="shared" si="3"/>
        <v>7331.0309160583147</v>
      </c>
      <c r="G14" s="68">
        <f t="shared" si="3"/>
        <v>7177.4338320523939</v>
      </c>
      <c r="H14" s="68">
        <f t="shared" si="3"/>
        <v>2821.9186835806076</v>
      </c>
      <c r="I14" s="68">
        <f t="shared" si="3"/>
        <v>6879.826569501939</v>
      </c>
      <c r="J14" s="68">
        <f t="shared" si="3"/>
        <v>6735.6829542803398</v>
      </c>
      <c r="K14" s="68">
        <f t="shared" si="3"/>
        <v>6594.5593834739948</v>
      </c>
      <c r="L14" s="68">
        <f t="shared" si="3"/>
        <v>6456.392582214602</v>
      </c>
      <c r="M14" s="68">
        <f t="shared" si="3"/>
        <v>2538.4302081504215</v>
      </c>
      <c r="N14" s="68">
        <f t="shared" si="3"/>
        <v>6188.6827896473469</v>
      </c>
      <c r="O14" s="68">
        <f t="shared" si="3"/>
        <v>6059.019766641225</v>
      </c>
      <c r="P14" s="68">
        <f t="shared" si="3"/>
        <v>5932.0733959675181</v>
      </c>
      <c r="Q14" s="68">
        <f t="shared" si="3"/>
        <v>5807.7867593181099</v>
      </c>
      <c r="R14" s="74">
        <f t="shared" ref="R14:R15" si="4">SUM(C14:Q14)</f>
        <v>88795.975947831204</v>
      </c>
      <c r="S14" s="74">
        <f t="shared" ref="S14:S15" si="5">R14-$D$5</f>
        <v>-286204.02405216882</v>
      </c>
      <c r="T14" s="75">
        <f t="shared" ref="T14:T15" si="6">R14/$D$5</f>
        <v>0.23678926919421656</v>
      </c>
    </row>
    <row r="15" spans="2:21" x14ac:dyDescent="0.45">
      <c r="B15" s="22" t="s">
        <v>14</v>
      </c>
      <c r="C15" s="68">
        <f t="shared" si="3"/>
        <v>2867.5496688741714</v>
      </c>
      <c r="D15" s="68">
        <f t="shared" si="3"/>
        <v>6390.4454359116726</v>
      </c>
      <c r="E15" s="68">
        <f t="shared" si="3"/>
        <v>5719.0311758651096</v>
      </c>
      <c r="F15" s="68">
        <f t="shared" si="3"/>
        <v>5118.1592767720695</v>
      </c>
      <c r="G15" s="68">
        <f t="shared" si="3"/>
        <v>4580.4181821837028</v>
      </c>
      <c r="H15" s="68">
        <f t="shared" si="3"/>
        <v>1646.143206119327</v>
      </c>
      <c r="I15" s="68">
        <f t="shared" si="3"/>
        <v>3668.493854731506</v>
      </c>
      <c r="J15" s="68">
        <f t="shared" si="3"/>
        <v>3283.0623364341386</v>
      </c>
      <c r="K15" s="68">
        <f t="shared" si="3"/>
        <v>2938.1263078880784</v>
      </c>
      <c r="L15" s="68">
        <f t="shared" si="3"/>
        <v>2629.4310970897427</v>
      </c>
      <c r="M15" s="68">
        <f t="shared" si="3"/>
        <v>944.98361596530151</v>
      </c>
      <c r="N15" s="68">
        <f t="shared" si="3"/>
        <v>2105.9325671689899</v>
      </c>
      <c r="O15" s="68">
        <f t="shared" si="3"/>
        <v>1884.6720665553876</v>
      </c>
      <c r="P15" s="68">
        <f t="shared" si="3"/>
        <v>1686.6583735058059</v>
      </c>
      <c r="Q15" s="68">
        <f t="shared" si="3"/>
        <v>1509.4490545067174</v>
      </c>
      <c r="R15" s="74">
        <f t="shared" si="4"/>
        <v>46972.556219571721</v>
      </c>
      <c r="S15" s="74">
        <f t="shared" si="5"/>
        <v>-328027.44378042826</v>
      </c>
      <c r="T15" s="75">
        <f t="shared" si="6"/>
        <v>0.12526014991885792</v>
      </c>
    </row>
    <row r="17" spans="2:2" x14ac:dyDescent="0.45">
      <c r="B17" t="s">
        <v>194</v>
      </c>
    </row>
  </sheetData>
  <mergeCells count="4">
    <mergeCell ref="F3:G3"/>
    <mergeCell ref="R11:R12"/>
    <mergeCell ref="S11:S12"/>
    <mergeCell ref="T11:T12"/>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U17"/>
  <sheetViews>
    <sheetView workbookViewId="0">
      <selection activeCell="I7" sqref="I7:I8"/>
    </sheetView>
  </sheetViews>
  <sheetFormatPr defaultRowHeight="14.25" x14ac:dyDescent="0.45"/>
  <cols>
    <col min="1" max="1" width="14.53125" customWidth="1"/>
    <col min="3" max="3" width="9.1328125" customWidth="1"/>
    <col min="4" max="4" width="11.33203125" customWidth="1"/>
    <col min="5" max="12" width="9.33203125" bestFit="1" customWidth="1"/>
    <col min="13" max="13" width="11.33203125" customWidth="1"/>
    <col min="14" max="17" width="9.33203125" bestFit="1" customWidth="1"/>
    <col min="18" max="18" width="8.86328125" customWidth="1"/>
    <col min="19" max="19" width="9" customWidth="1"/>
    <col min="20" max="20" width="9.33203125" customWidth="1"/>
  </cols>
  <sheetData>
    <row r="1" spans="2:21" x14ac:dyDescent="0.45">
      <c r="N1" s="3"/>
      <c r="O1" s="3"/>
      <c r="S1" s="3"/>
      <c r="T1" s="3"/>
      <c r="U1" s="3"/>
    </row>
    <row r="2" spans="2:21" x14ac:dyDescent="0.45">
      <c r="B2" s="21" t="s">
        <v>181</v>
      </c>
      <c r="C2" s="21"/>
      <c r="D2" s="21"/>
      <c r="N2" s="3"/>
      <c r="O2" s="3"/>
      <c r="S2" s="3"/>
      <c r="T2" s="3"/>
      <c r="U2" s="3"/>
    </row>
    <row r="3" spans="2:21" x14ac:dyDescent="0.45">
      <c r="B3" s="11" t="s">
        <v>182</v>
      </c>
      <c r="C3" s="11"/>
      <c r="D3" s="11"/>
      <c r="F3" s="139" t="s">
        <v>178</v>
      </c>
      <c r="G3" s="140"/>
      <c r="H3" t="s">
        <v>180</v>
      </c>
      <c r="N3" s="3"/>
      <c r="O3" s="3"/>
      <c r="S3" s="3"/>
      <c r="T3" s="3"/>
      <c r="U3" s="3"/>
    </row>
    <row r="4" spans="2:21" x14ac:dyDescent="0.45">
      <c r="F4" s="6" t="s">
        <v>76</v>
      </c>
      <c r="G4" s="6">
        <f>'Vstupní hodnoty'!C69</f>
        <v>390000</v>
      </c>
      <c r="N4" s="3"/>
      <c r="O4" s="3"/>
      <c r="S4" s="3"/>
      <c r="T4" s="3"/>
      <c r="U4" s="3"/>
    </row>
    <row r="5" spans="2:21" x14ac:dyDescent="0.45">
      <c r="C5" s="14" t="s">
        <v>183</v>
      </c>
      <c r="D5" s="15">
        <f>G7</f>
        <v>390000</v>
      </c>
      <c r="F5" s="6" t="s">
        <v>77</v>
      </c>
      <c r="G5" s="6">
        <f>'Vstupní hodnoty'!C70</f>
        <v>650000</v>
      </c>
      <c r="N5" s="3"/>
      <c r="O5" s="3"/>
      <c r="S5" s="3"/>
      <c r="T5" s="3"/>
      <c r="U5" s="3"/>
    </row>
    <row r="6" spans="2:21" x14ac:dyDescent="0.45">
      <c r="B6" s="14" t="s">
        <v>184</v>
      </c>
      <c r="C6" s="3" t="s">
        <v>11</v>
      </c>
      <c r="D6" s="15">
        <f>'Vstupní hodnoty'!C77</f>
        <v>1.55E-2</v>
      </c>
      <c r="E6" t="s">
        <v>12</v>
      </c>
      <c r="F6" s="6" t="s">
        <v>78</v>
      </c>
      <c r="G6" s="6">
        <f>'Vstupní hodnoty'!C71</f>
        <v>375000</v>
      </c>
      <c r="N6" s="3"/>
      <c r="O6" s="3"/>
      <c r="S6" s="3"/>
      <c r="T6" s="3"/>
      <c r="U6" s="3"/>
    </row>
    <row r="7" spans="2:21" x14ac:dyDescent="0.45">
      <c r="C7" s="3" t="s">
        <v>5</v>
      </c>
      <c r="D7" s="15">
        <f>'Vstupní hodnoty'!C78</f>
        <v>2.1399999999999999E-2</v>
      </c>
      <c r="E7" t="s">
        <v>13</v>
      </c>
      <c r="F7" s="6" t="s">
        <v>79</v>
      </c>
      <c r="G7" s="6">
        <f>'Vstupní hodnoty'!C72</f>
        <v>390000</v>
      </c>
      <c r="I7" s="8" t="s">
        <v>195</v>
      </c>
    </row>
    <row r="8" spans="2:21" x14ac:dyDescent="0.45">
      <c r="C8" s="3" t="s">
        <v>6</v>
      </c>
      <c r="D8" s="15">
        <f>'Vstupní hodnoty'!C79</f>
        <v>0.1174</v>
      </c>
      <c r="E8" t="s">
        <v>14</v>
      </c>
      <c r="F8" s="6" t="s">
        <v>80</v>
      </c>
      <c r="G8" s="6">
        <f>'Vstupní hodnoty'!C73</f>
        <v>390000</v>
      </c>
      <c r="I8" t="s">
        <v>196</v>
      </c>
    </row>
    <row r="10" spans="2:21" x14ac:dyDescent="0.45">
      <c r="B10" s="8" t="s">
        <v>193</v>
      </c>
    </row>
    <row r="11" spans="2:21" x14ac:dyDescent="0.45">
      <c r="B11" s="6" t="s">
        <v>0</v>
      </c>
      <c r="C11" s="67">
        <v>1</v>
      </c>
      <c r="D11" s="67">
        <v>2</v>
      </c>
      <c r="E11" s="67">
        <v>3</v>
      </c>
      <c r="F11" s="67">
        <v>4</v>
      </c>
      <c r="G11" s="67">
        <v>5</v>
      </c>
      <c r="H11" s="73">
        <v>6</v>
      </c>
      <c r="I11" s="73">
        <v>7</v>
      </c>
      <c r="J11" s="73">
        <v>8</v>
      </c>
      <c r="K11" s="73">
        <v>9</v>
      </c>
      <c r="L11" s="73">
        <v>10</v>
      </c>
      <c r="M11" s="67">
        <v>11</v>
      </c>
      <c r="N11" s="67">
        <v>12</v>
      </c>
      <c r="O11" s="67">
        <v>13</v>
      </c>
      <c r="P11" s="67">
        <v>14</v>
      </c>
      <c r="Q11" s="67">
        <v>15</v>
      </c>
      <c r="R11" s="141" t="s">
        <v>3</v>
      </c>
      <c r="S11" s="141" t="s">
        <v>2</v>
      </c>
      <c r="T11" s="141" t="s">
        <v>15</v>
      </c>
    </row>
    <row r="12" spans="2:21" x14ac:dyDescent="0.45">
      <c r="B12" s="6" t="s">
        <v>1</v>
      </c>
      <c r="C12" s="67">
        <f>'Vstupní hodnoty'!C63</f>
        <v>22085.84</v>
      </c>
      <c r="D12" s="67">
        <f>'Vstupní hodnoty'!D63</f>
        <v>22085.84</v>
      </c>
      <c r="E12" s="67">
        <f>'Vstupní hodnoty'!E63</f>
        <v>22085.84</v>
      </c>
      <c r="F12" s="67">
        <f>'Vstupní hodnoty'!F63</f>
        <v>22085.84</v>
      </c>
      <c r="G12" s="67">
        <f>'Vstupní hodnoty'!G63</f>
        <v>22085.84</v>
      </c>
      <c r="H12" s="73">
        <f>C12</f>
        <v>22085.84</v>
      </c>
      <c r="I12" s="73">
        <f t="shared" ref="I12:L12" si="0">D12</f>
        <v>22085.84</v>
      </c>
      <c r="J12" s="73">
        <f t="shared" si="0"/>
        <v>22085.84</v>
      </c>
      <c r="K12" s="73">
        <f t="shared" si="0"/>
        <v>22085.84</v>
      </c>
      <c r="L12" s="73">
        <f t="shared" si="0"/>
        <v>22085.84</v>
      </c>
      <c r="M12" s="73">
        <f>H12</f>
        <v>22085.84</v>
      </c>
      <c r="N12" s="73">
        <f t="shared" ref="N12:Q12" si="1">I12</f>
        <v>22085.84</v>
      </c>
      <c r="O12" s="73">
        <f t="shared" si="1"/>
        <v>22085.84</v>
      </c>
      <c r="P12" s="73">
        <f t="shared" si="1"/>
        <v>22085.84</v>
      </c>
      <c r="Q12" s="73">
        <f t="shared" si="1"/>
        <v>22085.84</v>
      </c>
      <c r="R12" s="142"/>
      <c r="S12" s="142"/>
      <c r="T12" s="142"/>
    </row>
    <row r="13" spans="2:21" x14ac:dyDescent="0.45">
      <c r="B13" s="22" t="s">
        <v>12</v>
      </c>
      <c r="C13" s="68">
        <f>C$12/POWER(1+$D6,C$11)</f>
        <v>21748.734613490891</v>
      </c>
      <c r="D13" s="68">
        <f t="shared" ref="D13:Q13" si="2">D12/POWER(1+$D6,D$11)</f>
        <v>21416.77460708113</v>
      </c>
      <c r="E13" s="68">
        <f t="shared" si="2"/>
        <v>21089.881444688457</v>
      </c>
      <c r="F13" s="68">
        <f t="shared" si="2"/>
        <v>20767.977788959579</v>
      </c>
      <c r="G13" s="68">
        <f t="shared" si="2"/>
        <v>20450.987482973487</v>
      </c>
      <c r="H13" s="68">
        <f t="shared" si="2"/>
        <v>20138.835532224013</v>
      </c>
      <c r="I13" s="68">
        <f t="shared" si="2"/>
        <v>19831.448086877412</v>
      </c>
      <c r="J13" s="68">
        <f t="shared" si="2"/>
        <v>19528.752424300746</v>
      </c>
      <c r="K13" s="68">
        <f t="shared" si="2"/>
        <v>19230.676931856964</v>
      </c>
      <c r="L13" s="68">
        <f t="shared" si="2"/>
        <v>18937.151089962543</v>
      </c>
      <c r="M13" s="68">
        <f t="shared" si="2"/>
        <v>18648.10545540378</v>
      </c>
      <c r="N13" s="68">
        <f t="shared" si="2"/>
        <v>18363.471644907706</v>
      </c>
      <c r="O13" s="68">
        <f t="shared" si="2"/>
        <v>18083.182318963769</v>
      </c>
      <c r="P13" s="68">
        <f t="shared" si="2"/>
        <v>17807.171165892436</v>
      </c>
      <c r="Q13" s="68">
        <f t="shared" si="2"/>
        <v>17535.372886156998</v>
      </c>
      <c r="R13" s="74">
        <f>SUM(C13:Q13)</f>
        <v>293578.52347373992</v>
      </c>
      <c r="S13" s="74">
        <f>R13-$D$5</f>
        <v>-96421.476526260085</v>
      </c>
      <c r="T13" s="75">
        <f>R13/$D$5</f>
        <v>0.75276544480446128</v>
      </c>
    </row>
    <row r="14" spans="2:21" x14ac:dyDescent="0.45">
      <c r="B14" s="22" t="s">
        <v>13</v>
      </c>
      <c r="C14" s="68">
        <f t="shared" ref="C14:Q15" si="3">C$12/POWER(1+$D7,C$11)</f>
        <v>21623.105541413745</v>
      </c>
      <c r="D14" s="68">
        <f t="shared" si="3"/>
        <v>21170.066126310692</v>
      </c>
      <c r="E14" s="68">
        <f t="shared" si="3"/>
        <v>20726.518627678372</v>
      </c>
      <c r="F14" s="68">
        <f t="shared" si="3"/>
        <v>20292.264174347336</v>
      </c>
      <c r="G14" s="68">
        <f t="shared" si="3"/>
        <v>19867.108061824296</v>
      </c>
      <c r="H14" s="68">
        <f t="shared" si="3"/>
        <v>19450.85966499343</v>
      </c>
      <c r="I14" s="68">
        <f t="shared" si="3"/>
        <v>19043.332352646787</v>
      </c>
      <c r="J14" s="68">
        <f t="shared" si="3"/>
        <v>18644.343403805353</v>
      </c>
      <c r="K14" s="68">
        <f t="shared" si="3"/>
        <v>18253.713925793374</v>
      </c>
      <c r="L14" s="68">
        <f t="shared" si="3"/>
        <v>17871.268774029148</v>
      </c>
      <c r="M14" s="68">
        <f t="shared" si="3"/>
        <v>17496.836473496325</v>
      </c>
      <c r="N14" s="68">
        <f t="shared" si="3"/>
        <v>17130.249141860506</v>
      </c>
      <c r="O14" s="68">
        <f t="shared" si="3"/>
        <v>16771.342414196697</v>
      </c>
      <c r="P14" s="68">
        <f t="shared" si="3"/>
        <v>16419.955369293803</v>
      </c>
      <c r="Q14" s="68">
        <f t="shared" si="3"/>
        <v>16075.930457503235</v>
      </c>
      <c r="R14" s="74">
        <f t="shared" ref="R14:R15" si="4">SUM(C14:Q14)</f>
        <v>280836.89450919314</v>
      </c>
      <c r="S14" s="74">
        <f t="shared" ref="S14:S15" si="5">R14-$D$5</f>
        <v>-109163.10549080686</v>
      </c>
      <c r="T14" s="75">
        <f t="shared" ref="T14:T15" si="6">R14/$D$5</f>
        <v>0.72009460130562342</v>
      </c>
    </row>
    <row r="15" spans="2:21" x14ac:dyDescent="0.45">
      <c r="B15" s="22" t="s">
        <v>14</v>
      </c>
      <c r="C15" s="68">
        <f t="shared" si="3"/>
        <v>19765.383926973333</v>
      </c>
      <c r="D15" s="68">
        <f t="shared" si="3"/>
        <v>17688.727337545493</v>
      </c>
      <c r="E15" s="68">
        <f t="shared" si="3"/>
        <v>15830.255358462047</v>
      </c>
      <c r="F15" s="68">
        <f t="shared" si="3"/>
        <v>14167.044351585868</v>
      </c>
      <c r="G15" s="68">
        <f t="shared" si="3"/>
        <v>12678.57915839079</v>
      </c>
      <c r="H15" s="68">
        <f t="shared" si="3"/>
        <v>11346.500052255942</v>
      </c>
      <c r="I15" s="68">
        <f t="shared" si="3"/>
        <v>10154.376277300826</v>
      </c>
      <c r="J15" s="68">
        <f t="shared" si="3"/>
        <v>9087.5033804374689</v>
      </c>
      <c r="K15" s="68">
        <f t="shared" si="3"/>
        <v>8132.7218367974492</v>
      </c>
      <c r="L15" s="68">
        <f t="shared" si="3"/>
        <v>7278.2547313383293</v>
      </c>
      <c r="M15" s="68">
        <f t="shared" si="3"/>
        <v>6513.5624944857072</v>
      </c>
      <c r="N15" s="68">
        <f t="shared" si="3"/>
        <v>5829.212900023007</v>
      </c>
      <c r="O15" s="68">
        <f t="shared" si="3"/>
        <v>5216.7647216959076</v>
      </c>
      <c r="P15" s="68">
        <f t="shared" si="3"/>
        <v>4668.6636134740538</v>
      </c>
      <c r="Q15" s="68">
        <f t="shared" si="3"/>
        <v>4178.1489291874477</v>
      </c>
      <c r="R15" s="74">
        <f t="shared" si="4"/>
        <v>152535.69906995364</v>
      </c>
      <c r="S15" s="74">
        <f t="shared" si="5"/>
        <v>-237464.30093004636</v>
      </c>
      <c r="T15" s="75">
        <f t="shared" si="6"/>
        <v>0.39111717710244526</v>
      </c>
    </row>
    <row r="17" spans="2:2" x14ac:dyDescent="0.45">
      <c r="B17" t="s">
        <v>194</v>
      </c>
    </row>
  </sheetData>
  <mergeCells count="4">
    <mergeCell ref="F3:G3"/>
    <mergeCell ref="R11:R12"/>
    <mergeCell ref="S11:S12"/>
    <mergeCell ref="T11:T12"/>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U17"/>
  <sheetViews>
    <sheetView workbookViewId="0">
      <selection activeCell="I7" sqref="I7:I8"/>
    </sheetView>
  </sheetViews>
  <sheetFormatPr defaultRowHeight="14.25" x14ac:dyDescent="0.45"/>
  <cols>
    <col min="1" max="1" width="16.1328125" customWidth="1"/>
    <col min="3" max="3" width="9.1328125" customWidth="1"/>
    <col min="4" max="4" width="11.33203125" customWidth="1"/>
    <col min="5" max="12" width="9.33203125" bestFit="1" customWidth="1"/>
    <col min="13" max="13" width="11.33203125" customWidth="1"/>
    <col min="14" max="17" width="9.33203125" bestFit="1" customWidth="1"/>
    <col min="18" max="18" width="8.86328125" customWidth="1"/>
    <col min="19" max="19" width="9" customWidth="1"/>
    <col min="20" max="20" width="9.33203125" customWidth="1"/>
  </cols>
  <sheetData>
    <row r="1" spans="2:21" x14ac:dyDescent="0.45">
      <c r="N1" s="3"/>
      <c r="O1" s="3"/>
      <c r="S1" s="3"/>
      <c r="T1" s="3"/>
      <c r="U1" s="3"/>
    </row>
    <row r="2" spans="2:21" x14ac:dyDescent="0.45">
      <c r="B2" s="21" t="s">
        <v>181</v>
      </c>
      <c r="C2" s="21"/>
      <c r="D2" s="21"/>
      <c r="N2" s="3"/>
      <c r="O2" s="3"/>
      <c r="S2" s="3"/>
      <c r="T2" s="3"/>
      <c r="U2" s="3"/>
    </row>
    <row r="3" spans="2:21" x14ac:dyDescent="0.45">
      <c r="B3" s="11" t="s">
        <v>182</v>
      </c>
      <c r="C3" s="11"/>
      <c r="D3" s="11"/>
      <c r="F3" s="139" t="s">
        <v>178</v>
      </c>
      <c r="G3" s="140"/>
      <c r="H3" t="s">
        <v>180</v>
      </c>
      <c r="N3" s="3"/>
      <c r="O3" s="3"/>
      <c r="S3" s="3"/>
      <c r="T3" s="3"/>
      <c r="U3" s="3"/>
    </row>
    <row r="4" spans="2:21" x14ac:dyDescent="0.45">
      <c r="F4" s="6" t="s">
        <v>76</v>
      </c>
      <c r="G4" s="6">
        <f>'Vstupní hodnoty'!C69</f>
        <v>390000</v>
      </c>
      <c r="N4" s="3"/>
      <c r="O4" s="3"/>
      <c r="S4" s="3"/>
      <c r="T4" s="3"/>
      <c r="U4" s="3"/>
    </row>
    <row r="5" spans="2:21" x14ac:dyDescent="0.45">
      <c r="C5" s="14" t="s">
        <v>183</v>
      </c>
      <c r="D5" s="15">
        <f>G8</f>
        <v>390000</v>
      </c>
      <c r="F5" s="6" t="s">
        <v>77</v>
      </c>
      <c r="G5" s="6">
        <f>'Vstupní hodnoty'!C70</f>
        <v>650000</v>
      </c>
      <c r="N5" s="3"/>
      <c r="O5" s="3"/>
      <c r="S5" s="3"/>
      <c r="T5" s="3"/>
      <c r="U5" s="3"/>
    </row>
    <row r="6" spans="2:21" x14ac:dyDescent="0.45">
      <c r="B6" s="14" t="s">
        <v>184</v>
      </c>
      <c r="C6" s="3" t="s">
        <v>11</v>
      </c>
      <c r="D6" s="15">
        <f>'Vstupní hodnoty'!C77</f>
        <v>1.55E-2</v>
      </c>
      <c r="E6" t="s">
        <v>12</v>
      </c>
      <c r="F6" s="6" t="s">
        <v>78</v>
      </c>
      <c r="G6" s="6">
        <f>'Vstupní hodnoty'!C71</f>
        <v>375000</v>
      </c>
      <c r="N6" s="3"/>
      <c r="O6" s="3"/>
      <c r="S6" s="3"/>
      <c r="T6" s="3"/>
      <c r="U6" s="3"/>
    </row>
    <row r="7" spans="2:21" x14ac:dyDescent="0.45">
      <c r="C7" s="3" t="s">
        <v>5</v>
      </c>
      <c r="D7" s="15">
        <f>'Vstupní hodnoty'!C78</f>
        <v>2.1399999999999999E-2</v>
      </c>
      <c r="E7" t="s">
        <v>13</v>
      </c>
      <c r="F7" s="6" t="s">
        <v>79</v>
      </c>
      <c r="G7" s="6">
        <f>'Vstupní hodnoty'!C72</f>
        <v>390000</v>
      </c>
      <c r="I7" s="8" t="s">
        <v>195</v>
      </c>
    </row>
    <row r="8" spans="2:21" x14ac:dyDescent="0.45">
      <c r="C8" s="3" t="s">
        <v>6</v>
      </c>
      <c r="D8" s="15">
        <f>'Vstupní hodnoty'!C79</f>
        <v>0.1174</v>
      </c>
      <c r="E8" t="s">
        <v>14</v>
      </c>
      <c r="F8" s="6" t="s">
        <v>80</v>
      </c>
      <c r="G8" s="6">
        <f>'Vstupní hodnoty'!C73</f>
        <v>390000</v>
      </c>
      <c r="I8" t="s">
        <v>196</v>
      </c>
    </row>
    <row r="10" spans="2:21" x14ac:dyDescent="0.45">
      <c r="B10" s="8" t="s">
        <v>193</v>
      </c>
    </row>
    <row r="11" spans="2:21" x14ac:dyDescent="0.45">
      <c r="B11" s="6" t="s">
        <v>0</v>
      </c>
      <c r="C11" s="67">
        <v>1</v>
      </c>
      <c r="D11" s="67">
        <v>2</v>
      </c>
      <c r="E11" s="67">
        <v>3</v>
      </c>
      <c r="F11" s="67">
        <v>4</v>
      </c>
      <c r="G11" s="67">
        <v>5</v>
      </c>
      <c r="H11" s="73">
        <v>6</v>
      </c>
      <c r="I11" s="73">
        <v>7</v>
      </c>
      <c r="J11" s="73">
        <v>8</v>
      </c>
      <c r="K11" s="73">
        <v>9</v>
      </c>
      <c r="L11" s="73">
        <v>10</v>
      </c>
      <c r="M11" s="67">
        <v>11</v>
      </c>
      <c r="N11" s="67">
        <v>12</v>
      </c>
      <c r="O11" s="67">
        <v>13</v>
      </c>
      <c r="P11" s="67">
        <v>14</v>
      </c>
      <c r="Q11" s="67">
        <v>15</v>
      </c>
      <c r="R11" s="141" t="s">
        <v>3</v>
      </c>
      <c r="S11" s="141" t="s">
        <v>2</v>
      </c>
      <c r="T11" s="141" t="s">
        <v>15</v>
      </c>
    </row>
    <row r="12" spans="2:21" x14ac:dyDescent="0.45">
      <c r="B12" s="6" t="s">
        <v>1</v>
      </c>
      <c r="C12" s="67">
        <f>'Vstupní hodnoty'!C64</f>
        <v>27269.5</v>
      </c>
      <c r="D12" s="67">
        <f>'Vstupní hodnoty'!D64</f>
        <v>27269.5</v>
      </c>
      <c r="E12" s="67">
        <f>'Vstupní hodnoty'!E64</f>
        <v>27269.5</v>
      </c>
      <c r="F12" s="67">
        <f>'Vstupní hodnoty'!F64</f>
        <v>27269.5</v>
      </c>
      <c r="G12" s="67">
        <f>'Vstupní hodnoty'!G64</f>
        <v>27269.5</v>
      </c>
      <c r="H12" s="73">
        <f>C12</f>
        <v>27269.5</v>
      </c>
      <c r="I12" s="73">
        <f t="shared" ref="I12:L12" si="0">D12</f>
        <v>27269.5</v>
      </c>
      <c r="J12" s="73">
        <f t="shared" si="0"/>
        <v>27269.5</v>
      </c>
      <c r="K12" s="73">
        <f t="shared" si="0"/>
        <v>27269.5</v>
      </c>
      <c r="L12" s="73">
        <f t="shared" si="0"/>
        <v>27269.5</v>
      </c>
      <c r="M12" s="73">
        <f>H12</f>
        <v>27269.5</v>
      </c>
      <c r="N12" s="73">
        <f t="shared" ref="N12:Q12" si="1">I12</f>
        <v>27269.5</v>
      </c>
      <c r="O12" s="73">
        <f t="shared" si="1"/>
        <v>27269.5</v>
      </c>
      <c r="P12" s="73">
        <f t="shared" si="1"/>
        <v>27269.5</v>
      </c>
      <c r="Q12" s="73">
        <f t="shared" si="1"/>
        <v>27269.5</v>
      </c>
      <c r="R12" s="142"/>
      <c r="S12" s="142"/>
      <c r="T12" s="142"/>
    </row>
    <row r="13" spans="2:21" x14ac:dyDescent="0.45">
      <c r="B13" s="22" t="s">
        <v>12</v>
      </c>
      <c r="C13" s="68">
        <f>C$12/POWER(1+$D6,C$11)</f>
        <v>26853.274249138354</v>
      </c>
      <c r="D13" s="68">
        <f t="shared" ref="D13:Q13" si="2">D12/POWER(1+$D6,D$11)</f>
        <v>26443.401525493206</v>
      </c>
      <c r="E13" s="68">
        <f t="shared" si="2"/>
        <v>26039.784860160711</v>
      </c>
      <c r="F13" s="68">
        <f t="shared" si="2"/>
        <v>25642.328764313843</v>
      </c>
      <c r="G13" s="68">
        <f t="shared" si="2"/>
        <v>25250.939206611365</v>
      </c>
      <c r="H13" s="68">
        <f t="shared" si="2"/>
        <v>24865.523590951612</v>
      </c>
      <c r="I13" s="68">
        <f t="shared" si="2"/>
        <v>24485.990734565839</v>
      </c>
      <c r="J13" s="68">
        <f t="shared" si="2"/>
        <v>24112.250846445924</v>
      </c>
      <c r="K13" s="68">
        <f t="shared" si="2"/>
        <v>23744.215506101351</v>
      </c>
      <c r="L13" s="68">
        <f t="shared" si="2"/>
        <v>23381.79764264042</v>
      </c>
      <c r="M13" s="68">
        <f t="shared" si="2"/>
        <v>23024.911514170773</v>
      </c>
      <c r="N13" s="68">
        <f t="shared" si="2"/>
        <v>22673.472687514295</v>
      </c>
      <c r="O13" s="68">
        <f t="shared" si="2"/>
        <v>22327.398018231703</v>
      </c>
      <c r="P13" s="68">
        <f t="shared" si="2"/>
        <v>21986.605630951948</v>
      </c>
      <c r="Q13" s="68">
        <f t="shared" si="2"/>
        <v>21651.014900001916</v>
      </c>
      <c r="R13" s="74">
        <f>SUM(C13:Q13)</f>
        <v>362482.90967729327</v>
      </c>
      <c r="S13" s="74">
        <f>R13-$D$5</f>
        <v>-27517.090322706732</v>
      </c>
      <c r="T13" s="75">
        <f>R13/$D$5</f>
        <v>0.92944335814690582</v>
      </c>
    </row>
    <row r="14" spans="2:21" x14ac:dyDescent="0.45">
      <c r="B14" s="22" t="s">
        <v>13</v>
      </c>
      <c r="C14" s="68">
        <f t="shared" ref="C14:Q15" si="3">C$12/POWER(1+$D7,C$11)</f>
        <v>26698.159389073819</v>
      </c>
      <c r="D14" s="68">
        <f t="shared" si="3"/>
        <v>26138.789298094591</v>
      </c>
      <c r="E14" s="68">
        <f t="shared" si="3"/>
        <v>25591.138925097501</v>
      </c>
      <c r="F14" s="68">
        <f t="shared" si="3"/>
        <v>25054.962722828957</v>
      </c>
      <c r="G14" s="68">
        <f t="shared" si="3"/>
        <v>24530.020288651809</v>
      </c>
      <c r="H14" s="68">
        <f t="shared" si="3"/>
        <v>24016.076256757195</v>
      </c>
      <c r="I14" s="68">
        <f t="shared" si="3"/>
        <v>23512.90019263481</v>
      </c>
      <c r="J14" s="68">
        <f t="shared" si="3"/>
        <v>23020.266489754071</v>
      </c>
      <c r="K14" s="68">
        <f t="shared" si="3"/>
        <v>22537.954268410092</v>
      </c>
      <c r="L14" s="68">
        <f t="shared" si="3"/>
        <v>22065.747276688948</v>
      </c>
      <c r="M14" s="68">
        <f t="shared" si="3"/>
        <v>21603.433793507877</v>
      </c>
      <c r="N14" s="68">
        <f t="shared" si="3"/>
        <v>21150.806533686969</v>
      </c>
      <c r="O14" s="68">
        <f t="shared" si="3"/>
        <v>20707.662555009763</v>
      </c>
      <c r="P14" s="68">
        <f t="shared" si="3"/>
        <v>20273.803167231014</v>
      </c>
      <c r="Q14" s="68">
        <f t="shared" si="3"/>
        <v>19849.033842991004</v>
      </c>
      <c r="R14" s="74">
        <f t="shared" ref="R14:R15" si="4">SUM(C14:Q14)</f>
        <v>346750.75500041846</v>
      </c>
      <c r="S14" s="74">
        <f t="shared" ref="S14:S15" si="5">R14-$D$5</f>
        <v>-43249.24499958154</v>
      </c>
      <c r="T14" s="75">
        <f t="shared" ref="T14:T15" si="6">R14/$D$5</f>
        <v>0.88910450000107299</v>
      </c>
    </row>
    <row r="15" spans="2:21" x14ac:dyDescent="0.45">
      <c r="B15" s="22" t="s">
        <v>14</v>
      </c>
      <c r="C15" s="68">
        <f t="shared" si="3"/>
        <v>24404.420977268659</v>
      </c>
      <c r="D15" s="68">
        <f t="shared" si="3"/>
        <v>21840.362428198194</v>
      </c>
      <c r="E15" s="68">
        <f t="shared" si="3"/>
        <v>19545.697537317159</v>
      </c>
      <c r="F15" s="68">
        <f t="shared" si="3"/>
        <v>17492.122370965779</v>
      </c>
      <c r="G15" s="68">
        <f t="shared" si="3"/>
        <v>15654.306757621067</v>
      </c>
      <c r="H15" s="68">
        <f t="shared" si="3"/>
        <v>14009.581848595908</v>
      </c>
      <c r="I15" s="68">
        <f t="shared" si="3"/>
        <v>12537.660505276452</v>
      </c>
      <c r="J15" s="68">
        <f t="shared" si="3"/>
        <v>11220.387063966757</v>
      </c>
      <c r="K15" s="68">
        <f t="shared" si="3"/>
        <v>10041.513391772649</v>
      </c>
      <c r="L15" s="68">
        <f t="shared" si="3"/>
        <v>8986.49847124812</v>
      </c>
      <c r="M15" s="68">
        <f t="shared" si="3"/>
        <v>8042.3290417470189</v>
      </c>
      <c r="N15" s="68">
        <f t="shared" si="3"/>
        <v>7197.3590851503668</v>
      </c>
      <c r="O15" s="68">
        <f t="shared" si="3"/>
        <v>6441.1661760787247</v>
      </c>
      <c r="P15" s="68">
        <f t="shared" si="3"/>
        <v>5764.4229247169542</v>
      </c>
      <c r="Q15" s="68">
        <f t="shared" si="3"/>
        <v>5158.7819265410371</v>
      </c>
      <c r="R15" s="74">
        <f t="shared" si="4"/>
        <v>188336.61050646484</v>
      </c>
      <c r="S15" s="74">
        <f t="shared" si="5"/>
        <v>-201663.38949353516</v>
      </c>
      <c r="T15" s="75">
        <f t="shared" si="6"/>
        <v>0.48291438591401242</v>
      </c>
    </row>
    <row r="17" spans="2:2" x14ac:dyDescent="0.45">
      <c r="B17" t="s">
        <v>194</v>
      </c>
    </row>
  </sheetData>
  <mergeCells count="4">
    <mergeCell ref="F3:G3"/>
    <mergeCell ref="R11:R12"/>
    <mergeCell ref="S11:S12"/>
    <mergeCell ref="T11:T12"/>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5:T68"/>
  <sheetViews>
    <sheetView topLeftCell="A73" workbookViewId="0">
      <selection activeCell="E71" sqref="E71"/>
    </sheetView>
  </sheetViews>
  <sheetFormatPr defaultColWidth="9.1328125" defaultRowHeight="14.25" x14ac:dyDescent="0.45"/>
  <cols>
    <col min="1" max="1" width="8.86328125" customWidth="1"/>
    <col min="2" max="19" width="9.1328125" style="69"/>
    <col min="20" max="20" width="9.1328125" style="76"/>
    <col min="21" max="16384" width="9.1328125" style="69"/>
  </cols>
  <sheetData>
    <row r="5" spans="1:20" x14ac:dyDescent="0.45">
      <c r="B5" t="s">
        <v>189</v>
      </c>
    </row>
    <row r="6" spans="1:20" x14ac:dyDescent="0.45">
      <c r="B6" s="69" t="s">
        <v>185</v>
      </c>
      <c r="C6" s="69">
        <v>1</v>
      </c>
      <c r="D6" s="69">
        <v>2</v>
      </c>
      <c r="E6" s="69">
        <v>3</v>
      </c>
      <c r="F6" s="69">
        <v>4</v>
      </c>
      <c r="G6" s="69">
        <v>5</v>
      </c>
      <c r="H6" s="69">
        <v>6</v>
      </c>
      <c r="I6" s="69">
        <v>7</v>
      </c>
      <c r="J6" s="69">
        <v>8</v>
      </c>
      <c r="K6" s="69">
        <v>9</v>
      </c>
      <c r="L6" s="69">
        <v>10</v>
      </c>
      <c r="M6" s="69">
        <v>11</v>
      </c>
      <c r="N6" s="69">
        <v>12</v>
      </c>
      <c r="O6" s="69">
        <v>13</v>
      </c>
      <c r="P6" s="69">
        <v>14</v>
      </c>
      <c r="Q6" s="69">
        <v>15</v>
      </c>
      <c r="R6" s="69" t="s">
        <v>3</v>
      </c>
      <c r="S6" s="69" t="s">
        <v>2</v>
      </c>
      <c r="T6" s="76" t="s">
        <v>15</v>
      </c>
    </row>
    <row r="7" spans="1:20" x14ac:dyDescent="0.45">
      <c r="B7" s="69" t="s">
        <v>1</v>
      </c>
      <c r="C7" s="69">
        <f>'A CSH,ISH'!C12</f>
        <v>17246.8</v>
      </c>
      <c r="D7" s="69">
        <f>'A CSH,ISH'!D12</f>
        <v>17246.8</v>
      </c>
      <c r="E7" s="69">
        <f>'A CSH,ISH'!E12</f>
        <v>17246.8</v>
      </c>
      <c r="F7" s="69">
        <f>'A CSH,ISH'!F12</f>
        <v>17246.8</v>
      </c>
      <c r="G7" s="69">
        <f>'A CSH,ISH'!G12</f>
        <v>17246.8</v>
      </c>
      <c r="H7" s="69">
        <f>'A CSH,ISH'!H12</f>
        <v>17246.8</v>
      </c>
      <c r="I7" s="69">
        <f>'A CSH,ISH'!I12</f>
        <v>17246.8</v>
      </c>
      <c r="J7" s="69">
        <f>'A CSH,ISH'!J12</f>
        <v>17246.8</v>
      </c>
      <c r="K7" s="69">
        <f>'A CSH,ISH'!K12</f>
        <v>17246.8</v>
      </c>
      <c r="L7" s="69">
        <f>'A CSH,ISH'!L12</f>
        <v>17246.8</v>
      </c>
      <c r="M7" s="69">
        <f>'A CSH,ISH'!M12</f>
        <v>17246.8</v>
      </c>
      <c r="N7" s="69">
        <f>'A CSH,ISH'!N12</f>
        <v>17246.8</v>
      </c>
      <c r="O7" s="69">
        <f>'A CSH,ISH'!O12</f>
        <v>17246.8</v>
      </c>
      <c r="P7" s="69">
        <f>'A CSH,ISH'!P12</f>
        <v>17246.8</v>
      </c>
      <c r="Q7" s="69">
        <f>'A CSH,ISH'!Q12</f>
        <v>17246.8</v>
      </c>
    </row>
    <row r="8" spans="1:20" x14ac:dyDescent="0.45">
      <c r="A8" s="69"/>
      <c r="B8" s="69" t="s">
        <v>12</v>
      </c>
      <c r="C8" s="69">
        <f>'A CSH,ISH'!C13</f>
        <v>16983.554899064497</v>
      </c>
      <c r="D8" s="69">
        <f>'A CSH,ISH'!D13</f>
        <v>16724.327817887242</v>
      </c>
      <c r="E8" s="69">
        <f>'A CSH,ISH'!E13</f>
        <v>16469.057427757009</v>
      </c>
      <c r="F8" s="69">
        <f>'A CSH,ISH'!F13</f>
        <v>16217.683336048258</v>
      </c>
      <c r="G8" s="69">
        <f>'A CSH,ISH'!G13</f>
        <v>15970.14607193329</v>
      </c>
      <c r="H8" s="69">
        <f>'A CSH,ISH'!H13</f>
        <v>15726.387072312446</v>
      </c>
      <c r="I8" s="69">
        <f>'A CSH,ISH'!I13</f>
        <v>15486.348667959079</v>
      </c>
      <c r="J8" s="69">
        <f>'A CSH,ISH'!J13</f>
        <v>15249.974069875998</v>
      </c>
      <c r="K8" s="69">
        <f>'A CSH,ISH'!K13</f>
        <v>15017.207355860164</v>
      </c>
      <c r="L8" s="69">
        <f>'A CSH,ISH'!L13</f>
        <v>14787.99345727244</v>
      </c>
      <c r="M8" s="69">
        <f>'A CSH,ISH'!M13</f>
        <v>14562.278146009294</v>
      </c>
      <c r="N8" s="69">
        <f>'A CSH,ISH'!N13</f>
        <v>14340.008021673353</v>
      </c>
      <c r="O8" s="69">
        <f>'A CSH,ISH'!O13</f>
        <v>14121.130498939787</v>
      </c>
      <c r="P8" s="69">
        <f>'A CSH,ISH'!P13</f>
        <v>13905.593795115496</v>
      </c>
      <c r="Q8" s="69">
        <f>'A CSH,ISH'!Q13</f>
        <v>13693.346917888226</v>
      </c>
      <c r="R8" s="69">
        <f>'A CSH,ISH'!R13</f>
        <v>229255.03755559659</v>
      </c>
      <c r="S8" s="69">
        <f>'A CSH,ISH'!S13</f>
        <v>-160744.96244440341</v>
      </c>
      <c r="T8" s="76">
        <f>'A CSH,ISH'!T13</f>
        <v>0.58783342962973484</v>
      </c>
    </row>
    <row r="9" spans="1:20" x14ac:dyDescent="0.45">
      <c r="B9" s="69" t="s">
        <v>13</v>
      </c>
      <c r="C9" s="69">
        <f>'A CSH,ISH'!C14</f>
        <v>16885.451341296259</v>
      </c>
      <c r="D9" s="69">
        <f>'A CSH,ISH'!D14</f>
        <v>16531.673527801308</v>
      </c>
      <c r="E9" s="69">
        <f>'A CSH,ISH'!E14</f>
        <v>16185.30793792961</v>
      </c>
      <c r="F9" s="69">
        <f>'A CSH,ISH'!F14</f>
        <v>15846.199273477197</v>
      </c>
      <c r="G9" s="69">
        <f>'A CSH,ISH'!G14</f>
        <v>15514.195489991382</v>
      </c>
      <c r="H9" s="69">
        <f>'A CSH,ISH'!H14</f>
        <v>15189.147728599351</v>
      </c>
      <c r="I9" s="69">
        <f>'A CSH,ISH'!I14</f>
        <v>14870.910249265076</v>
      </c>
      <c r="J9" s="69">
        <f>'A CSH,ISH'!J14</f>
        <v>14559.340365444563</v>
      </c>
      <c r="K9" s="69">
        <f>'A CSH,ISH'!K14</f>
        <v>14254.298380110204</v>
      </c>
      <c r="L9" s="69">
        <f>'A CSH,ISH'!L14</f>
        <v>13955.647523115529</v>
      </c>
      <c r="M9" s="69">
        <f>'A CSH,ISH'!M14</f>
        <v>13663.253889872261</v>
      </c>
      <c r="N9" s="69">
        <f>'A CSH,ISH'!N14</f>
        <v>13376.986381312177</v>
      </c>
      <c r="O9" s="69">
        <f>'A CSH,ISH'!O14</f>
        <v>13096.716645106892</v>
      </c>
      <c r="P9" s="69">
        <f>'A CSH,ISH'!P14</f>
        <v>12822.319018119137</v>
      </c>
      <c r="Q9" s="69">
        <f>'A CSH,ISH'!Q14</f>
        <v>12553.670470059857</v>
      </c>
      <c r="R9" s="69">
        <f>'A CSH,ISH'!R14</f>
        <v>219305.11822150077</v>
      </c>
      <c r="S9" s="69">
        <f>'A CSH,ISH'!S14</f>
        <v>-170694.88177849923</v>
      </c>
      <c r="T9" s="76">
        <f>'A CSH,ISH'!T14</f>
        <v>0.56232081595256611</v>
      </c>
    </row>
    <row r="10" spans="1:20" x14ac:dyDescent="0.45">
      <c r="B10" s="69" t="s">
        <v>14</v>
      </c>
      <c r="C10" s="69">
        <f>'A CSH,ISH'!C15</f>
        <v>15434.759262573833</v>
      </c>
      <c r="D10" s="69">
        <f>'A CSH,ISH'!D15</f>
        <v>13813.101183617177</v>
      </c>
      <c r="E10" s="69">
        <f>'A CSH,ISH'!E15</f>
        <v>12361.823146247698</v>
      </c>
      <c r="F10" s="69">
        <f>'A CSH,ISH'!F15</f>
        <v>11063.024115131286</v>
      </c>
      <c r="G10" s="69">
        <f>'A CSH,ISH'!G15</f>
        <v>9900.6838331226827</v>
      </c>
      <c r="H10" s="69">
        <f>'A CSH,ISH'!H15</f>
        <v>8860.4652166839842</v>
      </c>
      <c r="I10" s="69">
        <f>'A CSH,ISH'!I15</f>
        <v>7929.5375126937388</v>
      </c>
      <c r="J10" s="69">
        <f>'A CSH,ISH'!J15</f>
        <v>7096.4180353443171</v>
      </c>
      <c r="K10" s="69">
        <f>'A CSH,ISH'!K15</f>
        <v>6350.8305310044007</v>
      </c>
      <c r="L10" s="69">
        <f>'A CSH,ISH'!L15</f>
        <v>5683.5784240239846</v>
      </c>
      <c r="M10" s="69">
        <f>'A CSH,ISH'!M15</f>
        <v>5086.4313800107257</v>
      </c>
      <c r="N10" s="69">
        <f>'A CSH,ISH'!N15</f>
        <v>4552.0237873731221</v>
      </c>
      <c r="O10" s="69">
        <f>'A CSH,ISH'!O15</f>
        <v>4073.7639049338841</v>
      </c>
      <c r="P10" s="69">
        <f>'A CSH,ISH'!P15</f>
        <v>3645.7525549793127</v>
      </c>
      <c r="Q10" s="69">
        <f>'A CSH,ISH'!Q15</f>
        <v>3262.7103588502891</v>
      </c>
      <c r="R10" s="69">
        <f>'A CSH,ISH'!R15</f>
        <v>119114.90324659045</v>
      </c>
      <c r="S10" s="69">
        <f>'A CSH,ISH'!S15</f>
        <v>-270885.09675340954</v>
      </c>
      <c r="T10" s="76">
        <f>'A CSH,ISH'!T15</f>
        <v>0.3054228288374114</v>
      </c>
    </row>
    <row r="11" spans="1:20" x14ac:dyDescent="0.45">
      <c r="B11" t="s">
        <v>190</v>
      </c>
    </row>
    <row r="12" spans="1:20" x14ac:dyDescent="0.45">
      <c r="B12" s="69" t="s">
        <v>185</v>
      </c>
      <c r="C12" s="69">
        <v>1</v>
      </c>
      <c r="D12" s="69">
        <v>2</v>
      </c>
      <c r="E12" s="69">
        <v>3</v>
      </c>
      <c r="F12" s="69">
        <v>4</v>
      </c>
      <c r="G12" s="69">
        <v>5</v>
      </c>
      <c r="H12" s="69">
        <v>6</v>
      </c>
      <c r="I12" s="69">
        <v>7</v>
      </c>
      <c r="J12" s="69">
        <v>8</v>
      </c>
      <c r="K12" s="69">
        <v>9</v>
      </c>
      <c r="L12" s="69">
        <v>10</v>
      </c>
      <c r="M12" s="69">
        <v>11</v>
      </c>
      <c r="N12" s="69">
        <v>12</v>
      </c>
      <c r="O12" s="69">
        <v>13</v>
      </c>
      <c r="P12" s="69">
        <v>14</v>
      </c>
      <c r="Q12" s="69">
        <v>15</v>
      </c>
      <c r="R12" s="69" t="s">
        <v>3</v>
      </c>
      <c r="S12" s="69" t="s">
        <v>2</v>
      </c>
      <c r="T12" s="76" t="s">
        <v>15</v>
      </c>
    </row>
    <row r="13" spans="1:20" x14ac:dyDescent="0.45">
      <c r="B13" s="69" t="s">
        <v>1</v>
      </c>
      <c r="C13" s="69">
        <f>'B CSH,ISH'!C12</f>
        <v>18482.64</v>
      </c>
      <c r="D13" s="69">
        <f>'B CSH,ISH'!D12</f>
        <v>18482.64</v>
      </c>
      <c r="E13" s="69">
        <f>'B CSH,ISH'!E12</f>
        <v>18482.64</v>
      </c>
      <c r="F13" s="69">
        <f>'B CSH,ISH'!F12</f>
        <v>18482.64</v>
      </c>
      <c r="G13" s="69">
        <f>'B CSH,ISH'!G12</f>
        <v>18482.64</v>
      </c>
      <c r="H13" s="69">
        <f>'B CSH,ISH'!H12</f>
        <v>18482.64</v>
      </c>
      <c r="I13" s="69">
        <f>'B CSH,ISH'!I12</f>
        <v>18482.64</v>
      </c>
      <c r="J13" s="69">
        <f>'B CSH,ISH'!J12</f>
        <v>18482.64</v>
      </c>
      <c r="K13" s="69">
        <f>'B CSH,ISH'!K12</f>
        <v>18482.64</v>
      </c>
      <c r="L13" s="69">
        <f>'B CSH,ISH'!L12</f>
        <v>18482.64</v>
      </c>
      <c r="M13" s="69">
        <f>'B CSH,ISH'!M12</f>
        <v>18482.64</v>
      </c>
      <c r="N13" s="69">
        <f>'B CSH,ISH'!N12</f>
        <v>18482.64</v>
      </c>
      <c r="O13" s="69">
        <f>'B CSH,ISH'!O12</f>
        <v>18482.64</v>
      </c>
      <c r="P13" s="69">
        <f>'B CSH,ISH'!P12</f>
        <v>18482.64</v>
      </c>
      <c r="Q13" s="69">
        <f>'B CSH,ISH'!Q12</f>
        <v>18482.64</v>
      </c>
    </row>
    <row r="14" spans="1:20" x14ac:dyDescent="0.45">
      <c r="B14" s="69" t="s">
        <v>12</v>
      </c>
      <c r="C14" s="69">
        <f>'B CSH,ISH'!C13</f>
        <v>18200.531757754798</v>
      </c>
      <c r="D14" s="69">
        <f>'B CSH,ISH'!D13</f>
        <v>17922.729451260264</v>
      </c>
      <c r="E14" s="69">
        <f>'B CSH,ISH'!E13</f>
        <v>17649.167357223301</v>
      </c>
      <c r="F14" s="69">
        <f>'B CSH,ISH'!F13</f>
        <v>17379.780755512846</v>
      </c>
      <c r="G14" s="69">
        <f>'B CSH,ISH'!G13</f>
        <v>17114.505913848199</v>
      </c>
      <c r="H14" s="69">
        <f>'B CSH,ISH'!H13</f>
        <v>16853.280072721023</v>
      </c>
      <c r="I14" s="69">
        <f>'B CSH,ISH'!I13</f>
        <v>16596.041430547531</v>
      </c>
      <c r="J14" s="69">
        <f>'B CSH,ISH'!J13</f>
        <v>16342.729129047297</v>
      </c>
      <c r="K14" s="69">
        <f>'B CSH,ISH'!K13</f>
        <v>16093.283238845195</v>
      </c>
      <c r="L14" s="69">
        <f>'B CSH,ISH'!L13</f>
        <v>15847.64474529315</v>
      </c>
      <c r="M14" s="69">
        <f>'B CSH,ISH'!M13</f>
        <v>15605.755534508269</v>
      </c>
      <c r="N14" s="69">
        <f>'B CSH,ISH'!N13</f>
        <v>15367.558379624092</v>
      </c>
      <c r="O14" s="69">
        <f>'B CSH,ISH'!O13</f>
        <v>15132.99692725169</v>
      </c>
      <c r="P14" s="69">
        <f>'B CSH,ISH'!P13</f>
        <v>14902.015684147405</v>
      </c>
      <c r="Q14" s="69">
        <f>'B CSH,ISH'!Q13</f>
        <v>14674.5600040841</v>
      </c>
      <c r="R14" s="69">
        <f>'B CSH,ISH'!R13</f>
        <v>245682.58038166919</v>
      </c>
      <c r="S14" s="69">
        <f>'B CSH,ISH'!S13</f>
        <v>-404317.41961833078</v>
      </c>
      <c r="T14" s="76">
        <f>'B CSH,ISH'!T13</f>
        <v>0.37797320058718337</v>
      </c>
    </row>
    <row r="15" spans="1:20" x14ac:dyDescent="0.45">
      <c r="B15" s="69" t="s">
        <v>13</v>
      </c>
      <c r="C15" s="69">
        <f>'B CSH,ISH'!C14</f>
        <v>18095.398472684548</v>
      </c>
      <c r="D15" s="69">
        <f>'B CSH,ISH'!D14</f>
        <v>17716.270288510423</v>
      </c>
      <c r="E15" s="69">
        <f>'B CSH,ISH'!E14</f>
        <v>17345.08545967341</v>
      </c>
      <c r="F15" s="69">
        <f>'B CSH,ISH'!F14</f>
        <v>16981.677559891723</v>
      </c>
      <c r="G15" s="69">
        <f>'B CSH,ISH'!G14</f>
        <v>16625.883649786298</v>
      </c>
      <c r="H15" s="69">
        <f>'B CSH,ISH'!H14</f>
        <v>16277.544203824449</v>
      </c>
      <c r="I15" s="69">
        <f>'B CSH,ISH'!I14</f>
        <v>15936.503038794252</v>
      </c>
      <c r="J15" s="69">
        <f>'B CSH,ISH'!J14</f>
        <v>15602.607243777415</v>
      </c>
      <c r="K15" s="69">
        <f>'B CSH,ISH'!K14</f>
        <v>15275.7071115894</v>
      </c>
      <c r="L15" s="69">
        <f>'B CSH,ISH'!L14</f>
        <v>14955.65607165596</v>
      </c>
      <c r="M15" s="69">
        <f>'B CSH,ISH'!M14</f>
        <v>14642.310624296024</v>
      </c>
      <c r="N15" s="69">
        <f>'B CSH,ISH'!N14</f>
        <v>14335.530276381458</v>
      </c>
      <c r="O15" s="69">
        <f>'B CSH,ISH'!O14</f>
        <v>14035.177478344878</v>
      </c>
      <c r="P15" s="69">
        <f>'B CSH,ISH'!P14</f>
        <v>13741.117562507217</v>
      </c>
      <c r="Q15" s="69">
        <f>'B CSH,ISH'!Q14</f>
        <v>13453.218682697492</v>
      </c>
      <c r="R15" s="69">
        <f>'B CSH,ISH'!R14</f>
        <v>235019.68772441495</v>
      </c>
      <c r="S15" s="69">
        <f>'B CSH,ISH'!S14</f>
        <v>-414980.31227558502</v>
      </c>
      <c r="T15" s="76">
        <f>'B CSH,ISH'!T14</f>
        <v>0.36156875034525376</v>
      </c>
    </row>
    <row r="16" spans="1:20" x14ac:dyDescent="0.45">
      <c r="B16" s="69" t="s">
        <v>14</v>
      </c>
      <c r="C16" s="69">
        <f>'B CSH,ISH'!C15</f>
        <v>16540.755324861286</v>
      </c>
      <c r="D16" s="69">
        <f>'B CSH,ISH'!D15</f>
        <v>14802.89540438633</v>
      </c>
      <c r="E16" s="69">
        <f>'B CSH,ISH'!E15</f>
        <v>13247.624310351111</v>
      </c>
      <c r="F16" s="69">
        <f>'B CSH,ISH'!F15</f>
        <v>11855.758287409264</v>
      </c>
      <c r="G16" s="69">
        <f>'B CSH,ISH'!G15</f>
        <v>10610.129127804963</v>
      </c>
      <c r="H16" s="69">
        <f>'B CSH,ISH'!H15</f>
        <v>9495.3724071997167</v>
      </c>
      <c r="I16" s="69">
        <f>'B CSH,ISH'!I15</f>
        <v>8497.7379695719665</v>
      </c>
      <c r="J16" s="69">
        <f>'B CSH,ISH'!J15</f>
        <v>7604.9203235832902</v>
      </c>
      <c r="K16" s="69">
        <f>'B CSH,ISH'!K15</f>
        <v>6805.9068584063816</v>
      </c>
      <c r="L16" s="69">
        <f>'B CSH,ISH'!L15</f>
        <v>6090.8420068072146</v>
      </c>
      <c r="M16" s="69">
        <f>'B CSH,ISH'!M15</f>
        <v>5450.9056799778182</v>
      </c>
      <c r="N16" s="69">
        <f>'B CSH,ISH'!N15</f>
        <v>4878.2044746534984</v>
      </c>
      <c r="O16" s="69">
        <f>'B CSH,ISH'!O15</f>
        <v>4365.6743105902078</v>
      </c>
      <c r="P16" s="69">
        <f>'B CSH,ISH'!P15</f>
        <v>3906.9932974675212</v>
      </c>
      <c r="Q16" s="69">
        <f>'B CSH,ISH'!Q15</f>
        <v>3496.5037564592103</v>
      </c>
      <c r="R16" s="69">
        <f>'B CSH,ISH'!R15</f>
        <v>127650.22353952976</v>
      </c>
      <c r="S16" s="69">
        <f>'B CSH,ISH'!S15</f>
        <v>-522349.77646047022</v>
      </c>
      <c r="T16" s="76">
        <f>'B CSH,ISH'!T15</f>
        <v>0.19638495929158425</v>
      </c>
    </row>
    <row r="17" spans="2:20" x14ac:dyDescent="0.45">
      <c r="B17" t="s">
        <v>191</v>
      </c>
    </row>
    <row r="18" spans="2:20" x14ac:dyDescent="0.45">
      <c r="B18" s="69" t="s">
        <v>185</v>
      </c>
      <c r="C18" s="69">
        <v>1</v>
      </c>
      <c r="D18" s="69">
        <v>2</v>
      </c>
      <c r="E18" s="69">
        <v>3</v>
      </c>
      <c r="F18" s="69">
        <v>4</v>
      </c>
      <c r="G18" s="69">
        <v>5</v>
      </c>
      <c r="H18" s="69">
        <v>6</v>
      </c>
      <c r="I18" s="69">
        <v>7</v>
      </c>
      <c r="J18" s="69">
        <v>8</v>
      </c>
      <c r="K18" s="69">
        <v>9</v>
      </c>
      <c r="L18" s="69">
        <v>10</v>
      </c>
      <c r="M18" s="69">
        <v>11</v>
      </c>
      <c r="N18" s="69">
        <v>12</v>
      </c>
      <c r="O18" s="69">
        <v>13</v>
      </c>
      <c r="P18" s="69">
        <v>14</v>
      </c>
      <c r="Q18" s="69">
        <v>15</v>
      </c>
      <c r="R18" s="69" t="s">
        <v>3</v>
      </c>
      <c r="S18" s="69" t="s">
        <v>2</v>
      </c>
      <c r="T18" s="76" t="s">
        <v>15</v>
      </c>
    </row>
    <row r="19" spans="2:20" x14ac:dyDescent="0.45">
      <c r="B19" s="69" t="s">
        <v>1</v>
      </c>
      <c r="C19" s="69">
        <f>'C CSH,ISH'!C12</f>
        <v>3204.1999999999989</v>
      </c>
      <c r="D19" s="69">
        <f>'C CSH,ISH'!D12</f>
        <v>7978.9999999999991</v>
      </c>
      <c r="E19" s="69">
        <f>'C CSH,ISH'!E12</f>
        <v>7978.9999999999991</v>
      </c>
      <c r="F19" s="69">
        <f>'C CSH,ISH'!F12</f>
        <v>7978.9999999999991</v>
      </c>
      <c r="G19" s="69">
        <f>'C CSH,ISH'!G12</f>
        <v>7978.9999999999991</v>
      </c>
      <c r="H19" s="69">
        <f>'C CSH,ISH'!H12</f>
        <v>3204.1999999999989</v>
      </c>
      <c r="I19" s="69">
        <f>'C CSH,ISH'!I12</f>
        <v>7978.9999999999991</v>
      </c>
      <c r="J19" s="69">
        <f>'C CSH,ISH'!J12</f>
        <v>7978.9999999999991</v>
      </c>
      <c r="K19" s="69">
        <f>'C CSH,ISH'!K12</f>
        <v>7978.9999999999991</v>
      </c>
      <c r="L19" s="69">
        <f>'C CSH,ISH'!L12</f>
        <v>7978.9999999999991</v>
      </c>
      <c r="M19" s="69">
        <f>'C CSH,ISH'!M12</f>
        <v>3204.1999999999989</v>
      </c>
      <c r="N19" s="69">
        <f>'C CSH,ISH'!N12</f>
        <v>7978.9999999999991</v>
      </c>
      <c r="O19" s="69">
        <f>'C CSH,ISH'!O12</f>
        <v>7978.9999999999991</v>
      </c>
      <c r="P19" s="69">
        <f>'C CSH,ISH'!P12</f>
        <v>7978.9999999999991</v>
      </c>
      <c r="Q19" s="69">
        <f>'C CSH,ISH'!Q12</f>
        <v>7978.9999999999991</v>
      </c>
    </row>
    <row r="20" spans="2:20" x14ac:dyDescent="0.45">
      <c r="B20" s="69" t="s">
        <v>12</v>
      </c>
      <c r="C20" s="69">
        <f>'C CSH,ISH'!C13</f>
        <v>3155.2929591334305</v>
      </c>
      <c r="D20" s="69">
        <f>'C CSH,ISH'!D13</f>
        <v>7737.2852737274343</v>
      </c>
      <c r="E20" s="69">
        <f>'C CSH,ISH'!E13</f>
        <v>7619.1878618684723</v>
      </c>
      <c r="F20" s="69">
        <f>'C CSH,ISH'!F13</f>
        <v>7502.8930200575778</v>
      </c>
      <c r="G20" s="69">
        <f>'C CSH,ISH'!G13</f>
        <v>7388.3732349163738</v>
      </c>
      <c r="H20" s="69">
        <f>'C CSH,ISH'!H13</f>
        <v>2921.7297966639335</v>
      </c>
      <c r="I20" s="69">
        <f>'C CSH,ISH'!I13</f>
        <v>7164.5508744605077</v>
      </c>
      <c r="J20" s="69">
        <f>'C CSH,ISH'!J13</f>
        <v>7055.1953465883862</v>
      </c>
      <c r="K20" s="69">
        <f>'C CSH,ISH'!K13</f>
        <v>6947.5089577433637</v>
      </c>
      <c r="L20" s="69">
        <f>'C CSH,ISH'!L13</f>
        <v>6841.466231160377</v>
      </c>
      <c r="M20" s="69">
        <f>'C CSH,ISH'!M13</f>
        <v>2705.455599615173</v>
      </c>
      <c r="N20" s="69">
        <f>'C CSH,ISH'!N13</f>
        <v>6634.2117960973446</v>
      </c>
      <c r="O20" s="69">
        <f>'C CSH,ISH'!O13</f>
        <v>6532.9510547487389</v>
      </c>
      <c r="P20" s="69">
        <f>'C CSH,ISH'!P13</f>
        <v>6433.2358983247059</v>
      </c>
      <c r="Q20" s="69">
        <f>'C CSH,ISH'!Q13</f>
        <v>6335.0427359179766</v>
      </c>
      <c r="R20" s="69">
        <f>'C CSH,ISH'!R13</f>
        <v>92974.380641023788</v>
      </c>
      <c r="S20" s="69">
        <f>'C CSH,ISH'!S13</f>
        <v>-282025.6193589762</v>
      </c>
      <c r="T20" s="76">
        <f>'C CSH,ISH'!T13</f>
        <v>0.24793168170939678</v>
      </c>
    </row>
    <row r="21" spans="2:20" x14ac:dyDescent="0.45">
      <c r="B21" s="69" t="s">
        <v>13</v>
      </c>
      <c r="C21" s="69">
        <f>'C CSH,ISH'!C14</f>
        <v>3137.0667710984908</v>
      </c>
      <c r="D21" s="69">
        <f>'C CSH,ISH'!D14</f>
        <v>7648.1563581839309</v>
      </c>
      <c r="E21" s="69">
        <f>'C CSH,ISH'!E14</f>
        <v>7487.9149776619643</v>
      </c>
      <c r="F21" s="69">
        <f>'C CSH,ISH'!F14</f>
        <v>7331.0309160583147</v>
      </c>
      <c r="G21" s="69">
        <f>'C CSH,ISH'!G14</f>
        <v>7177.4338320523939</v>
      </c>
      <c r="H21" s="69">
        <f>'C CSH,ISH'!H14</f>
        <v>2821.9186835806076</v>
      </c>
      <c r="I21" s="69">
        <f>'C CSH,ISH'!I14</f>
        <v>6879.826569501939</v>
      </c>
      <c r="J21" s="69">
        <f>'C CSH,ISH'!J14</f>
        <v>6735.6829542803398</v>
      </c>
      <c r="K21" s="69">
        <f>'C CSH,ISH'!K14</f>
        <v>6594.5593834739948</v>
      </c>
      <c r="L21" s="69">
        <f>'C CSH,ISH'!L14</f>
        <v>6456.392582214602</v>
      </c>
      <c r="M21" s="69">
        <f>'C CSH,ISH'!M14</f>
        <v>2538.4302081504215</v>
      </c>
      <c r="N21" s="69">
        <f>'C CSH,ISH'!N14</f>
        <v>6188.6827896473469</v>
      </c>
      <c r="O21" s="69">
        <f>'C CSH,ISH'!O14</f>
        <v>6059.019766641225</v>
      </c>
      <c r="P21" s="69">
        <f>'C CSH,ISH'!P14</f>
        <v>5932.0733959675181</v>
      </c>
      <c r="Q21" s="69">
        <f>'C CSH,ISH'!Q14</f>
        <v>5807.7867593181099</v>
      </c>
      <c r="R21" s="69">
        <f>'C CSH,ISH'!R14</f>
        <v>88795.975947831204</v>
      </c>
      <c r="S21" s="69">
        <f>'C CSH,ISH'!S14</f>
        <v>-286204.02405216882</v>
      </c>
      <c r="T21" s="76">
        <f>'C CSH,ISH'!T14</f>
        <v>0.23678926919421656</v>
      </c>
    </row>
    <row r="22" spans="2:20" x14ac:dyDescent="0.45">
      <c r="B22" s="69" t="s">
        <v>14</v>
      </c>
      <c r="C22" s="69">
        <f>'C CSH,ISH'!C15</f>
        <v>2867.5496688741714</v>
      </c>
      <c r="D22" s="69">
        <f>'C CSH,ISH'!D15</f>
        <v>6390.4454359116726</v>
      </c>
      <c r="E22" s="69">
        <f>'C CSH,ISH'!E15</f>
        <v>5719.0311758651096</v>
      </c>
      <c r="F22" s="69">
        <f>'C CSH,ISH'!F15</f>
        <v>5118.1592767720695</v>
      </c>
      <c r="G22" s="69">
        <f>'C CSH,ISH'!G15</f>
        <v>4580.4181821837028</v>
      </c>
      <c r="H22" s="69">
        <f>'C CSH,ISH'!H15</f>
        <v>1646.143206119327</v>
      </c>
      <c r="I22" s="69">
        <f>'C CSH,ISH'!I15</f>
        <v>3668.493854731506</v>
      </c>
      <c r="J22" s="69">
        <f>'C CSH,ISH'!J15</f>
        <v>3283.0623364341386</v>
      </c>
      <c r="K22" s="69">
        <f>'C CSH,ISH'!K15</f>
        <v>2938.1263078880784</v>
      </c>
      <c r="L22" s="69">
        <f>'C CSH,ISH'!L15</f>
        <v>2629.4310970897427</v>
      </c>
      <c r="M22" s="69">
        <f>'C CSH,ISH'!M15</f>
        <v>944.98361596530151</v>
      </c>
      <c r="N22" s="69">
        <f>'C CSH,ISH'!N15</f>
        <v>2105.9325671689899</v>
      </c>
      <c r="O22" s="69">
        <f>'C CSH,ISH'!O15</f>
        <v>1884.6720665553876</v>
      </c>
      <c r="P22" s="69">
        <f>'C CSH,ISH'!P15</f>
        <v>1686.6583735058059</v>
      </c>
      <c r="Q22" s="69">
        <f>'C CSH,ISH'!Q15</f>
        <v>1509.4490545067174</v>
      </c>
      <c r="R22" s="69">
        <f>'C CSH,ISH'!R15</f>
        <v>46972.556219571721</v>
      </c>
      <c r="S22" s="69">
        <f>'C CSH,ISH'!S15</f>
        <v>-328027.44378042826</v>
      </c>
      <c r="T22" s="76">
        <f>'C CSH,ISH'!T15</f>
        <v>0.12526014991885792</v>
      </c>
    </row>
    <row r="23" spans="2:20" x14ac:dyDescent="0.45">
      <c r="B23" t="s">
        <v>79</v>
      </c>
    </row>
    <row r="24" spans="2:20" x14ac:dyDescent="0.45">
      <c r="B24" s="69" t="s">
        <v>185</v>
      </c>
      <c r="C24" s="69">
        <v>1</v>
      </c>
      <c r="D24" s="69">
        <v>2</v>
      </c>
      <c r="E24" s="69">
        <v>3</v>
      </c>
      <c r="F24" s="69">
        <v>4</v>
      </c>
      <c r="G24" s="69">
        <v>5</v>
      </c>
      <c r="H24" s="69">
        <v>6</v>
      </c>
      <c r="I24" s="69">
        <v>7</v>
      </c>
      <c r="J24" s="69">
        <v>8</v>
      </c>
      <c r="K24" s="69">
        <v>9</v>
      </c>
      <c r="L24" s="69">
        <v>10</v>
      </c>
      <c r="M24" s="69">
        <v>11</v>
      </c>
      <c r="N24" s="69">
        <v>12</v>
      </c>
      <c r="O24" s="69">
        <v>13</v>
      </c>
      <c r="P24" s="69">
        <v>14</v>
      </c>
      <c r="Q24" s="69">
        <v>15</v>
      </c>
      <c r="R24" s="69" t="s">
        <v>3</v>
      </c>
      <c r="S24" s="69" t="s">
        <v>2</v>
      </c>
      <c r="T24" s="76" t="s">
        <v>15</v>
      </c>
    </row>
    <row r="25" spans="2:20" x14ac:dyDescent="0.45">
      <c r="B25" s="69" t="s">
        <v>1</v>
      </c>
      <c r="C25" s="69">
        <f>'D CSH,ISH'!C12</f>
        <v>22085.84</v>
      </c>
      <c r="D25" s="69">
        <f>'D CSH,ISH'!D12</f>
        <v>22085.84</v>
      </c>
      <c r="E25" s="69">
        <f>'D CSH,ISH'!E12</f>
        <v>22085.84</v>
      </c>
      <c r="F25" s="69">
        <f>'D CSH,ISH'!F12</f>
        <v>22085.84</v>
      </c>
      <c r="G25" s="69">
        <f>'D CSH,ISH'!G12</f>
        <v>22085.84</v>
      </c>
      <c r="H25" s="69">
        <f>'D CSH,ISH'!H12</f>
        <v>22085.84</v>
      </c>
      <c r="I25" s="69">
        <f>'D CSH,ISH'!I12</f>
        <v>22085.84</v>
      </c>
      <c r="J25" s="69">
        <f>'D CSH,ISH'!J12</f>
        <v>22085.84</v>
      </c>
      <c r="K25" s="69">
        <f>'D CSH,ISH'!K12</f>
        <v>22085.84</v>
      </c>
      <c r="L25" s="69">
        <f>'D CSH,ISH'!L12</f>
        <v>22085.84</v>
      </c>
      <c r="M25" s="69">
        <f>'D CSH,ISH'!M12</f>
        <v>22085.84</v>
      </c>
      <c r="N25" s="69">
        <f>'D CSH,ISH'!N12</f>
        <v>22085.84</v>
      </c>
      <c r="O25" s="69">
        <f>'D CSH,ISH'!O12</f>
        <v>22085.84</v>
      </c>
      <c r="P25" s="69">
        <f>'D CSH,ISH'!P12</f>
        <v>22085.84</v>
      </c>
      <c r="Q25" s="69">
        <f>'D CSH,ISH'!Q12</f>
        <v>22085.84</v>
      </c>
    </row>
    <row r="26" spans="2:20" x14ac:dyDescent="0.45">
      <c r="B26" s="69" t="s">
        <v>12</v>
      </c>
      <c r="C26" s="69">
        <f>'D CSH,ISH'!C13</f>
        <v>21748.734613490891</v>
      </c>
      <c r="D26" s="69">
        <f>'D CSH,ISH'!D13</f>
        <v>21416.77460708113</v>
      </c>
      <c r="E26" s="69">
        <f>'D CSH,ISH'!E13</f>
        <v>21089.881444688457</v>
      </c>
      <c r="F26" s="69">
        <f>'D CSH,ISH'!F13</f>
        <v>20767.977788959579</v>
      </c>
      <c r="G26" s="69">
        <f>'D CSH,ISH'!G13</f>
        <v>20450.987482973487</v>
      </c>
      <c r="H26" s="69">
        <f>'D CSH,ISH'!H13</f>
        <v>20138.835532224013</v>
      </c>
      <c r="I26" s="69">
        <f>'D CSH,ISH'!I13</f>
        <v>19831.448086877412</v>
      </c>
      <c r="J26" s="69">
        <f>'D CSH,ISH'!J13</f>
        <v>19528.752424300746</v>
      </c>
      <c r="K26" s="69">
        <f>'D CSH,ISH'!K13</f>
        <v>19230.676931856964</v>
      </c>
      <c r="L26" s="69">
        <f>'D CSH,ISH'!L13</f>
        <v>18937.151089962543</v>
      </c>
      <c r="M26" s="69">
        <f>'D CSH,ISH'!M13</f>
        <v>18648.10545540378</v>
      </c>
      <c r="N26" s="69">
        <f>'D CSH,ISH'!N13</f>
        <v>18363.471644907706</v>
      </c>
      <c r="O26" s="69">
        <f>'D CSH,ISH'!O13</f>
        <v>18083.182318963769</v>
      </c>
      <c r="P26" s="69">
        <f>'D CSH,ISH'!P13</f>
        <v>17807.171165892436</v>
      </c>
      <c r="Q26" s="69">
        <f>'D CSH,ISH'!Q13</f>
        <v>17535.372886156998</v>
      </c>
      <c r="R26" s="69">
        <f>'D CSH,ISH'!R13</f>
        <v>293578.52347373992</v>
      </c>
      <c r="S26" s="69">
        <f>'D CSH,ISH'!S13</f>
        <v>-96421.476526260085</v>
      </c>
      <c r="T26" s="76">
        <f>'D CSH,ISH'!T13</f>
        <v>0.75276544480446128</v>
      </c>
    </row>
    <row r="27" spans="2:20" x14ac:dyDescent="0.45">
      <c r="B27" s="69" t="s">
        <v>13</v>
      </c>
      <c r="C27" s="69">
        <f>'D CSH,ISH'!C14</f>
        <v>21623.105541413745</v>
      </c>
      <c r="D27" s="69">
        <f>'D CSH,ISH'!D14</f>
        <v>21170.066126310692</v>
      </c>
      <c r="E27" s="69">
        <f>'D CSH,ISH'!E14</f>
        <v>20726.518627678372</v>
      </c>
      <c r="F27" s="69">
        <f>'D CSH,ISH'!F14</f>
        <v>20292.264174347336</v>
      </c>
      <c r="G27" s="69">
        <f>'D CSH,ISH'!G14</f>
        <v>19867.108061824296</v>
      </c>
      <c r="H27" s="69">
        <f>'D CSH,ISH'!H14</f>
        <v>19450.85966499343</v>
      </c>
      <c r="I27" s="69">
        <f>'D CSH,ISH'!I14</f>
        <v>19043.332352646787</v>
      </c>
      <c r="J27" s="69">
        <f>'D CSH,ISH'!J14</f>
        <v>18644.343403805353</v>
      </c>
      <c r="K27" s="69">
        <f>'D CSH,ISH'!K14</f>
        <v>18253.713925793374</v>
      </c>
      <c r="L27" s="69">
        <f>'D CSH,ISH'!L14</f>
        <v>17871.268774029148</v>
      </c>
      <c r="M27" s="69">
        <f>'D CSH,ISH'!M14</f>
        <v>17496.836473496325</v>
      </c>
      <c r="N27" s="69">
        <f>'D CSH,ISH'!N14</f>
        <v>17130.249141860506</v>
      </c>
      <c r="O27" s="69">
        <f>'D CSH,ISH'!O14</f>
        <v>16771.342414196697</v>
      </c>
      <c r="P27" s="69">
        <f>'D CSH,ISH'!P14</f>
        <v>16419.955369293803</v>
      </c>
      <c r="Q27" s="69">
        <f>'D CSH,ISH'!Q14</f>
        <v>16075.930457503235</v>
      </c>
      <c r="R27" s="69">
        <f>'D CSH,ISH'!R14</f>
        <v>280836.89450919314</v>
      </c>
      <c r="S27" s="69">
        <f>'D CSH,ISH'!S14</f>
        <v>-109163.10549080686</v>
      </c>
      <c r="T27" s="76">
        <f>'D CSH,ISH'!T14</f>
        <v>0.72009460130562342</v>
      </c>
    </row>
    <row r="28" spans="2:20" x14ac:dyDescent="0.45">
      <c r="B28" s="69" t="s">
        <v>14</v>
      </c>
      <c r="C28" s="69">
        <f>'D CSH,ISH'!C15</f>
        <v>19765.383926973333</v>
      </c>
      <c r="D28" s="69">
        <f>'D CSH,ISH'!D15</f>
        <v>17688.727337545493</v>
      </c>
      <c r="E28" s="69">
        <f>'D CSH,ISH'!E15</f>
        <v>15830.255358462047</v>
      </c>
      <c r="F28" s="69">
        <f>'D CSH,ISH'!F15</f>
        <v>14167.044351585868</v>
      </c>
      <c r="G28" s="69">
        <f>'D CSH,ISH'!G15</f>
        <v>12678.57915839079</v>
      </c>
      <c r="H28" s="69">
        <f>'D CSH,ISH'!H15</f>
        <v>11346.500052255942</v>
      </c>
      <c r="I28" s="69">
        <f>'D CSH,ISH'!I15</f>
        <v>10154.376277300826</v>
      </c>
      <c r="J28" s="69">
        <f>'D CSH,ISH'!J15</f>
        <v>9087.5033804374689</v>
      </c>
      <c r="K28" s="69">
        <f>'D CSH,ISH'!K15</f>
        <v>8132.7218367974492</v>
      </c>
      <c r="L28" s="69">
        <f>'D CSH,ISH'!L15</f>
        <v>7278.2547313383293</v>
      </c>
      <c r="M28" s="69">
        <f>'D CSH,ISH'!M15</f>
        <v>6513.5624944857072</v>
      </c>
      <c r="N28" s="69">
        <f>'D CSH,ISH'!N15</f>
        <v>5829.212900023007</v>
      </c>
      <c r="O28" s="69">
        <f>'D CSH,ISH'!O15</f>
        <v>5216.7647216959076</v>
      </c>
      <c r="P28" s="69">
        <f>'D CSH,ISH'!P15</f>
        <v>4668.6636134740538</v>
      </c>
      <c r="Q28" s="69">
        <f>'D CSH,ISH'!Q15</f>
        <v>4178.1489291874477</v>
      </c>
      <c r="R28" s="69">
        <f>'D CSH,ISH'!R15</f>
        <v>152535.69906995364</v>
      </c>
      <c r="S28" s="69">
        <f>'D CSH,ISH'!S15</f>
        <v>-237464.30093004636</v>
      </c>
      <c r="T28" s="76">
        <f>'D CSH,ISH'!T15</f>
        <v>0.39111717710244526</v>
      </c>
    </row>
    <row r="29" spans="2:20" x14ac:dyDescent="0.45">
      <c r="B29" t="s">
        <v>80</v>
      </c>
    </row>
    <row r="30" spans="2:20" x14ac:dyDescent="0.45">
      <c r="B30" s="69" t="s">
        <v>185</v>
      </c>
      <c r="C30" s="69">
        <v>1</v>
      </c>
      <c r="D30" s="69">
        <v>2</v>
      </c>
      <c r="E30" s="69">
        <v>3</v>
      </c>
      <c r="F30" s="69">
        <v>4</v>
      </c>
      <c r="G30" s="69">
        <v>5</v>
      </c>
      <c r="H30" s="69">
        <v>6</v>
      </c>
      <c r="I30" s="69">
        <v>7</v>
      </c>
      <c r="J30" s="69">
        <v>8</v>
      </c>
      <c r="K30" s="69">
        <v>9</v>
      </c>
      <c r="L30" s="69">
        <v>10</v>
      </c>
      <c r="M30" s="69">
        <v>11</v>
      </c>
      <c r="N30" s="69">
        <v>12</v>
      </c>
      <c r="O30" s="69">
        <v>13</v>
      </c>
      <c r="P30" s="69">
        <v>14</v>
      </c>
      <c r="Q30" s="69">
        <v>15</v>
      </c>
      <c r="R30" s="69" t="s">
        <v>3</v>
      </c>
      <c r="S30" s="69" t="s">
        <v>2</v>
      </c>
      <c r="T30" s="76" t="s">
        <v>15</v>
      </c>
    </row>
    <row r="31" spans="2:20" x14ac:dyDescent="0.45">
      <c r="B31" s="69" t="s">
        <v>1</v>
      </c>
      <c r="C31" s="69">
        <f>'E CSH,ISH'!C12</f>
        <v>27269.5</v>
      </c>
      <c r="D31" s="69">
        <f>'E CSH,ISH'!D12</f>
        <v>27269.5</v>
      </c>
      <c r="E31" s="69">
        <f>'E CSH,ISH'!E12</f>
        <v>27269.5</v>
      </c>
      <c r="F31" s="69">
        <f>'E CSH,ISH'!F12</f>
        <v>27269.5</v>
      </c>
      <c r="G31" s="69">
        <f>'E CSH,ISH'!G12</f>
        <v>27269.5</v>
      </c>
      <c r="H31" s="69">
        <f>'E CSH,ISH'!H12</f>
        <v>27269.5</v>
      </c>
      <c r="I31" s="69">
        <f>'E CSH,ISH'!I12</f>
        <v>27269.5</v>
      </c>
      <c r="J31" s="69">
        <f>'E CSH,ISH'!J12</f>
        <v>27269.5</v>
      </c>
      <c r="K31" s="69">
        <f>'E CSH,ISH'!K12</f>
        <v>27269.5</v>
      </c>
      <c r="L31" s="69">
        <f>'E CSH,ISH'!L12</f>
        <v>27269.5</v>
      </c>
      <c r="M31" s="69">
        <f>'E CSH,ISH'!M12</f>
        <v>27269.5</v>
      </c>
      <c r="N31" s="69">
        <f>'E CSH,ISH'!N12</f>
        <v>27269.5</v>
      </c>
      <c r="O31" s="69">
        <f>'E CSH,ISH'!O12</f>
        <v>27269.5</v>
      </c>
      <c r="P31" s="69">
        <f>'E CSH,ISH'!P12</f>
        <v>27269.5</v>
      </c>
      <c r="Q31" s="69">
        <f>'E CSH,ISH'!Q12</f>
        <v>27269.5</v>
      </c>
    </row>
    <row r="32" spans="2:20" x14ac:dyDescent="0.45">
      <c r="B32" s="69" t="s">
        <v>12</v>
      </c>
      <c r="C32" s="69">
        <f>'E CSH,ISH'!C13</f>
        <v>26853.274249138354</v>
      </c>
      <c r="D32" s="69">
        <f>'E CSH,ISH'!D13</f>
        <v>26443.401525493206</v>
      </c>
      <c r="E32" s="69">
        <f>'E CSH,ISH'!E13</f>
        <v>26039.784860160711</v>
      </c>
      <c r="F32" s="69">
        <f>'E CSH,ISH'!F13</f>
        <v>25642.328764313843</v>
      </c>
      <c r="G32" s="69">
        <f>'E CSH,ISH'!G13</f>
        <v>25250.939206611365</v>
      </c>
      <c r="H32" s="69">
        <f>'E CSH,ISH'!H13</f>
        <v>24865.523590951612</v>
      </c>
      <c r="I32" s="69">
        <f>'E CSH,ISH'!I13</f>
        <v>24485.990734565839</v>
      </c>
      <c r="J32" s="69">
        <f>'E CSH,ISH'!J13</f>
        <v>24112.250846445924</v>
      </c>
      <c r="K32" s="69">
        <f>'E CSH,ISH'!K13</f>
        <v>23744.215506101351</v>
      </c>
      <c r="L32" s="69">
        <f>'E CSH,ISH'!L13</f>
        <v>23381.79764264042</v>
      </c>
      <c r="M32" s="69">
        <f>'E CSH,ISH'!M13</f>
        <v>23024.911514170773</v>
      </c>
      <c r="N32" s="69">
        <f>'E CSH,ISH'!N13</f>
        <v>22673.472687514295</v>
      </c>
      <c r="O32" s="69">
        <f>'E CSH,ISH'!O13</f>
        <v>22327.398018231703</v>
      </c>
      <c r="P32" s="69">
        <f>'E CSH,ISH'!P13</f>
        <v>21986.605630951948</v>
      </c>
      <c r="Q32" s="69">
        <f>'E CSH,ISH'!Q13</f>
        <v>21651.014900001916</v>
      </c>
      <c r="R32" s="69">
        <f>'E CSH,ISH'!R13</f>
        <v>362482.90967729327</v>
      </c>
      <c r="S32" s="69">
        <f>'E CSH,ISH'!S13</f>
        <v>-27517.090322706732</v>
      </c>
      <c r="T32" s="76">
        <f>'E CSH,ISH'!T13</f>
        <v>0.92944335814690582</v>
      </c>
    </row>
    <row r="33" spans="1:20" x14ac:dyDescent="0.45">
      <c r="B33" s="69" t="s">
        <v>13</v>
      </c>
      <c r="C33" s="69">
        <f>'E CSH,ISH'!C14</f>
        <v>26698.159389073819</v>
      </c>
      <c r="D33" s="69">
        <f>'E CSH,ISH'!D14</f>
        <v>26138.789298094591</v>
      </c>
      <c r="E33" s="69">
        <f>'E CSH,ISH'!E14</f>
        <v>25591.138925097501</v>
      </c>
      <c r="F33" s="69">
        <f>'E CSH,ISH'!F14</f>
        <v>25054.962722828957</v>
      </c>
      <c r="G33" s="69">
        <f>'E CSH,ISH'!G14</f>
        <v>24530.020288651809</v>
      </c>
      <c r="H33" s="69">
        <f>'E CSH,ISH'!H14</f>
        <v>24016.076256757195</v>
      </c>
      <c r="I33" s="69">
        <f>'E CSH,ISH'!I14</f>
        <v>23512.90019263481</v>
      </c>
      <c r="J33" s="69">
        <f>'E CSH,ISH'!J14</f>
        <v>23020.266489754071</v>
      </c>
      <c r="K33" s="69">
        <f>'E CSH,ISH'!K14</f>
        <v>22537.954268410092</v>
      </c>
      <c r="L33" s="69">
        <f>'E CSH,ISH'!L14</f>
        <v>22065.747276688948</v>
      </c>
      <c r="M33" s="69">
        <f>'E CSH,ISH'!M14</f>
        <v>21603.433793507877</v>
      </c>
      <c r="N33" s="69">
        <f>'E CSH,ISH'!N14</f>
        <v>21150.806533686969</v>
      </c>
      <c r="O33" s="69">
        <f>'E CSH,ISH'!O14</f>
        <v>20707.662555009763</v>
      </c>
      <c r="P33" s="69">
        <f>'E CSH,ISH'!P14</f>
        <v>20273.803167231014</v>
      </c>
      <c r="Q33" s="69">
        <f>'E CSH,ISH'!Q14</f>
        <v>19849.033842991004</v>
      </c>
      <c r="R33" s="69">
        <f>'E CSH,ISH'!R14</f>
        <v>346750.75500041846</v>
      </c>
      <c r="S33" s="69">
        <f>'E CSH,ISH'!S14</f>
        <v>-43249.24499958154</v>
      </c>
      <c r="T33" s="76">
        <f>'E CSH,ISH'!T14</f>
        <v>0.88910450000107299</v>
      </c>
    </row>
    <row r="34" spans="1:20" x14ac:dyDescent="0.45">
      <c r="B34" s="69" t="s">
        <v>14</v>
      </c>
      <c r="C34" s="69">
        <f>'E CSH,ISH'!C15</f>
        <v>24404.420977268659</v>
      </c>
      <c r="D34" s="69">
        <f>'E CSH,ISH'!D15</f>
        <v>21840.362428198194</v>
      </c>
      <c r="E34" s="69">
        <f>'E CSH,ISH'!E15</f>
        <v>19545.697537317159</v>
      </c>
      <c r="F34" s="69">
        <f>'E CSH,ISH'!F15</f>
        <v>17492.122370965779</v>
      </c>
      <c r="G34" s="69">
        <f>'E CSH,ISH'!G15</f>
        <v>15654.306757621067</v>
      </c>
      <c r="H34" s="69">
        <f>'E CSH,ISH'!H15</f>
        <v>14009.581848595908</v>
      </c>
      <c r="I34" s="69">
        <f>'E CSH,ISH'!I15</f>
        <v>12537.660505276452</v>
      </c>
      <c r="J34" s="69">
        <f>'E CSH,ISH'!J15</f>
        <v>11220.387063966757</v>
      </c>
      <c r="K34" s="69">
        <f>'E CSH,ISH'!K15</f>
        <v>10041.513391772649</v>
      </c>
      <c r="L34" s="69">
        <f>'E CSH,ISH'!L15</f>
        <v>8986.49847124812</v>
      </c>
      <c r="M34" s="69">
        <f>'E CSH,ISH'!M15</f>
        <v>8042.3290417470189</v>
      </c>
      <c r="N34" s="69">
        <f>'E CSH,ISH'!N15</f>
        <v>7197.3590851503668</v>
      </c>
      <c r="O34" s="69">
        <f>'E CSH,ISH'!O15</f>
        <v>6441.1661760787247</v>
      </c>
      <c r="P34" s="69">
        <f>'E CSH,ISH'!P15</f>
        <v>5764.4229247169542</v>
      </c>
      <c r="Q34" s="69">
        <f>'E CSH,ISH'!Q15</f>
        <v>5158.7819265410371</v>
      </c>
      <c r="R34" s="69">
        <f>'E CSH,ISH'!R15</f>
        <v>188336.61050646484</v>
      </c>
      <c r="S34" s="69">
        <f>'E CSH,ISH'!S15</f>
        <v>-201663.38949353516</v>
      </c>
      <c r="T34" s="76">
        <f>'E CSH,ISH'!T15</f>
        <v>0.48291438591401242</v>
      </c>
    </row>
    <row r="37" spans="1:20" x14ac:dyDescent="0.45">
      <c r="C37" s="83" t="s">
        <v>192</v>
      </c>
      <c r="F37" s="69" t="s">
        <v>36</v>
      </c>
      <c r="H37" s="76">
        <v>25.625</v>
      </c>
    </row>
    <row r="39" spans="1:20" x14ac:dyDescent="0.45">
      <c r="B39" t="s">
        <v>189</v>
      </c>
    </row>
    <row r="40" spans="1:20" x14ac:dyDescent="0.45">
      <c r="B40" s="69" t="s">
        <v>185</v>
      </c>
      <c r="C40" s="69">
        <v>1</v>
      </c>
      <c r="D40" s="69">
        <v>2</v>
      </c>
      <c r="E40" s="69">
        <v>3</v>
      </c>
      <c r="F40" s="69">
        <v>4</v>
      </c>
      <c r="G40" s="69">
        <v>5</v>
      </c>
      <c r="H40" s="69">
        <v>6</v>
      </c>
      <c r="I40" s="69">
        <v>7</v>
      </c>
      <c r="J40" s="69">
        <v>8</v>
      </c>
      <c r="K40" s="69">
        <v>9</v>
      </c>
      <c r="L40" s="69">
        <v>10</v>
      </c>
      <c r="M40" s="69">
        <v>11</v>
      </c>
      <c r="N40" s="69">
        <v>12</v>
      </c>
      <c r="O40" s="69">
        <v>13</v>
      </c>
      <c r="P40" s="69">
        <v>14</v>
      </c>
      <c r="Q40" s="69">
        <v>15</v>
      </c>
      <c r="R40" s="69" t="s">
        <v>3</v>
      </c>
      <c r="S40" s="69" t="s">
        <v>2</v>
      </c>
      <c r="T40" s="76" t="s">
        <v>15</v>
      </c>
    </row>
    <row r="41" spans="1:20" x14ac:dyDescent="0.45">
      <c r="B41" s="69" t="s">
        <v>1</v>
      </c>
      <c r="C41" s="69">
        <f>C7/$H$37</f>
        <v>673.04585365853654</v>
      </c>
      <c r="D41" s="69">
        <f t="shared" ref="D41:S44" si="0">D7/$H$37</f>
        <v>673.04585365853654</v>
      </c>
      <c r="E41" s="69">
        <f t="shared" si="0"/>
        <v>673.04585365853654</v>
      </c>
      <c r="F41" s="69">
        <f t="shared" si="0"/>
        <v>673.04585365853654</v>
      </c>
      <c r="G41" s="69">
        <f t="shared" si="0"/>
        <v>673.04585365853654</v>
      </c>
      <c r="H41" s="69">
        <f t="shared" si="0"/>
        <v>673.04585365853654</v>
      </c>
      <c r="I41" s="69">
        <f t="shared" si="0"/>
        <v>673.04585365853654</v>
      </c>
      <c r="J41" s="69">
        <f t="shared" si="0"/>
        <v>673.04585365853654</v>
      </c>
      <c r="K41" s="69">
        <f t="shared" si="0"/>
        <v>673.04585365853654</v>
      </c>
      <c r="L41" s="69">
        <f t="shared" si="0"/>
        <v>673.04585365853654</v>
      </c>
      <c r="M41" s="69">
        <f t="shared" si="0"/>
        <v>673.04585365853654</v>
      </c>
      <c r="N41" s="69">
        <f t="shared" si="0"/>
        <v>673.04585365853654</v>
      </c>
      <c r="O41" s="69">
        <f t="shared" si="0"/>
        <v>673.04585365853654</v>
      </c>
      <c r="P41" s="69">
        <f t="shared" si="0"/>
        <v>673.04585365853654</v>
      </c>
      <c r="Q41" s="69">
        <f t="shared" si="0"/>
        <v>673.04585365853654</v>
      </c>
      <c r="R41" s="69">
        <f t="shared" si="0"/>
        <v>0</v>
      </c>
      <c r="S41" s="69">
        <f t="shared" si="0"/>
        <v>0</v>
      </c>
      <c r="T41" s="4"/>
    </row>
    <row r="42" spans="1:20" x14ac:dyDescent="0.45">
      <c r="A42" s="69"/>
      <c r="B42" s="69" t="s">
        <v>12</v>
      </c>
      <c r="C42" s="69">
        <f t="shared" ref="C42:R44" si="1">C8/$H$37</f>
        <v>662.77287410983399</v>
      </c>
      <c r="D42" s="69">
        <f t="shared" si="1"/>
        <v>652.65669533218511</v>
      </c>
      <c r="E42" s="69">
        <f t="shared" si="1"/>
        <v>642.69492401002958</v>
      </c>
      <c r="F42" s="69">
        <f t="shared" si="1"/>
        <v>632.8852033579808</v>
      </c>
      <c r="G42" s="69">
        <f t="shared" si="1"/>
        <v>623.22521256325035</v>
      </c>
      <c r="H42" s="69">
        <f t="shared" si="1"/>
        <v>613.71266623658323</v>
      </c>
      <c r="I42" s="69">
        <f t="shared" si="1"/>
        <v>604.34531387157381</v>
      </c>
      <c r="J42" s="69">
        <f t="shared" si="1"/>
        <v>595.1209393122341</v>
      </c>
      <c r="K42" s="69">
        <f t="shared" si="1"/>
        <v>586.03736022868929</v>
      </c>
      <c r="L42" s="69">
        <f t="shared" si="1"/>
        <v>577.09242760087568</v>
      </c>
      <c r="M42" s="69">
        <f t="shared" si="1"/>
        <v>568.28402521011878</v>
      </c>
      <c r="N42" s="69">
        <f t="shared" si="1"/>
        <v>559.61006913847234</v>
      </c>
      <c r="O42" s="69">
        <f t="shared" si="1"/>
        <v>551.06850727569895</v>
      </c>
      <c r="P42" s="69">
        <f t="shared" si="1"/>
        <v>542.65731883377543</v>
      </c>
      <c r="Q42" s="69">
        <f t="shared" si="1"/>
        <v>534.37451386880878</v>
      </c>
      <c r="R42" s="69">
        <f t="shared" si="1"/>
        <v>8946.5380509501101</v>
      </c>
      <c r="S42" s="69">
        <f t="shared" si="0"/>
        <v>-6272.9741441718406</v>
      </c>
      <c r="T42" s="82">
        <f>T8</f>
        <v>0.58783342962973484</v>
      </c>
    </row>
    <row r="43" spans="1:20" x14ac:dyDescent="0.45">
      <c r="B43" s="69" t="s">
        <v>13</v>
      </c>
      <c r="C43" s="69">
        <f t="shared" si="1"/>
        <v>658.94444258717112</v>
      </c>
      <c r="D43" s="69">
        <f t="shared" si="0"/>
        <v>645.13847913370955</v>
      </c>
      <c r="E43" s="69">
        <f t="shared" si="0"/>
        <v>631.62177318749696</v>
      </c>
      <c r="F43" s="69">
        <f t="shared" si="0"/>
        <v>618.38826433081749</v>
      </c>
      <c r="G43" s="69">
        <f t="shared" si="0"/>
        <v>605.43201912161487</v>
      </c>
      <c r="H43" s="69">
        <f t="shared" si="0"/>
        <v>592.74722843314544</v>
      </c>
      <c r="I43" s="69">
        <f t="shared" si="0"/>
        <v>580.32820484936883</v>
      </c>
      <c r="J43" s="69">
        <f t="shared" si="0"/>
        <v>568.16938011490981</v>
      </c>
      <c r="K43" s="69">
        <f t="shared" si="0"/>
        <v>556.265302638447</v>
      </c>
      <c r="L43" s="69">
        <f t="shared" si="0"/>
        <v>544.61063504841093</v>
      </c>
      <c r="M43" s="69">
        <f t="shared" si="0"/>
        <v>533.20015179989309</v>
      </c>
      <c r="N43" s="69">
        <f t="shared" si="0"/>
        <v>522.02873683169469</v>
      </c>
      <c r="O43" s="69">
        <f t="shared" si="0"/>
        <v>511.09138127246405</v>
      </c>
      <c r="P43" s="69">
        <f t="shared" si="0"/>
        <v>500.38318119489315</v>
      </c>
      <c r="Q43" s="69">
        <f t="shared" si="0"/>
        <v>489.89933541697002</v>
      </c>
      <c r="R43" s="69">
        <f t="shared" si="0"/>
        <v>8558.248515961006</v>
      </c>
      <c r="S43" s="69">
        <f t="shared" si="0"/>
        <v>-6661.2636791609457</v>
      </c>
      <c r="T43" s="82">
        <f t="shared" ref="T43:T44" si="2">T9</f>
        <v>0.56232081595256611</v>
      </c>
    </row>
    <row r="44" spans="1:20" x14ac:dyDescent="0.45">
      <c r="B44" s="69" t="s">
        <v>14</v>
      </c>
      <c r="C44" s="69">
        <f t="shared" si="1"/>
        <v>602.3320687833691</v>
      </c>
      <c r="D44" s="69">
        <f t="shared" si="0"/>
        <v>539.04785106798738</v>
      </c>
      <c r="E44" s="69">
        <f t="shared" si="0"/>
        <v>482.41261058527601</v>
      </c>
      <c r="F44" s="69">
        <f t="shared" si="0"/>
        <v>431.72777034658674</v>
      </c>
      <c r="G44" s="69">
        <f t="shared" si="0"/>
        <v>386.36814958527543</v>
      </c>
      <c r="H44" s="69">
        <f t="shared" si="0"/>
        <v>345.77425235839939</v>
      </c>
      <c r="I44" s="69">
        <f t="shared" si="0"/>
        <v>309.44536634902397</v>
      </c>
      <c r="J44" s="69">
        <f t="shared" si="0"/>
        <v>276.93338674514411</v>
      </c>
      <c r="K44" s="69">
        <f t="shared" si="0"/>
        <v>247.83728901480589</v>
      </c>
      <c r="L44" s="69">
        <f t="shared" si="0"/>
        <v>221.79818240093599</v>
      </c>
      <c r="M44" s="69">
        <f t="shared" si="0"/>
        <v>198.49488312236977</v>
      </c>
      <c r="N44" s="69">
        <f t="shared" si="0"/>
        <v>177.63995267797549</v>
      </c>
      <c r="O44" s="69">
        <f t="shared" si="0"/>
        <v>158.97615238766377</v>
      </c>
      <c r="P44" s="69">
        <f t="shared" si="0"/>
        <v>142.27327043821708</v>
      </c>
      <c r="Q44" s="69">
        <f t="shared" si="0"/>
        <v>127.32528229659665</v>
      </c>
      <c r="R44" s="69">
        <f t="shared" si="0"/>
        <v>4648.3864681596269</v>
      </c>
      <c r="S44" s="69">
        <f t="shared" si="0"/>
        <v>-10571.125726962324</v>
      </c>
      <c r="T44" s="82">
        <f t="shared" si="2"/>
        <v>0.3054228288374114</v>
      </c>
    </row>
    <row r="45" spans="1:20" x14ac:dyDescent="0.45">
      <c r="B45" t="s">
        <v>190</v>
      </c>
      <c r="C45" s="4"/>
      <c r="D45" s="4"/>
      <c r="E45" s="4"/>
      <c r="F45" s="4"/>
      <c r="G45" s="4"/>
      <c r="H45" s="4"/>
      <c r="I45" s="4"/>
      <c r="J45" s="4"/>
      <c r="K45" s="4"/>
      <c r="L45" s="4"/>
      <c r="M45" s="4"/>
      <c r="N45" s="4"/>
      <c r="O45" s="4"/>
      <c r="P45" s="4"/>
      <c r="Q45" s="4"/>
      <c r="R45" s="4"/>
      <c r="S45" s="4"/>
      <c r="T45" s="4"/>
    </row>
    <row r="46" spans="1:20" x14ac:dyDescent="0.45">
      <c r="B46" s="69" t="s">
        <v>185</v>
      </c>
      <c r="C46" s="69">
        <v>1</v>
      </c>
      <c r="D46" s="69">
        <v>2</v>
      </c>
      <c r="E46" s="69">
        <v>3</v>
      </c>
      <c r="F46" s="69">
        <v>4</v>
      </c>
      <c r="G46" s="69">
        <v>5</v>
      </c>
      <c r="H46" s="69">
        <v>6</v>
      </c>
      <c r="I46" s="69">
        <v>7</v>
      </c>
      <c r="J46" s="69">
        <v>8</v>
      </c>
      <c r="K46" s="69">
        <v>9</v>
      </c>
      <c r="L46" s="69">
        <v>10</v>
      </c>
      <c r="M46" s="69">
        <v>11</v>
      </c>
      <c r="N46" s="69">
        <v>12</v>
      </c>
      <c r="O46" s="69">
        <v>13</v>
      </c>
      <c r="P46" s="69">
        <v>14</v>
      </c>
      <c r="Q46" s="69">
        <v>15</v>
      </c>
      <c r="R46" s="69" t="s">
        <v>3</v>
      </c>
      <c r="S46" s="69" t="s">
        <v>2</v>
      </c>
      <c r="T46" s="4" t="s">
        <v>15</v>
      </c>
    </row>
    <row r="47" spans="1:20" x14ac:dyDescent="0.45">
      <c r="B47" s="69" t="s">
        <v>1</v>
      </c>
      <c r="C47" s="69">
        <f>C13/$H$37</f>
        <v>721.27375609756098</v>
      </c>
      <c r="D47" s="69">
        <f t="shared" ref="D47:S50" si="3">D13/$H$37</f>
        <v>721.27375609756098</v>
      </c>
      <c r="E47" s="69">
        <f t="shared" si="3"/>
        <v>721.27375609756098</v>
      </c>
      <c r="F47" s="69">
        <f t="shared" si="3"/>
        <v>721.27375609756098</v>
      </c>
      <c r="G47" s="69">
        <f t="shared" si="3"/>
        <v>721.27375609756098</v>
      </c>
      <c r="H47" s="69">
        <f t="shared" si="3"/>
        <v>721.27375609756098</v>
      </c>
      <c r="I47" s="69">
        <f t="shared" si="3"/>
        <v>721.27375609756098</v>
      </c>
      <c r="J47" s="69">
        <f t="shared" si="3"/>
        <v>721.27375609756098</v>
      </c>
      <c r="K47" s="69">
        <f t="shared" si="3"/>
        <v>721.27375609756098</v>
      </c>
      <c r="L47" s="69">
        <f t="shared" si="3"/>
        <v>721.27375609756098</v>
      </c>
      <c r="M47" s="69">
        <f t="shared" si="3"/>
        <v>721.27375609756098</v>
      </c>
      <c r="N47" s="69">
        <f t="shared" si="3"/>
        <v>721.27375609756098</v>
      </c>
      <c r="O47" s="69">
        <f t="shared" si="3"/>
        <v>721.27375609756098</v>
      </c>
      <c r="P47" s="69">
        <f t="shared" si="3"/>
        <v>721.27375609756098</v>
      </c>
      <c r="Q47" s="69">
        <f t="shared" si="3"/>
        <v>721.27375609756098</v>
      </c>
      <c r="R47" s="69">
        <f t="shared" si="3"/>
        <v>0</v>
      </c>
      <c r="S47" s="69">
        <f t="shared" si="3"/>
        <v>0</v>
      </c>
      <c r="T47" s="4"/>
    </row>
    <row r="48" spans="1:20" x14ac:dyDescent="0.45">
      <c r="B48" s="69" t="s">
        <v>12</v>
      </c>
      <c r="C48" s="69">
        <f t="shared" ref="C48:R50" si="4">C14/$H$37</f>
        <v>710.26465396116282</v>
      </c>
      <c r="D48" s="69">
        <f t="shared" si="4"/>
        <v>699.42358834186393</v>
      </c>
      <c r="E48" s="69">
        <f t="shared" si="4"/>
        <v>688.74799442822643</v>
      </c>
      <c r="F48" s="69">
        <f t="shared" si="4"/>
        <v>678.23534655659887</v>
      </c>
      <c r="G48" s="69">
        <f t="shared" si="4"/>
        <v>667.88315761358831</v>
      </c>
      <c r="H48" s="69">
        <f t="shared" si="4"/>
        <v>657.68897844764967</v>
      </c>
      <c r="I48" s="69">
        <f t="shared" si="4"/>
        <v>647.65039728965974</v>
      </c>
      <c r="J48" s="69">
        <f t="shared" si="4"/>
        <v>637.76503918233357</v>
      </c>
      <c r="K48" s="69">
        <f t="shared" si="4"/>
        <v>628.03056541834906</v>
      </c>
      <c r="L48" s="69">
        <f t="shared" si="4"/>
        <v>618.44467298704978</v>
      </c>
      <c r="M48" s="69">
        <f t="shared" si="4"/>
        <v>609.00509402959096</v>
      </c>
      <c r="N48" s="69">
        <f t="shared" si="4"/>
        <v>599.70959530240361</v>
      </c>
      <c r="O48" s="69">
        <f t="shared" si="4"/>
        <v>590.55597764884646</v>
      </c>
      <c r="P48" s="69">
        <f t="shared" si="4"/>
        <v>581.54207547892315</v>
      </c>
      <c r="Q48" s="69">
        <f t="shared" si="4"/>
        <v>572.66575625694054</v>
      </c>
      <c r="R48" s="69">
        <f t="shared" si="4"/>
        <v>9587.6128929431889</v>
      </c>
      <c r="S48" s="69">
        <f t="shared" si="3"/>
        <v>-15778.240765593397</v>
      </c>
      <c r="T48" s="82">
        <f>T14</f>
        <v>0.37797320058718337</v>
      </c>
    </row>
    <row r="49" spans="2:20" x14ac:dyDescent="0.45">
      <c r="B49" s="69" t="s">
        <v>13</v>
      </c>
      <c r="C49" s="69">
        <f t="shared" si="4"/>
        <v>706.16189161695797</v>
      </c>
      <c r="D49" s="69">
        <f t="shared" si="3"/>
        <v>691.36664540528477</v>
      </c>
      <c r="E49" s="69">
        <f t="shared" si="3"/>
        <v>676.88138379213308</v>
      </c>
      <c r="F49" s="69">
        <f t="shared" si="3"/>
        <v>662.69961209333553</v>
      </c>
      <c r="G49" s="69">
        <f t="shared" si="3"/>
        <v>648.8149716989775</v>
      </c>
      <c r="H49" s="69">
        <f t="shared" si="3"/>
        <v>635.22123722241747</v>
      </c>
      <c r="I49" s="69">
        <f t="shared" si="3"/>
        <v>621.91231370904393</v>
      </c>
      <c r="J49" s="69">
        <f t="shared" si="3"/>
        <v>608.8822339035089</v>
      </c>
      <c r="K49" s="69">
        <f t="shared" si="3"/>
        <v>596.12515557422046</v>
      </c>
      <c r="L49" s="69">
        <f t="shared" si="3"/>
        <v>583.63535889389107</v>
      </c>
      <c r="M49" s="69">
        <f t="shared" si="3"/>
        <v>571.40724387496675</v>
      </c>
      <c r="N49" s="69">
        <f t="shared" si="3"/>
        <v>559.43532785878858</v>
      </c>
      <c r="O49" s="69">
        <f t="shared" si="3"/>
        <v>547.71424305736105</v>
      </c>
      <c r="P49" s="69">
        <f t="shared" si="3"/>
        <v>536.23873414662307</v>
      </c>
      <c r="Q49" s="69">
        <f t="shared" si="3"/>
        <v>525.00365591014599</v>
      </c>
      <c r="R49" s="69">
        <f t="shared" si="3"/>
        <v>9171.5000087576573</v>
      </c>
      <c r="S49" s="69">
        <f t="shared" si="3"/>
        <v>-16194.353649778928</v>
      </c>
      <c r="T49" s="82">
        <f t="shared" ref="T49:T50" si="5">T15</f>
        <v>0.36156875034525376</v>
      </c>
    </row>
    <row r="50" spans="2:20" x14ac:dyDescent="0.45">
      <c r="B50" s="69" t="s">
        <v>14</v>
      </c>
      <c r="C50" s="69">
        <f t="shared" si="4"/>
        <v>645.49289072629404</v>
      </c>
      <c r="D50" s="69">
        <f t="shared" si="3"/>
        <v>577.67396700044219</v>
      </c>
      <c r="E50" s="69">
        <f t="shared" si="3"/>
        <v>516.98046089175068</v>
      </c>
      <c r="F50" s="69">
        <f t="shared" si="3"/>
        <v>462.6637380452396</v>
      </c>
      <c r="G50" s="69">
        <f t="shared" si="3"/>
        <v>414.05381962165711</v>
      </c>
      <c r="H50" s="69">
        <f t="shared" si="3"/>
        <v>370.55111832974507</v>
      </c>
      <c r="I50" s="69">
        <f t="shared" si="3"/>
        <v>331.61904271500356</v>
      </c>
      <c r="J50" s="69">
        <f t="shared" si="3"/>
        <v>296.77737848129914</v>
      </c>
      <c r="K50" s="69">
        <f t="shared" si="3"/>
        <v>265.59636520610269</v>
      </c>
      <c r="L50" s="69">
        <f t="shared" si="3"/>
        <v>237.69139538759862</v>
      </c>
      <c r="M50" s="69">
        <f t="shared" si="3"/>
        <v>212.71827043815875</v>
      </c>
      <c r="N50" s="69">
        <f t="shared" si="3"/>
        <v>190.36895510842922</v>
      </c>
      <c r="O50" s="69">
        <f t="shared" si="3"/>
        <v>170.36777797425202</v>
      </c>
      <c r="P50" s="69">
        <f t="shared" si="3"/>
        <v>152.46803112068375</v>
      </c>
      <c r="Q50" s="69">
        <f t="shared" si="3"/>
        <v>136.44892708133503</v>
      </c>
      <c r="R50" s="69">
        <f t="shared" si="3"/>
        <v>4981.4721381279905</v>
      </c>
      <c r="S50" s="69">
        <f t="shared" si="3"/>
        <v>-20384.381520408595</v>
      </c>
      <c r="T50" s="82">
        <f t="shared" si="5"/>
        <v>0.19638495929158425</v>
      </c>
    </row>
    <row r="51" spans="2:20" x14ac:dyDescent="0.45">
      <c r="B51" t="s">
        <v>191</v>
      </c>
      <c r="T51" s="4"/>
    </row>
    <row r="52" spans="2:20" x14ac:dyDescent="0.45">
      <c r="B52" s="69" t="s">
        <v>185</v>
      </c>
      <c r="C52" s="69">
        <v>1</v>
      </c>
      <c r="D52" s="69">
        <v>2</v>
      </c>
      <c r="E52" s="69">
        <v>3</v>
      </c>
      <c r="F52" s="69">
        <v>4</v>
      </c>
      <c r="G52" s="69">
        <v>5</v>
      </c>
      <c r="H52" s="69">
        <v>6</v>
      </c>
      <c r="I52" s="69">
        <v>7</v>
      </c>
      <c r="J52" s="69">
        <v>8</v>
      </c>
      <c r="K52" s="69">
        <v>9</v>
      </c>
      <c r="L52" s="69">
        <v>10</v>
      </c>
      <c r="M52" s="69">
        <v>11</v>
      </c>
      <c r="N52" s="69">
        <v>12</v>
      </c>
      <c r="O52" s="69">
        <v>13</v>
      </c>
      <c r="P52" s="69">
        <v>14</v>
      </c>
      <c r="Q52" s="69">
        <v>15</v>
      </c>
      <c r="R52" s="69" t="s">
        <v>3</v>
      </c>
      <c r="S52" s="69" t="s">
        <v>2</v>
      </c>
      <c r="T52" s="4" t="s">
        <v>15</v>
      </c>
    </row>
    <row r="53" spans="2:20" x14ac:dyDescent="0.45">
      <c r="B53" s="69" t="s">
        <v>1</v>
      </c>
      <c r="C53" s="69">
        <f>C19/$H$37</f>
        <v>125.04195121951216</v>
      </c>
      <c r="D53" s="69">
        <f t="shared" ref="D53:S56" si="6">D19/$H$37</f>
        <v>311.3756097560975</v>
      </c>
      <c r="E53" s="69">
        <f t="shared" si="6"/>
        <v>311.3756097560975</v>
      </c>
      <c r="F53" s="69">
        <f t="shared" si="6"/>
        <v>311.3756097560975</v>
      </c>
      <c r="G53" s="69">
        <f t="shared" si="6"/>
        <v>311.3756097560975</v>
      </c>
      <c r="H53" s="69">
        <f t="shared" si="6"/>
        <v>125.04195121951216</v>
      </c>
      <c r="I53" s="69">
        <f t="shared" si="6"/>
        <v>311.3756097560975</v>
      </c>
      <c r="J53" s="69">
        <f t="shared" si="6"/>
        <v>311.3756097560975</v>
      </c>
      <c r="K53" s="69">
        <f t="shared" si="6"/>
        <v>311.3756097560975</v>
      </c>
      <c r="L53" s="69">
        <f t="shared" si="6"/>
        <v>311.3756097560975</v>
      </c>
      <c r="M53" s="69">
        <f t="shared" si="6"/>
        <v>125.04195121951216</v>
      </c>
      <c r="N53" s="69">
        <f t="shared" si="6"/>
        <v>311.3756097560975</v>
      </c>
      <c r="O53" s="69">
        <f t="shared" si="6"/>
        <v>311.3756097560975</v>
      </c>
      <c r="P53" s="69">
        <f t="shared" si="6"/>
        <v>311.3756097560975</v>
      </c>
      <c r="Q53" s="69">
        <f t="shared" si="6"/>
        <v>311.3756097560975</v>
      </c>
      <c r="R53" s="69">
        <f t="shared" si="6"/>
        <v>0</v>
      </c>
      <c r="S53" s="69">
        <f t="shared" si="6"/>
        <v>0</v>
      </c>
      <c r="T53" s="4"/>
    </row>
    <row r="54" spans="2:20" x14ac:dyDescent="0.45">
      <c r="B54" s="69" t="s">
        <v>12</v>
      </c>
      <c r="C54" s="69">
        <f t="shared" ref="C54:R56" si="7">C20/$H$37</f>
        <v>123.13338377106071</v>
      </c>
      <c r="D54" s="69">
        <f t="shared" si="7"/>
        <v>301.94283995033891</v>
      </c>
      <c r="E54" s="69">
        <f t="shared" si="7"/>
        <v>297.33416046315989</v>
      </c>
      <c r="F54" s="69">
        <f t="shared" si="7"/>
        <v>292.79582517297865</v>
      </c>
      <c r="G54" s="69">
        <f t="shared" si="7"/>
        <v>288.32676038698042</v>
      </c>
      <c r="H54" s="69">
        <f t="shared" si="7"/>
        <v>114.01872377225106</v>
      </c>
      <c r="I54" s="69">
        <f t="shared" si="7"/>
        <v>279.59222924723935</v>
      </c>
      <c r="J54" s="69">
        <f t="shared" si="7"/>
        <v>275.32469645222972</v>
      </c>
      <c r="K54" s="69">
        <f t="shared" si="7"/>
        <v>271.12230078998493</v>
      </c>
      <c r="L54" s="69">
        <f t="shared" si="7"/>
        <v>266.98404804528303</v>
      </c>
      <c r="M54" s="69">
        <f t="shared" si="7"/>
        <v>105.57875510693358</v>
      </c>
      <c r="N54" s="69">
        <f t="shared" si="7"/>
        <v>258.89607009160369</v>
      </c>
      <c r="O54" s="69">
        <f t="shared" si="7"/>
        <v>254.94443140482883</v>
      </c>
      <c r="P54" s="69">
        <f t="shared" si="7"/>
        <v>251.05310822730559</v>
      </c>
      <c r="Q54" s="69">
        <f t="shared" si="7"/>
        <v>247.22117993826251</v>
      </c>
      <c r="R54" s="69">
        <f t="shared" si="7"/>
        <v>3628.2685128204407</v>
      </c>
      <c r="S54" s="69">
        <f t="shared" si="6"/>
        <v>-11005.877828642973</v>
      </c>
      <c r="T54" s="82">
        <f>T20</f>
        <v>0.24793168170939678</v>
      </c>
    </row>
    <row r="55" spans="2:20" x14ac:dyDescent="0.45">
      <c r="B55" s="69" t="s">
        <v>13</v>
      </c>
      <c r="C55" s="69">
        <f t="shared" si="7"/>
        <v>122.42211789652647</v>
      </c>
      <c r="D55" s="69">
        <f t="shared" si="6"/>
        <v>298.46463836815343</v>
      </c>
      <c r="E55" s="69">
        <f t="shared" si="6"/>
        <v>292.21131620144251</v>
      </c>
      <c r="F55" s="69">
        <f t="shared" si="6"/>
        <v>286.08901135837328</v>
      </c>
      <c r="G55" s="69">
        <f t="shared" si="6"/>
        <v>280.09497881180073</v>
      </c>
      <c r="H55" s="69">
        <f t="shared" si="6"/>
        <v>110.12365594460908</v>
      </c>
      <c r="I55" s="69">
        <f t="shared" si="6"/>
        <v>268.48103685861224</v>
      </c>
      <c r="J55" s="69">
        <f t="shared" si="6"/>
        <v>262.85592016703765</v>
      </c>
      <c r="K55" s="69">
        <f t="shared" si="6"/>
        <v>257.34865886727783</v>
      </c>
      <c r="L55" s="69">
        <f t="shared" si="6"/>
        <v>251.9567836961796</v>
      </c>
      <c r="M55" s="69">
        <f t="shared" si="6"/>
        <v>99.060691049772544</v>
      </c>
      <c r="N55" s="69">
        <f t="shared" si="6"/>
        <v>241.50957227892084</v>
      </c>
      <c r="O55" s="69">
        <f t="shared" si="6"/>
        <v>236.44955186892585</v>
      </c>
      <c r="P55" s="69">
        <f t="shared" si="6"/>
        <v>231.49554715970802</v>
      </c>
      <c r="Q55" s="69">
        <f t="shared" si="6"/>
        <v>226.64533694899941</v>
      </c>
      <c r="R55" s="69">
        <f t="shared" si="6"/>
        <v>3465.2088174763398</v>
      </c>
      <c r="S55" s="69">
        <f t="shared" si="6"/>
        <v>-11168.937523987077</v>
      </c>
      <c r="T55" s="82">
        <f t="shared" ref="T55:T56" si="8">T21</f>
        <v>0.23678926919421656</v>
      </c>
    </row>
    <row r="56" spans="2:20" x14ac:dyDescent="0.45">
      <c r="B56" s="69" t="s">
        <v>14</v>
      </c>
      <c r="C56" s="69">
        <f t="shared" si="7"/>
        <v>111.90437732191889</v>
      </c>
      <c r="D56" s="69">
        <f t="shared" si="6"/>
        <v>249.38323652338235</v>
      </c>
      <c r="E56" s="69">
        <f t="shared" si="6"/>
        <v>223.18170442400427</v>
      </c>
      <c r="F56" s="69">
        <f t="shared" si="6"/>
        <v>199.7330449472027</v>
      </c>
      <c r="G56" s="69">
        <f t="shared" si="6"/>
        <v>178.74802662180304</v>
      </c>
      <c r="H56" s="69">
        <f t="shared" si="6"/>
        <v>64.239734872949342</v>
      </c>
      <c r="I56" s="69">
        <f t="shared" si="6"/>
        <v>143.16073579440024</v>
      </c>
      <c r="J56" s="69">
        <f t="shared" si="6"/>
        <v>128.11950581206395</v>
      </c>
      <c r="K56" s="69">
        <f t="shared" si="6"/>
        <v>114.65858762490062</v>
      </c>
      <c r="L56" s="69">
        <f t="shared" si="6"/>
        <v>102.61194525228264</v>
      </c>
      <c r="M56" s="69">
        <f t="shared" si="6"/>
        <v>36.877409403523963</v>
      </c>
      <c r="N56" s="69">
        <f t="shared" si="6"/>
        <v>82.182734328545948</v>
      </c>
      <c r="O56" s="69">
        <f t="shared" si="6"/>
        <v>73.548178207039513</v>
      </c>
      <c r="P56" s="69">
        <f t="shared" si="6"/>
        <v>65.820814575836323</v>
      </c>
      <c r="Q56" s="69">
        <f t="shared" si="6"/>
        <v>58.905328956359703</v>
      </c>
      <c r="R56" s="69">
        <f t="shared" si="6"/>
        <v>1833.0753646662135</v>
      </c>
      <c r="S56" s="69">
        <f t="shared" si="6"/>
        <v>-12801.0709767972</v>
      </c>
      <c r="T56" s="82">
        <f t="shared" si="8"/>
        <v>0.12526014991885792</v>
      </c>
    </row>
    <row r="57" spans="2:20" x14ac:dyDescent="0.45">
      <c r="B57" t="s">
        <v>79</v>
      </c>
      <c r="T57" s="4"/>
    </row>
    <row r="58" spans="2:20" x14ac:dyDescent="0.45">
      <c r="B58" s="69" t="s">
        <v>185</v>
      </c>
      <c r="C58" s="69">
        <v>1</v>
      </c>
      <c r="D58" s="69">
        <v>2</v>
      </c>
      <c r="E58" s="69">
        <v>3</v>
      </c>
      <c r="F58" s="69">
        <v>4</v>
      </c>
      <c r="G58" s="69">
        <v>5</v>
      </c>
      <c r="H58" s="69">
        <v>6</v>
      </c>
      <c r="I58" s="69">
        <v>7</v>
      </c>
      <c r="J58" s="69">
        <v>8</v>
      </c>
      <c r="K58" s="69">
        <v>9</v>
      </c>
      <c r="L58" s="69">
        <v>10</v>
      </c>
      <c r="M58" s="69">
        <v>11</v>
      </c>
      <c r="N58" s="69">
        <v>12</v>
      </c>
      <c r="O58" s="69">
        <v>13</v>
      </c>
      <c r="P58" s="69">
        <v>14</v>
      </c>
      <c r="Q58" s="69">
        <v>15</v>
      </c>
      <c r="R58" s="69" t="s">
        <v>3</v>
      </c>
      <c r="S58" s="69" t="s">
        <v>2</v>
      </c>
      <c r="T58" s="4" t="s">
        <v>15</v>
      </c>
    </row>
    <row r="59" spans="2:20" x14ac:dyDescent="0.45">
      <c r="B59" s="69" t="s">
        <v>1</v>
      </c>
      <c r="C59" s="69">
        <f>C25/$H$37</f>
        <v>861.88643902439026</v>
      </c>
      <c r="D59" s="69">
        <f t="shared" ref="D59:S62" si="9">D25/$H$37</f>
        <v>861.88643902439026</v>
      </c>
      <c r="E59" s="69">
        <f t="shared" si="9"/>
        <v>861.88643902439026</v>
      </c>
      <c r="F59" s="69">
        <f t="shared" si="9"/>
        <v>861.88643902439026</v>
      </c>
      <c r="G59" s="69">
        <f t="shared" si="9"/>
        <v>861.88643902439026</v>
      </c>
      <c r="H59" s="69">
        <f t="shared" si="9"/>
        <v>861.88643902439026</v>
      </c>
      <c r="I59" s="69">
        <f t="shared" si="9"/>
        <v>861.88643902439026</v>
      </c>
      <c r="J59" s="69">
        <f t="shared" si="9"/>
        <v>861.88643902439026</v>
      </c>
      <c r="K59" s="69">
        <f t="shared" si="9"/>
        <v>861.88643902439026</v>
      </c>
      <c r="L59" s="69">
        <f t="shared" si="9"/>
        <v>861.88643902439026</v>
      </c>
      <c r="M59" s="69">
        <f t="shared" si="9"/>
        <v>861.88643902439026</v>
      </c>
      <c r="N59" s="69">
        <f t="shared" si="9"/>
        <v>861.88643902439026</v>
      </c>
      <c r="O59" s="69">
        <f t="shared" si="9"/>
        <v>861.88643902439026</v>
      </c>
      <c r="P59" s="69">
        <f t="shared" si="9"/>
        <v>861.88643902439026</v>
      </c>
      <c r="Q59" s="69">
        <f t="shared" si="9"/>
        <v>861.88643902439026</v>
      </c>
      <c r="R59" s="69">
        <f t="shared" si="9"/>
        <v>0</v>
      </c>
      <c r="S59" s="69">
        <f t="shared" si="9"/>
        <v>0</v>
      </c>
      <c r="T59" s="4"/>
    </row>
    <row r="60" spans="2:20" x14ac:dyDescent="0.45">
      <c r="B60" s="69" t="s">
        <v>12</v>
      </c>
      <c r="C60" s="69">
        <f t="shared" ref="C60:R62" si="10">C26/$H$37</f>
        <v>848.73110686793723</v>
      </c>
      <c r="D60" s="69">
        <f t="shared" si="10"/>
        <v>835.77657003243439</v>
      </c>
      <c r="E60" s="69">
        <f t="shared" si="10"/>
        <v>823.01976369515933</v>
      </c>
      <c r="F60" s="69">
        <f t="shared" si="10"/>
        <v>810.45766981305678</v>
      </c>
      <c r="G60" s="69">
        <f t="shared" si="10"/>
        <v>798.08731640872145</v>
      </c>
      <c r="H60" s="69">
        <f t="shared" si="10"/>
        <v>785.90577686727852</v>
      </c>
      <c r="I60" s="69">
        <f t="shared" si="10"/>
        <v>773.91016924399651</v>
      </c>
      <c r="J60" s="69">
        <f t="shared" si="10"/>
        <v>762.09765558246818</v>
      </c>
      <c r="K60" s="69">
        <f t="shared" si="10"/>
        <v>750.4654412431986</v>
      </c>
      <c r="L60" s="69">
        <f t="shared" si="10"/>
        <v>739.01077424244068</v>
      </c>
      <c r="M60" s="69">
        <f t="shared" si="10"/>
        <v>727.73094460112316</v>
      </c>
      <c r="N60" s="69">
        <f t="shared" si="10"/>
        <v>716.6232837037154</v>
      </c>
      <c r="O60" s="69">
        <f t="shared" si="10"/>
        <v>705.68516366687879</v>
      </c>
      <c r="P60" s="69">
        <f t="shared" si="10"/>
        <v>694.91399671775355</v>
      </c>
      <c r="Q60" s="69">
        <f t="shared" si="10"/>
        <v>684.30723458173645</v>
      </c>
      <c r="R60" s="69">
        <f t="shared" si="10"/>
        <v>11456.722867267899</v>
      </c>
      <c r="S60" s="69">
        <f t="shared" si="9"/>
        <v>-3762.7893278540523</v>
      </c>
      <c r="T60" s="82">
        <f>T26</f>
        <v>0.75276544480446128</v>
      </c>
    </row>
    <row r="61" spans="2:20" x14ac:dyDescent="0.45">
      <c r="B61" s="69" t="s">
        <v>13</v>
      </c>
      <c r="C61" s="69">
        <f t="shared" si="10"/>
        <v>843.82850893321927</v>
      </c>
      <c r="D61" s="69">
        <f t="shared" si="9"/>
        <v>826.14892200236852</v>
      </c>
      <c r="E61" s="69">
        <f t="shared" si="9"/>
        <v>808.83975132403407</v>
      </c>
      <c r="F61" s="69">
        <f t="shared" si="9"/>
        <v>791.89323607209121</v>
      </c>
      <c r="G61" s="69">
        <f t="shared" si="9"/>
        <v>775.30177802241155</v>
      </c>
      <c r="H61" s="69">
        <f t="shared" si="9"/>
        <v>759.05793814608501</v>
      </c>
      <c r="I61" s="69">
        <f t="shared" si="9"/>
        <v>743.1544332740209</v>
      </c>
      <c r="J61" s="69">
        <f t="shared" si="9"/>
        <v>727.58413283142841</v>
      </c>
      <c r="K61" s="69">
        <f t="shared" si="9"/>
        <v>712.34005564071708</v>
      </c>
      <c r="L61" s="69">
        <f t="shared" si="9"/>
        <v>697.41536679138142</v>
      </c>
      <c r="M61" s="69">
        <f t="shared" si="9"/>
        <v>682.80337457546636</v>
      </c>
      <c r="N61" s="69">
        <f t="shared" si="9"/>
        <v>668.49752748723927</v>
      </c>
      <c r="O61" s="69">
        <f t="shared" si="9"/>
        <v>654.49141128572478</v>
      </c>
      <c r="P61" s="69">
        <f t="shared" si="9"/>
        <v>640.77874611878258</v>
      </c>
      <c r="Q61" s="69">
        <f t="shared" si="9"/>
        <v>627.3533837074433</v>
      </c>
      <c r="R61" s="69">
        <f t="shared" si="9"/>
        <v>10959.488566212414</v>
      </c>
      <c r="S61" s="69">
        <f t="shared" si="9"/>
        <v>-4260.0236289095365</v>
      </c>
      <c r="T61" s="82">
        <f t="shared" ref="T61:T62" si="11">T27</f>
        <v>0.72009460130562342</v>
      </c>
    </row>
    <row r="62" spans="2:20" x14ac:dyDescent="0.45">
      <c r="B62" s="69" t="s">
        <v>14</v>
      </c>
      <c r="C62" s="69">
        <f t="shared" si="10"/>
        <v>771.33205568676419</v>
      </c>
      <c r="D62" s="69">
        <f t="shared" si="9"/>
        <v>690.29179853836069</v>
      </c>
      <c r="E62" s="69">
        <f t="shared" si="9"/>
        <v>617.76606276925065</v>
      </c>
      <c r="F62" s="69">
        <f t="shared" si="9"/>
        <v>552.86026737896066</v>
      </c>
      <c r="G62" s="69">
        <f t="shared" si="9"/>
        <v>494.77382081525036</v>
      </c>
      <c r="H62" s="69">
        <f t="shared" si="9"/>
        <v>442.79024594169528</v>
      </c>
      <c r="I62" s="69">
        <f t="shared" si="9"/>
        <v>396.2683425288127</v>
      </c>
      <c r="J62" s="69">
        <f t="shared" si="9"/>
        <v>354.63427826097438</v>
      </c>
      <c r="K62" s="69">
        <f t="shared" si="9"/>
        <v>317.37451070429069</v>
      </c>
      <c r="L62" s="69">
        <f t="shared" si="9"/>
        <v>284.02945293027625</v>
      </c>
      <c r="M62" s="69">
        <f t="shared" si="9"/>
        <v>254.18780466285688</v>
      </c>
      <c r="N62" s="69">
        <f t="shared" si="9"/>
        <v>227.48147902528808</v>
      </c>
      <c r="O62" s="69">
        <f t="shared" si="9"/>
        <v>203.58106231008421</v>
      </c>
      <c r="P62" s="69">
        <f t="shared" si="9"/>
        <v>182.19175076971916</v>
      </c>
      <c r="Q62" s="69">
        <f t="shared" si="9"/>
        <v>163.04971430975405</v>
      </c>
      <c r="R62" s="69">
        <f t="shared" si="9"/>
        <v>5952.6126466323376</v>
      </c>
      <c r="S62" s="69">
        <f t="shared" si="9"/>
        <v>-9266.8995484896132</v>
      </c>
      <c r="T62" s="82">
        <f t="shared" si="11"/>
        <v>0.39111717710244526</v>
      </c>
    </row>
    <row r="63" spans="2:20" x14ac:dyDescent="0.45">
      <c r="B63" t="s">
        <v>80</v>
      </c>
      <c r="T63" s="4"/>
    </row>
    <row r="64" spans="2:20" x14ac:dyDescent="0.45">
      <c r="B64" s="69" t="s">
        <v>185</v>
      </c>
      <c r="C64" s="69">
        <v>1</v>
      </c>
      <c r="D64" s="69">
        <v>2</v>
      </c>
      <c r="E64" s="69">
        <v>3</v>
      </c>
      <c r="F64" s="69">
        <v>4</v>
      </c>
      <c r="G64" s="69">
        <v>5</v>
      </c>
      <c r="H64" s="69">
        <v>6</v>
      </c>
      <c r="I64" s="69">
        <v>7</v>
      </c>
      <c r="J64" s="69">
        <v>8</v>
      </c>
      <c r="K64" s="69">
        <v>9</v>
      </c>
      <c r="L64" s="69">
        <v>10</v>
      </c>
      <c r="M64" s="69">
        <v>11</v>
      </c>
      <c r="N64" s="69">
        <v>12</v>
      </c>
      <c r="O64" s="69">
        <v>13</v>
      </c>
      <c r="P64" s="69">
        <v>14</v>
      </c>
      <c r="Q64" s="69">
        <v>15</v>
      </c>
      <c r="R64" s="69" t="s">
        <v>3</v>
      </c>
      <c r="S64" s="69" t="s">
        <v>2</v>
      </c>
      <c r="T64" s="4" t="s">
        <v>15</v>
      </c>
    </row>
    <row r="65" spans="2:20" x14ac:dyDescent="0.45">
      <c r="B65" s="69" t="s">
        <v>1</v>
      </c>
      <c r="C65" s="69">
        <f>C31/$H$37</f>
        <v>1064.1756097560976</v>
      </c>
      <c r="D65" s="69">
        <f t="shared" ref="D65:S68" si="12">D31/$H$37</f>
        <v>1064.1756097560976</v>
      </c>
      <c r="E65" s="69">
        <f t="shared" si="12"/>
        <v>1064.1756097560976</v>
      </c>
      <c r="F65" s="69">
        <f t="shared" si="12"/>
        <v>1064.1756097560976</v>
      </c>
      <c r="G65" s="69">
        <f t="shared" si="12"/>
        <v>1064.1756097560976</v>
      </c>
      <c r="H65" s="69">
        <f t="shared" si="12"/>
        <v>1064.1756097560976</v>
      </c>
      <c r="I65" s="69">
        <f t="shared" si="12"/>
        <v>1064.1756097560976</v>
      </c>
      <c r="J65" s="69">
        <f t="shared" si="12"/>
        <v>1064.1756097560976</v>
      </c>
      <c r="K65" s="69">
        <f t="shared" si="12"/>
        <v>1064.1756097560976</v>
      </c>
      <c r="L65" s="69">
        <f t="shared" si="12"/>
        <v>1064.1756097560976</v>
      </c>
      <c r="M65" s="69">
        <f t="shared" si="12"/>
        <v>1064.1756097560976</v>
      </c>
      <c r="N65" s="69">
        <f t="shared" si="12"/>
        <v>1064.1756097560976</v>
      </c>
      <c r="O65" s="69">
        <f t="shared" si="12"/>
        <v>1064.1756097560976</v>
      </c>
      <c r="P65" s="69">
        <f t="shared" si="12"/>
        <v>1064.1756097560976</v>
      </c>
      <c r="Q65" s="69">
        <f t="shared" si="12"/>
        <v>1064.1756097560976</v>
      </c>
      <c r="R65" s="69">
        <f t="shared" si="12"/>
        <v>0</v>
      </c>
      <c r="S65" s="69">
        <f t="shared" si="12"/>
        <v>0</v>
      </c>
      <c r="T65" s="4"/>
    </row>
    <row r="66" spans="2:20" x14ac:dyDescent="0.45">
      <c r="B66" s="69" t="s">
        <v>12</v>
      </c>
      <c r="C66" s="69">
        <f t="shared" ref="C66:R68" si="13">C32/$H$37</f>
        <v>1047.9326536249114</v>
      </c>
      <c r="D66" s="69">
        <f t="shared" si="13"/>
        <v>1031.9376205070519</v>
      </c>
      <c r="E66" s="69">
        <f t="shared" si="13"/>
        <v>1016.186726250174</v>
      </c>
      <c r="F66" s="69">
        <f t="shared" si="13"/>
        <v>1000.676244461028</v>
      </c>
      <c r="G66" s="69">
        <f t="shared" si="13"/>
        <v>985.40250562385813</v>
      </c>
      <c r="H66" s="69">
        <f t="shared" si="13"/>
        <v>970.361896232258</v>
      </c>
      <c r="I66" s="69">
        <f t="shared" si="13"/>
        <v>955.55085793427668</v>
      </c>
      <c r="J66" s="69">
        <f t="shared" si="13"/>
        <v>940.96588669057269</v>
      </c>
      <c r="K66" s="69">
        <f t="shared" si="13"/>
        <v>926.60353194541858</v>
      </c>
      <c r="L66" s="69">
        <f t="shared" si="13"/>
        <v>912.46039581035791</v>
      </c>
      <c r="M66" s="69">
        <f t="shared" si="13"/>
        <v>898.53313226032287</v>
      </c>
      <c r="N66" s="69">
        <f t="shared" si="13"/>
        <v>884.81844634202128</v>
      </c>
      <c r="O66" s="69">
        <f t="shared" si="13"/>
        <v>871.31309339440793</v>
      </c>
      <c r="P66" s="69">
        <f t="shared" si="13"/>
        <v>858.01387828105169</v>
      </c>
      <c r="Q66" s="69">
        <f t="shared" si="13"/>
        <v>844.91765463422109</v>
      </c>
      <c r="R66" s="69">
        <f t="shared" si="13"/>
        <v>14145.674523991933</v>
      </c>
      <c r="S66" s="69">
        <f t="shared" si="12"/>
        <v>-1073.8376711300189</v>
      </c>
      <c r="T66" s="82">
        <f>T32</f>
        <v>0.92944335814690582</v>
      </c>
    </row>
    <row r="67" spans="2:20" x14ac:dyDescent="0.45">
      <c r="B67" s="69" t="s">
        <v>13</v>
      </c>
      <c r="C67" s="69">
        <f t="shared" si="13"/>
        <v>1041.8793907931247</v>
      </c>
      <c r="D67" s="69">
        <f t="shared" si="12"/>
        <v>1020.0503140719841</v>
      </c>
      <c r="E67" s="69">
        <f t="shared" si="12"/>
        <v>998.67859219892682</v>
      </c>
      <c r="F67" s="69">
        <f t="shared" si="12"/>
        <v>977.75464284210568</v>
      </c>
      <c r="G67" s="69">
        <f t="shared" si="12"/>
        <v>957.26908443519255</v>
      </c>
      <c r="H67" s="69">
        <f t="shared" si="12"/>
        <v>937.21273197101243</v>
      </c>
      <c r="I67" s="69">
        <f t="shared" si="12"/>
        <v>917.57659288330967</v>
      </c>
      <c r="J67" s="69">
        <f t="shared" si="12"/>
        <v>898.35186301479303</v>
      </c>
      <c r="K67" s="69">
        <f t="shared" si="12"/>
        <v>879.52992266966214</v>
      </c>
      <c r="L67" s="69">
        <f t="shared" si="12"/>
        <v>861.10233274883694</v>
      </c>
      <c r="M67" s="69">
        <f t="shared" si="12"/>
        <v>843.06083096616101</v>
      </c>
      <c r="N67" s="69">
        <f t="shared" si="12"/>
        <v>825.39732814388174</v>
      </c>
      <c r="O67" s="69">
        <f t="shared" si="12"/>
        <v>808.10390458574682</v>
      </c>
      <c r="P67" s="69">
        <f t="shared" si="12"/>
        <v>791.17280652608838</v>
      </c>
      <c r="Q67" s="69">
        <f t="shared" si="12"/>
        <v>774.59644265330746</v>
      </c>
      <c r="R67" s="69">
        <f t="shared" si="12"/>
        <v>13531.736780504136</v>
      </c>
      <c r="S67" s="69">
        <f t="shared" si="12"/>
        <v>-1687.7754146178163</v>
      </c>
      <c r="T67" s="82">
        <f t="shared" ref="T67:T68" si="14">T33</f>
        <v>0.88910450000107299</v>
      </c>
    </row>
    <row r="68" spans="2:20" x14ac:dyDescent="0.45">
      <c r="B68" s="69" t="s">
        <v>14</v>
      </c>
      <c r="C68" s="69">
        <f t="shared" si="13"/>
        <v>952.36764789341112</v>
      </c>
      <c r="D68" s="69">
        <f t="shared" si="12"/>
        <v>852.30682646627099</v>
      </c>
      <c r="E68" s="69">
        <f t="shared" si="12"/>
        <v>762.75892828554765</v>
      </c>
      <c r="F68" s="69">
        <f t="shared" si="12"/>
        <v>682.61940959866456</v>
      </c>
      <c r="G68" s="69">
        <f t="shared" si="12"/>
        <v>610.89977590716364</v>
      </c>
      <c r="H68" s="69">
        <f t="shared" si="12"/>
        <v>546.71538921349884</v>
      </c>
      <c r="I68" s="69">
        <f t="shared" si="12"/>
        <v>489.27455630347129</v>
      </c>
      <c r="J68" s="69">
        <f t="shared" si="12"/>
        <v>437.86876347187342</v>
      </c>
      <c r="K68" s="69">
        <f t="shared" si="12"/>
        <v>391.86393723990824</v>
      </c>
      <c r="L68" s="69">
        <f t="shared" si="12"/>
        <v>350.69262326821934</v>
      </c>
      <c r="M68" s="69">
        <f t="shared" si="12"/>
        <v>313.84698699500564</v>
      </c>
      <c r="N68" s="69">
        <f t="shared" si="12"/>
        <v>280.87254966440457</v>
      </c>
      <c r="O68" s="69">
        <f t="shared" si="12"/>
        <v>251.36258248112097</v>
      </c>
      <c r="P68" s="69">
        <f t="shared" si="12"/>
        <v>224.95308974505187</v>
      </c>
      <c r="Q68" s="69">
        <f t="shared" si="12"/>
        <v>201.31831908452827</v>
      </c>
      <c r="R68" s="69">
        <f t="shared" si="12"/>
        <v>7349.7213856181406</v>
      </c>
      <c r="S68" s="69">
        <f t="shared" si="12"/>
        <v>-7869.790809503811</v>
      </c>
      <c r="T68" s="82">
        <f t="shared" si="14"/>
        <v>0.48291438591401242</v>
      </c>
    </row>
  </sheetData>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BB21"/>
  <sheetViews>
    <sheetView workbookViewId="0">
      <selection activeCell="AU30" sqref="AU30"/>
    </sheetView>
  </sheetViews>
  <sheetFormatPr defaultRowHeight="14.25" x14ac:dyDescent="0.45"/>
  <cols>
    <col min="1" max="1" width="15.86328125" customWidth="1"/>
    <col min="3" max="3" width="11.6640625" customWidth="1"/>
    <col min="4" max="4" width="11.33203125" customWidth="1"/>
    <col min="5" max="54" width="10" customWidth="1"/>
  </cols>
  <sheetData>
    <row r="1" spans="2:54" x14ac:dyDescent="0.45">
      <c r="N1" s="3"/>
      <c r="O1" s="3"/>
      <c r="S1" s="3"/>
      <c r="T1" s="3"/>
      <c r="U1" s="3"/>
    </row>
    <row r="2" spans="2:54" x14ac:dyDescent="0.45">
      <c r="D2" s="21" t="s">
        <v>181</v>
      </c>
      <c r="E2" s="21"/>
      <c r="F2" s="21"/>
      <c r="N2" s="3"/>
      <c r="O2" s="3"/>
      <c r="S2" s="3"/>
      <c r="T2" s="3"/>
      <c r="U2" s="3"/>
    </row>
    <row r="3" spans="2:54" x14ac:dyDescent="0.45">
      <c r="D3" s="11" t="s">
        <v>182</v>
      </c>
      <c r="E3" s="11"/>
      <c r="F3" s="11"/>
      <c r="H3" s="139" t="s">
        <v>178</v>
      </c>
      <c r="I3" s="140"/>
      <c r="J3" t="s">
        <v>180</v>
      </c>
      <c r="N3" s="3"/>
      <c r="O3" s="3"/>
      <c r="S3" s="3"/>
      <c r="T3" s="3"/>
      <c r="U3" s="3"/>
    </row>
    <row r="4" spans="2:54" x14ac:dyDescent="0.45">
      <c r="H4" s="6" t="s">
        <v>76</v>
      </c>
      <c r="I4" s="6">
        <f>'Vstupní hodnoty'!C69</f>
        <v>390000</v>
      </c>
      <c r="N4" s="3"/>
      <c r="O4" s="3"/>
      <c r="S4" s="3"/>
      <c r="T4" s="3"/>
      <c r="U4" s="3"/>
    </row>
    <row r="5" spans="2:54" x14ac:dyDescent="0.45">
      <c r="C5" s="14" t="s">
        <v>183</v>
      </c>
      <c r="D5" s="15">
        <f>I4</f>
        <v>390000</v>
      </c>
      <c r="H5" s="6" t="s">
        <v>77</v>
      </c>
      <c r="I5" s="6">
        <f>'Vstupní hodnoty'!C70</f>
        <v>650000</v>
      </c>
      <c r="N5" s="3"/>
      <c r="O5" s="3"/>
      <c r="S5" s="3"/>
      <c r="T5" s="3"/>
      <c r="U5" s="3"/>
    </row>
    <row r="6" spans="2:54" x14ac:dyDescent="0.45">
      <c r="B6" s="14" t="s">
        <v>184</v>
      </c>
      <c r="C6" s="3" t="s">
        <v>11</v>
      </c>
      <c r="D6" s="15">
        <f>'CSH, ISH'!D6</f>
        <v>1.55E-2</v>
      </c>
      <c r="E6" t="s">
        <v>12</v>
      </c>
      <c r="H6" s="6" t="s">
        <v>78</v>
      </c>
      <c r="I6" s="6">
        <f>'Vstupní hodnoty'!C71</f>
        <v>375000</v>
      </c>
      <c r="N6" s="3"/>
      <c r="O6" s="3"/>
      <c r="S6" s="3"/>
      <c r="T6" s="3"/>
      <c r="U6" s="3"/>
    </row>
    <row r="7" spans="2:54" x14ac:dyDescent="0.45">
      <c r="C7" s="3" t="s">
        <v>5</v>
      </c>
      <c r="D7" s="15">
        <f>'CSH, ISH'!D7</f>
        <v>2.1399999999999999E-2</v>
      </c>
      <c r="E7" t="s">
        <v>13</v>
      </c>
      <c r="H7" s="6" t="s">
        <v>79</v>
      </c>
      <c r="I7" s="6">
        <f>'Vstupní hodnoty'!C72</f>
        <v>390000</v>
      </c>
    </row>
    <row r="8" spans="2:54" x14ac:dyDescent="0.45">
      <c r="C8" s="3" t="s">
        <v>6</v>
      </c>
      <c r="D8" s="15">
        <f>'CSH, ISH'!D8</f>
        <v>0.1174</v>
      </c>
      <c r="E8" t="s">
        <v>14</v>
      </c>
      <c r="H8" s="6" t="s">
        <v>80</v>
      </c>
      <c r="I8" s="6">
        <f>'Vstupní hodnoty'!C73</f>
        <v>390000</v>
      </c>
    </row>
    <row r="11" spans="2:54" x14ac:dyDescent="0.45">
      <c r="B11" s="6" t="s">
        <v>187</v>
      </c>
      <c r="C11" s="20">
        <v>1</v>
      </c>
      <c r="D11" s="20">
        <v>2</v>
      </c>
      <c r="E11" s="20">
        <v>3</v>
      </c>
      <c r="F11" s="20">
        <v>4</v>
      </c>
      <c r="G11" s="20">
        <v>5</v>
      </c>
      <c r="H11" s="20">
        <v>6</v>
      </c>
      <c r="I11" s="20">
        <v>7</v>
      </c>
      <c r="J11" s="20">
        <v>8</v>
      </c>
      <c r="K11" s="20">
        <v>9</v>
      </c>
      <c r="L11" s="20">
        <v>10</v>
      </c>
      <c r="M11" s="20">
        <v>11</v>
      </c>
      <c r="N11" s="20">
        <v>12</v>
      </c>
      <c r="O11" s="20">
        <v>13</v>
      </c>
      <c r="P11" s="20">
        <v>14</v>
      </c>
      <c r="Q11" s="20">
        <v>15</v>
      </c>
      <c r="R11" s="20">
        <v>16</v>
      </c>
      <c r="S11" s="20">
        <v>17</v>
      </c>
      <c r="T11" s="20">
        <v>18</v>
      </c>
      <c r="U11" s="20">
        <v>19</v>
      </c>
      <c r="V11" s="20">
        <v>20</v>
      </c>
      <c r="W11" s="20">
        <v>21</v>
      </c>
      <c r="X11" s="20">
        <v>22</v>
      </c>
      <c r="Y11" s="20">
        <v>23</v>
      </c>
      <c r="Z11" s="20">
        <v>24</v>
      </c>
      <c r="AA11" s="20">
        <v>25</v>
      </c>
      <c r="AB11" s="20">
        <v>26</v>
      </c>
      <c r="AC11" s="20">
        <v>27</v>
      </c>
      <c r="AD11" s="20">
        <v>28</v>
      </c>
      <c r="AE11" s="20">
        <v>29</v>
      </c>
      <c r="AF11" s="20">
        <v>30</v>
      </c>
      <c r="AG11" s="20">
        <v>31</v>
      </c>
      <c r="AH11" s="20">
        <v>32</v>
      </c>
      <c r="AI11" s="20">
        <v>33</v>
      </c>
      <c r="AJ11" s="20">
        <v>34</v>
      </c>
      <c r="AK11" s="20">
        <v>35</v>
      </c>
      <c r="AL11" s="20">
        <v>36</v>
      </c>
      <c r="AM11" s="20">
        <v>37</v>
      </c>
      <c r="AN11" s="20">
        <v>38</v>
      </c>
      <c r="AO11" s="20">
        <v>39</v>
      </c>
      <c r="AP11" s="20">
        <v>40</v>
      </c>
      <c r="AQ11" s="20">
        <v>41</v>
      </c>
      <c r="AR11" s="20">
        <v>42</v>
      </c>
      <c r="AS11" s="20">
        <v>43</v>
      </c>
      <c r="AT11" s="20">
        <v>44</v>
      </c>
      <c r="AU11" s="20">
        <v>45</v>
      </c>
      <c r="AV11" s="20">
        <v>46</v>
      </c>
      <c r="AW11" s="20">
        <v>47</v>
      </c>
      <c r="AX11" s="20">
        <v>48</v>
      </c>
      <c r="AY11" s="20">
        <v>49</v>
      </c>
      <c r="AZ11" s="20">
        <v>50</v>
      </c>
      <c r="BA11" s="20">
        <v>51</v>
      </c>
      <c r="BB11" s="20">
        <v>52</v>
      </c>
    </row>
    <row r="12" spans="2:54" x14ac:dyDescent="0.45">
      <c r="B12" s="6" t="s">
        <v>1</v>
      </c>
      <c r="C12" s="20">
        <f>VVP!D9</f>
        <v>80</v>
      </c>
      <c r="D12" s="20">
        <f>VVP!E9</f>
        <v>111</v>
      </c>
      <c r="E12" s="20">
        <f>VVP!F9</f>
        <v>120</v>
      </c>
      <c r="F12" s="20">
        <f>VVP!G9</f>
        <v>120</v>
      </c>
      <c r="G12" s="20">
        <f>VVP!H9</f>
        <v>130</v>
      </c>
      <c r="H12" s="20">
        <f>VVP!I9</f>
        <v>130</v>
      </c>
      <c r="I12" s="20">
        <f>VVP!J9</f>
        <v>130</v>
      </c>
      <c r="J12" s="20">
        <f>VVP!K9</f>
        <v>130</v>
      </c>
      <c r="K12" s="20">
        <f>VVP!L9</f>
        <v>130</v>
      </c>
      <c r="L12" s="20">
        <v>130</v>
      </c>
      <c r="M12" s="20">
        <v>130</v>
      </c>
      <c r="N12" s="20">
        <v>130</v>
      </c>
      <c r="O12" s="20">
        <v>130</v>
      </c>
      <c r="P12" s="20">
        <v>130</v>
      </c>
      <c r="Q12" s="20">
        <v>130</v>
      </c>
      <c r="R12" s="20">
        <v>130</v>
      </c>
      <c r="S12" s="20">
        <v>130</v>
      </c>
      <c r="T12" s="20">
        <v>130</v>
      </c>
      <c r="U12" s="20">
        <v>130</v>
      </c>
      <c r="V12" s="20">
        <v>130</v>
      </c>
      <c r="W12" s="20">
        <v>130</v>
      </c>
      <c r="X12" s="20">
        <v>130</v>
      </c>
      <c r="Y12" s="20">
        <v>130</v>
      </c>
      <c r="Z12" s="20">
        <v>130</v>
      </c>
      <c r="AA12" s="20">
        <v>130</v>
      </c>
      <c r="AB12" s="20">
        <v>130</v>
      </c>
      <c r="AC12" s="20">
        <v>130</v>
      </c>
      <c r="AD12" s="20">
        <v>130</v>
      </c>
      <c r="AE12" s="20">
        <v>130</v>
      </c>
      <c r="AF12" s="20">
        <v>130</v>
      </c>
      <c r="AG12" s="20">
        <v>130</v>
      </c>
      <c r="AH12" s="20">
        <v>130</v>
      </c>
      <c r="AI12" s="20">
        <v>130</v>
      </c>
      <c r="AJ12" s="20">
        <v>130</v>
      </c>
      <c r="AK12" s="20">
        <v>130</v>
      </c>
      <c r="AL12" s="20">
        <v>130</v>
      </c>
      <c r="AM12" s="20">
        <v>130</v>
      </c>
      <c r="AN12" s="20">
        <v>130</v>
      </c>
      <c r="AO12" s="20">
        <v>130</v>
      </c>
      <c r="AP12" s="20">
        <v>130</v>
      </c>
      <c r="AQ12" s="20">
        <v>130</v>
      </c>
      <c r="AR12" s="20">
        <v>130</v>
      </c>
      <c r="AS12" s="20">
        <v>130</v>
      </c>
      <c r="AT12" s="20">
        <v>130</v>
      </c>
      <c r="AU12" s="20">
        <v>130</v>
      </c>
      <c r="AV12" s="20">
        <v>130</v>
      </c>
      <c r="AW12" s="20">
        <v>130</v>
      </c>
      <c r="AX12" s="20">
        <v>130</v>
      </c>
      <c r="AY12" s="20">
        <v>130</v>
      </c>
      <c r="AZ12" s="20">
        <v>130</v>
      </c>
      <c r="BA12" s="20">
        <v>130</v>
      </c>
      <c r="BB12" s="20">
        <v>130</v>
      </c>
    </row>
    <row r="13" spans="2:54" x14ac:dyDescent="0.45">
      <c r="B13" s="22" t="s">
        <v>12</v>
      </c>
      <c r="C13" s="5">
        <f>C$12/POWER(1+$D6,C$11)</f>
        <v>78.77892663712457</v>
      </c>
      <c r="D13" s="5">
        <f t="shared" ref="D13:L13" si="0">D12/POWER(1+$D6,D$11)</f>
        <v>107.63738129887771</v>
      </c>
      <c r="E13" s="5">
        <f t="shared" si="0"/>
        <v>114.58861303724987</v>
      </c>
      <c r="F13" s="5">
        <f t="shared" si="0"/>
        <v>112.83959924889203</v>
      </c>
      <c r="G13" s="5">
        <f t="shared" si="0"/>
        <v>120.37705483633647</v>
      </c>
      <c r="H13" s="5">
        <f t="shared" si="0"/>
        <v>118.5396896468109</v>
      </c>
      <c r="I13" s="5">
        <f t="shared" si="0"/>
        <v>116.73036892842036</v>
      </c>
      <c r="J13" s="5">
        <f t="shared" si="0"/>
        <v>114.94866462670639</v>
      </c>
      <c r="K13" s="5">
        <f t="shared" si="0"/>
        <v>113.19415522078422</v>
      </c>
      <c r="L13" s="5">
        <f t="shared" si="0"/>
        <v>111.46642562361814</v>
      </c>
      <c r="M13" s="5">
        <f t="shared" ref="M13" si="1">M12/POWER(1+$D6,M$11)</f>
        <v>109.76506708381893</v>
      </c>
      <c r="N13" s="5">
        <f t="shared" ref="N13" si="2">N12/POWER(1+$D6,N$11)</f>
        <v>108.08967708894032</v>
      </c>
      <c r="O13" s="5">
        <f t="shared" ref="O13" si="3">O12/POWER(1+$D6,O$11)</f>
        <v>106.43985927025142</v>
      </c>
      <c r="P13" s="5">
        <f t="shared" ref="P13" si="4">P12/POWER(1+$D6,P$11)</f>
        <v>104.81522330896252</v>
      </c>
      <c r="Q13" s="5">
        <f t="shared" ref="Q13" si="5">Q12/POWER(1+$D6,Q$11)</f>
        <v>103.21538484388232</v>
      </c>
      <c r="R13" s="5">
        <f t="shared" ref="R13" si="6">R12/POWER(1+$D6,R$11)</f>
        <v>101.63996538048478</v>
      </c>
      <c r="S13" s="5">
        <f t="shared" ref="S13" si="7">S12/POWER(1+$D6,S$11)</f>
        <v>100.08859220136365</v>
      </c>
      <c r="T13" s="5">
        <f t="shared" ref="T13" si="8">T12/POWER(1+$D6,T$11)</f>
        <v>98.560898278053799</v>
      </c>
      <c r="U13" s="5">
        <f t="shared" ref="U13" si="9">U12/POWER(1+$D6,U$11)</f>
        <v>97.056522184198698</v>
      </c>
      <c r="V13" s="5">
        <f t="shared" ref="V13" si="10">V12/POWER(1+$D6,V$11)</f>
        <v>95.575108010043024</v>
      </c>
      <c r="W13" s="5">
        <f t="shared" ref="W13" si="11">W12/POWER(1+$D6,W$11)</f>
        <v>94.116305278230442</v>
      </c>
      <c r="X13" s="5">
        <f t="shared" ref="X13" si="12">X12/POWER(1+$D6,X$11)</f>
        <v>92.679768860886696</v>
      </c>
      <c r="Y13" s="5">
        <f t="shared" ref="Y13" si="13">Y12/POWER(1+$D6,Y$11)</f>
        <v>91.265158897968178</v>
      </c>
      <c r="Z13" s="5">
        <f t="shared" ref="Z13" si="14">Z12/POWER(1+$D6,Z$11)</f>
        <v>89.872140716856876</v>
      </c>
      <c r="AA13" s="5">
        <f t="shared" ref="AA13" si="15">AA12/POWER(1+$D6,AA$11)</f>
        <v>88.500384753182544</v>
      </c>
      <c r="AB13" s="5">
        <f t="shared" ref="AB13" si="16">AB12/POWER(1+$D6,AB$11)</f>
        <v>87.149566472853309</v>
      </c>
      <c r="AC13" s="5">
        <f t="shared" ref="AC13" si="17">AC12/POWER(1+$D6,AC$11)</f>
        <v>85.819366295276524</v>
      </c>
      <c r="AD13" s="5">
        <f t="shared" ref="AD13" si="18">AD12/POWER(1+$D6,AD$11)</f>
        <v>84.509469517751342</v>
      </c>
      <c r="AE13" s="5">
        <f t="shared" ref="AE13" si="19">AE12/POWER(1+$D6,AE$11)</f>
        <v>83.219566241015599</v>
      </c>
      <c r="AF13" s="5">
        <f t="shared" ref="AF13" si="20">AF12/POWER(1+$D6,AF$11)</f>
        <v>81.949351295928707</v>
      </c>
      <c r="AG13" s="5">
        <f t="shared" ref="AG13" si="21">AG12/POWER(1+$D6,AG$11)</f>
        <v>80.698524171273945</v>
      </c>
      <c r="AH13" s="5">
        <f t="shared" ref="AH13" si="22">AH12/POWER(1+$D6,AH$11)</f>
        <v>79.46678894266266</v>
      </c>
      <c r="AI13" s="5">
        <f t="shared" ref="AI13" si="23">AI12/POWER(1+$D6,AI$11)</f>
        <v>78.253854202523556</v>
      </c>
      <c r="AJ13" s="5">
        <f t="shared" ref="AJ13" si="24">AJ12/POWER(1+$D6,AJ$11)</f>
        <v>77.059432991160548</v>
      </c>
      <c r="AK13" s="5">
        <f t="shared" ref="AK13" si="25">AK12/POWER(1+$D6,AK$11)</f>
        <v>75.883242728863166</v>
      </c>
      <c r="AL13" s="5">
        <f t="shared" ref="AL13" si="26">AL12/POWER(1+$D6,AL$11)</f>
        <v>74.725005149052834</v>
      </c>
      <c r="AM13" s="5">
        <f t="shared" ref="AM13" si="27">AM12/POWER(1+$D6,AM$11)</f>
        <v>73.584446232449849</v>
      </c>
      <c r="AN13" s="5">
        <f t="shared" ref="AN13" si="28">AN12/POWER(1+$D6,AN$11)</f>
        <v>72.461296142245047</v>
      </c>
      <c r="AO13" s="5">
        <f t="shared" ref="AO13" si="29">AO12/POWER(1+$D6,AO$11)</f>
        <v>71.355289160260995</v>
      </c>
      <c r="AP13" s="5">
        <f t="shared" ref="AP13" si="30">AP12/POWER(1+$D6,AP$11)</f>
        <v>70.266163624087625</v>
      </c>
      <c r="AQ13" s="5">
        <f t="shared" ref="AQ13" si="31">AQ12/POWER(1+$D6,AQ$11)</f>
        <v>69.193661865177361</v>
      </c>
      <c r="AR13" s="5">
        <f t="shared" ref="AR13" si="32">AR12/POWER(1+$D6,AR$11)</f>
        <v>68.137530147885144</v>
      </c>
      <c r="AS13" s="5">
        <f t="shared" ref="AS13" si="33">AS12/POWER(1+$D6,AS$11)</f>
        <v>67.097518609438836</v>
      </c>
      <c r="AT13" s="5">
        <f t="shared" ref="AT13" si="34">AT12/POWER(1+$D6,AT$11)</f>
        <v>66.073381200826006</v>
      </c>
      <c r="AU13" s="5">
        <f t="shared" ref="AU13" si="35">AU12/POWER(1+$D6,AU$11)</f>
        <v>65.064875628582968</v>
      </c>
      <c r="AV13" s="5">
        <f t="shared" ref="AV13" si="36">AV12/POWER(1+$D6,AV$11)</f>
        <v>64.07176329747216</v>
      </c>
      <c r="AW13" s="5">
        <f t="shared" ref="AW13" si="37">AW12/POWER(1+$D6,AW$11)</f>
        <v>63.09380925403461</v>
      </c>
      <c r="AX13" s="5">
        <f t="shared" ref="AX13" si="38">AX12/POWER(1+$D6,AX$11)</f>
        <v>62.13078213100404</v>
      </c>
      <c r="AY13" s="5">
        <f t="shared" ref="AY13" si="39">AY12/POWER(1+$D6,AY$11)</f>
        <v>61.182454092569216</v>
      </c>
      <c r="AZ13" s="5">
        <f t="shared" ref="AZ13" si="40">AZ12/POWER(1+$D6,AZ$11)</f>
        <v>60.248600780471882</v>
      </c>
      <c r="BA13" s="5">
        <f t="shared" ref="BA13" si="41">BA12/POWER(1+$D6,BA$11)</f>
        <v>59.329001260927505</v>
      </c>
      <c r="BB13" s="5">
        <f t="shared" ref="BB13" si="42">BB12/POWER(1+$D6,BB$11)</f>
        <v>58.423437972355977</v>
      </c>
    </row>
    <row r="14" spans="2:54" x14ac:dyDescent="0.45">
      <c r="B14" s="22" t="s">
        <v>13</v>
      </c>
      <c r="C14" s="5">
        <f t="shared" ref="C14:L15" si="43">C$12/POWER(1+$D7,C$11)</f>
        <v>78.323869199138429</v>
      </c>
      <c r="D14" s="5">
        <f t="shared" si="43"/>
        <v>106.39746280967746</v>
      </c>
      <c r="E14" s="5">
        <f t="shared" si="43"/>
        <v>112.61433730034287</v>
      </c>
      <c r="F14" s="5">
        <f t="shared" si="43"/>
        <v>110.25488280824639</v>
      </c>
      <c r="G14" s="5">
        <f t="shared" si="43"/>
        <v>116.94026797428391</v>
      </c>
      <c r="H14" s="5">
        <f t="shared" si="43"/>
        <v>114.4901781616251</v>
      </c>
      <c r="I14" s="5">
        <f t="shared" si="43"/>
        <v>112.09142173646474</v>
      </c>
      <c r="J14" s="5">
        <f t="shared" si="43"/>
        <v>109.74292318040409</v>
      </c>
      <c r="K14" s="5">
        <f t="shared" si="43"/>
        <v>107.44362950891333</v>
      </c>
      <c r="L14" s="5">
        <f t="shared" si="43"/>
        <v>105.19250979921023</v>
      </c>
      <c r="M14" s="5">
        <f t="shared" ref="M14:BB14" si="44">M$12/POWER(1+$D7,M$11)</f>
        <v>102.98855472803037</v>
      </c>
      <c r="N14" s="5">
        <f t="shared" si="44"/>
        <v>100.83077611908199</v>
      </c>
      <c r="O14" s="5">
        <f t="shared" si="44"/>
        <v>98.718206499982372</v>
      </c>
      <c r="P14" s="5">
        <f t="shared" si="44"/>
        <v>96.649898668476922</v>
      </c>
      <c r="Q14" s="5">
        <f t="shared" si="44"/>
        <v>94.624925267747145</v>
      </c>
      <c r="R14" s="5">
        <f t="shared" si="44"/>
        <v>92.642378370615958</v>
      </c>
      <c r="S14" s="5">
        <f t="shared" si="44"/>
        <v>90.701369072465184</v>
      </c>
      <c r="T14" s="5">
        <f t="shared" si="44"/>
        <v>88.801027092681778</v>
      </c>
      <c r="U14" s="5">
        <f t="shared" si="44"/>
        <v>86.940500384454452</v>
      </c>
      <c r="V14" s="5">
        <f t="shared" si="44"/>
        <v>85.11895475274568</v>
      </c>
      <c r="W14" s="5">
        <f t="shared" si="44"/>
        <v>83.335573480267939</v>
      </c>
      <c r="X14" s="5">
        <f t="shared" si="44"/>
        <v>81.589556961296182</v>
      </c>
      <c r="Y14" s="5">
        <f t="shared" si="44"/>
        <v>79.880122343152706</v>
      </c>
      <c r="Z14" s="5">
        <f t="shared" si="44"/>
        <v>78.206503175203352</v>
      </c>
      <c r="AA14" s="5">
        <f t="shared" si="44"/>
        <v>76.567949065207898</v>
      </c>
      <c r="AB14" s="5">
        <f t="shared" si="44"/>
        <v>74.963725342870461</v>
      </c>
      <c r="AC14" s="5">
        <f t="shared" si="44"/>
        <v>73.393112730439057</v>
      </c>
      <c r="AD14" s="5">
        <f t="shared" si="44"/>
        <v>71.855407020206613</v>
      </c>
      <c r="AE14" s="5">
        <f t="shared" si="44"/>
        <v>70.349918758768979</v>
      </c>
      <c r="AF14" s="5">
        <f t="shared" si="44"/>
        <v>68.875972937897927</v>
      </c>
      <c r="AG14" s="5">
        <f t="shared" si="44"/>
        <v>67.432908691891441</v>
      </c>
      <c r="AH14" s="5">
        <f t="shared" si="44"/>
        <v>66.020079001264392</v>
      </c>
      <c r="AI14" s="5">
        <f t="shared" si="44"/>
        <v>64.636850402647724</v>
      </c>
      <c r="AJ14" s="5">
        <f t="shared" si="44"/>
        <v>63.282602704765729</v>
      </c>
      <c r="AK14" s="5">
        <f t="shared" si="44"/>
        <v>61.956728710363926</v>
      </c>
      <c r="AL14" s="5">
        <f t="shared" si="44"/>
        <v>60.658633943963117</v>
      </c>
      <c r="AM14" s="5">
        <f t="shared" si="44"/>
        <v>59.387736385317325</v>
      </c>
      <c r="AN14" s="5">
        <f t="shared" si="44"/>
        <v>58.143466208456339</v>
      </c>
      <c r="AO14" s="5">
        <f t="shared" si="44"/>
        <v>56.925265526195737</v>
      </c>
      <c r="AP14" s="5">
        <f t="shared" si="44"/>
        <v>55.732588139999748</v>
      </c>
      <c r="AQ14" s="5">
        <f t="shared" si="44"/>
        <v>54.564899295084921</v>
      </c>
      <c r="AR14" s="5">
        <f t="shared" si="44"/>
        <v>53.421675440654901</v>
      </c>
      <c r="AS14" s="5">
        <f t="shared" si="44"/>
        <v>52.302403995158507</v>
      </c>
      <c r="AT14" s="5">
        <f t="shared" si="44"/>
        <v>51.206583116466113</v>
      </c>
      <c r="AU14" s="5">
        <f t="shared" si="44"/>
        <v>50.13372147686129</v>
      </c>
      <c r="AV14" s="5">
        <f t="shared" si="44"/>
        <v>49.083338042746504</v>
      </c>
      <c r="AW14" s="5">
        <f t="shared" si="44"/>
        <v>48.054961858964653</v>
      </c>
      <c r="AX14" s="5">
        <f t="shared" si="44"/>
        <v>47.048131837639168</v>
      </c>
      <c r="AY14" s="5">
        <f t="shared" si="44"/>
        <v>46.06239655143839</v>
      </c>
      <c r="AZ14" s="5">
        <f t="shared" si="44"/>
        <v>45.097314031171315</v>
      </c>
      <c r="BA14" s="5">
        <f t="shared" si="44"/>
        <v>44.152451567624155</v>
      </c>
      <c r="BB14" s="5">
        <f t="shared" si="44"/>
        <v>43.227385517548605</v>
      </c>
    </row>
    <row r="15" spans="2:54" x14ac:dyDescent="0.45">
      <c r="B15" s="22" t="s">
        <v>14</v>
      </c>
      <c r="C15" s="5">
        <f t="shared" si="43"/>
        <v>71.594773581528557</v>
      </c>
      <c r="D15" s="5">
        <f t="shared" si="43"/>
        <v>88.900795010176182</v>
      </c>
      <c r="E15" s="5">
        <f t="shared" si="43"/>
        <v>86.011247161776311</v>
      </c>
      <c r="F15" s="5">
        <f t="shared" si="43"/>
        <v>76.974447075153321</v>
      </c>
      <c r="G15" s="5">
        <f t="shared" si="43"/>
        <v>74.627693155017099</v>
      </c>
      <c r="H15" s="5">
        <f t="shared" si="43"/>
        <v>66.786909929315456</v>
      </c>
      <c r="I15" s="5">
        <f t="shared" si="43"/>
        <v>59.769921182491018</v>
      </c>
      <c r="J15" s="5">
        <f t="shared" si="43"/>
        <v>53.490174675578146</v>
      </c>
      <c r="K15" s="5">
        <f t="shared" si="43"/>
        <v>47.870211809180375</v>
      </c>
      <c r="L15" s="5">
        <f t="shared" si="43"/>
        <v>42.84071219722604</v>
      </c>
      <c r="M15" s="5">
        <f t="shared" ref="M15:BB15" si="45">M$12/POWER(1+$D8,M$11)</f>
        <v>38.339638622897837</v>
      </c>
      <c r="N15" s="5">
        <f t="shared" si="45"/>
        <v>34.311471830049975</v>
      </c>
      <c r="O15" s="5">
        <f t="shared" si="45"/>
        <v>30.706525711517784</v>
      </c>
      <c r="P15" s="5">
        <f t="shared" si="45"/>
        <v>27.480334447393759</v>
      </c>
      <c r="Q15" s="5">
        <f t="shared" si="45"/>
        <v>24.593104033822947</v>
      </c>
      <c r="R15" s="5">
        <f t="shared" si="45"/>
        <v>22.009221437106632</v>
      </c>
      <c r="S15" s="5">
        <f t="shared" si="45"/>
        <v>19.69681531869217</v>
      </c>
      <c r="T15" s="5">
        <f t="shared" si="45"/>
        <v>17.627362912736864</v>
      </c>
      <c r="U15" s="5">
        <f t="shared" si="45"/>
        <v>15.775338207210368</v>
      </c>
      <c r="V15" s="5">
        <f t="shared" si="45"/>
        <v>14.117897088965785</v>
      </c>
      <c r="W15" s="5">
        <f t="shared" si="45"/>
        <v>12.634595569147832</v>
      </c>
      <c r="X15" s="5">
        <f t="shared" si="45"/>
        <v>11.307137613341535</v>
      </c>
      <c r="Y15" s="5">
        <f t="shared" si="45"/>
        <v>10.119149466029652</v>
      </c>
      <c r="Z15" s="5">
        <f t="shared" si="45"/>
        <v>9.0559776857254839</v>
      </c>
      <c r="AA15" s="5">
        <f t="shared" si="45"/>
        <v>8.1045083996111362</v>
      </c>
      <c r="AB15" s="5">
        <f t="shared" si="45"/>
        <v>7.2530055482469455</v>
      </c>
      <c r="AC15" s="5">
        <f t="shared" si="45"/>
        <v>6.4909661251538795</v>
      </c>
      <c r="AD15" s="5">
        <f t="shared" si="45"/>
        <v>5.8089906256970476</v>
      </c>
      <c r="AE15" s="5">
        <f t="shared" si="45"/>
        <v>5.1986671073000243</v>
      </c>
      <c r="AF15" s="5">
        <f t="shared" si="45"/>
        <v>4.6524674309110647</v>
      </c>
      <c r="AG15" s="5">
        <f t="shared" si="45"/>
        <v>4.1636544038939203</v>
      </c>
      <c r="AH15" s="5">
        <f t="shared" si="45"/>
        <v>3.7261986789814925</v>
      </c>
      <c r="AI15" s="5">
        <f t="shared" si="45"/>
        <v>3.3347043842683841</v>
      </c>
      <c r="AJ15" s="5">
        <f t="shared" si="45"/>
        <v>2.9843425669128192</v>
      </c>
      <c r="AK15" s="5">
        <f t="shared" si="45"/>
        <v>2.6707916295980128</v>
      </c>
      <c r="AL15" s="5">
        <f t="shared" si="45"/>
        <v>2.3901840250563926</v>
      </c>
      <c r="AM15" s="5">
        <f t="shared" si="45"/>
        <v>2.1390585511512374</v>
      </c>
      <c r="AN15" s="5">
        <f t="shared" si="45"/>
        <v>1.914317658091317</v>
      </c>
      <c r="AO15" s="5">
        <f t="shared" si="45"/>
        <v>1.7131892411771226</v>
      </c>
      <c r="AP15" s="5">
        <f t="shared" si="45"/>
        <v>1.5331924478048351</v>
      </c>
      <c r="AQ15" s="5">
        <f t="shared" si="45"/>
        <v>1.3721070769687089</v>
      </c>
      <c r="AR15" s="5">
        <f t="shared" si="45"/>
        <v>1.2279461938148462</v>
      </c>
      <c r="AS15" s="5">
        <f t="shared" si="45"/>
        <v>1.0989316214559208</v>
      </c>
      <c r="AT15" s="5">
        <f t="shared" si="45"/>
        <v>0.98347200774648391</v>
      </c>
      <c r="AU15" s="5">
        <f t="shared" si="45"/>
        <v>0.88014319647976014</v>
      </c>
      <c r="AV15" s="5">
        <f t="shared" si="45"/>
        <v>0.78767066089114013</v>
      </c>
      <c r="AW15" s="5">
        <f t="shared" si="45"/>
        <v>0.70491378279142669</v>
      </c>
      <c r="AX15" s="5">
        <f t="shared" si="45"/>
        <v>0.63085178341813741</v>
      </c>
      <c r="AY15" s="5">
        <f t="shared" si="45"/>
        <v>0.56457113246656299</v>
      </c>
      <c r="AZ15" s="5">
        <f t="shared" si="45"/>
        <v>0.50525427999513428</v>
      </c>
      <c r="BA15" s="5">
        <f t="shared" si="45"/>
        <v>0.45216957221687332</v>
      </c>
      <c r="BB15" s="5">
        <f t="shared" si="45"/>
        <v>0.4046622267915459</v>
      </c>
    </row>
    <row r="16" spans="2:54" ht="15.75" x14ac:dyDescent="0.55000000000000004">
      <c r="B16" s="22" t="s">
        <v>16</v>
      </c>
      <c r="C16" s="5">
        <f>C13</f>
        <v>78.77892663712457</v>
      </c>
      <c r="D16" s="5">
        <f>C16+D13</f>
        <v>186.41630793600228</v>
      </c>
      <c r="E16" s="5">
        <f t="shared" ref="E16:BB18" si="46">D16+E13</f>
        <v>301.00492097325218</v>
      </c>
      <c r="F16" s="5">
        <f t="shared" si="46"/>
        <v>413.84452022214418</v>
      </c>
      <c r="G16" s="5">
        <f t="shared" si="46"/>
        <v>534.22157505848065</v>
      </c>
      <c r="H16" s="5">
        <f t="shared" si="46"/>
        <v>652.76126470529152</v>
      </c>
      <c r="I16" s="5">
        <f t="shared" si="46"/>
        <v>769.4916336337119</v>
      </c>
      <c r="J16" s="5">
        <f t="shared" si="46"/>
        <v>884.44029826041833</v>
      </c>
      <c r="K16" s="5">
        <f t="shared" si="46"/>
        <v>997.63445348120251</v>
      </c>
      <c r="L16" s="5">
        <f t="shared" si="46"/>
        <v>1109.1008791048207</v>
      </c>
      <c r="M16" s="5">
        <f t="shared" si="46"/>
        <v>1218.8659461886396</v>
      </c>
      <c r="N16" s="5">
        <f t="shared" si="46"/>
        <v>1326.9556232775799</v>
      </c>
      <c r="O16" s="5">
        <f t="shared" si="46"/>
        <v>1433.3954825478313</v>
      </c>
      <c r="P16" s="5">
        <f t="shared" si="46"/>
        <v>1538.2107058567938</v>
      </c>
      <c r="Q16" s="5">
        <f t="shared" si="46"/>
        <v>1641.426090700676</v>
      </c>
      <c r="R16" s="5">
        <f t="shared" si="46"/>
        <v>1743.0660560811607</v>
      </c>
      <c r="S16" s="5">
        <f t="shared" si="46"/>
        <v>1843.1546482825242</v>
      </c>
      <c r="T16" s="5">
        <f t="shared" si="46"/>
        <v>1941.7155465605781</v>
      </c>
      <c r="U16" s="5">
        <f t="shared" si="46"/>
        <v>2038.7720687447768</v>
      </c>
      <c r="V16" s="5">
        <f t="shared" si="46"/>
        <v>2134.3471767548199</v>
      </c>
      <c r="W16" s="5">
        <f t="shared" si="46"/>
        <v>2228.4634820330502</v>
      </c>
      <c r="X16" s="5">
        <f t="shared" si="46"/>
        <v>2321.143250893937</v>
      </c>
      <c r="Y16" s="5">
        <f t="shared" si="46"/>
        <v>2412.4084097919053</v>
      </c>
      <c r="Z16" s="5">
        <f t="shared" si="46"/>
        <v>2502.2805505087622</v>
      </c>
      <c r="AA16" s="5">
        <f t="shared" si="46"/>
        <v>2590.7809352619447</v>
      </c>
      <c r="AB16" s="5">
        <f t="shared" si="46"/>
        <v>2677.9305017347979</v>
      </c>
      <c r="AC16" s="5">
        <f t="shared" si="46"/>
        <v>2763.7498680300746</v>
      </c>
      <c r="AD16" s="5">
        <f t="shared" si="46"/>
        <v>2848.2593375478259</v>
      </c>
      <c r="AE16" s="5">
        <f t="shared" si="46"/>
        <v>2931.4789037888413</v>
      </c>
      <c r="AF16" s="5">
        <f t="shared" si="46"/>
        <v>3013.4282550847702</v>
      </c>
      <c r="AG16" s="5">
        <f t="shared" si="46"/>
        <v>3094.1267792560443</v>
      </c>
      <c r="AH16" s="5">
        <f t="shared" si="46"/>
        <v>3173.5935681987071</v>
      </c>
      <c r="AI16" s="5">
        <f t="shared" si="46"/>
        <v>3251.8474224012307</v>
      </c>
      <c r="AJ16" s="5">
        <f t="shared" si="46"/>
        <v>3328.9068553923912</v>
      </c>
      <c r="AK16" s="5">
        <f t="shared" si="46"/>
        <v>3404.7900981212542</v>
      </c>
      <c r="AL16" s="5">
        <f t="shared" si="46"/>
        <v>3479.515103270307</v>
      </c>
      <c r="AM16" s="5">
        <f t="shared" si="46"/>
        <v>3553.0995495027569</v>
      </c>
      <c r="AN16" s="5">
        <f t="shared" si="46"/>
        <v>3625.5608456450018</v>
      </c>
      <c r="AO16" s="5">
        <f t="shared" si="46"/>
        <v>3696.9161348052626</v>
      </c>
      <c r="AP16" s="5">
        <f t="shared" si="46"/>
        <v>3767.1822984293503</v>
      </c>
      <c r="AQ16" s="5">
        <f t="shared" si="46"/>
        <v>3836.3759602945279</v>
      </c>
      <c r="AR16" s="5">
        <f t="shared" si="46"/>
        <v>3904.5134904424131</v>
      </c>
      <c r="AS16" s="5">
        <f t="shared" si="46"/>
        <v>3971.6110090518519</v>
      </c>
      <c r="AT16" s="5">
        <f t="shared" si="46"/>
        <v>4037.684390252678</v>
      </c>
      <c r="AU16" s="5">
        <f t="shared" si="46"/>
        <v>4102.7492658812607</v>
      </c>
      <c r="AV16" s="5">
        <f t="shared" si="46"/>
        <v>4166.8210291787327</v>
      </c>
      <c r="AW16" s="5">
        <f t="shared" si="46"/>
        <v>4229.9148384327673</v>
      </c>
      <c r="AX16" s="5">
        <f t="shared" si="46"/>
        <v>4292.0456205637711</v>
      </c>
      <c r="AY16" s="5">
        <f t="shared" si="46"/>
        <v>4353.2280746563401</v>
      </c>
      <c r="AZ16" s="5">
        <f t="shared" si="46"/>
        <v>4413.476675436812</v>
      </c>
      <c r="BA16" s="5">
        <f t="shared" si="46"/>
        <v>4472.8056766977397</v>
      </c>
      <c r="BB16" s="5">
        <f t="shared" si="46"/>
        <v>4531.2291146700954</v>
      </c>
    </row>
    <row r="17" spans="2:54" x14ac:dyDescent="0.45">
      <c r="B17" s="22" t="s">
        <v>17</v>
      </c>
      <c r="C17" s="5">
        <f t="shared" ref="C17:C18" si="47">C14</f>
        <v>78.323869199138429</v>
      </c>
      <c r="D17" s="5">
        <f t="shared" ref="D17:S18" si="48">C17+D14</f>
        <v>184.72133200881589</v>
      </c>
      <c r="E17" s="5">
        <f t="shared" si="48"/>
        <v>297.33566930915879</v>
      </c>
      <c r="F17" s="5">
        <f t="shared" si="48"/>
        <v>407.5905521174052</v>
      </c>
      <c r="G17" s="5">
        <f t="shared" si="48"/>
        <v>524.53082009168907</v>
      </c>
      <c r="H17" s="5">
        <f t="shared" si="48"/>
        <v>639.02099825331413</v>
      </c>
      <c r="I17" s="5">
        <f t="shared" si="48"/>
        <v>751.11241998977891</v>
      </c>
      <c r="J17" s="5">
        <f t="shared" si="48"/>
        <v>860.855343170183</v>
      </c>
      <c r="K17" s="5">
        <f t="shared" si="48"/>
        <v>968.29897267909632</v>
      </c>
      <c r="L17" s="5">
        <f t="shared" si="48"/>
        <v>1073.4914824783066</v>
      </c>
      <c r="M17" s="5">
        <f t="shared" si="48"/>
        <v>1176.4800372063369</v>
      </c>
      <c r="N17" s="5">
        <f t="shared" si="48"/>
        <v>1277.3108133254188</v>
      </c>
      <c r="O17" s="5">
        <f t="shared" si="48"/>
        <v>1376.0290198254013</v>
      </c>
      <c r="P17" s="5">
        <f t="shared" si="48"/>
        <v>1472.6789184938782</v>
      </c>
      <c r="Q17" s="5">
        <f t="shared" si="48"/>
        <v>1567.3038437616253</v>
      </c>
      <c r="R17" s="5">
        <f t="shared" si="48"/>
        <v>1659.9462221322412</v>
      </c>
      <c r="S17" s="5">
        <f t="shared" si="48"/>
        <v>1750.6475912047065</v>
      </c>
      <c r="T17" s="5">
        <f t="shared" si="46"/>
        <v>1839.4486182973883</v>
      </c>
      <c r="U17" s="5">
        <f t="shared" si="46"/>
        <v>1926.3891186818428</v>
      </c>
      <c r="V17" s="5">
        <f t="shared" si="46"/>
        <v>2011.5080734345884</v>
      </c>
      <c r="W17" s="5">
        <f t="shared" si="46"/>
        <v>2094.8436469148564</v>
      </c>
      <c r="X17" s="5">
        <f t="shared" si="46"/>
        <v>2176.4332038761527</v>
      </c>
      <c r="Y17" s="5">
        <f t="shared" si="46"/>
        <v>2256.3133262193055</v>
      </c>
      <c r="Z17" s="5">
        <f t="shared" si="46"/>
        <v>2334.5198293945086</v>
      </c>
      <c r="AA17" s="5">
        <f t="shared" si="46"/>
        <v>2411.0877784597164</v>
      </c>
      <c r="AB17" s="5">
        <f t="shared" si="46"/>
        <v>2486.0515038025869</v>
      </c>
      <c r="AC17" s="5">
        <f t="shared" si="46"/>
        <v>2559.444616533026</v>
      </c>
      <c r="AD17" s="5">
        <f t="shared" si="46"/>
        <v>2631.3000235532327</v>
      </c>
      <c r="AE17" s="5">
        <f t="shared" si="46"/>
        <v>2701.6499423120017</v>
      </c>
      <c r="AF17" s="5">
        <f t="shared" si="46"/>
        <v>2770.5259152498998</v>
      </c>
      <c r="AG17" s="5">
        <f t="shared" si="46"/>
        <v>2837.9588239417913</v>
      </c>
      <c r="AH17" s="5">
        <f t="shared" si="46"/>
        <v>2903.9789029430558</v>
      </c>
      <c r="AI17" s="5">
        <f t="shared" si="46"/>
        <v>2968.6157533457035</v>
      </c>
      <c r="AJ17" s="5">
        <f t="shared" si="46"/>
        <v>3031.8983560504694</v>
      </c>
      <c r="AK17" s="5">
        <f t="shared" si="46"/>
        <v>3093.8550847608335</v>
      </c>
      <c r="AL17" s="5">
        <f t="shared" si="46"/>
        <v>3154.5137187047967</v>
      </c>
      <c r="AM17" s="5">
        <f t="shared" si="46"/>
        <v>3213.9014550901138</v>
      </c>
      <c r="AN17" s="5">
        <f t="shared" si="46"/>
        <v>3272.04492129857</v>
      </c>
      <c r="AO17" s="5">
        <f t="shared" si="46"/>
        <v>3328.9701868247657</v>
      </c>
      <c r="AP17" s="5">
        <f t="shared" si="46"/>
        <v>3384.7027749647655</v>
      </c>
      <c r="AQ17" s="5">
        <f t="shared" si="46"/>
        <v>3439.2676742598505</v>
      </c>
      <c r="AR17" s="5">
        <f t="shared" si="46"/>
        <v>3492.6893497005053</v>
      </c>
      <c r="AS17" s="5">
        <f t="shared" si="46"/>
        <v>3544.9917536956636</v>
      </c>
      <c r="AT17" s="5">
        <f t="shared" si="46"/>
        <v>3596.1983368121296</v>
      </c>
      <c r="AU17" s="5">
        <f t="shared" si="46"/>
        <v>3646.332058288991</v>
      </c>
      <c r="AV17" s="5">
        <f t="shared" si="46"/>
        <v>3695.4153963317376</v>
      </c>
      <c r="AW17" s="5">
        <f t="shared" si="46"/>
        <v>3743.4703581907024</v>
      </c>
      <c r="AX17" s="5">
        <f t="shared" si="46"/>
        <v>3790.5184900283416</v>
      </c>
      <c r="AY17" s="5">
        <f t="shared" si="46"/>
        <v>3836.5808865797799</v>
      </c>
      <c r="AZ17" s="5">
        <f t="shared" si="46"/>
        <v>3881.6782006109511</v>
      </c>
      <c r="BA17" s="5">
        <f t="shared" si="46"/>
        <v>3925.8306521785753</v>
      </c>
      <c r="BB17" s="5">
        <f t="shared" si="46"/>
        <v>3969.0580376961238</v>
      </c>
    </row>
    <row r="18" spans="2:54" ht="15.75" x14ac:dyDescent="0.55000000000000004">
      <c r="B18" s="22" t="s">
        <v>18</v>
      </c>
      <c r="C18" s="5">
        <f t="shared" si="47"/>
        <v>71.594773581528557</v>
      </c>
      <c r="D18" s="5">
        <f t="shared" si="48"/>
        <v>160.49556859170474</v>
      </c>
      <c r="E18" s="5">
        <f t="shared" si="46"/>
        <v>246.50681575348105</v>
      </c>
      <c r="F18" s="5">
        <f t="shared" si="46"/>
        <v>323.48126282863439</v>
      </c>
      <c r="G18" s="5">
        <f t="shared" si="46"/>
        <v>398.10895598365147</v>
      </c>
      <c r="H18" s="5">
        <f t="shared" si="46"/>
        <v>464.89586591296694</v>
      </c>
      <c r="I18" s="5">
        <f t="shared" si="46"/>
        <v>524.66578709545797</v>
      </c>
      <c r="J18" s="5">
        <f t="shared" si="46"/>
        <v>578.15596177103612</v>
      </c>
      <c r="K18" s="5">
        <f t="shared" si="46"/>
        <v>626.02617358021644</v>
      </c>
      <c r="L18" s="5">
        <f t="shared" si="46"/>
        <v>668.86688577744246</v>
      </c>
      <c r="M18" s="5">
        <f t="shared" si="46"/>
        <v>707.2065244003403</v>
      </c>
      <c r="N18" s="5">
        <f t="shared" si="46"/>
        <v>741.51799623039028</v>
      </c>
      <c r="O18" s="5">
        <f t="shared" si="46"/>
        <v>772.22452194190805</v>
      </c>
      <c r="P18" s="5">
        <f t="shared" si="46"/>
        <v>799.70485638930177</v>
      </c>
      <c r="Q18" s="5">
        <f t="shared" si="46"/>
        <v>824.29796042312466</v>
      </c>
      <c r="R18" s="5">
        <f t="shared" si="46"/>
        <v>846.30718186023125</v>
      </c>
      <c r="S18" s="5">
        <f t="shared" si="46"/>
        <v>866.00399717892344</v>
      </c>
      <c r="T18" s="5">
        <f t="shared" si="46"/>
        <v>883.63136009166033</v>
      </c>
      <c r="U18" s="5">
        <f t="shared" si="46"/>
        <v>899.40669829887065</v>
      </c>
      <c r="V18" s="5">
        <f t="shared" si="46"/>
        <v>913.52459538783648</v>
      </c>
      <c r="W18" s="5">
        <f t="shared" si="46"/>
        <v>926.15919095698428</v>
      </c>
      <c r="X18" s="5">
        <f t="shared" si="46"/>
        <v>937.4663285703258</v>
      </c>
      <c r="Y18" s="5">
        <f t="shared" si="46"/>
        <v>947.58547803635543</v>
      </c>
      <c r="Z18" s="5">
        <f t="shared" si="46"/>
        <v>956.64145572208088</v>
      </c>
      <c r="AA18" s="5">
        <f t="shared" si="46"/>
        <v>964.74596412169205</v>
      </c>
      <c r="AB18" s="5">
        <f t="shared" si="46"/>
        <v>971.99896966993902</v>
      </c>
      <c r="AC18" s="5">
        <f t="shared" si="46"/>
        <v>978.48993579509295</v>
      </c>
      <c r="AD18" s="5">
        <f t="shared" si="46"/>
        <v>984.29892642078994</v>
      </c>
      <c r="AE18" s="5">
        <f t="shared" si="46"/>
        <v>989.49759352808996</v>
      </c>
      <c r="AF18" s="5">
        <f t="shared" si="46"/>
        <v>994.15006095900105</v>
      </c>
      <c r="AG18" s="5">
        <f t="shared" si="46"/>
        <v>998.31371536289498</v>
      </c>
      <c r="AH18" s="5">
        <f t="shared" si="46"/>
        <v>1002.0399140418765</v>
      </c>
      <c r="AI18" s="5">
        <f t="shared" si="46"/>
        <v>1005.3746184261449</v>
      </c>
      <c r="AJ18" s="5">
        <f t="shared" si="46"/>
        <v>1008.3589609930577</v>
      </c>
      <c r="AK18" s="5">
        <f t="shared" si="46"/>
        <v>1011.0297526226558</v>
      </c>
      <c r="AL18" s="5">
        <f t="shared" si="46"/>
        <v>1013.4199366477122</v>
      </c>
      <c r="AM18" s="5">
        <f t="shared" si="46"/>
        <v>1015.5589951988635</v>
      </c>
      <c r="AN18" s="5">
        <f t="shared" si="46"/>
        <v>1017.4733128569549</v>
      </c>
      <c r="AO18" s="5">
        <f t="shared" si="46"/>
        <v>1019.186502098132</v>
      </c>
      <c r="AP18" s="5">
        <f t="shared" si="46"/>
        <v>1020.7196945459368</v>
      </c>
      <c r="AQ18" s="5">
        <f t="shared" si="46"/>
        <v>1022.0918016229056</v>
      </c>
      <c r="AR18" s="5">
        <f t="shared" si="46"/>
        <v>1023.3197478167205</v>
      </c>
      <c r="AS18" s="5">
        <f t="shared" si="46"/>
        <v>1024.4186794381765</v>
      </c>
      <c r="AT18" s="5">
        <f t="shared" si="46"/>
        <v>1025.402151445923</v>
      </c>
      <c r="AU18" s="5">
        <f t="shared" si="46"/>
        <v>1026.2822946424028</v>
      </c>
      <c r="AV18" s="5">
        <f t="shared" si="46"/>
        <v>1027.0699653032939</v>
      </c>
      <c r="AW18" s="5">
        <f t="shared" si="46"/>
        <v>1027.7748790860853</v>
      </c>
      <c r="AX18" s="5">
        <f t="shared" si="46"/>
        <v>1028.4057308695035</v>
      </c>
      <c r="AY18" s="5">
        <f t="shared" si="46"/>
        <v>1028.9703020019701</v>
      </c>
      <c r="AZ18" s="5">
        <f t="shared" si="46"/>
        <v>1029.4755562819653</v>
      </c>
      <c r="BA18" s="5">
        <f t="shared" si="46"/>
        <v>1029.9277258541822</v>
      </c>
      <c r="BB18" s="5">
        <f t="shared" si="46"/>
        <v>1030.3323880809737</v>
      </c>
    </row>
    <row r="19" spans="2:54" ht="15.75" x14ac:dyDescent="0.55000000000000004">
      <c r="B19" s="22" t="s">
        <v>19</v>
      </c>
      <c r="C19" s="2">
        <f>C16-$D$5</f>
        <v>-389921.22107336286</v>
      </c>
      <c r="D19" s="2">
        <f t="shared" ref="D19:BB21" si="49">D16-$D$5</f>
        <v>-389813.58369206398</v>
      </c>
      <c r="E19" s="2">
        <f t="shared" si="49"/>
        <v>-389698.99507902673</v>
      </c>
      <c r="F19" s="2">
        <f t="shared" si="49"/>
        <v>-389586.15547977784</v>
      </c>
      <c r="G19" s="2">
        <f t="shared" si="49"/>
        <v>-389465.77842494153</v>
      </c>
      <c r="H19" s="2">
        <f t="shared" si="49"/>
        <v>-389347.23873529473</v>
      </c>
      <c r="I19" s="2">
        <f t="shared" si="49"/>
        <v>-389230.50836636627</v>
      </c>
      <c r="J19" s="2">
        <f t="shared" si="49"/>
        <v>-389115.55970173958</v>
      </c>
      <c r="K19" s="2">
        <f t="shared" si="49"/>
        <v>-389002.36554651882</v>
      </c>
      <c r="L19" s="2">
        <f t="shared" si="49"/>
        <v>-388890.89912089519</v>
      </c>
      <c r="M19" s="2">
        <f t="shared" si="49"/>
        <v>-388781.13405381137</v>
      </c>
      <c r="N19" s="2">
        <f t="shared" si="49"/>
        <v>-388673.04437672242</v>
      </c>
      <c r="O19" s="2">
        <f t="shared" si="49"/>
        <v>-388566.60451745219</v>
      </c>
      <c r="P19" s="2">
        <f t="shared" si="49"/>
        <v>-388461.78929414321</v>
      </c>
      <c r="Q19" s="2">
        <f t="shared" si="49"/>
        <v>-388358.57390929933</v>
      </c>
      <c r="R19" s="2">
        <f t="shared" si="49"/>
        <v>-388256.93394391885</v>
      </c>
      <c r="S19" s="2">
        <f t="shared" si="49"/>
        <v>-388156.84535171749</v>
      </c>
      <c r="T19" s="2">
        <f t="shared" si="49"/>
        <v>-388058.28445343941</v>
      </c>
      <c r="U19" s="2">
        <f t="shared" si="49"/>
        <v>-387961.22793125524</v>
      </c>
      <c r="V19" s="2">
        <f t="shared" si="49"/>
        <v>-387865.65282324515</v>
      </c>
      <c r="W19" s="2">
        <f t="shared" si="49"/>
        <v>-387771.53651796695</v>
      </c>
      <c r="X19" s="2">
        <f t="shared" si="49"/>
        <v>-387678.85674910608</v>
      </c>
      <c r="Y19" s="2">
        <f t="shared" si="49"/>
        <v>-387587.59159020812</v>
      </c>
      <c r="Z19" s="2">
        <f t="shared" si="49"/>
        <v>-387497.71944949124</v>
      </c>
      <c r="AA19" s="2">
        <f t="shared" si="49"/>
        <v>-387409.21906473808</v>
      </c>
      <c r="AB19" s="2">
        <f t="shared" si="49"/>
        <v>-387322.06949826522</v>
      </c>
      <c r="AC19" s="2">
        <f t="shared" si="49"/>
        <v>-387236.25013196992</v>
      </c>
      <c r="AD19" s="2">
        <f t="shared" si="49"/>
        <v>-387151.74066245218</v>
      </c>
      <c r="AE19" s="2">
        <f t="shared" si="49"/>
        <v>-387068.52109621116</v>
      </c>
      <c r="AF19" s="2">
        <f t="shared" si="49"/>
        <v>-386986.57174491521</v>
      </c>
      <c r="AG19" s="2">
        <f t="shared" si="49"/>
        <v>-386905.87322074396</v>
      </c>
      <c r="AH19" s="2">
        <f t="shared" si="49"/>
        <v>-386826.40643180127</v>
      </c>
      <c r="AI19" s="2">
        <f t="shared" si="49"/>
        <v>-386748.15257759875</v>
      </c>
      <c r="AJ19" s="2">
        <f t="shared" si="49"/>
        <v>-386671.09314460761</v>
      </c>
      <c r="AK19" s="2">
        <f t="shared" si="49"/>
        <v>-386595.20990187873</v>
      </c>
      <c r="AL19" s="2">
        <f t="shared" si="49"/>
        <v>-386520.4848967297</v>
      </c>
      <c r="AM19" s="2">
        <f t="shared" si="49"/>
        <v>-386446.90045049723</v>
      </c>
      <c r="AN19" s="2">
        <f t="shared" si="49"/>
        <v>-386374.43915435497</v>
      </c>
      <c r="AO19" s="2">
        <f t="shared" si="49"/>
        <v>-386303.08386519476</v>
      </c>
      <c r="AP19" s="2">
        <f t="shared" si="49"/>
        <v>-386232.81770157063</v>
      </c>
      <c r="AQ19" s="2">
        <f t="shared" si="49"/>
        <v>-386163.62403970549</v>
      </c>
      <c r="AR19" s="2">
        <f t="shared" si="49"/>
        <v>-386095.48650955758</v>
      </c>
      <c r="AS19" s="2">
        <f t="shared" si="49"/>
        <v>-386028.38899094815</v>
      </c>
      <c r="AT19" s="2">
        <f t="shared" si="49"/>
        <v>-385962.31560974731</v>
      </c>
      <c r="AU19" s="2">
        <f t="shared" si="49"/>
        <v>-385897.25073411874</v>
      </c>
      <c r="AV19" s="2">
        <f t="shared" si="49"/>
        <v>-385833.17897082126</v>
      </c>
      <c r="AW19" s="2">
        <f t="shared" si="49"/>
        <v>-385770.08516156726</v>
      </c>
      <c r="AX19" s="2">
        <f t="shared" si="49"/>
        <v>-385707.95437943621</v>
      </c>
      <c r="AY19" s="2">
        <f t="shared" si="49"/>
        <v>-385646.77192534367</v>
      </c>
      <c r="AZ19" s="2">
        <f t="shared" si="49"/>
        <v>-385586.52332456317</v>
      </c>
      <c r="BA19" s="2">
        <f t="shared" si="49"/>
        <v>-385527.19432330225</v>
      </c>
      <c r="BB19" s="2">
        <f t="shared" si="49"/>
        <v>-385468.77088532993</v>
      </c>
    </row>
    <row r="20" spans="2:54" x14ac:dyDescent="0.45">
      <c r="B20" s="22" t="s">
        <v>20</v>
      </c>
      <c r="C20" s="2">
        <f t="shared" ref="C20:R21" si="50">C17-$D$5</f>
        <v>-389921.67613080086</v>
      </c>
      <c r="D20" s="2">
        <f t="shared" si="50"/>
        <v>-389815.27866799117</v>
      </c>
      <c r="E20" s="2">
        <f t="shared" si="50"/>
        <v>-389702.66433069087</v>
      </c>
      <c r="F20" s="2">
        <f t="shared" si="50"/>
        <v>-389592.40944788262</v>
      </c>
      <c r="G20" s="2">
        <f t="shared" si="50"/>
        <v>-389475.46917990834</v>
      </c>
      <c r="H20" s="2">
        <f t="shared" si="50"/>
        <v>-389360.97900174669</v>
      </c>
      <c r="I20" s="2">
        <f t="shared" si="50"/>
        <v>-389248.88758001023</v>
      </c>
      <c r="J20" s="2">
        <f t="shared" si="50"/>
        <v>-389139.14465682983</v>
      </c>
      <c r="K20" s="2">
        <f t="shared" si="50"/>
        <v>-389031.70102732093</v>
      </c>
      <c r="L20" s="2">
        <f t="shared" si="50"/>
        <v>-388926.50851752167</v>
      </c>
      <c r="M20" s="2">
        <f t="shared" si="50"/>
        <v>-388823.51996279368</v>
      </c>
      <c r="N20" s="2">
        <f t="shared" si="50"/>
        <v>-388722.6891866746</v>
      </c>
      <c r="O20" s="2">
        <f t="shared" si="50"/>
        <v>-388623.97098017461</v>
      </c>
      <c r="P20" s="2">
        <f t="shared" si="50"/>
        <v>-388527.32108150615</v>
      </c>
      <c r="Q20" s="2">
        <f t="shared" si="50"/>
        <v>-388432.69615623838</v>
      </c>
      <c r="R20" s="2">
        <f t="shared" si="50"/>
        <v>-388340.05377786775</v>
      </c>
      <c r="S20" s="2">
        <f t="shared" si="49"/>
        <v>-388249.35240879527</v>
      </c>
      <c r="T20" s="2">
        <f t="shared" si="49"/>
        <v>-388160.55138170259</v>
      </c>
      <c r="U20" s="2">
        <f t="shared" si="49"/>
        <v>-388073.61088131816</v>
      </c>
      <c r="V20" s="2">
        <f t="shared" si="49"/>
        <v>-387988.49192656542</v>
      </c>
      <c r="W20" s="2">
        <f t="shared" si="49"/>
        <v>-387905.15635308513</v>
      </c>
      <c r="X20" s="2">
        <f t="shared" si="49"/>
        <v>-387823.56679612387</v>
      </c>
      <c r="Y20" s="2">
        <f t="shared" si="49"/>
        <v>-387743.68667378067</v>
      </c>
      <c r="Z20" s="2">
        <f t="shared" si="49"/>
        <v>-387665.48017060547</v>
      </c>
      <c r="AA20" s="2">
        <f t="shared" si="49"/>
        <v>-387588.91222154029</v>
      </c>
      <c r="AB20" s="2">
        <f t="shared" si="49"/>
        <v>-387513.94849619741</v>
      </c>
      <c r="AC20" s="2">
        <f t="shared" si="49"/>
        <v>-387440.555383467</v>
      </c>
      <c r="AD20" s="2">
        <f t="shared" si="49"/>
        <v>-387368.69997644675</v>
      </c>
      <c r="AE20" s="2">
        <f t="shared" si="49"/>
        <v>-387298.35005768802</v>
      </c>
      <c r="AF20" s="2">
        <f t="shared" si="49"/>
        <v>-387229.47408475011</v>
      </c>
      <c r="AG20" s="2">
        <f t="shared" si="49"/>
        <v>-387162.04117605824</v>
      </c>
      <c r="AH20" s="2">
        <f t="shared" si="49"/>
        <v>-387096.02109705692</v>
      </c>
      <c r="AI20" s="2">
        <f t="shared" si="49"/>
        <v>-387031.38424665428</v>
      </c>
      <c r="AJ20" s="2">
        <f t="shared" si="49"/>
        <v>-386968.10164394951</v>
      </c>
      <c r="AK20" s="2">
        <f t="shared" si="49"/>
        <v>-386906.14491523919</v>
      </c>
      <c r="AL20" s="2">
        <f t="shared" si="49"/>
        <v>-386845.48628129519</v>
      </c>
      <c r="AM20" s="2">
        <f t="shared" si="49"/>
        <v>-386786.09854490991</v>
      </c>
      <c r="AN20" s="2">
        <f t="shared" si="49"/>
        <v>-386727.95507870143</v>
      </c>
      <c r="AO20" s="2">
        <f t="shared" si="49"/>
        <v>-386671.02981317521</v>
      </c>
      <c r="AP20" s="2">
        <f t="shared" si="49"/>
        <v>-386615.29722503526</v>
      </c>
      <c r="AQ20" s="2">
        <f t="shared" si="49"/>
        <v>-386560.73232574016</v>
      </c>
      <c r="AR20" s="2">
        <f t="shared" si="49"/>
        <v>-386507.31065029948</v>
      </c>
      <c r="AS20" s="2">
        <f t="shared" si="49"/>
        <v>-386455.00824630435</v>
      </c>
      <c r="AT20" s="2">
        <f t="shared" si="49"/>
        <v>-386403.80166318786</v>
      </c>
      <c r="AU20" s="2">
        <f t="shared" si="49"/>
        <v>-386353.66794171103</v>
      </c>
      <c r="AV20" s="2">
        <f t="shared" si="49"/>
        <v>-386304.58460366825</v>
      </c>
      <c r="AW20" s="2">
        <f t="shared" si="49"/>
        <v>-386256.52964180929</v>
      </c>
      <c r="AX20" s="2">
        <f t="shared" si="49"/>
        <v>-386209.48150997167</v>
      </c>
      <c r="AY20" s="2">
        <f t="shared" si="49"/>
        <v>-386163.41911342024</v>
      </c>
      <c r="AZ20" s="2">
        <f t="shared" si="49"/>
        <v>-386118.32179938903</v>
      </c>
      <c r="BA20" s="2">
        <f t="shared" si="49"/>
        <v>-386074.16934782144</v>
      </c>
      <c r="BB20" s="2">
        <f t="shared" si="49"/>
        <v>-386030.94196230388</v>
      </c>
    </row>
    <row r="21" spans="2:54" ht="15.75" x14ac:dyDescent="0.55000000000000004">
      <c r="B21" s="22" t="s">
        <v>21</v>
      </c>
      <c r="C21" s="2">
        <f t="shared" si="50"/>
        <v>-389928.40522641846</v>
      </c>
      <c r="D21" s="2">
        <f t="shared" si="49"/>
        <v>-389839.50443140831</v>
      </c>
      <c r="E21" s="2">
        <f t="shared" si="49"/>
        <v>-389753.49318424653</v>
      </c>
      <c r="F21" s="2">
        <f t="shared" si="49"/>
        <v>-389676.51873717137</v>
      </c>
      <c r="G21" s="2">
        <f t="shared" si="49"/>
        <v>-389601.89104401635</v>
      </c>
      <c r="H21" s="2">
        <f t="shared" si="49"/>
        <v>-389535.10413408704</v>
      </c>
      <c r="I21" s="2">
        <f t="shared" si="49"/>
        <v>-389475.33421290456</v>
      </c>
      <c r="J21" s="2">
        <f t="shared" si="49"/>
        <v>-389421.84403822897</v>
      </c>
      <c r="K21" s="2">
        <f t="shared" si="49"/>
        <v>-389373.97382641979</v>
      </c>
      <c r="L21" s="2">
        <f t="shared" si="49"/>
        <v>-389331.13311422255</v>
      </c>
      <c r="M21" s="2">
        <f t="shared" si="49"/>
        <v>-389292.79347559967</v>
      </c>
      <c r="N21" s="2">
        <f t="shared" si="49"/>
        <v>-389258.4820037696</v>
      </c>
      <c r="O21" s="2">
        <f t="shared" si="49"/>
        <v>-389227.77547805809</v>
      </c>
      <c r="P21" s="2">
        <f t="shared" si="49"/>
        <v>-389200.29514361068</v>
      </c>
      <c r="Q21" s="2">
        <f t="shared" si="49"/>
        <v>-389175.70203957689</v>
      </c>
      <c r="R21" s="2">
        <f t="shared" si="49"/>
        <v>-389153.6928181398</v>
      </c>
      <c r="S21" s="2">
        <f t="shared" si="49"/>
        <v>-389133.99600282108</v>
      </c>
      <c r="T21" s="2">
        <f t="shared" si="49"/>
        <v>-389116.36863990832</v>
      </c>
      <c r="U21" s="2">
        <f t="shared" si="49"/>
        <v>-389100.59330170113</v>
      </c>
      <c r="V21" s="2">
        <f t="shared" si="49"/>
        <v>-389086.47540461214</v>
      </c>
      <c r="W21" s="2">
        <f t="shared" si="49"/>
        <v>-389073.84080904303</v>
      </c>
      <c r="X21" s="2">
        <f t="shared" si="49"/>
        <v>-389062.53367142967</v>
      </c>
      <c r="Y21" s="2">
        <f t="shared" si="49"/>
        <v>-389052.41452196363</v>
      </c>
      <c r="Z21" s="2">
        <f t="shared" si="49"/>
        <v>-389043.3585442779</v>
      </c>
      <c r="AA21" s="2">
        <f t="shared" si="49"/>
        <v>-389035.25403587829</v>
      </c>
      <c r="AB21" s="2">
        <f t="shared" si="49"/>
        <v>-389028.00103033008</v>
      </c>
      <c r="AC21" s="2">
        <f t="shared" si="49"/>
        <v>-389021.51006420492</v>
      </c>
      <c r="AD21" s="2">
        <f t="shared" si="49"/>
        <v>-389015.7010735792</v>
      </c>
      <c r="AE21" s="2">
        <f t="shared" si="49"/>
        <v>-389010.50240647193</v>
      </c>
      <c r="AF21" s="2">
        <f t="shared" si="49"/>
        <v>-389005.84993904101</v>
      </c>
      <c r="AG21" s="2">
        <f t="shared" si="49"/>
        <v>-389001.68628463708</v>
      </c>
      <c r="AH21" s="2">
        <f t="shared" si="49"/>
        <v>-388997.96008595813</v>
      </c>
      <c r="AI21" s="2">
        <f t="shared" si="49"/>
        <v>-388994.62538157386</v>
      </c>
      <c r="AJ21" s="2">
        <f t="shared" si="49"/>
        <v>-388991.64103900694</v>
      </c>
      <c r="AK21" s="2">
        <f t="shared" si="49"/>
        <v>-388988.97024737735</v>
      </c>
      <c r="AL21" s="2">
        <f t="shared" si="49"/>
        <v>-388986.5800633523</v>
      </c>
      <c r="AM21" s="2">
        <f t="shared" si="49"/>
        <v>-388984.44100480113</v>
      </c>
      <c r="AN21" s="2">
        <f t="shared" si="49"/>
        <v>-388982.52668714302</v>
      </c>
      <c r="AO21" s="2">
        <f t="shared" si="49"/>
        <v>-388980.81349790189</v>
      </c>
      <c r="AP21" s="2">
        <f t="shared" si="49"/>
        <v>-388979.28030545404</v>
      </c>
      <c r="AQ21" s="2">
        <f t="shared" si="49"/>
        <v>-388977.90819837712</v>
      </c>
      <c r="AR21" s="2">
        <f t="shared" si="49"/>
        <v>-388976.68025218329</v>
      </c>
      <c r="AS21" s="2">
        <f t="shared" si="49"/>
        <v>-388975.58132056182</v>
      </c>
      <c r="AT21" s="2">
        <f t="shared" si="49"/>
        <v>-388974.59784855408</v>
      </c>
      <c r="AU21" s="2">
        <f t="shared" si="49"/>
        <v>-388973.71770535759</v>
      </c>
      <c r="AV21" s="2">
        <f t="shared" si="49"/>
        <v>-388972.93003469671</v>
      </c>
      <c r="AW21" s="2">
        <f t="shared" si="49"/>
        <v>-388972.22512091394</v>
      </c>
      <c r="AX21" s="2">
        <f t="shared" si="49"/>
        <v>-388971.5942691305</v>
      </c>
      <c r="AY21" s="2">
        <f t="shared" si="49"/>
        <v>-388971.02969799802</v>
      </c>
      <c r="AZ21" s="2">
        <f t="shared" si="49"/>
        <v>-388970.52444371802</v>
      </c>
      <c r="BA21" s="2">
        <f t="shared" si="49"/>
        <v>-388970.07227414584</v>
      </c>
      <c r="BB21" s="2">
        <f t="shared" si="49"/>
        <v>-388969.66761191905</v>
      </c>
    </row>
  </sheetData>
  <mergeCells count="1">
    <mergeCell ref="H3:I3"/>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BB31"/>
  <sheetViews>
    <sheetView workbookViewId="0">
      <selection activeCell="O27" sqref="O27"/>
    </sheetView>
  </sheetViews>
  <sheetFormatPr defaultRowHeight="14.25" x14ac:dyDescent="0.45"/>
  <cols>
    <col min="1" max="1" width="14.53125" customWidth="1"/>
    <col min="3" max="3" width="9.1328125" customWidth="1"/>
    <col min="4" max="4" width="11.33203125" customWidth="1"/>
  </cols>
  <sheetData>
    <row r="1" spans="2:54" x14ac:dyDescent="0.45">
      <c r="N1" s="3"/>
      <c r="O1" s="3"/>
      <c r="S1" s="3"/>
      <c r="T1" s="3"/>
      <c r="U1" s="3"/>
    </row>
    <row r="2" spans="2:54" x14ac:dyDescent="0.45">
      <c r="D2" s="21" t="s">
        <v>181</v>
      </c>
      <c r="E2" s="21"/>
      <c r="F2" s="21"/>
      <c r="N2" s="3"/>
      <c r="O2" s="3"/>
      <c r="S2" s="3"/>
      <c r="T2" s="3"/>
      <c r="U2" s="3"/>
    </row>
    <row r="3" spans="2:54" x14ac:dyDescent="0.45">
      <c r="D3" s="11" t="s">
        <v>182</v>
      </c>
      <c r="E3" s="11"/>
      <c r="F3" s="11"/>
      <c r="H3" s="139" t="s">
        <v>178</v>
      </c>
      <c r="I3" s="140"/>
      <c r="J3" t="s">
        <v>180</v>
      </c>
      <c r="N3" s="3"/>
      <c r="O3" s="3"/>
      <c r="S3" s="3"/>
      <c r="T3" s="3"/>
      <c r="U3" s="3"/>
    </row>
    <row r="4" spans="2:54" x14ac:dyDescent="0.45">
      <c r="H4" s="6" t="s">
        <v>76</v>
      </c>
      <c r="I4" s="6">
        <f>'Vstupní hodnoty'!C69</f>
        <v>390000</v>
      </c>
      <c r="N4" s="3"/>
      <c r="O4" s="3"/>
      <c r="S4" s="3"/>
      <c r="T4" s="3"/>
      <c r="U4" s="3"/>
    </row>
    <row r="5" spans="2:54" x14ac:dyDescent="0.45">
      <c r="C5" s="14" t="s">
        <v>183</v>
      </c>
      <c r="D5" s="15">
        <f>I4</f>
        <v>390000</v>
      </c>
      <c r="H5" s="6" t="s">
        <v>77</v>
      </c>
      <c r="I5" s="6">
        <f>'Vstupní hodnoty'!C70</f>
        <v>650000</v>
      </c>
      <c r="N5" s="3"/>
      <c r="O5" s="3"/>
      <c r="S5" s="3"/>
      <c r="T5" s="3"/>
      <c r="U5" s="3"/>
    </row>
    <row r="6" spans="2:54" x14ac:dyDescent="0.45">
      <c r="B6" s="14" t="s">
        <v>184</v>
      </c>
      <c r="C6" s="3" t="s">
        <v>11</v>
      </c>
      <c r="D6" s="15">
        <f>'CSH, ISH'!D6</f>
        <v>1.55E-2</v>
      </c>
      <c r="E6" t="s">
        <v>12</v>
      </c>
      <c r="H6" s="6" t="s">
        <v>78</v>
      </c>
      <c r="I6" s="6">
        <f>'Vstupní hodnoty'!C71</f>
        <v>375000</v>
      </c>
      <c r="N6" s="3"/>
      <c r="O6" s="3"/>
      <c r="S6" s="3"/>
      <c r="T6" s="3"/>
      <c r="U6" s="3"/>
    </row>
    <row r="7" spans="2:54" x14ac:dyDescent="0.45">
      <c r="C7" s="3" t="s">
        <v>5</v>
      </c>
      <c r="D7" s="15">
        <f>'CSH, ISH'!D7</f>
        <v>2.1399999999999999E-2</v>
      </c>
      <c r="E7" t="s">
        <v>13</v>
      </c>
      <c r="H7" s="6" t="s">
        <v>79</v>
      </c>
      <c r="I7" s="6">
        <f>'Vstupní hodnoty'!C72</f>
        <v>390000</v>
      </c>
    </row>
    <row r="8" spans="2:54" x14ac:dyDescent="0.45">
      <c r="C8" s="3" t="s">
        <v>6</v>
      </c>
      <c r="D8" s="15">
        <f>'CSH, ISH'!D8</f>
        <v>0.1174</v>
      </c>
      <c r="E8" t="s">
        <v>14</v>
      </c>
      <c r="H8" s="6" t="s">
        <v>80</v>
      </c>
      <c r="I8" s="6">
        <f>'Vstupní hodnoty'!C73</f>
        <v>390000</v>
      </c>
    </row>
    <row r="11" spans="2:54" x14ac:dyDescent="0.45">
      <c r="B11" s="6" t="s">
        <v>187</v>
      </c>
      <c r="C11" s="20">
        <v>1</v>
      </c>
      <c r="D11" s="20">
        <v>2</v>
      </c>
      <c r="E11" s="20">
        <v>3</v>
      </c>
      <c r="F11" s="20">
        <v>4</v>
      </c>
      <c r="G11" s="20">
        <v>5</v>
      </c>
      <c r="H11" s="20">
        <v>6</v>
      </c>
      <c r="I11" s="20">
        <v>7</v>
      </c>
      <c r="J11" s="20">
        <v>8</v>
      </c>
      <c r="K11" s="20">
        <v>9</v>
      </c>
      <c r="L11" s="20">
        <v>10</v>
      </c>
      <c r="M11" s="20">
        <v>11</v>
      </c>
      <c r="N11" s="20">
        <v>12</v>
      </c>
      <c r="O11" s="20">
        <v>13</v>
      </c>
      <c r="P11" s="20">
        <v>14</v>
      </c>
      <c r="Q11" s="20">
        <v>15</v>
      </c>
      <c r="R11" s="20">
        <v>16</v>
      </c>
      <c r="S11" s="20">
        <v>17</v>
      </c>
      <c r="T11" s="20">
        <v>18</v>
      </c>
      <c r="U11" s="20">
        <v>19</v>
      </c>
      <c r="V11" s="20">
        <v>20</v>
      </c>
      <c r="W11" s="20">
        <v>21</v>
      </c>
      <c r="X11" s="20">
        <v>22</v>
      </c>
      <c r="Y11" s="20">
        <v>23</v>
      </c>
      <c r="Z11" s="20">
        <v>24</v>
      </c>
      <c r="AA11" s="20">
        <v>25</v>
      </c>
      <c r="AB11" s="20">
        <v>26</v>
      </c>
      <c r="AC11" s="20">
        <v>27</v>
      </c>
      <c r="AD11" s="20">
        <v>28</v>
      </c>
      <c r="AE11" s="20">
        <v>29</v>
      </c>
      <c r="AF11" s="20">
        <v>30</v>
      </c>
      <c r="AG11" s="20">
        <v>31</v>
      </c>
      <c r="AH11" s="20">
        <v>32</v>
      </c>
      <c r="AI11" s="20">
        <v>33</v>
      </c>
      <c r="AJ11" s="20">
        <v>34</v>
      </c>
      <c r="AK11" s="20">
        <v>35</v>
      </c>
      <c r="AL11" s="20">
        <v>36</v>
      </c>
      <c r="AM11" s="20">
        <v>37</v>
      </c>
      <c r="AN11" s="20">
        <v>38</v>
      </c>
      <c r="AO11" s="20">
        <v>39</v>
      </c>
      <c r="AP11" s="20">
        <v>40</v>
      </c>
      <c r="AQ11" s="20">
        <v>41</v>
      </c>
      <c r="AR11" s="20">
        <v>42</v>
      </c>
      <c r="AS11" s="20">
        <v>43</v>
      </c>
      <c r="AT11" s="20">
        <v>44</v>
      </c>
      <c r="AU11" s="20">
        <v>45</v>
      </c>
      <c r="AV11" s="20">
        <v>46</v>
      </c>
      <c r="AW11" s="20">
        <v>47</v>
      </c>
      <c r="AX11" s="20">
        <v>48</v>
      </c>
      <c r="AY11" s="20">
        <v>49</v>
      </c>
      <c r="AZ11" s="20">
        <v>50</v>
      </c>
      <c r="BA11" s="20">
        <v>51</v>
      </c>
      <c r="BB11" s="20">
        <v>52</v>
      </c>
    </row>
    <row r="12" spans="2:54" x14ac:dyDescent="0.45">
      <c r="B12" s="6" t="s">
        <v>1</v>
      </c>
      <c r="C12" s="67">
        <f>'Vstupní hodnoty'!C60</f>
        <v>17246.8</v>
      </c>
      <c r="D12" s="67">
        <f>'Vstupní hodnoty'!D60</f>
        <v>17246.8</v>
      </c>
      <c r="E12" s="67">
        <f>'Vstupní hodnoty'!E60</f>
        <v>17246.8</v>
      </c>
      <c r="F12" s="67">
        <f>'Vstupní hodnoty'!F60</f>
        <v>17246.8</v>
      </c>
      <c r="G12" s="67">
        <f>'Vstupní hodnoty'!G60</f>
        <v>17246.8</v>
      </c>
      <c r="H12" s="67">
        <f>C12</f>
        <v>17246.8</v>
      </c>
      <c r="I12" s="67">
        <f t="shared" ref="I12:BB12" si="0">D12</f>
        <v>17246.8</v>
      </c>
      <c r="J12" s="67">
        <f t="shared" si="0"/>
        <v>17246.8</v>
      </c>
      <c r="K12" s="67">
        <f t="shared" si="0"/>
        <v>17246.8</v>
      </c>
      <c r="L12" s="67">
        <f t="shared" si="0"/>
        <v>17246.8</v>
      </c>
      <c r="M12" s="67">
        <f t="shared" si="0"/>
        <v>17246.8</v>
      </c>
      <c r="N12" s="67">
        <f t="shared" si="0"/>
        <v>17246.8</v>
      </c>
      <c r="O12" s="67">
        <f t="shared" si="0"/>
        <v>17246.8</v>
      </c>
      <c r="P12" s="67">
        <f t="shared" si="0"/>
        <v>17246.8</v>
      </c>
      <c r="Q12" s="67">
        <f t="shared" si="0"/>
        <v>17246.8</v>
      </c>
      <c r="R12" s="67">
        <f t="shared" si="0"/>
        <v>17246.8</v>
      </c>
      <c r="S12" s="67">
        <f t="shared" si="0"/>
        <v>17246.8</v>
      </c>
      <c r="T12" s="67">
        <f t="shared" si="0"/>
        <v>17246.8</v>
      </c>
      <c r="U12" s="67">
        <f t="shared" si="0"/>
        <v>17246.8</v>
      </c>
      <c r="V12" s="67">
        <f t="shared" si="0"/>
        <v>17246.8</v>
      </c>
      <c r="W12" s="67">
        <f t="shared" si="0"/>
        <v>17246.8</v>
      </c>
      <c r="X12" s="67">
        <f t="shared" si="0"/>
        <v>17246.8</v>
      </c>
      <c r="Y12" s="67">
        <f t="shared" si="0"/>
        <v>17246.8</v>
      </c>
      <c r="Z12" s="67">
        <f t="shared" si="0"/>
        <v>17246.8</v>
      </c>
      <c r="AA12" s="67">
        <f t="shared" si="0"/>
        <v>17246.8</v>
      </c>
      <c r="AB12" s="67">
        <f t="shared" si="0"/>
        <v>17246.8</v>
      </c>
      <c r="AC12" s="67">
        <f t="shared" si="0"/>
        <v>17246.8</v>
      </c>
      <c r="AD12" s="67">
        <f t="shared" si="0"/>
        <v>17246.8</v>
      </c>
      <c r="AE12" s="67">
        <f t="shared" si="0"/>
        <v>17246.8</v>
      </c>
      <c r="AF12" s="67">
        <f t="shared" si="0"/>
        <v>17246.8</v>
      </c>
      <c r="AG12" s="67">
        <f t="shared" si="0"/>
        <v>17246.8</v>
      </c>
      <c r="AH12" s="67">
        <f t="shared" si="0"/>
        <v>17246.8</v>
      </c>
      <c r="AI12" s="67">
        <f t="shared" si="0"/>
        <v>17246.8</v>
      </c>
      <c r="AJ12" s="67">
        <f t="shared" si="0"/>
        <v>17246.8</v>
      </c>
      <c r="AK12" s="67">
        <f t="shared" si="0"/>
        <v>17246.8</v>
      </c>
      <c r="AL12" s="67">
        <f t="shared" si="0"/>
        <v>17246.8</v>
      </c>
      <c r="AM12" s="67">
        <f t="shared" si="0"/>
        <v>17246.8</v>
      </c>
      <c r="AN12" s="67">
        <f t="shared" si="0"/>
        <v>17246.8</v>
      </c>
      <c r="AO12" s="67">
        <f t="shared" si="0"/>
        <v>17246.8</v>
      </c>
      <c r="AP12" s="67">
        <f t="shared" si="0"/>
        <v>17246.8</v>
      </c>
      <c r="AQ12" s="67">
        <f t="shared" si="0"/>
        <v>17246.8</v>
      </c>
      <c r="AR12" s="67">
        <f t="shared" si="0"/>
        <v>17246.8</v>
      </c>
      <c r="AS12" s="67">
        <f t="shared" si="0"/>
        <v>17246.8</v>
      </c>
      <c r="AT12" s="67">
        <f t="shared" si="0"/>
        <v>17246.8</v>
      </c>
      <c r="AU12" s="67">
        <f t="shared" si="0"/>
        <v>17246.8</v>
      </c>
      <c r="AV12" s="67">
        <f t="shared" si="0"/>
        <v>17246.8</v>
      </c>
      <c r="AW12" s="67">
        <f t="shared" si="0"/>
        <v>17246.8</v>
      </c>
      <c r="AX12" s="67">
        <f t="shared" si="0"/>
        <v>17246.8</v>
      </c>
      <c r="AY12" s="67">
        <f t="shared" si="0"/>
        <v>17246.8</v>
      </c>
      <c r="AZ12" s="67">
        <f t="shared" si="0"/>
        <v>17246.8</v>
      </c>
      <c r="BA12" s="67">
        <f t="shared" si="0"/>
        <v>17246.8</v>
      </c>
      <c r="BB12" s="67">
        <f t="shared" si="0"/>
        <v>17246.8</v>
      </c>
    </row>
    <row r="13" spans="2:54" x14ac:dyDescent="0.45">
      <c r="B13" s="22" t="s">
        <v>12</v>
      </c>
      <c r="C13" s="68">
        <f>C$12/POWER(1+$D6,C$11)</f>
        <v>16983.554899064497</v>
      </c>
      <c r="D13" s="68">
        <f t="shared" ref="D13:BB13" si="1">D12/POWER(1+$D6,D$11)</f>
        <v>16724.327817887242</v>
      </c>
      <c r="E13" s="68">
        <f t="shared" si="1"/>
        <v>16469.057427757009</v>
      </c>
      <c r="F13" s="68">
        <f t="shared" si="1"/>
        <v>16217.683336048258</v>
      </c>
      <c r="G13" s="68">
        <f t="shared" si="1"/>
        <v>15970.14607193329</v>
      </c>
      <c r="H13" s="68">
        <f t="shared" si="1"/>
        <v>15726.387072312446</v>
      </c>
      <c r="I13" s="68">
        <f t="shared" si="1"/>
        <v>15486.348667959079</v>
      </c>
      <c r="J13" s="68">
        <f t="shared" si="1"/>
        <v>15249.974069875998</v>
      </c>
      <c r="K13" s="68">
        <f t="shared" si="1"/>
        <v>15017.207355860164</v>
      </c>
      <c r="L13" s="68">
        <f t="shared" si="1"/>
        <v>14787.99345727244</v>
      </c>
      <c r="M13" s="68">
        <f t="shared" si="1"/>
        <v>14562.278146009294</v>
      </c>
      <c r="N13" s="68">
        <f t="shared" si="1"/>
        <v>14340.008021673353</v>
      </c>
      <c r="O13" s="68">
        <f t="shared" si="1"/>
        <v>14121.130498939787</v>
      </c>
      <c r="P13" s="68">
        <f t="shared" si="1"/>
        <v>13905.593795115496</v>
      </c>
      <c r="Q13" s="68">
        <f t="shared" si="1"/>
        <v>13693.346917888226</v>
      </c>
      <c r="R13" s="68">
        <f t="shared" si="1"/>
        <v>13484.339653262654</v>
      </c>
      <c r="S13" s="68">
        <f t="shared" si="1"/>
        <v>13278.522553680605</v>
      </c>
      <c r="T13" s="68">
        <f t="shared" si="1"/>
        <v>13075.846926322602</v>
      </c>
      <c r="U13" s="68">
        <f t="shared" si="1"/>
        <v>12876.264821587985</v>
      </c>
      <c r="V13" s="68">
        <f t="shared" si="1"/>
        <v>12679.729021750847</v>
      </c>
      <c r="W13" s="68">
        <f t="shared" si="1"/>
        <v>12486.193029789114</v>
      </c>
      <c r="X13" s="68">
        <f t="shared" si="1"/>
        <v>12295.611058384158</v>
      </c>
      <c r="Y13" s="68">
        <f t="shared" si="1"/>
        <v>12107.938019088288</v>
      </c>
      <c r="Z13" s="68">
        <f t="shared" si="1"/>
        <v>11923.129511657593</v>
      </c>
      <c r="AA13" s="68">
        <f t="shared" si="1"/>
        <v>11741.141813547605</v>
      </c>
      <c r="AB13" s="68">
        <f t="shared" si="1"/>
        <v>11561.93186956928</v>
      </c>
      <c r="AC13" s="68">
        <f t="shared" si="1"/>
        <v>11385.457281702884</v>
      </c>
      <c r="AD13" s="68">
        <f t="shared" si="1"/>
        <v>11211.676299067336</v>
      </c>
      <c r="AE13" s="68">
        <f t="shared" si="1"/>
        <v>11040.547808042675</v>
      </c>
      <c r="AF13" s="68">
        <f t="shared" si="1"/>
        <v>10872.031322543255</v>
      </c>
      <c r="AG13" s="68">
        <f t="shared" si="1"/>
        <v>10706.08697443944</v>
      </c>
      <c r="AH13" s="68">
        <f t="shared" si="1"/>
        <v>10542.675504125495</v>
      </c>
      <c r="AI13" s="68">
        <f t="shared" si="1"/>
        <v>10381.758251231409</v>
      </c>
      <c r="AJ13" s="68">
        <f t="shared" si="1"/>
        <v>10223.297145476521</v>
      </c>
      <c r="AK13" s="68">
        <f t="shared" si="1"/>
        <v>10067.254697662747</v>
      </c>
      <c r="AL13" s="68">
        <f t="shared" si="1"/>
        <v>9913.5939908052642</v>
      </c>
      <c r="AM13" s="68">
        <f t="shared" si="1"/>
        <v>9762.2786713985843</v>
      </c>
      <c r="AN13" s="68">
        <f t="shared" si="1"/>
        <v>9613.2729408159357</v>
      </c>
      <c r="AO13" s="68">
        <f t="shared" si="1"/>
        <v>9466.5415468399169</v>
      </c>
      <c r="AP13" s="68">
        <f t="shared" si="1"/>
        <v>9322.0497753224172</v>
      </c>
      <c r="AQ13" s="68">
        <f t="shared" si="1"/>
        <v>9179.7634419718543</v>
      </c>
      <c r="AR13" s="68">
        <f t="shared" si="1"/>
        <v>9039.6488842657345</v>
      </c>
      <c r="AS13" s="68">
        <f t="shared" si="1"/>
        <v>8901.6729534866899</v>
      </c>
      <c r="AT13" s="68">
        <f t="shared" si="1"/>
        <v>8765.8030068800454</v>
      </c>
      <c r="AU13" s="68">
        <f t="shared" si="1"/>
        <v>8632.0068999311134</v>
      </c>
      <c r="AV13" s="68">
        <f t="shared" si="1"/>
        <v>8500.2529787603289</v>
      </c>
      <c r="AW13" s="68">
        <f t="shared" si="1"/>
        <v>8370.5100726344936</v>
      </c>
      <c r="AX13" s="68">
        <f t="shared" si="1"/>
        <v>8242.7474865923105</v>
      </c>
      <c r="AY13" s="68">
        <f t="shared" si="1"/>
        <v>8116.9349941824821</v>
      </c>
      <c r="AZ13" s="68">
        <f t="shared" si="1"/>
        <v>7993.0428303126346</v>
      </c>
      <c r="BA13" s="68">
        <f t="shared" si="1"/>
        <v>7871.0416842074183</v>
      </c>
      <c r="BB13" s="68">
        <f t="shared" si="1"/>
        <v>7750.9026924740692</v>
      </c>
    </row>
    <row r="14" spans="2:54" x14ac:dyDescent="0.45">
      <c r="B14" s="22" t="s">
        <v>13</v>
      </c>
      <c r="C14" s="68">
        <f t="shared" ref="C14:BB15" si="2">C$12/POWER(1+$D7,C$11)</f>
        <v>16885.451341296259</v>
      </c>
      <c r="D14" s="68">
        <f t="shared" si="2"/>
        <v>16531.673527801308</v>
      </c>
      <c r="E14" s="68">
        <f t="shared" si="2"/>
        <v>16185.30793792961</v>
      </c>
      <c r="F14" s="68">
        <f t="shared" si="2"/>
        <v>15846.199273477197</v>
      </c>
      <c r="G14" s="68">
        <f t="shared" si="2"/>
        <v>15514.195489991382</v>
      </c>
      <c r="H14" s="68">
        <f t="shared" si="2"/>
        <v>15189.147728599351</v>
      </c>
      <c r="I14" s="68">
        <f t="shared" si="2"/>
        <v>14870.910249265076</v>
      </c>
      <c r="J14" s="68">
        <f t="shared" si="2"/>
        <v>14559.340365444563</v>
      </c>
      <c r="K14" s="68">
        <f t="shared" si="2"/>
        <v>14254.298380110204</v>
      </c>
      <c r="L14" s="68">
        <f t="shared" si="2"/>
        <v>13955.647523115529</v>
      </c>
      <c r="M14" s="68">
        <f t="shared" si="2"/>
        <v>13663.253889872261</v>
      </c>
      <c r="N14" s="68">
        <f t="shared" si="2"/>
        <v>13376.986381312177</v>
      </c>
      <c r="O14" s="68">
        <f t="shared" si="2"/>
        <v>13096.716645106892</v>
      </c>
      <c r="P14" s="68">
        <f t="shared" si="2"/>
        <v>12822.319018119137</v>
      </c>
      <c r="Q14" s="68">
        <f t="shared" si="2"/>
        <v>12553.670470059857</v>
      </c>
      <c r="R14" s="68">
        <f t="shared" si="2"/>
        <v>12290.650548325686</v>
      </c>
      <c r="S14" s="68">
        <f t="shared" si="2"/>
        <v>12033.141323992251</v>
      </c>
      <c r="T14" s="68">
        <f t="shared" si="2"/>
        <v>11781.027338938955</v>
      </c>
      <c r="U14" s="68">
        <f t="shared" si="2"/>
        <v>11534.195554081607</v>
      </c>
      <c r="V14" s="68">
        <f t="shared" si="2"/>
        <v>11292.535298689647</v>
      </c>
      <c r="W14" s="68">
        <f t="shared" si="2"/>
        <v>11055.938220765269</v>
      </c>
      <c r="X14" s="68">
        <f t="shared" si="2"/>
        <v>10824.298238462176</v>
      </c>
      <c r="Y14" s="68">
        <f t="shared" si="2"/>
        <v>10597.511492522201</v>
      </c>
      <c r="Z14" s="68">
        <f t="shared" si="2"/>
        <v>10375.47629970844</v>
      </c>
      <c r="AA14" s="68">
        <f t="shared" si="2"/>
        <v>10158.093107214057</v>
      </c>
      <c r="AB14" s="68">
        <f t="shared" si="2"/>
        <v>9945.2644480262934</v>
      </c>
      <c r="AC14" s="68">
        <f t="shared" si="2"/>
        <v>9736.894897225664</v>
      </c>
      <c r="AD14" s="68">
        <f t="shared" si="2"/>
        <v>9532.8910292007658</v>
      </c>
      <c r="AE14" s="68">
        <f t="shared" si="2"/>
        <v>9333.1613757595132</v>
      </c>
      <c r="AF14" s="68">
        <f t="shared" si="2"/>
        <v>9137.6163851179845</v>
      </c>
      <c r="AG14" s="68">
        <f t="shared" si="2"/>
        <v>8946.1683817485646</v>
      </c>
      <c r="AH14" s="68">
        <f t="shared" si="2"/>
        <v>8758.7315270692816</v>
      </c>
      <c r="AI14" s="68">
        <f t="shared" si="2"/>
        <v>8575.2217809568047</v>
      </c>
      <c r="AJ14" s="68">
        <f t="shared" si="2"/>
        <v>8395.5568640657966</v>
      </c>
      <c r="AK14" s="68">
        <f t="shared" si="2"/>
        <v>8219.6562209377262</v>
      </c>
      <c r="AL14" s="68">
        <f t="shared" si="2"/>
        <v>8047.4409838826386</v>
      </c>
      <c r="AM14" s="68">
        <f t="shared" si="2"/>
        <v>7878.8339376176218</v>
      </c>
      <c r="AN14" s="68">
        <f t="shared" si="2"/>
        <v>7713.7594846461898</v>
      </c>
      <c r="AO14" s="68">
        <f t="shared" si="2"/>
        <v>7552.1436113630207</v>
      </c>
      <c r="AP14" s="68">
        <f t="shared" si="2"/>
        <v>7393.9138548688279</v>
      </c>
      <c r="AQ14" s="68">
        <f t="shared" si="2"/>
        <v>7238.9992704805427</v>
      </c>
      <c r="AR14" s="68">
        <f t="shared" si="2"/>
        <v>7087.3303999222071</v>
      </c>
      <c r="AS14" s="68">
        <f t="shared" si="2"/>
        <v>6938.8392401823057</v>
      </c>
      <c r="AT14" s="68">
        <f t="shared" si="2"/>
        <v>6793.4592130235987</v>
      </c>
      <c r="AU14" s="68">
        <f t="shared" si="2"/>
        <v>6651.1251351317787</v>
      </c>
      <c r="AV14" s="68">
        <f t="shared" si="2"/>
        <v>6511.7731888895414</v>
      </c>
      <c r="AW14" s="68">
        <f t="shared" si="2"/>
        <v>6375.340893763012</v>
      </c>
      <c r="AX14" s="68">
        <f t="shared" si="2"/>
        <v>6241.7670782876557</v>
      </c>
      <c r="AY14" s="68">
        <f t="shared" si="2"/>
        <v>6110.9918526411357</v>
      </c>
      <c r="AZ14" s="68">
        <f t="shared" si="2"/>
        <v>5982.9565817908106</v>
      </c>
      <c r="BA14" s="68">
        <f t="shared" si="2"/>
        <v>5857.6038592038476</v>
      </c>
      <c r="BB14" s="68">
        <f t="shared" si="2"/>
        <v>5734.877481108133</v>
      </c>
    </row>
    <row r="15" spans="2:54" x14ac:dyDescent="0.45">
      <c r="B15" s="22" t="s">
        <v>14</v>
      </c>
      <c r="C15" s="68">
        <f t="shared" si="2"/>
        <v>15434.759262573833</v>
      </c>
      <c r="D15" s="68">
        <f t="shared" si="2"/>
        <v>13813.101183617177</v>
      </c>
      <c r="E15" s="68">
        <f t="shared" si="2"/>
        <v>12361.823146247698</v>
      </c>
      <c r="F15" s="68">
        <f t="shared" si="2"/>
        <v>11063.024115131286</v>
      </c>
      <c r="G15" s="68">
        <f t="shared" si="2"/>
        <v>9900.6838331226827</v>
      </c>
      <c r="H15" s="68">
        <f t="shared" si="2"/>
        <v>8860.4652166839842</v>
      </c>
      <c r="I15" s="68">
        <f t="shared" si="2"/>
        <v>7929.5375126937388</v>
      </c>
      <c r="J15" s="68">
        <f t="shared" si="2"/>
        <v>7096.4180353443171</v>
      </c>
      <c r="K15" s="68">
        <f t="shared" si="2"/>
        <v>6350.8305310044007</v>
      </c>
      <c r="L15" s="68">
        <f t="shared" si="2"/>
        <v>5683.5784240239846</v>
      </c>
      <c r="M15" s="68">
        <f t="shared" si="2"/>
        <v>5086.4313800107257</v>
      </c>
      <c r="N15" s="68">
        <f t="shared" si="2"/>
        <v>4552.0237873731221</v>
      </c>
      <c r="O15" s="68">
        <f t="shared" si="2"/>
        <v>4073.7639049338841</v>
      </c>
      <c r="P15" s="68">
        <f t="shared" si="2"/>
        <v>3645.7525549793127</v>
      </c>
      <c r="Q15" s="68">
        <f t="shared" si="2"/>
        <v>3262.7103588502891</v>
      </c>
      <c r="R15" s="68">
        <f t="shared" si="2"/>
        <v>2919.9126175499277</v>
      </c>
      <c r="S15" s="68">
        <f t="shared" si="2"/>
        <v>2613.1310341416934</v>
      </c>
      <c r="T15" s="68">
        <f t="shared" si="2"/>
        <v>2338.5815591030009</v>
      </c>
      <c r="U15" s="68">
        <f t="shared" si="2"/>
        <v>2092.8777153239671</v>
      </c>
      <c r="V15" s="68">
        <f t="shared" si="2"/>
        <v>1872.9888270305778</v>
      </c>
      <c r="W15" s="68">
        <f t="shared" si="2"/>
        <v>1676.2026373998369</v>
      </c>
      <c r="X15" s="68">
        <f t="shared" si="2"/>
        <v>1500.0918537675288</v>
      </c>
      <c r="Y15" s="68">
        <f t="shared" si="2"/>
        <v>1342.4842077747708</v>
      </c>
      <c r="Z15" s="68">
        <f t="shared" si="2"/>
        <v>1201.4356611551559</v>
      </c>
      <c r="AA15" s="68">
        <f t="shared" si="2"/>
        <v>1075.206426664718</v>
      </c>
      <c r="AB15" s="68">
        <f t="shared" si="2"/>
        <v>962.23950838081089</v>
      </c>
      <c r="AC15" s="68">
        <f t="shared" si="2"/>
        <v>861.14149667156858</v>
      </c>
      <c r="AD15" s="68">
        <f t="shared" si="2"/>
        <v>770.66538094824489</v>
      </c>
      <c r="AE15" s="68">
        <f t="shared" si="2"/>
        <v>689.69516820140052</v>
      </c>
      <c r="AF15" s="68">
        <f t="shared" si="2"/>
        <v>617.23211759566891</v>
      </c>
      <c r="AG15" s="68">
        <f t="shared" si="2"/>
        <v>552.38242133136657</v>
      </c>
      <c r="AH15" s="68">
        <f t="shared" si="2"/>
        <v>494.34617982044614</v>
      </c>
      <c r="AI15" s="68">
        <f t="shared" si="2"/>
        <v>442.40753518923054</v>
      </c>
      <c r="AJ15" s="68">
        <f t="shared" si="2"/>
        <v>395.92584140793855</v>
      </c>
      <c r="AK15" s="68">
        <f t="shared" si="2"/>
        <v>354.32776213346926</v>
      </c>
      <c r="AL15" s="68">
        <f t="shared" si="2"/>
        <v>317.10019879494303</v>
      </c>
      <c r="AM15" s="68">
        <f t="shared" si="2"/>
        <v>283.78396169227051</v>
      </c>
      <c r="AN15" s="68">
        <f t="shared" si="2"/>
        <v>253.96810604284096</v>
      </c>
      <c r="AO15" s="68">
        <f t="shared" si="2"/>
        <v>227.28486311333535</v>
      </c>
      <c r="AP15" s="68">
        <f t="shared" si="2"/>
        <v>203.40510391384947</v>
      </c>
      <c r="AQ15" s="68">
        <f t="shared" si="2"/>
        <v>182.03427950049175</v>
      </c>
      <c r="AR15" s="68">
        <f t="shared" si="2"/>
        <v>162.9087878114299</v>
      </c>
      <c r="AS15" s="68">
        <f t="shared" si="2"/>
        <v>145.79272222250751</v>
      </c>
      <c r="AT15" s="68">
        <f t="shared" si="2"/>
        <v>130.47496171693891</v>
      </c>
      <c r="AU15" s="68">
        <f t="shared" si="2"/>
        <v>116.76656677728559</v>
      </c>
      <c r="AV15" s="68">
        <f t="shared" si="2"/>
        <v>104.49844887890242</v>
      </c>
      <c r="AW15" s="68">
        <f t="shared" si="2"/>
        <v>93.519284838824447</v>
      </c>
      <c r="AX15" s="68">
        <f t="shared" si="2"/>
        <v>83.693650294276409</v>
      </c>
      <c r="AY15" s="68">
        <f t="shared" si="2"/>
        <v>74.900349287879365</v>
      </c>
      <c r="AZ15" s="68">
        <f t="shared" si="2"/>
        <v>67.030919355539083</v>
      </c>
      <c r="BA15" s="68">
        <f t="shared" si="2"/>
        <v>59.988293677769001</v>
      </c>
      <c r="BB15" s="68">
        <f t="shared" si="2"/>
        <v>53.685603792526415</v>
      </c>
    </row>
    <row r="16" spans="2:54" s="126" customFormat="1" ht="15.75" x14ac:dyDescent="0.55000000000000004">
      <c r="B16" s="124" t="s">
        <v>16</v>
      </c>
      <c r="C16" s="125">
        <f>C13</f>
        <v>16983.554899064497</v>
      </c>
      <c r="D16" s="125">
        <f>C16+D13</f>
        <v>33707.882716951739</v>
      </c>
      <c r="E16" s="125">
        <f t="shared" ref="E16:BB18" si="3">D16+E13</f>
        <v>50176.940144708744</v>
      </c>
      <c r="F16" s="125">
        <f t="shared" si="3"/>
        <v>66394.623480757</v>
      </c>
      <c r="G16" s="125">
        <f t="shared" si="3"/>
        <v>82364.769552690297</v>
      </c>
      <c r="H16" s="125">
        <f t="shared" si="3"/>
        <v>98091.156625002739</v>
      </c>
      <c r="I16" s="125">
        <f t="shared" si="3"/>
        <v>113577.50529296181</v>
      </c>
      <c r="J16" s="125">
        <f t="shared" si="3"/>
        <v>128827.47936283781</v>
      </c>
      <c r="K16" s="125">
        <f t="shared" si="3"/>
        <v>143844.68671869798</v>
      </c>
      <c r="L16" s="125">
        <f t="shared" si="3"/>
        <v>158632.68017597042</v>
      </c>
      <c r="M16" s="125">
        <f t="shared" si="3"/>
        <v>173194.95832197971</v>
      </c>
      <c r="N16" s="125">
        <f t="shared" si="3"/>
        <v>187534.96634365307</v>
      </c>
      <c r="O16" s="125">
        <f>N16+O13</f>
        <v>201656.09684259284</v>
      </c>
      <c r="P16" s="125">
        <f t="shared" si="3"/>
        <v>215561.69063770835</v>
      </c>
      <c r="Q16" s="125">
        <f t="shared" si="3"/>
        <v>229255.03755559659</v>
      </c>
      <c r="R16" s="125">
        <f t="shared" si="3"/>
        <v>242739.37720885925</v>
      </c>
      <c r="S16" s="125">
        <f t="shared" si="3"/>
        <v>256017.89976253986</v>
      </c>
      <c r="T16" s="125">
        <f t="shared" si="3"/>
        <v>269093.74668886245</v>
      </c>
      <c r="U16" s="125">
        <f t="shared" si="3"/>
        <v>281970.01151045045</v>
      </c>
      <c r="V16" s="125">
        <f t="shared" si="3"/>
        <v>294649.74053220131</v>
      </c>
      <c r="W16" s="125">
        <f t="shared" si="3"/>
        <v>307135.93356199045</v>
      </c>
      <c r="X16" s="125">
        <f t="shared" si="3"/>
        <v>319431.54462037463</v>
      </c>
      <c r="Y16" s="125">
        <f t="shared" si="3"/>
        <v>331539.48263946292</v>
      </c>
      <c r="Z16" s="125">
        <f t="shared" si="3"/>
        <v>343462.6121511205</v>
      </c>
      <c r="AA16" s="125">
        <f t="shared" si="3"/>
        <v>355203.75396466808</v>
      </c>
      <c r="AB16" s="125">
        <f t="shared" si="3"/>
        <v>366765.68583423737</v>
      </c>
      <c r="AC16" s="125">
        <f t="shared" si="3"/>
        <v>378151.14311594027</v>
      </c>
      <c r="AD16" s="74">
        <f t="shared" si="3"/>
        <v>389362.8194150076</v>
      </c>
      <c r="AE16" s="74">
        <f t="shared" si="3"/>
        <v>400403.36722305027</v>
      </c>
      <c r="AF16" s="125">
        <f t="shared" si="3"/>
        <v>411275.39854559355</v>
      </c>
      <c r="AG16" s="125">
        <f t="shared" si="3"/>
        <v>421981.48552003299</v>
      </c>
      <c r="AH16" s="125">
        <f t="shared" si="3"/>
        <v>432524.16102415847</v>
      </c>
      <c r="AI16" s="125">
        <f t="shared" si="3"/>
        <v>442905.91927538987</v>
      </c>
      <c r="AJ16" s="125">
        <f t="shared" si="3"/>
        <v>453129.21642086637</v>
      </c>
      <c r="AK16" s="125">
        <f t="shared" si="3"/>
        <v>463196.47111852909</v>
      </c>
      <c r="AL16" s="125">
        <f t="shared" si="3"/>
        <v>473110.06510933436</v>
      </c>
      <c r="AM16" s="125">
        <f t="shared" si="3"/>
        <v>482872.34378073295</v>
      </c>
      <c r="AN16" s="125">
        <f t="shared" si="3"/>
        <v>492485.6167215489</v>
      </c>
      <c r="AO16" s="125">
        <f t="shared" si="3"/>
        <v>501952.15826838883</v>
      </c>
      <c r="AP16" s="125">
        <f t="shared" si="3"/>
        <v>511274.20804371126</v>
      </c>
      <c r="AQ16" s="125">
        <f t="shared" si="3"/>
        <v>520453.97148568311</v>
      </c>
      <c r="AR16" s="125">
        <f t="shared" si="3"/>
        <v>529493.6203699488</v>
      </c>
      <c r="AS16" s="125">
        <f t="shared" si="3"/>
        <v>538395.29332343547</v>
      </c>
      <c r="AT16" s="125">
        <f t="shared" si="3"/>
        <v>547161.09633031557</v>
      </c>
      <c r="AU16" s="125">
        <f t="shared" si="3"/>
        <v>555793.10323024669</v>
      </c>
      <c r="AV16" s="125">
        <f t="shared" si="3"/>
        <v>564293.35620900698</v>
      </c>
      <c r="AW16" s="125">
        <f t="shared" si="3"/>
        <v>572663.86628164141</v>
      </c>
      <c r="AX16" s="125">
        <f t="shared" si="3"/>
        <v>580906.61376823368</v>
      </c>
      <c r="AY16" s="125">
        <f t="shared" si="3"/>
        <v>589023.54876241612</v>
      </c>
      <c r="AZ16" s="125">
        <f t="shared" si="3"/>
        <v>597016.59159272874</v>
      </c>
      <c r="BA16" s="125">
        <f t="shared" si="3"/>
        <v>604887.63327693613</v>
      </c>
      <c r="BB16" s="125">
        <f t="shared" si="3"/>
        <v>612638.53596941021</v>
      </c>
    </row>
    <row r="17" spans="2:54" s="126" customFormat="1" x14ac:dyDescent="0.45">
      <c r="B17" s="124" t="s">
        <v>17</v>
      </c>
      <c r="C17" s="125">
        <f t="shared" ref="C17:C18" si="4">C14</f>
        <v>16885.451341296259</v>
      </c>
      <c r="D17" s="125">
        <f t="shared" ref="D17:S18" si="5">C17+D14</f>
        <v>33417.124869097563</v>
      </c>
      <c r="E17" s="125">
        <f t="shared" si="5"/>
        <v>49602.432807027173</v>
      </c>
      <c r="F17" s="125">
        <f t="shared" si="5"/>
        <v>65448.632080504372</v>
      </c>
      <c r="G17" s="125">
        <f t="shared" si="5"/>
        <v>80962.827570495749</v>
      </c>
      <c r="H17" s="125">
        <f t="shared" si="5"/>
        <v>96151.975299095095</v>
      </c>
      <c r="I17" s="125">
        <f t="shared" si="5"/>
        <v>111022.88554836017</v>
      </c>
      <c r="J17" s="125">
        <f t="shared" si="5"/>
        <v>125582.22591380472</v>
      </c>
      <c r="K17" s="125">
        <f t="shared" si="5"/>
        <v>139836.52429391493</v>
      </c>
      <c r="L17" s="125">
        <f t="shared" si="5"/>
        <v>153792.17181703047</v>
      </c>
      <c r="M17" s="125">
        <f t="shared" si="5"/>
        <v>167455.42570690272</v>
      </c>
      <c r="N17" s="125">
        <f t="shared" si="5"/>
        <v>180832.41208821489</v>
      </c>
      <c r="O17" s="125">
        <f t="shared" si="5"/>
        <v>193929.12873332179</v>
      </c>
      <c r="P17" s="125">
        <f t="shared" si="5"/>
        <v>206751.44775144092</v>
      </c>
      <c r="Q17" s="125">
        <f t="shared" si="5"/>
        <v>219305.11822150077</v>
      </c>
      <c r="R17" s="125">
        <f t="shared" si="5"/>
        <v>231595.76876982645</v>
      </c>
      <c r="S17" s="125">
        <f t="shared" si="5"/>
        <v>243628.9100938187</v>
      </c>
      <c r="T17" s="125">
        <f t="shared" si="3"/>
        <v>255409.93743275767</v>
      </c>
      <c r="U17" s="125">
        <f t="shared" si="3"/>
        <v>266944.13298683928</v>
      </c>
      <c r="V17" s="125">
        <f t="shared" si="3"/>
        <v>278236.6682855289</v>
      </c>
      <c r="W17" s="125">
        <f t="shared" si="3"/>
        <v>289292.60650629416</v>
      </c>
      <c r="X17" s="125">
        <f t="shared" si="3"/>
        <v>300116.90474475635</v>
      </c>
      <c r="Y17" s="125">
        <f t="shared" si="3"/>
        <v>310714.41623727855</v>
      </c>
      <c r="Z17" s="125">
        <f t="shared" si="3"/>
        <v>321089.89253698697</v>
      </c>
      <c r="AA17" s="125">
        <f t="shared" si="3"/>
        <v>331247.98564420105</v>
      </c>
      <c r="AB17" s="125">
        <f t="shared" si="3"/>
        <v>341193.25009222736</v>
      </c>
      <c r="AC17" s="125">
        <f t="shared" si="3"/>
        <v>350930.14498945302</v>
      </c>
      <c r="AD17" s="125">
        <f t="shared" si="3"/>
        <v>360463.03601865377</v>
      </c>
      <c r="AE17" s="125">
        <f t="shared" si="3"/>
        <v>369796.19739441329</v>
      </c>
      <c r="AF17" s="125">
        <f t="shared" si="3"/>
        <v>378933.81377953128</v>
      </c>
      <c r="AG17" s="74">
        <f t="shared" si="3"/>
        <v>387879.98216127983</v>
      </c>
      <c r="AH17" s="74">
        <f t="shared" si="3"/>
        <v>396638.71368834912</v>
      </c>
      <c r="AI17" s="125">
        <f t="shared" si="3"/>
        <v>405213.9354693059</v>
      </c>
      <c r="AJ17" s="125">
        <f t="shared" si="3"/>
        <v>413609.49233337172</v>
      </c>
      <c r="AK17" s="125">
        <f t="shared" si="3"/>
        <v>421829.14855430945</v>
      </c>
      <c r="AL17" s="125">
        <f t="shared" si="3"/>
        <v>429876.58953819209</v>
      </c>
      <c r="AM17" s="125">
        <f t="shared" si="3"/>
        <v>437755.42347580969</v>
      </c>
      <c r="AN17" s="125">
        <f t="shared" si="3"/>
        <v>445469.18296045589</v>
      </c>
      <c r="AO17" s="125">
        <f t="shared" si="3"/>
        <v>453021.32657181891</v>
      </c>
      <c r="AP17" s="125">
        <f t="shared" si="3"/>
        <v>460415.24042668776</v>
      </c>
      <c r="AQ17" s="125">
        <f t="shared" si="3"/>
        <v>467654.23969716829</v>
      </c>
      <c r="AR17" s="125">
        <f t="shared" si="3"/>
        <v>474741.5700970905</v>
      </c>
      <c r="AS17" s="125">
        <f t="shared" si="3"/>
        <v>481680.40933727281</v>
      </c>
      <c r="AT17" s="125">
        <f t="shared" si="3"/>
        <v>488473.86855029641</v>
      </c>
      <c r="AU17" s="125">
        <f t="shared" si="3"/>
        <v>495124.99368542817</v>
      </c>
      <c r="AV17" s="125">
        <f t="shared" si="3"/>
        <v>501636.76687431772</v>
      </c>
      <c r="AW17" s="125">
        <f t="shared" si="3"/>
        <v>508012.10776808072</v>
      </c>
      <c r="AX17" s="125">
        <f t="shared" si="3"/>
        <v>514253.87484636839</v>
      </c>
      <c r="AY17" s="125">
        <f t="shared" si="3"/>
        <v>520364.86669900955</v>
      </c>
      <c r="AZ17" s="125">
        <f t="shared" si="3"/>
        <v>526347.82328080037</v>
      </c>
      <c r="BA17" s="125">
        <f t="shared" si="3"/>
        <v>532205.42714000423</v>
      </c>
      <c r="BB17" s="125">
        <f t="shared" si="3"/>
        <v>537940.30462111242</v>
      </c>
    </row>
    <row r="18" spans="2:54" s="126" customFormat="1" ht="15.75" x14ac:dyDescent="0.55000000000000004">
      <c r="B18" s="124" t="s">
        <v>18</v>
      </c>
      <c r="C18" s="125">
        <f t="shared" si="4"/>
        <v>15434.759262573833</v>
      </c>
      <c r="D18" s="125">
        <f t="shared" si="5"/>
        <v>29247.860446191007</v>
      </c>
      <c r="E18" s="125">
        <f t="shared" si="3"/>
        <v>41609.683592438705</v>
      </c>
      <c r="F18" s="125">
        <f t="shared" si="3"/>
        <v>52672.707707569993</v>
      </c>
      <c r="G18" s="125">
        <f t="shared" si="3"/>
        <v>62573.391540692675</v>
      </c>
      <c r="H18" s="125">
        <f t="shared" si="3"/>
        <v>71433.856757376663</v>
      </c>
      <c r="I18" s="125">
        <f t="shared" si="3"/>
        <v>79363.394270070406</v>
      </c>
      <c r="J18" s="125">
        <f t="shared" si="3"/>
        <v>86459.812305414729</v>
      </c>
      <c r="K18" s="125">
        <f t="shared" si="3"/>
        <v>92810.642836419123</v>
      </c>
      <c r="L18" s="125">
        <f t="shared" si="3"/>
        <v>98494.221260443112</v>
      </c>
      <c r="M18" s="125">
        <f t="shared" si="3"/>
        <v>103580.65264045383</v>
      </c>
      <c r="N18" s="125">
        <f t="shared" si="3"/>
        <v>108132.67642782695</v>
      </c>
      <c r="O18" s="125">
        <f t="shared" si="3"/>
        <v>112206.44033276085</v>
      </c>
      <c r="P18" s="125">
        <f t="shared" si="3"/>
        <v>115852.19288774015</v>
      </c>
      <c r="Q18" s="125">
        <f t="shared" si="3"/>
        <v>119114.90324659045</v>
      </c>
      <c r="R18" s="125">
        <f t="shared" si="3"/>
        <v>122034.81586414037</v>
      </c>
      <c r="S18" s="125">
        <f t="shared" si="3"/>
        <v>124647.94689828207</v>
      </c>
      <c r="T18" s="125">
        <f t="shared" si="3"/>
        <v>126986.52845738507</v>
      </c>
      <c r="U18" s="125">
        <f t="shared" si="3"/>
        <v>129079.40617270903</v>
      </c>
      <c r="V18" s="125">
        <f t="shared" si="3"/>
        <v>130952.39499973961</v>
      </c>
      <c r="W18" s="125">
        <f t="shared" si="3"/>
        <v>132628.59763713944</v>
      </c>
      <c r="X18" s="125">
        <f t="shared" si="3"/>
        <v>134128.68949090695</v>
      </c>
      <c r="Y18" s="125">
        <f t="shared" si="3"/>
        <v>135471.17369868173</v>
      </c>
      <c r="Z18" s="125">
        <f t="shared" si="3"/>
        <v>136672.60935983688</v>
      </c>
      <c r="AA18" s="125">
        <f t="shared" si="3"/>
        <v>137747.8157865016</v>
      </c>
      <c r="AB18" s="125">
        <f t="shared" si="3"/>
        <v>138710.05529488242</v>
      </c>
      <c r="AC18" s="125">
        <f t="shared" si="3"/>
        <v>139571.19679155399</v>
      </c>
      <c r="AD18" s="125">
        <f t="shared" si="3"/>
        <v>140341.86217250224</v>
      </c>
      <c r="AE18" s="125">
        <f t="shared" si="3"/>
        <v>141031.55734070364</v>
      </c>
      <c r="AF18" s="125">
        <f t="shared" si="3"/>
        <v>141648.78945829932</v>
      </c>
      <c r="AG18" s="125">
        <f t="shared" si="3"/>
        <v>142201.17187963068</v>
      </c>
      <c r="AH18" s="125">
        <f t="shared" si="3"/>
        <v>142695.51805945113</v>
      </c>
      <c r="AI18" s="125">
        <f t="shared" si="3"/>
        <v>143137.92559464037</v>
      </c>
      <c r="AJ18" s="125">
        <f t="shared" si="3"/>
        <v>143533.85143604831</v>
      </c>
      <c r="AK18" s="125">
        <f t="shared" si="3"/>
        <v>143888.17919818178</v>
      </c>
      <c r="AL18" s="125">
        <f t="shared" si="3"/>
        <v>144205.27939697672</v>
      </c>
      <c r="AM18" s="125">
        <f t="shared" si="3"/>
        <v>144489.06335866899</v>
      </c>
      <c r="AN18" s="125">
        <f t="shared" si="3"/>
        <v>144743.03146471182</v>
      </c>
      <c r="AO18" s="125">
        <f t="shared" si="3"/>
        <v>144970.31632782516</v>
      </c>
      <c r="AP18" s="125">
        <f t="shared" si="3"/>
        <v>145173.72143173902</v>
      </c>
      <c r="AQ18" s="125">
        <f t="shared" si="3"/>
        <v>145355.7557112395</v>
      </c>
      <c r="AR18" s="125">
        <f t="shared" si="3"/>
        <v>145518.66449905094</v>
      </c>
      <c r="AS18" s="125">
        <f t="shared" si="3"/>
        <v>145664.45722127345</v>
      </c>
      <c r="AT18" s="125">
        <f t="shared" si="3"/>
        <v>145794.93218299039</v>
      </c>
      <c r="AU18" s="125">
        <f t="shared" si="3"/>
        <v>145911.69874976767</v>
      </c>
      <c r="AV18" s="125">
        <f t="shared" si="3"/>
        <v>146016.19719864658</v>
      </c>
      <c r="AW18" s="125">
        <f t="shared" si="3"/>
        <v>146109.71648348539</v>
      </c>
      <c r="AX18" s="125">
        <f t="shared" si="3"/>
        <v>146193.41013377966</v>
      </c>
      <c r="AY18" s="125">
        <f t="shared" si="3"/>
        <v>146268.31048306753</v>
      </c>
      <c r="AZ18" s="125">
        <f t="shared" si="3"/>
        <v>146335.34140242307</v>
      </c>
      <c r="BA18" s="125">
        <f t="shared" si="3"/>
        <v>146395.32969610085</v>
      </c>
      <c r="BB18" s="125">
        <f t="shared" si="3"/>
        <v>146449.01529989336</v>
      </c>
    </row>
    <row r="19" spans="2:54" s="32" customFormat="1" ht="15.75" x14ac:dyDescent="0.55000000000000004">
      <c r="B19" s="22" t="s">
        <v>19</v>
      </c>
      <c r="C19" s="78">
        <f>C16-$D$5</f>
        <v>-373016.44510093553</v>
      </c>
      <c r="D19" s="78">
        <f t="shared" ref="D19:BB21" si="6">D16-$D$5</f>
        <v>-356292.11728304828</v>
      </c>
      <c r="E19" s="78">
        <f t="shared" si="6"/>
        <v>-339823.05985529127</v>
      </c>
      <c r="F19" s="78">
        <f t="shared" si="6"/>
        <v>-323605.376519243</v>
      </c>
      <c r="G19" s="78">
        <f t="shared" si="6"/>
        <v>-307635.23044730967</v>
      </c>
      <c r="H19" s="78">
        <f t="shared" si="6"/>
        <v>-291908.84337499726</v>
      </c>
      <c r="I19" s="78">
        <f t="shared" si="6"/>
        <v>-276422.49470703816</v>
      </c>
      <c r="J19" s="78">
        <f t="shared" si="6"/>
        <v>-261172.5206371622</v>
      </c>
      <c r="K19" s="78">
        <f t="shared" si="6"/>
        <v>-246155.31328130202</v>
      </c>
      <c r="L19" s="78">
        <f t="shared" si="6"/>
        <v>-231367.31982402958</v>
      </c>
      <c r="M19" s="78">
        <f t="shared" si="6"/>
        <v>-216805.04167802029</v>
      </c>
      <c r="N19" s="78">
        <f t="shared" si="6"/>
        <v>-202465.03365634693</v>
      </c>
      <c r="O19" s="78">
        <f t="shared" si="6"/>
        <v>-188343.90315740716</v>
      </c>
      <c r="P19" s="78">
        <f t="shared" si="6"/>
        <v>-174438.30936229165</v>
      </c>
      <c r="Q19" s="78">
        <f t="shared" si="6"/>
        <v>-160744.96244440341</v>
      </c>
      <c r="R19" s="78">
        <f t="shared" si="6"/>
        <v>-147260.62279114075</v>
      </c>
      <c r="S19" s="78">
        <f t="shared" si="6"/>
        <v>-133982.10023746014</v>
      </c>
      <c r="T19" s="78">
        <f t="shared" si="6"/>
        <v>-120906.25331113755</v>
      </c>
      <c r="U19" s="78">
        <f t="shared" si="6"/>
        <v>-108029.98848954955</v>
      </c>
      <c r="V19" s="78">
        <f t="shared" si="6"/>
        <v>-95350.259467798693</v>
      </c>
      <c r="W19" s="78">
        <f t="shared" si="6"/>
        <v>-82864.066438009555</v>
      </c>
      <c r="X19" s="78">
        <f t="shared" si="6"/>
        <v>-70568.455379625375</v>
      </c>
      <c r="Y19" s="78">
        <f t="shared" si="6"/>
        <v>-58460.51736053708</v>
      </c>
      <c r="Z19" s="78">
        <f t="shared" si="6"/>
        <v>-46537.387848879502</v>
      </c>
      <c r="AA19" s="78">
        <f t="shared" si="6"/>
        <v>-34796.246035331918</v>
      </c>
      <c r="AB19" s="78">
        <f t="shared" si="6"/>
        <v>-23234.314165762626</v>
      </c>
      <c r="AC19" s="78">
        <f t="shared" si="6"/>
        <v>-11848.856884059729</v>
      </c>
      <c r="AD19" s="78">
        <f t="shared" si="6"/>
        <v>-637.18058499239851</v>
      </c>
      <c r="AE19" s="78">
        <f t="shared" si="6"/>
        <v>10403.367223050271</v>
      </c>
      <c r="AF19" s="78">
        <f t="shared" si="6"/>
        <v>21275.398545593547</v>
      </c>
      <c r="AG19" s="78">
        <f t="shared" si="6"/>
        <v>31981.485520032991</v>
      </c>
      <c r="AH19" s="78">
        <f t="shared" si="6"/>
        <v>42524.161024158471</v>
      </c>
      <c r="AI19" s="78">
        <f t="shared" si="6"/>
        <v>52905.919275389868</v>
      </c>
      <c r="AJ19" s="78">
        <f t="shared" si="6"/>
        <v>63129.216420866374</v>
      </c>
      <c r="AK19" s="78">
        <f t="shared" si="6"/>
        <v>73196.471118529094</v>
      </c>
      <c r="AL19" s="78">
        <f t="shared" si="6"/>
        <v>83110.065109334362</v>
      </c>
      <c r="AM19" s="78">
        <f t="shared" si="6"/>
        <v>92872.343780732946</v>
      </c>
      <c r="AN19" s="78">
        <f t="shared" si="6"/>
        <v>102485.6167215489</v>
      </c>
      <c r="AO19" s="78">
        <f t="shared" si="6"/>
        <v>111952.15826838883</v>
      </c>
      <c r="AP19" s="78">
        <f t="shared" si="6"/>
        <v>121274.20804371126</v>
      </c>
      <c r="AQ19" s="78">
        <f t="shared" si="6"/>
        <v>130453.97148568311</v>
      </c>
      <c r="AR19" s="78">
        <f t="shared" si="6"/>
        <v>139493.6203699488</v>
      </c>
      <c r="AS19" s="78">
        <f t="shared" si="6"/>
        <v>148395.29332343547</v>
      </c>
      <c r="AT19" s="78">
        <f t="shared" si="6"/>
        <v>157161.09633031557</v>
      </c>
      <c r="AU19" s="78">
        <f t="shared" si="6"/>
        <v>165793.10323024669</v>
      </c>
      <c r="AV19" s="78">
        <f t="shared" si="6"/>
        <v>174293.35620900698</v>
      </c>
      <c r="AW19" s="78">
        <f t="shared" si="6"/>
        <v>182663.86628164141</v>
      </c>
      <c r="AX19" s="78">
        <f t="shared" si="6"/>
        <v>190906.61376823368</v>
      </c>
      <c r="AY19" s="78">
        <f t="shared" si="6"/>
        <v>199023.54876241612</v>
      </c>
      <c r="AZ19" s="78">
        <f t="shared" si="6"/>
        <v>207016.59159272874</v>
      </c>
      <c r="BA19" s="78">
        <f t="shared" si="6"/>
        <v>214887.63327693613</v>
      </c>
      <c r="BB19" s="78">
        <f t="shared" si="6"/>
        <v>222638.53596941021</v>
      </c>
    </row>
    <row r="20" spans="2:54" s="32" customFormat="1" x14ac:dyDescent="0.45">
      <c r="B20" s="22" t="s">
        <v>20</v>
      </c>
      <c r="C20" s="78">
        <f t="shared" ref="C20:R21" si="7">C17-$D$5</f>
        <v>-373114.54865870374</v>
      </c>
      <c r="D20" s="78">
        <f t="shared" si="7"/>
        <v>-356582.87513090245</v>
      </c>
      <c r="E20" s="78">
        <f t="shared" si="7"/>
        <v>-340397.56719297281</v>
      </c>
      <c r="F20" s="78">
        <f t="shared" si="7"/>
        <v>-324551.36791949562</v>
      </c>
      <c r="G20" s="78">
        <f t="shared" si="7"/>
        <v>-309037.17242950422</v>
      </c>
      <c r="H20" s="78">
        <f t="shared" si="7"/>
        <v>-293848.02470090491</v>
      </c>
      <c r="I20" s="78">
        <f t="shared" si="7"/>
        <v>-278977.11445163982</v>
      </c>
      <c r="J20" s="78">
        <f t="shared" si="7"/>
        <v>-264417.77408619528</v>
      </c>
      <c r="K20" s="78">
        <f t="shared" si="7"/>
        <v>-250163.47570608507</v>
      </c>
      <c r="L20" s="78">
        <f t="shared" si="7"/>
        <v>-236207.82818296953</v>
      </c>
      <c r="M20" s="78">
        <f t="shared" si="7"/>
        <v>-222544.57429309728</v>
      </c>
      <c r="N20" s="78">
        <f t="shared" si="7"/>
        <v>-209167.58791178511</v>
      </c>
      <c r="O20" s="78">
        <f t="shared" si="7"/>
        <v>-196070.87126667821</v>
      </c>
      <c r="P20" s="78">
        <f t="shared" si="7"/>
        <v>-183248.55224855908</v>
      </c>
      <c r="Q20" s="78">
        <f t="shared" si="7"/>
        <v>-170694.88177849923</v>
      </c>
      <c r="R20" s="78">
        <f t="shared" si="7"/>
        <v>-158404.23123017355</v>
      </c>
      <c r="S20" s="78">
        <f t="shared" si="6"/>
        <v>-146371.0899061813</v>
      </c>
      <c r="T20" s="78">
        <f t="shared" si="6"/>
        <v>-134590.06256724233</v>
      </c>
      <c r="U20" s="78">
        <f t="shared" si="6"/>
        <v>-123055.86701316072</v>
      </c>
      <c r="V20" s="78">
        <f t="shared" si="6"/>
        <v>-111763.3317144711</v>
      </c>
      <c r="W20" s="78">
        <f t="shared" si="6"/>
        <v>-100707.39349370584</v>
      </c>
      <c r="X20" s="78">
        <f t="shared" si="6"/>
        <v>-89883.09525524365</v>
      </c>
      <c r="Y20" s="78">
        <f t="shared" si="6"/>
        <v>-79285.58376272145</v>
      </c>
      <c r="Z20" s="78">
        <f t="shared" si="6"/>
        <v>-68910.107463013032</v>
      </c>
      <c r="AA20" s="78">
        <f t="shared" si="6"/>
        <v>-58752.01435579895</v>
      </c>
      <c r="AB20" s="78">
        <f t="shared" si="6"/>
        <v>-48806.749907772639</v>
      </c>
      <c r="AC20" s="78">
        <f t="shared" si="6"/>
        <v>-39069.855010546977</v>
      </c>
      <c r="AD20" s="78">
        <f t="shared" si="6"/>
        <v>-29536.963981346227</v>
      </c>
      <c r="AE20" s="78">
        <f t="shared" si="6"/>
        <v>-20203.802605586709</v>
      </c>
      <c r="AF20" s="78">
        <f t="shared" si="6"/>
        <v>-11066.18622046872</v>
      </c>
      <c r="AG20" s="78">
        <f t="shared" si="6"/>
        <v>-2120.017838720174</v>
      </c>
      <c r="AH20" s="78">
        <f t="shared" si="6"/>
        <v>6638.7136883491185</v>
      </c>
      <c r="AI20" s="78">
        <f t="shared" si="6"/>
        <v>15213.935469305899</v>
      </c>
      <c r="AJ20" s="78">
        <f t="shared" si="6"/>
        <v>23609.492333371716</v>
      </c>
      <c r="AK20" s="78">
        <f t="shared" si="6"/>
        <v>31829.148554309446</v>
      </c>
      <c r="AL20" s="78">
        <f t="shared" si="6"/>
        <v>39876.589538192085</v>
      </c>
      <c r="AM20" s="78">
        <f t="shared" si="6"/>
        <v>47755.423475809686</v>
      </c>
      <c r="AN20" s="78">
        <f t="shared" si="6"/>
        <v>55469.182960455888</v>
      </c>
      <c r="AO20" s="78">
        <f t="shared" si="6"/>
        <v>63021.326571818907</v>
      </c>
      <c r="AP20" s="78">
        <f t="shared" si="6"/>
        <v>70415.240426687757</v>
      </c>
      <c r="AQ20" s="78">
        <f t="shared" si="6"/>
        <v>77654.23969716829</v>
      </c>
      <c r="AR20" s="78">
        <f t="shared" si="6"/>
        <v>84741.570097090502</v>
      </c>
      <c r="AS20" s="78">
        <f t="shared" si="6"/>
        <v>91680.409337272809</v>
      </c>
      <c r="AT20" s="78">
        <f t="shared" si="6"/>
        <v>98473.868550296407</v>
      </c>
      <c r="AU20" s="78">
        <f t="shared" si="6"/>
        <v>105124.99368542817</v>
      </c>
      <c r="AV20" s="78">
        <f t="shared" si="6"/>
        <v>111636.76687431772</v>
      </c>
      <c r="AW20" s="78">
        <f t="shared" si="6"/>
        <v>118012.10776808072</v>
      </c>
      <c r="AX20" s="78">
        <f t="shared" si="6"/>
        <v>124253.87484636839</v>
      </c>
      <c r="AY20" s="78">
        <f t="shared" si="6"/>
        <v>130364.86669900955</v>
      </c>
      <c r="AZ20" s="78">
        <f t="shared" si="6"/>
        <v>136347.82328080037</v>
      </c>
      <c r="BA20" s="78">
        <f t="shared" si="6"/>
        <v>142205.42714000423</v>
      </c>
      <c r="BB20" s="78">
        <f t="shared" si="6"/>
        <v>147940.30462111242</v>
      </c>
    </row>
    <row r="21" spans="2:54" s="32" customFormat="1" ht="15.75" x14ac:dyDescent="0.55000000000000004">
      <c r="B21" s="22" t="s">
        <v>21</v>
      </c>
      <c r="C21" s="78">
        <f t="shared" si="7"/>
        <v>-374565.24073742615</v>
      </c>
      <c r="D21" s="78">
        <f t="shared" si="6"/>
        <v>-360752.13955380901</v>
      </c>
      <c r="E21" s="78">
        <f t="shared" si="6"/>
        <v>-348390.3164075613</v>
      </c>
      <c r="F21" s="78">
        <f t="shared" si="6"/>
        <v>-337327.29229243001</v>
      </c>
      <c r="G21" s="78">
        <f t="shared" si="6"/>
        <v>-327426.60845930735</v>
      </c>
      <c r="H21" s="78">
        <f t="shared" si="6"/>
        <v>-318566.14324262331</v>
      </c>
      <c r="I21" s="78">
        <f t="shared" si="6"/>
        <v>-310636.60572992958</v>
      </c>
      <c r="J21" s="78">
        <f t="shared" si="6"/>
        <v>-303540.1876945853</v>
      </c>
      <c r="K21" s="78">
        <f t="shared" si="6"/>
        <v>-297189.35716358089</v>
      </c>
      <c r="L21" s="78">
        <f t="shared" si="6"/>
        <v>-291505.7787395569</v>
      </c>
      <c r="M21" s="78">
        <f t="shared" si="6"/>
        <v>-286419.34735954617</v>
      </c>
      <c r="N21" s="78">
        <f t="shared" si="6"/>
        <v>-281867.32357217302</v>
      </c>
      <c r="O21" s="78">
        <f t="shared" si="6"/>
        <v>-277793.55966723914</v>
      </c>
      <c r="P21" s="78">
        <f t="shared" si="6"/>
        <v>-274147.80711225985</v>
      </c>
      <c r="Q21" s="78">
        <f t="shared" si="6"/>
        <v>-270885.09675340954</v>
      </c>
      <c r="R21" s="78">
        <f t="shared" si="6"/>
        <v>-267965.1841358596</v>
      </c>
      <c r="S21" s="78">
        <f t="shared" si="6"/>
        <v>-265352.05310171796</v>
      </c>
      <c r="T21" s="78">
        <f t="shared" si="6"/>
        <v>-263013.47154261492</v>
      </c>
      <c r="U21" s="78">
        <f t="shared" si="6"/>
        <v>-260920.59382729098</v>
      </c>
      <c r="V21" s="78">
        <f t="shared" si="6"/>
        <v>-259047.6050002604</v>
      </c>
      <c r="W21" s="78">
        <f t="shared" si="6"/>
        <v>-257371.40236286056</v>
      </c>
      <c r="X21" s="78">
        <f t="shared" si="6"/>
        <v>-255871.31050909305</v>
      </c>
      <c r="Y21" s="78">
        <f t="shared" si="6"/>
        <v>-254528.82630131827</v>
      </c>
      <c r="Z21" s="78">
        <f t="shared" si="6"/>
        <v>-253327.39064016312</v>
      </c>
      <c r="AA21" s="78">
        <f t="shared" si="6"/>
        <v>-252252.1842134984</v>
      </c>
      <c r="AB21" s="78">
        <f t="shared" si="6"/>
        <v>-251289.94470511758</v>
      </c>
      <c r="AC21" s="78">
        <f t="shared" si="6"/>
        <v>-250428.80320844601</v>
      </c>
      <c r="AD21" s="78">
        <f t="shared" si="6"/>
        <v>-249658.13782749776</v>
      </c>
      <c r="AE21" s="78">
        <f t="shared" si="6"/>
        <v>-248968.44265929636</v>
      </c>
      <c r="AF21" s="78">
        <f t="shared" si="6"/>
        <v>-248351.21054170068</v>
      </c>
      <c r="AG21" s="78">
        <f t="shared" si="6"/>
        <v>-247798.82812036932</v>
      </c>
      <c r="AH21" s="78">
        <f t="shared" si="6"/>
        <v>-247304.48194054887</v>
      </c>
      <c r="AI21" s="78">
        <f t="shared" si="6"/>
        <v>-246862.07440535963</v>
      </c>
      <c r="AJ21" s="78">
        <f t="shared" si="6"/>
        <v>-246466.14856395169</v>
      </c>
      <c r="AK21" s="78">
        <f t="shared" si="6"/>
        <v>-246111.82080181822</v>
      </c>
      <c r="AL21" s="78">
        <f t="shared" si="6"/>
        <v>-245794.72060302328</v>
      </c>
      <c r="AM21" s="78">
        <f t="shared" si="6"/>
        <v>-245510.93664133101</v>
      </c>
      <c r="AN21" s="78">
        <f t="shared" si="6"/>
        <v>-245256.96853528818</v>
      </c>
      <c r="AO21" s="78">
        <f t="shared" si="6"/>
        <v>-245029.68367217484</v>
      </c>
      <c r="AP21" s="78">
        <f t="shared" si="6"/>
        <v>-244826.27856826098</v>
      </c>
      <c r="AQ21" s="78">
        <f t="shared" si="6"/>
        <v>-244644.2442887605</v>
      </c>
      <c r="AR21" s="78">
        <f t="shared" si="6"/>
        <v>-244481.33550094906</v>
      </c>
      <c r="AS21" s="78">
        <f t="shared" si="6"/>
        <v>-244335.54277872655</v>
      </c>
      <c r="AT21" s="78">
        <f t="shared" si="6"/>
        <v>-244205.06781700961</v>
      </c>
      <c r="AU21" s="78">
        <f t="shared" si="6"/>
        <v>-244088.30125023233</v>
      </c>
      <c r="AV21" s="78">
        <f t="shared" si="6"/>
        <v>-243983.80280135342</v>
      </c>
      <c r="AW21" s="78">
        <f t="shared" si="6"/>
        <v>-243890.28351651461</v>
      </c>
      <c r="AX21" s="78">
        <f t="shared" si="6"/>
        <v>-243806.58986622034</v>
      </c>
      <c r="AY21" s="78">
        <f t="shared" si="6"/>
        <v>-243731.68951693247</v>
      </c>
      <c r="AZ21" s="78">
        <f t="shared" si="6"/>
        <v>-243664.65859757693</v>
      </c>
      <c r="BA21" s="78">
        <f t="shared" si="6"/>
        <v>-243604.67030389915</v>
      </c>
      <c r="BB21" s="78">
        <f t="shared" si="6"/>
        <v>-243550.98470010664</v>
      </c>
    </row>
    <row r="24" spans="2:54" x14ac:dyDescent="0.45">
      <c r="B24" s="72" t="s">
        <v>31</v>
      </c>
      <c r="C24" s="71">
        <f>C12</f>
        <v>17246.8</v>
      </c>
      <c r="D24" s="71">
        <f>C24+D12</f>
        <v>34493.599999999999</v>
      </c>
      <c r="E24" s="71">
        <f t="shared" ref="E24:BB24" si="8">D24+E12</f>
        <v>51740.399999999994</v>
      </c>
      <c r="F24" s="71">
        <f t="shared" si="8"/>
        <v>68987.199999999997</v>
      </c>
      <c r="G24" s="71">
        <f t="shared" si="8"/>
        <v>86234</v>
      </c>
      <c r="H24" s="71">
        <f t="shared" si="8"/>
        <v>103480.8</v>
      </c>
      <c r="I24" s="71">
        <f t="shared" si="8"/>
        <v>120727.6</v>
      </c>
      <c r="J24" s="71">
        <f t="shared" si="8"/>
        <v>137974.39999999999</v>
      </c>
      <c r="K24" s="71">
        <f t="shared" si="8"/>
        <v>155221.19999999998</v>
      </c>
      <c r="L24" s="71">
        <f t="shared" si="8"/>
        <v>172467.99999999997</v>
      </c>
      <c r="M24" s="78">
        <f t="shared" si="8"/>
        <v>189714.79999999996</v>
      </c>
      <c r="N24" s="78">
        <f t="shared" si="8"/>
        <v>206961.59999999995</v>
      </c>
      <c r="O24" s="71">
        <f t="shared" si="8"/>
        <v>224208.39999999994</v>
      </c>
      <c r="P24" s="71">
        <f t="shared" si="8"/>
        <v>241455.19999999992</v>
      </c>
      <c r="Q24" s="71">
        <f t="shared" si="8"/>
        <v>258701.99999999991</v>
      </c>
      <c r="R24" s="71">
        <f t="shared" si="8"/>
        <v>275948.79999999993</v>
      </c>
      <c r="S24" s="71">
        <f t="shared" si="8"/>
        <v>293195.59999999992</v>
      </c>
      <c r="T24" s="71">
        <f t="shared" si="8"/>
        <v>310442.39999999991</v>
      </c>
      <c r="U24" s="71">
        <f t="shared" si="8"/>
        <v>327689.1999999999</v>
      </c>
      <c r="V24" s="71">
        <f t="shared" si="8"/>
        <v>344935.99999999988</v>
      </c>
      <c r="W24" s="71">
        <f t="shared" si="8"/>
        <v>362182.79999999987</v>
      </c>
      <c r="X24" s="77">
        <f t="shared" si="8"/>
        <v>379429.59999999986</v>
      </c>
      <c r="Y24" s="77">
        <f t="shared" si="8"/>
        <v>396676.39999999985</v>
      </c>
      <c r="Z24" s="71">
        <f t="shared" si="8"/>
        <v>413923.19999999984</v>
      </c>
      <c r="AA24" s="71">
        <f t="shared" si="8"/>
        <v>431169.99999999983</v>
      </c>
      <c r="AB24" s="71">
        <f t="shared" si="8"/>
        <v>448416.79999999981</v>
      </c>
      <c r="AC24" s="71">
        <f t="shared" si="8"/>
        <v>465663.5999999998</v>
      </c>
      <c r="AD24" s="71">
        <f t="shared" si="8"/>
        <v>482910.39999999979</v>
      </c>
      <c r="AE24" s="71">
        <f t="shared" si="8"/>
        <v>500157.19999999978</v>
      </c>
      <c r="AF24" s="71">
        <f t="shared" si="8"/>
        <v>517403.99999999977</v>
      </c>
      <c r="AG24" s="71">
        <f t="shared" si="8"/>
        <v>534650.79999999981</v>
      </c>
      <c r="AH24" s="71">
        <f t="shared" si="8"/>
        <v>551897.59999999986</v>
      </c>
      <c r="AI24" s="71">
        <f t="shared" si="8"/>
        <v>569144.39999999991</v>
      </c>
      <c r="AJ24" s="71">
        <f t="shared" si="8"/>
        <v>586391.19999999995</v>
      </c>
      <c r="AK24" s="71">
        <f t="shared" si="8"/>
        <v>603638</v>
      </c>
      <c r="AL24" s="71">
        <f t="shared" si="8"/>
        <v>620884.80000000005</v>
      </c>
      <c r="AM24" s="71">
        <f t="shared" si="8"/>
        <v>638131.60000000009</v>
      </c>
      <c r="AN24" s="71">
        <f t="shared" si="8"/>
        <v>655378.40000000014</v>
      </c>
      <c r="AO24" s="71">
        <f t="shared" si="8"/>
        <v>672625.20000000019</v>
      </c>
      <c r="AP24" s="71">
        <f t="shared" si="8"/>
        <v>689872.00000000023</v>
      </c>
      <c r="AQ24" s="71">
        <f t="shared" si="8"/>
        <v>707118.80000000028</v>
      </c>
      <c r="AR24" s="71">
        <f t="shared" si="8"/>
        <v>724365.60000000033</v>
      </c>
      <c r="AS24" s="71">
        <f t="shared" si="8"/>
        <v>741612.40000000037</v>
      </c>
      <c r="AT24" s="71">
        <f t="shared" si="8"/>
        <v>758859.20000000042</v>
      </c>
      <c r="AU24" s="71">
        <f t="shared" si="8"/>
        <v>776106.00000000047</v>
      </c>
      <c r="AV24" s="71">
        <f t="shared" si="8"/>
        <v>793352.80000000051</v>
      </c>
      <c r="AW24" s="71">
        <f t="shared" si="8"/>
        <v>810599.60000000056</v>
      </c>
      <c r="AX24" s="71">
        <f t="shared" si="8"/>
        <v>827846.40000000061</v>
      </c>
      <c r="AY24" s="71">
        <f t="shared" si="8"/>
        <v>845093.20000000065</v>
      </c>
      <c r="AZ24" s="71">
        <f t="shared" si="8"/>
        <v>862340.0000000007</v>
      </c>
      <c r="BA24" s="71">
        <f t="shared" si="8"/>
        <v>879586.80000000075</v>
      </c>
      <c r="BB24" s="71">
        <f t="shared" si="8"/>
        <v>896833.60000000079</v>
      </c>
    </row>
    <row r="25" spans="2:54" x14ac:dyDescent="0.45">
      <c r="N25">
        <f>((D5-M24)/M24)</f>
        <v>1.055717318838594</v>
      </c>
    </row>
    <row r="26" spans="2:54" x14ac:dyDescent="0.45">
      <c r="N26" s="79">
        <f>M11+N25</f>
        <v>12.055717318838594</v>
      </c>
      <c r="O26" s="21" t="s">
        <v>186</v>
      </c>
      <c r="X26" s="2">
        <f>(390000-AG17)/(AH17-AG17)+31</f>
        <v>31.242046217784864</v>
      </c>
    </row>
    <row r="28" spans="2:54" x14ac:dyDescent="0.45">
      <c r="M28" s="22" t="s">
        <v>31</v>
      </c>
      <c r="N28" s="5">
        <v>22.61</v>
      </c>
    </row>
    <row r="29" spans="2:54" ht="15.75" x14ac:dyDescent="0.55000000000000004">
      <c r="M29" s="22" t="s">
        <v>19</v>
      </c>
      <c r="N29" s="5">
        <v>28.06</v>
      </c>
    </row>
    <row r="30" spans="2:54" x14ac:dyDescent="0.45">
      <c r="M30" s="22" t="s">
        <v>20</v>
      </c>
      <c r="N30" s="5">
        <v>31.24</v>
      </c>
    </row>
    <row r="31" spans="2:54" ht="15.75" x14ac:dyDescent="0.55000000000000004">
      <c r="M31" s="22" t="s">
        <v>21</v>
      </c>
      <c r="N31" s="7" t="s">
        <v>33</v>
      </c>
    </row>
  </sheetData>
  <mergeCells count="1">
    <mergeCell ref="H3:I3"/>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G32"/>
  <sheetViews>
    <sheetView workbookViewId="0">
      <selection activeCell="A24" sqref="A24"/>
    </sheetView>
  </sheetViews>
  <sheetFormatPr defaultRowHeight="14.25" x14ac:dyDescent="0.45"/>
  <cols>
    <col min="1" max="1" width="14.46484375" customWidth="1"/>
    <col min="3" max="3" width="9.1328125" customWidth="1"/>
    <col min="4" max="4" width="11.33203125" customWidth="1"/>
  </cols>
  <sheetData>
    <row r="1" spans="2:85" x14ac:dyDescent="0.45">
      <c r="N1" s="3"/>
      <c r="O1" s="3"/>
      <c r="S1" s="3"/>
      <c r="T1" s="3"/>
      <c r="U1" s="3"/>
    </row>
    <row r="2" spans="2:85" x14ac:dyDescent="0.45">
      <c r="D2" s="21" t="s">
        <v>181</v>
      </c>
      <c r="E2" s="21"/>
      <c r="F2" s="21"/>
      <c r="N2" s="3"/>
      <c r="O2" s="3"/>
      <c r="S2" s="3"/>
      <c r="T2" s="3"/>
      <c r="U2" s="3"/>
    </row>
    <row r="3" spans="2:85" x14ac:dyDescent="0.45">
      <c r="D3" s="11" t="s">
        <v>182</v>
      </c>
      <c r="E3" s="11"/>
      <c r="F3" s="11"/>
      <c r="H3" s="139" t="s">
        <v>178</v>
      </c>
      <c r="I3" s="140"/>
      <c r="J3" t="s">
        <v>180</v>
      </c>
      <c r="N3" s="3"/>
      <c r="O3" s="3"/>
      <c r="S3" s="3"/>
      <c r="T3" s="3"/>
      <c r="U3" s="3"/>
    </row>
    <row r="4" spans="2:85" x14ac:dyDescent="0.45">
      <c r="H4" s="6" t="s">
        <v>76</v>
      </c>
      <c r="I4" s="6">
        <f>'Vstupní hodnoty'!C69</f>
        <v>390000</v>
      </c>
      <c r="N4" s="3"/>
      <c r="O4" s="3"/>
      <c r="S4" s="3"/>
      <c r="T4" s="3"/>
      <c r="U4" s="3"/>
    </row>
    <row r="5" spans="2:85" x14ac:dyDescent="0.45">
      <c r="C5" s="14" t="s">
        <v>183</v>
      </c>
      <c r="D5" s="15">
        <f>I5</f>
        <v>650000</v>
      </c>
      <c r="H5" s="6" t="s">
        <v>77</v>
      </c>
      <c r="I5" s="6">
        <f>'Vstupní hodnoty'!C70</f>
        <v>650000</v>
      </c>
      <c r="N5" s="3"/>
      <c r="O5" s="3"/>
      <c r="S5" s="3"/>
      <c r="T5" s="3"/>
      <c r="U5" s="3"/>
    </row>
    <row r="6" spans="2:85" x14ac:dyDescent="0.45">
      <c r="B6" s="14" t="s">
        <v>184</v>
      </c>
      <c r="C6" s="3" t="s">
        <v>11</v>
      </c>
      <c r="D6" s="15">
        <f>'CSH, ISH'!D6</f>
        <v>1.55E-2</v>
      </c>
      <c r="E6" t="s">
        <v>12</v>
      </c>
      <c r="H6" s="6" t="s">
        <v>78</v>
      </c>
      <c r="I6" s="6">
        <f>'Vstupní hodnoty'!C71</f>
        <v>375000</v>
      </c>
      <c r="N6" s="3"/>
      <c r="O6" s="3"/>
      <c r="S6" s="3"/>
      <c r="T6" s="3"/>
      <c r="U6" s="3"/>
    </row>
    <row r="7" spans="2:85" x14ac:dyDescent="0.45">
      <c r="C7" s="3" t="s">
        <v>5</v>
      </c>
      <c r="D7" s="15">
        <f>'CSH, ISH'!D7</f>
        <v>2.1399999999999999E-2</v>
      </c>
      <c r="E7" t="s">
        <v>13</v>
      </c>
      <c r="H7" s="6" t="s">
        <v>79</v>
      </c>
      <c r="I7" s="6">
        <f>'Vstupní hodnoty'!C72</f>
        <v>390000</v>
      </c>
    </row>
    <row r="8" spans="2:85" x14ac:dyDescent="0.45">
      <c r="C8" s="3" t="s">
        <v>6</v>
      </c>
      <c r="D8" s="15">
        <f>'CSH, ISH'!D8</f>
        <v>0.1174</v>
      </c>
      <c r="E8" t="s">
        <v>14</v>
      </c>
      <c r="H8" s="6" t="s">
        <v>80</v>
      </c>
      <c r="I8" s="6">
        <f>'Vstupní hodnoty'!C73</f>
        <v>390000</v>
      </c>
    </row>
    <row r="11" spans="2:85" x14ac:dyDescent="0.45">
      <c r="B11" s="6" t="s">
        <v>187</v>
      </c>
      <c r="C11" s="20">
        <v>1</v>
      </c>
      <c r="D11" s="20">
        <v>2</v>
      </c>
      <c r="E11" s="20">
        <v>3</v>
      </c>
      <c r="F11" s="20">
        <v>4</v>
      </c>
      <c r="G11" s="20">
        <v>5</v>
      </c>
      <c r="H11" s="20">
        <v>6</v>
      </c>
      <c r="I11" s="20">
        <v>7</v>
      </c>
      <c r="J11" s="20">
        <v>8</v>
      </c>
      <c r="K11" s="20">
        <v>9</v>
      </c>
      <c r="L11" s="20">
        <v>10</v>
      </c>
      <c r="M11" s="20">
        <v>11</v>
      </c>
      <c r="N11" s="20">
        <v>12</v>
      </c>
      <c r="O11" s="20">
        <v>13</v>
      </c>
      <c r="P11" s="20">
        <v>14</v>
      </c>
      <c r="Q11" s="20">
        <v>15</v>
      </c>
      <c r="R11" s="20">
        <v>16</v>
      </c>
      <c r="S11" s="20">
        <v>17</v>
      </c>
      <c r="T11" s="20">
        <v>18</v>
      </c>
      <c r="U11" s="20">
        <v>19</v>
      </c>
      <c r="V11" s="20">
        <v>20</v>
      </c>
      <c r="W11" s="20">
        <v>21</v>
      </c>
      <c r="X11" s="20">
        <v>22</v>
      </c>
      <c r="Y11" s="20">
        <v>23</v>
      </c>
      <c r="Z11" s="20">
        <v>24</v>
      </c>
      <c r="AA11" s="20">
        <v>25</v>
      </c>
      <c r="AB11" s="20">
        <v>26</v>
      </c>
      <c r="AC11" s="20">
        <v>27</v>
      </c>
      <c r="AD11" s="20">
        <v>28</v>
      </c>
      <c r="AE11" s="20">
        <v>29</v>
      </c>
      <c r="AF11" s="20">
        <v>30</v>
      </c>
      <c r="AG11" s="20">
        <v>31</v>
      </c>
      <c r="AH11" s="20">
        <v>32</v>
      </c>
      <c r="AI11" s="20">
        <v>33</v>
      </c>
      <c r="AJ11" s="20">
        <v>34</v>
      </c>
      <c r="AK11" s="20">
        <v>35</v>
      </c>
      <c r="AL11" s="20">
        <v>36</v>
      </c>
      <c r="AM11" s="20">
        <v>37</v>
      </c>
      <c r="AN11" s="20">
        <v>38</v>
      </c>
      <c r="AO11" s="20">
        <v>39</v>
      </c>
      <c r="AP11" s="20">
        <v>40</v>
      </c>
      <c r="AQ11" s="20">
        <v>41</v>
      </c>
      <c r="AR11" s="20">
        <v>42</v>
      </c>
      <c r="AS11" s="20">
        <v>43</v>
      </c>
      <c r="AT11" s="20">
        <v>44</v>
      </c>
      <c r="AU11" s="20">
        <v>45</v>
      </c>
      <c r="AV11" s="20">
        <v>46</v>
      </c>
      <c r="AW11" s="20">
        <v>47</v>
      </c>
      <c r="AX11" s="20">
        <v>48</v>
      </c>
      <c r="AY11" s="20">
        <v>49</v>
      </c>
      <c r="AZ11" s="20">
        <v>50</v>
      </c>
      <c r="BA11" s="20">
        <v>51</v>
      </c>
      <c r="BB11" s="20">
        <v>52</v>
      </c>
      <c r="BC11" s="20">
        <v>53</v>
      </c>
      <c r="BD11" s="20">
        <v>54</v>
      </c>
      <c r="BE11" s="20">
        <v>55</v>
      </c>
      <c r="BF11" s="20">
        <v>56</v>
      </c>
      <c r="BG11" s="20">
        <v>57</v>
      </c>
      <c r="BH11" s="20">
        <v>58</v>
      </c>
      <c r="BI11" s="20">
        <v>59</v>
      </c>
      <c r="BJ11" s="20">
        <v>60</v>
      </c>
      <c r="BK11" s="20">
        <v>61</v>
      </c>
      <c r="BL11" s="20">
        <v>62</v>
      </c>
      <c r="BM11" s="20">
        <v>63</v>
      </c>
      <c r="BN11" s="20">
        <v>64</v>
      </c>
      <c r="BO11" s="20">
        <v>65</v>
      </c>
      <c r="BP11" s="20">
        <v>66</v>
      </c>
      <c r="BQ11" s="20">
        <v>67</v>
      </c>
      <c r="BR11" s="20">
        <v>68</v>
      </c>
      <c r="BS11" s="20">
        <v>69</v>
      </c>
      <c r="BT11" s="20">
        <v>70</v>
      </c>
      <c r="BU11" s="20">
        <v>71</v>
      </c>
      <c r="BV11" s="20">
        <v>72</v>
      </c>
      <c r="BW11" s="20">
        <v>73</v>
      </c>
      <c r="BX11" s="20">
        <v>74</v>
      </c>
      <c r="BY11" s="20">
        <v>75</v>
      </c>
      <c r="BZ11" s="20">
        <v>76</v>
      </c>
      <c r="CA11" s="20">
        <v>77</v>
      </c>
      <c r="CB11" s="20">
        <v>78</v>
      </c>
      <c r="CC11" s="20">
        <v>79</v>
      </c>
      <c r="CD11" s="20">
        <v>80</v>
      </c>
      <c r="CE11" s="20">
        <v>81</v>
      </c>
      <c r="CF11" s="20">
        <v>82</v>
      </c>
      <c r="CG11" s="20">
        <v>83</v>
      </c>
    </row>
    <row r="12" spans="2:85" x14ac:dyDescent="0.45">
      <c r="B12" s="6" t="s">
        <v>1</v>
      </c>
      <c r="C12" s="67">
        <f>'Vstupní hodnoty'!C61</f>
        <v>18482.64</v>
      </c>
      <c r="D12" s="67">
        <f>'Vstupní hodnoty'!D61</f>
        <v>18482.64</v>
      </c>
      <c r="E12" s="67">
        <f>'Vstupní hodnoty'!E61</f>
        <v>18482.64</v>
      </c>
      <c r="F12" s="67">
        <f>'Vstupní hodnoty'!F61</f>
        <v>18482.64</v>
      </c>
      <c r="G12" s="67">
        <f>'Vstupní hodnoty'!G61</f>
        <v>18482.64</v>
      </c>
      <c r="H12" s="67">
        <f>C12</f>
        <v>18482.64</v>
      </c>
      <c r="I12" s="67">
        <f t="shared" ref="I12:BB12" si="0">D12</f>
        <v>18482.64</v>
      </c>
      <c r="J12" s="67">
        <f t="shared" si="0"/>
        <v>18482.64</v>
      </c>
      <c r="K12" s="67">
        <f t="shared" si="0"/>
        <v>18482.64</v>
      </c>
      <c r="L12" s="67">
        <f t="shared" si="0"/>
        <v>18482.64</v>
      </c>
      <c r="M12" s="67">
        <f t="shared" si="0"/>
        <v>18482.64</v>
      </c>
      <c r="N12" s="67">
        <f t="shared" si="0"/>
        <v>18482.64</v>
      </c>
      <c r="O12" s="67">
        <f t="shared" si="0"/>
        <v>18482.64</v>
      </c>
      <c r="P12" s="67">
        <f t="shared" si="0"/>
        <v>18482.64</v>
      </c>
      <c r="Q12" s="67">
        <f t="shared" si="0"/>
        <v>18482.64</v>
      </c>
      <c r="R12" s="67">
        <f t="shared" si="0"/>
        <v>18482.64</v>
      </c>
      <c r="S12" s="67">
        <f t="shared" si="0"/>
        <v>18482.64</v>
      </c>
      <c r="T12" s="67">
        <f t="shared" si="0"/>
        <v>18482.64</v>
      </c>
      <c r="U12" s="67">
        <f t="shared" si="0"/>
        <v>18482.64</v>
      </c>
      <c r="V12" s="67">
        <f t="shared" si="0"/>
        <v>18482.64</v>
      </c>
      <c r="W12" s="67">
        <f t="shared" si="0"/>
        <v>18482.64</v>
      </c>
      <c r="X12" s="67">
        <f t="shared" si="0"/>
        <v>18482.64</v>
      </c>
      <c r="Y12" s="67">
        <f t="shared" si="0"/>
        <v>18482.64</v>
      </c>
      <c r="Z12" s="67">
        <f t="shared" si="0"/>
        <v>18482.64</v>
      </c>
      <c r="AA12" s="67">
        <f t="shared" si="0"/>
        <v>18482.64</v>
      </c>
      <c r="AB12" s="67">
        <f t="shared" si="0"/>
        <v>18482.64</v>
      </c>
      <c r="AC12" s="67">
        <f t="shared" si="0"/>
        <v>18482.64</v>
      </c>
      <c r="AD12" s="67">
        <f t="shared" si="0"/>
        <v>18482.64</v>
      </c>
      <c r="AE12" s="67">
        <f t="shared" si="0"/>
        <v>18482.64</v>
      </c>
      <c r="AF12" s="67">
        <f t="shared" si="0"/>
        <v>18482.64</v>
      </c>
      <c r="AG12" s="67">
        <f t="shared" si="0"/>
        <v>18482.64</v>
      </c>
      <c r="AH12" s="67">
        <f t="shared" si="0"/>
        <v>18482.64</v>
      </c>
      <c r="AI12" s="67">
        <f t="shared" si="0"/>
        <v>18482.64</v>
      </c>
      <c r="AJ12" s="67">
        <f t="shared" si="0"/>
        <v>18482.64</v>
      </c>
      <c r="AK12" s="67">
        <f t="shared" si="0"/>
        <v>18482.64</v>
      </c>
      <c r="AL12" s="67">
        <f t="shared" si="0"/>
        <v>18482.64</v>
      </c>
      <c r="AM12" s="67">
        <f t="shared" si="0"/>
        <v>18482.64</v>
      </c>
      <c r="AN12" s="67">
        <f t="shared" si="0"/>
        <v>18482.64</v>
      </c>
      <c r="AO12" s="67">
        <f t="shared" si="0"/>
        <v>18482.64</v>
      </c>
      <c r="AP12" s="67">
        <f t="shared" si="0"/>
        <v>18482.64</v>
      </c>
      <c r="AQ12" s="67">
        <f t="shared" si="0"/>
        <v>18482.64</v>
      </c>
      <c r="AR12" s="67">
        <f t="shared" si="0"/>
        <v>18482.64</v>
      </c>
      <c r="AS12" s="67">
        <f t="shared" si="0"/>
        <v>18482.64</v>
      </c>
      <c r="AT12" s="67">
        <f t="shared" si="0"/>
        <v>18482.64</v>
      </c>
      <c r="AU12" s="67">
        <f t="shared" si="0"/>
        <v>18482.64</v>
      </c>
      <c r="AV12" s="67">
        <f t="shared" si="0"/>
        <v>18482.64</v>
      </c>
      <c r="AW12" s="67">
        <f t="shared" si="0"/>
        <v>18482.64</v>
      </c>
      <c r="AX12" s="67">
        <f t="shared" si="0"/>
        <v>18482.64</v>
      </c>
      <c r="AY12" s="67">
        <f t="shared" si="0"/>
        <v>18482.64</v>
      </c>
      <c r="AZ12" s="67">
        <f t="shared" si="0"/>
        <v>18482.64</v>
      </c>
      <c r="BA12" s="67">
        <f t="shared" si="0"/>
        <v>18482.64</v>
      </c>
      <c r="BB12" s="67">
        <f t="shared" si="0"/>
        <v>18482.64</v>
      </c>
      <c r="BC12" s="67">
        <f t="shared" ref="BC12" si="1">AX12</f>
        <v>18482.64</v>
      </c>
      <c r="BD12" s="67">
        <f t="shared" ref="BD12" si="2">AY12</f>
        <v>18482.64</v>
      </c>
      <c r="BE12" s="67">
        <f t="shared" ref="BE12" si="3">AZ12</f>
        <v>18482.64</v>
      </c>
      <c r="BF12" s="67">
        <f t="shared" ref="BF12" si="4">BA12</f>
        <v>18482.64</v>
      </c>
      <c r="BG12" s="67">
        <f t="shared" ref="BG12" si="5">BB12</f>
        <v>18482.64</v>
      </c>
      <c r="BH12" s="67">
        <f t="shared" ref="BH12" si="6">BC12</f>
        <v>18482.64</v>
      </c>
      <c r="BI12" s="67">
        <f t="shared" ref="BI12" si="7">BD12</f>
        <v>18482.64</v>
      </c>
      <c r="BJ12" s="67">
        <f t="shared" ref="BJ12" si="8">BE12</f>
        <v>18482.64</v>
      </c>
      <c r="BK12" s="67">
        <f t="shared" ref="BK12" si="9">BF12</f>
        <v>18482.64</v>
      </c>
      <c r="BL12" s="67">
        <f t="shared" ref="BL12" si="10">BG12</f>
        <v>18482.64</v>
      </c>
      <c r="BM12" s="67">
        <f t="shared" ref="BM12" si="11">BH12</f>
        <v>18482.64</v>
      </c>
      <c r="BN12" s="67">
        <f t="shared" ref="BN12" si="12">BI12</f>
        <v>18482.64</v>
      </c>
      <c r="BO12" s="67">
        <f t="shared" ref="BO12" si="13">BJ12</f>
        <v>18482.64</v>
      </c>
      <c r="BP12" s="67">
        <f t="shared" ref="BP12" si="14">BK12</f>
        <v>18482.64</v>
      </c>
      <c r="BQ12" s="67">
        <f t="shared" ref="BQ12" si="15">BL12</f>
        <v>18482.64</v>
      </c>
      <c r="BR12" s="67">
        <f t="shared" ref="BR12" si="16">BM12</f>
        <v>18482.64</v>
      </c>
      <c r="BS12" s="67">
        <f t="shared" ref="BS12" si="17">BN12</f>
        <v>18482.64</v>
      </c>
      <c r="BT12" s="67">
        <f t="shared" ref="BT12" si="18">BO12</f>
        <v>18482.64</v>
      </c>
      <c r="BU12" s="67">
        <f t="shared" ref="BU12" si="19">BP12</f>
        <v>18482.64</v>
      </c>
      <c r="BV12" s="67">
        <f t="shared" ref="BV12" si="20">BQ12</f>
        <v>18482.64</v>
      </c>
      <c r="BW12" s="67">
        <f t="shared" ref="BW12" si="21">BR12</f>
        <v>18482.64</v>
      </c>
      <c r="BX12" s="67">
        <f t="shared" ref="BX12" si="22">BS12</f>
        <v>18482.64</v>
      </c>
      <c r="BY12" s="67">
        <f t="shared" ref="BY12" si="23">BT12</f>
        <v>18482.64</v>
      </c>
      <c r="BZ12" s="67">
        <f t="shared" ref="BZ12" si="24">BU12</f>
        <v>18482.64</v>
      </c>
      <c r="CA12" s="67">
        <f t="shared" ref="CA12" si="25">BV12</f>
        <v>18482.64</v>
      </c>
      <c r="CB12" s="67">
        <f t="shared" ref="CB12" si="26">BW12</f>
        <v>18482.64</v>
      </c>
      <c r="CC12" s="67">
        <f t="shared" ref="CC12" si="27">BX12</f>
        <v>18482.64</v>
      </c>
      <c r="CD12" s="67">
        <f t="shared" ref="CD12" si="28">BY12</f>
        <v>18482.64</v>
      </c>
      <c r="CE12" s="67">
        <f t="shared" ref="CE12" si="29">BZ12</f>
        <v>18482.64</v>
      </c>
      <c r="CF12" s="67">
        <f t="shared" ref="CF12" si="30">CA12</f>
        <v>18482.64</v>
      </c>
      <c r="CG12" s="67">
        <f t="shared" ref="CG12" si="31">CB12</f>
        <v>18482.64</v>
      </c>
    </row>
    <row r="13" spans="2:85" x14ac:dyDescent="0.45">
      <c r="B13" s="22" t="s">
        <v>12</v>
      </c>
      <c r="C13" s="68">
        <f>C$12/POWER(1+$D6,C$11)</f>
        <v>18200.531757754798</v>
      </c>
      <c r="D13" s="68">
        <f t="shared" ref="D13:BB13" si="32">D12/POWER(1+$D6,D$11)</f>
        <v>17922.729451260264</v>
      </c>
      <c r="E13" s="68">
        <f t="shared" si="32"/>
        <v>17649.167357223301</v>
      </c>
      <c r="F13" s="68">
        <f t="shared" si="32"/>
        <v>17379.780755512846</v>
      </c>
      <c r="G13" s="68">
        <f t="shared" si="32"/>
        <v>17114.505913848199</v>
      </c>
      <c r="H13" s="68">
        <f t="shared" si="32"/>
        <v>16853.280072721023</v>
      </c>
      <c r="I13" s="68">
        <f t="shared" si="32"/>
        <v>16596.041430547531</v>
      </c>
      <c r="J13" s="68">
        <f t="shared" si="32"/>
        <v>16342.729129047297</v>
      </c>
      <c r="K13" s="68">
        <f t="shared" si="32"/>
        <v>16093.283238845195</v>
      </c>
      <c r="L13" s="68">
        <f t="shared" si="32"/>
        <v>15847.64474529315</v>
      </c>
      <c r="M13" s="68">
        <f t="shared" si="32"/>
        <v>15605.755534508269</v>
      </c>
      <c r="N13" s="68">
        <f t="shared" si="32"/>
        <v>15367.558379624092</v>
      </c>
      <c r="O13" s="68">
        <f t="shared" si="32"/>
        <v>15132.99692725169</v>
      </c>
      <c r="P13" s="68">
        <f t="shared" si="32"/>
        <v>14902.015684147405</v>
      </c>
      <c r="Q13" s="68">
        <f t="shared" si="32"/>
        <v>14674.5600040841</v>
      </c>
      <c r="R13" s="68">
        <f t="shared" si="32"/>
        <v>14450.576074922794</v>
      </c>
      <c r="S13" s="68">
        <f t="shared" si="32"/>
        <v>14230.010905881629</v>
      </c>
      <c r="T13" s="68">
        <f t="shared" si="32"/>
        <v>14012.812314999141</v>
      </c>
      <c r="U13" s="68">
        <f t="shared" si="32"/>
        <v>13798.928916788909</v>
      </c>
      <c r="V13" s="68">
        <f t="shared" si="32"/>
        <v>13588.310110082628</v>
      </c>
      <c r="W13" s="68">
        <f t="shared" si="32"/>
        <v>13380.906066058717</v>
      </c>
      <c r="X13" s="68">
        <f t="shared" si="32"/>
        <v>13176.667716453683</v>
      </c>
      <c r="Y13" s="68">
        <f t="shared" si="32"/>
        <v>12975.546741953403</v>
      </c>
      <c r="Z13" s="68">
        <f t="shared" si="32"/>
        <v>12777.495560761596</v>
      </c>
      <c r="AA13" s="68">
        <f t="shared" si="32"/>
        <v>12582.467317342782</v>
      </c>
      <c r="AB13" s="68">
        <f t="shared" si="32"/>
        <v>12390.415871337058</v>
      </c>
      <c r="AC13" s="68">
        <f t="shared" si="32"/>
        <v>12201.295786644074</v>
      </c>
      <c r="AD13" s="68">
        <f t="shared" si="32"/>
        <v>12015.062320673627</v>
      </c>
      <c r="AE13" s="68">
        <f t="shared" si="32"/>
        <v>11831.671413760343</v>
      </c>
      <c r="AF13" s="68">
        <f t="shared" si="32"/>
        <v>11651.079678739874</v>
      </c>
      <c r="AG13" s="68">
        <f t="shared" si="32"/>
        <v>11473.244390684265</v>
      </c>
      <c r="AH13" s="68">
        <f t="shared" si="32"/>
        <v>11298.123476793959</v>
      </c>
      <c r="AI13" s="68">
        <f t="shared" si="32"/>
        <v>11125.675506444075</v>
      </c>
      <c r="AJ13" s="68">
        <f t="shared" si="32"/>
        <v>10955.859681382643</v>
      </c>
      <c r="AK13" s="68">
        <f t="shared" si="32"/>
        <v>10788.635826078427</v>
      </c>
      <c r="AL13" s="68">
        <f t="shared" si="32"/>
        <v>10623.964378216075</v>
      </c>
      <c r="AM13" s="68">
        <f t="shared" si="32"/>
        <v>10461.80637933636</v>
      </c>
      <c r="AN13" s="68">
        <f t="shared" si="32"/>
        <v>10302.123465619261</v>
      </c>
      <c r="AO13" s="68">
        <f t="shared" si="32"/>
        <v>10144.877858807738</v>
      </c>
      <c r="AP13" s="68">
        <f t="shared" si="32"/>
        <v>9990.0323572700527</v>
      </c>
      <c r="AQ13" s="68">
        <f t="shared" si="32"/>
        <v>9837.5503271984744</v>
      </c>
      <c r="AR13" s="68">
        <f t="shared" si="32"/>
        <v>9687.3956939423679</v>
      </c>
      <c r="AS13" s="68">
        <f t="shared" si="32"/>
        <v>9539.532933473527</v>
      </c>
      <c r="AT13" s="68">
        <f t="shared" si="32"/>
        <v>9393.927063981806</v>
      </c>
      <c r="AU13" s="68">
        <f t="shared" si="32"/>
        <v>9250.5436375990212</v>
      </c>
      <c r="AV13" s="68">
        <f t="shared" si="32"/>
        <v>9109.3487322491601</v>
      </c>
      <c r="AW13" s="68">
        <f t="shared" si="32"/>
        <v>8970.3089436230021</v>
      </c>
      <c r="AX13" s="68">
        <f t="shared" si="32"/>
        <v>8833.3913772752348</v>
      </c>
      <c r="AY13" s="68">
        <f t="shared" si="32"/>
        <v>8698.5636408421797</v>
      </c>
      <c r="AZ13" s="68">
        <f t="shared" si="32"/>
        <v>8565.7938363783142</v>
      </c>
      <c r="BA13" s="68">
        <f t="shared" si="32"/>
        <v>8435.0505528097619</v>
      </c>
      <c r="BB13" s="68">
        <f t="shared" si="32"/>
        <v>8306.3028585029642</v>
      </c>
      <c r="BC13" s="68">
        <f t="shared" ref="BC13:BI13" si="33">BC12/POWER(1+$D6,BC$11)</f>
        <v>8179.520293946789</v>
      </c>
      <c r="BD13" s="68">
        <f t="shared" si="33"/>
        <v>8054.6728645463209</v>
      </c>
      <c r="BE13" s="68">
        <f t="shared" si="33"/>
        <v>7931.7310335266566</v>
      </c>
      <c r="BF13" s="68">
        <f t="shared" si="33"/>
        <v>7810.6657149450066</v>
      </c>
      <c r="BG13" s="68">
        <f t="shared" si="33"/>
        <v>7691.4482668094606</v>
      </c>
      <c r="BH13" s="68">
        <f t="shared" si="33"/>
        <v>7574.0504843027666</v>
      </c>
      <c r="BI13" s="68">
        <f t="shared" si="33"/>
        <v>7458.4445931095679</v>
      </c>
      <c r="BJ13" s="68">
        <f t="shared" ref="BJ13:CG13" si="34">BJ12/POWER(1+$D6,BJ$11)</f>
        <v>7344.603242845461</v>
      </c>
      <c r="BK13" s="68">
        <f t="shared" si="34"/>
        <v>7232.4995005863721</v>
      </c>
      <c r="BL13" s="68">
        <f t="shared" si="34"/>
        <v>7122.1068444966741</v>
      </c>
      <c r="BM13" s="68">
        <f t="shared" si="34"/>
        <v>7013.3991575545751</v>
      </c>
      <c r="BN13" s="68">
        <f t="shared" si="34"/>
        <v>6906.3507213732892</v>
      </c>
      <c r="BO13" s="68">
        <f t="shared" si="34"/>
        <v>6800.9362101164834</v>
      </c>
      <c r="BP13" s="68">
        <f t="shared" si="34"/>
        <v>6697.1306845066301</v>
      </c>
      <c r="BQ13" s="68">
        <f t="shared" si="34"/>
        <v>6594.9095859247955</v>
      </c>
      <c r="BR13" s="68">
        <f t="shared" si="34"/>
        <v>6494.2487306004859</v>
      </c>
      <c r="BS13" s="68">
        <f t="shared" si="34"/>
        <v>6395.1243038901875</v>
      </c>
      <c r="BT13" s="68">
        <f t="shared" si="34"/>
        <v>6297.5128546432179</v>
      </c>
      <c r="BU13" s="68">
        <f t="shared" si="34"/>
        <v>6201.3912896535867</v>
      </c>
      <c r="BV13" s="68">
        <f t="shared" si="34"/>
        <v>6106.7368681965381</v>
      </c>
      <c r="BW13" s="68">
        <f t="shared" si="34"/>
        <v>6013.5271966484861</v>
      </c>
      <c r="BX13" s="68">
        <f t="shared" si="34"/>
        <v>5921.7402231890565</v>
      </c>
      <c r="BY13" s="68">
        <f t="shared" si="34"/>
        <v>5831.3542325840026</v>
      </c>
      <c r="BZ13" s="68">
        <f t="shared" si="34"/>
        <v>5742.3478410477619</v>
      </c>
      <c r="CA13" s="68">
        <f t="shared" si="34"/>
        <v>5654.6999911844032</v>
      </c>
      <c r="CB13" s="68">
        <f t="shared" si="34"/>
        <v>5568.3899470058122</v>
      </c>
      <c r="CC13" s="68">
        <f t="shared" si="34"/>
        <v>5483.3972890259101</v>
      </c>
      <c r="CD13" s="68">
        <f t="shared" si="34"/>
        <v>5399.7019094297484</v>
      </c>
      <c r="CE13" s="68">
        <f t="shared" si="34"/>
        <v>5317.2840073163452</v>
      </c>
      <c r="CF13" s="68">
        <f t="shared" si="34"/>
        <v>5236.1240840141254</v>
      </c>
      <c r="CG13" s="68">
        <f t="shared" si="34"/>
        <v>5156.2029384678726</v>
      </c>
    </row>
    <row r="14" spans="2:85" x14ac:dyDescent="0.45">
      <c r="B14" s="22" t="s">
        <v>13</v>
      </c>
      <c r="C14" s="68">
        <f t="shared" ref="C14:BB15" si="35">C$12/POWER(1+$D7,C$11)</f>
        <v>18095.398472684548</v>
      </c>
      <c r="D14" s="68">
        <f t="shared" si="35"/>
        <v>17716.270288510423</v>
      </c>
      <c r="E14" s="68">
        <f t="shared" si="35"/>
        <v>17345.08545967341</v>
      </c>
      <c r="F14" s="68">
        <f t="shared" si="35"/>
        <v>16981.677559891723</v>
      </c>
      <c r="G14" s="68">
        <f t="shared" si="35"/>
        <v>16625.883649786298</v>
      </c>
      <c r="H14" s="68">
        <f t="shared" si="35"/>
        <v>16277.544203824449</v>
      </c>
      <c r="I14" s="68">
        <f t="shared" si="35"/>
        <v>15936.503038794252</v>
      </c>
      <c r="J14" s="68">
        <f t="shared" si="35"/>
        <v>15602.607243777415</v>
      </c>
      <c r="K14" s="68">
        <f t="shared" si="35"/>
        <v>15275.7071115894</v>
      </c>
      <c r="L14" s="68">
        <f t="shared" si="35"/>
        <v>14955.65607165596</v>
      </c>
      <c r="M14" s="68">
        <f t="shared" si="35"/>
        <v>14642.310624296024</v>
      </c>
      <c r="N14" s="68">
        <f t="shared" si="35"/>
        <v>14335.530276381458</v>
      </c>
      <c r="O14" s="68">
        <f t="shared" si="35"/>
        <v>14035.177478344878</v>
      </c>
      <c r="P14" s="68">
        <f t="shared" si="35"/>
        <v>13741.117562507217</v>
      </c>
      <c r="Q14" s="68">
        <f t="shared" si="35"/>
        <v>13453.218682697492</v>
      </c>
      <c r="R14" s="68">
        <f t="shared" si="35"/>
        <v>13171.351755137548</v>
      </c>
      <c r="S14" s="68">
        <f t="shared" si="35"/>
        <v>12895.390400565446</v>
      </c>
      <c r="T14" s="68">
        <f t="shared" si="35"/>
        <v>12625.210887571415</v>
      </c>
      <c r="U14" s="68">
        <f t="shared" si="35"/>
        <v>12360.692077121024</v>
      </c>
      <c r="V14" s="68">
        <f t="shared" si="35"/>
        <v>12101.715368240672</v>
      </c>
      <c r="W14" s="68">
        <f t="shared" si="35"/>
        <v>11848.164644841072</v>
      </c>
      <c r="X14" s="68">
        <f t="shared" si="35"/>
        <v>11599.926223654855</v>
      </c>
      <c r="Y14" s="68">
        <f t="shared" si="35"/>
        <v>11356.888803264983</v>
      </c>
      <c r="Z14" s="68">
        <f t="shared" si="35"/>
        <v>11118.943414201081</v>
      </c>
      <c r="AA14" s="68">
        <f t="shared" si="35"/>
        <v>10885.983370081338</v>
      </c>
      <c r="AB14" s="68">
        <f t="shared" si="35"/>
        <v>10657.904219778085</v>
      </c>
      <c r="AC14" s="68">
        <f t="shared" si="35"/>
        <v>10434.603700585554</v>
      </c>
      <c r="AD14" s="68">
        <f t="shared" si="35"/>
        <v>10215.981692368858</v>
      </c>
      <c r="AE14" s="68">
        <f t="shared" si="35"/>
        <v>10001.940172673645</v>
      </c>
      <c r="AF14" s="68">
        <f t="shared" si="35"/>
        <v>9792.3831727762281</v>
      </c>
      <c r="AG14" s="68">
        <f t="shared" si="35"/>
        <v>9587.2167346546194</v>
      </c>
      <c r="AH14" s="68">
        <f t="shared" si="35"/>
        <v>9386.3488688609941</v>
      </c>
      <c r="AI14" s="68">
        <f t="shared" si="35"/>
        <v>9189.6895132768677</v>
      </c>
      <c r="AJ14" s="68">
        <f t="shared" si="35"/>
        <v>8997.1504927323931</v>
      </c>
      <c r="AK14" s="68">
        <f t="shared" si="35"/>
        <v>8808.6454794716974</v>
      </c>
      <c r="AL14" s="68">
        <f t="shared" si="35"/>
        <v>8624.089954446541</v>
      </c>
      <c r="AM14" s="68">
        <f t="shared" si="35"/>
        <v>8443.401169420933</v>
      </c>
      <c r="AN14" s="68">
        <f t="shared" si="35"/>
        <v>8266.498109869719</v>
      </c>
      <c r="AO14" s="68">
        <f t="shared" si="35"/>
        <v>8093.3014586545105</v>
      </c>
      <c r="AP14" s="68">
        <f t="shared" si="35"/>
        <v>7923.7335604606533</v>
      </c>
      <c r="AQ14" s="68">
        <f t="shared" si="35"/>
        <v>7757.7183869792952</v>
      </c>
      <c r="AR14" s="68">
        <f t="shared" si="35"/>
        <v>7595.1815028189685</v>
      </c>
      <c r="AS14" s="68">
        <f t="shared" si="35"/>
        <v>7436.0500321313566</v>
      </c>
      <c r="AT14" s="68">
        <f t="shared" si="35"/>
        <v>7280.2526259363176</v>
      </c>
      <c r="AU14" s="68">
        <f t="shared" si="35"/>
        <v>7127.7194301315039</v>
      </c>
      <c r="AV14" s="68">
        <f t="shared" si="35"/>
        <v>6978.3820541722171</v>
      </c>
      <c r="AW14" s="68">
        <f t="shared" si="35"/>
        <v>6832.1735404074952</v>
      </c>
      <c r="AX14" s="68">
        <f t="shared" si="35"/>
        <v>6689.0283340586402</v>
      </c>
      <c r="AY14" s="68">
        <f t="shared" si="35"/>
        <v>6548.8822538267477</v>
      </c>
      <c r="AZ14" s="68">
        <f t="shared" si="35"/>
        <v>6411.6724631160623</v>
      </c>
      <c r="BA14" s="68">
        <f t="shared" si="35"/>
        <v>6277.3374418602525</v>
      </c>
      <c r="BB14" s="68">
        <f t="shared" si="35"/>
        <v>6145.8169589389581</v>
      </c>
      <c r="BC14" s="68">
        <f t="shared" ref="BC14:BI14" si="36">BC$12/POWER(1+$D7,BC$11)</f>
        <v>6017.0520451722714</v>
      </c>
      <c r="BD14" s="68">
        <f t="shared" si="36"/>
        <v>5890.9849668810157</v>
      </c>
      <c r="BE14" s="68">
        <f t="shared" si="36"/>
        <v>5767.5592000009938</v>
      </c>
      <c r="BF14" s="68">
        <f t="shared" si="36"/>
        <v>5646.7194047395669</v>
      </c>
      <c r="BG14" s="68">
        <f t="shared" si="36"/>
        <v>5528.4114007632334</v>
      </c>
      <c r="BH14" s="68">
        <f t="shared" si="36"/>
        <v>5412.5821429050638</v>
      </c>
      <c r="BI14" s="68">
        <f t="shared" si="36"/>
        <v>5299.1796973811079</v>
      </c>
      <c r="BJ14" s="68">
        <f t="shared" ref="BJ14:CG14" si="37">BJ$12/POWER(1+$D7,BJ$11)</f>
        <v>5188.1532185050983</v>
      </c>
      <c r="BK14" s="68">
        <f t="shared" si="37"/>
        <v>5079.4529258910306</v>
      </c>
      <c r="BL14" s="68">
        <f t="shared" si="37"/>
        <v>4973.0300821333749</v>
      </c>
      <c r="BM14" s="68">
        <f t="shared" si="37"/>
        <v>4868.8369709549388</v>
      </c>
      <c r="BN14" s="68">
        <f t="shared" si="37"/>
        <v>4766.8268758125496</v>
      </c>
      <c r="BO14" s="68">
        <f t="shared" si="37"/>
        <v>4666.9540589509979</v>
      </c>
      <c r="BP14" s="68">
        <f t="shared" si="37"/>
        <v>4569.1737408958261</v>
      </c>
      <c r="BQ14" s="68">
        <f t="shared" si="37"/>
        <v>4473.4420803757839</v>
      </c>
      <c r="BR14" s="68">
        <f t="shared" si="37"/>
        <v>4379.7161546659327</v>
      </c>
      <c r="BS14" s="68">
        <f t="shared" si="37"/>
        <v>4287.9539403426006</v>
      </c>
      <c r="BT14" s="68">
        <f t="shared" si="37"/>
        <v>4198.1142944415496</v>
      </c>
      <c r="BU14" s="68">
        <f t="shared" si="37"/>
        <v>4110.156936010917</v>
      </c>
      <c r="BV14" s="68">
        <f t="shared" si="37"/>
        <v>4024.0424280506327</v>
      </c>
      <c r="BW14" s="68">
        <f t="shared" si="37"/>
        <v>3939.7321598302647</v>
      </c>
      <c r="BX14" s="68">
        <f t="shared" si="37"/>
        <v>3857.1883295773096</v>
      </c>
      <c r="BY14" s="68">
        <f t="shared" si="37"/>
        <v>3776.3739275282055</v>
      </c>
      <c r="BZ14" s="68">
        <f t="shared" si="37"/>
        <v>3697.2527193344476</v>
      </c>
      <c r="CA14" s="68">
        <f t="shared" si="37"/>
        <v>3619.7892298163779</v>
      </c>
      <c r="CB14" s="68">
        <f t="shared" si="37"/>
        <v>3543.9487270573491</v>
      </c>
      <c r="CC14" s="68">
        <f t="shared" si="37"/>
        <v>3469.697206831162</v>
      </c>
      <c r="CD14" s="68">
        <f t="shared" si="37"/>
        <v>3397.0013773557489</v>
      </c>
      <c r="CE14" s="68">
        <f t="shared" si="37"/>
        <v>3325.8286443663092</v>
      </c>
      <c r="CF14" s="68">
        <f t="shared" si="37"/>
        <v>3256.1470965011836</v>
      </c>
      <c r="CG14" s="68">
        <f t="shared" si="37"/>
        <v>3187.9254909939136</v>
      </c>
    </row>
    <row r="15" spans="2:85" s="32" customFormat="1" x14ac:dyDescent="0.45">
      <c r="B15" s="22" t="s">
        <v>14</v>
      </c>
      <c r="C15" s="73">
        <f t="shared" si="35"/>
        <v>16540.755324861286</v>
      </c>
      <c r="D15" s="73">
        <f t="shared" si="35"/>
        <v>14802.89540438633</v>
      </c>
      <c r="E15" s="73">
        <f t="shared" si="35"/>
        <v>13247.624310351111</v>
      </c>
      <c r="F15" s="73">
        <f t="shared" si="35"/>
        <v>11855.758287409264</v>
      </c>
      <c r="G15" s="73">
        <f t="shared" si="35"/>
        <v>10610.129127804963</v>
      </c>
      <c r="H15" s="73">
        <f t="shared" si="35"/>
        <v>9495.3724071997167</v>
      </c>
      <c r="I15" s="73">
        <f t="shared" si="35"/>
        <v>8497.7379695719665</v>
      </c>
      <c r="J15" s="73">
        <f t="shared" si="35"/>
        <v>7604.9203235832902</v>
      </c>
      <c r="K15" s="73">
        <f t="shared" si="35"/>
        <v>6805.9068584063816</v>
      </c>
      <c r="L15" s="73">
        <f t="shared" si="35"/>
        <v>6090.8420068072146</v>
      </c>
      <c r="M15" s="73">
        <f t="shared" si="35"/>
        <v>5450.9056799778182</v>
      </c>
      <c r="N15" s="73">
        <f t="shared" si="35"/>
        <v>4878.2044746534984</v>
      </c>
      <c r="O15" s="73">
        <f t="shared" si="35"/>
        <v>4365.6743105902078</v>
      </c>
      <c r="P15" s="73">
        <f t="shared" si="35"/>
        <v>3906.9932974675212</v>
      </c>
      <c r="Q15" s="73">
        <f t="shared" si="35"/>
        <v>3496.5037564592103</v>
      </c>
      <c r="R15" s="73">
        <f t="shared" si="35"/>
        <v>3129.1424346332651</v>
      </c>
      <c r="S15" s="73">
        <f t="shared" si="35"/>
        <v>2800.3780513990205</v>
      </c>
      <c r="T15" s="73">
        <f t="shared" si="35"/>
        <v>2506.1554066574372</v>
      </c>
      <c r="U15" s="73">
        <f t="shared" si="35"/>
        <v>2242.8453612470353</v>
      </c>
      <c r="V15" s="73">
        <f t="shared" si="35"/>
        <v>2007.2000727107891</v>
      </c>
      <c r="W15" s="73">
        <f t="shared" si="35"/>
        <v>1796.3129342319573</v>
      </c>
      <c r="X15" s="73">
        <f t="shared" si="35"/>
        <v>1607.5827225988521</v>
      </c>
      <c r="Y15" s="73">
        <f t="shared" si="35"/>
        <v>1438.6815129755255</v>
      </c>
      <c r="Z15" s="73">
        <f t="shared" si="35"/>
        <v>1287.5259647176711</v>
      </c>
      <c r="AA15" s="73">
        <f t="shared" si="35"/>
        <v>1152.2516240537598</v>
      </c>
      <c r="AB15" s="73">
        <f t="shared" si="35"/>
        <v>1031.1899266634687</v>
      </c>
      <c r="AC15" s="73">
        <f t="shared" si="35"/>
        <v>922.84761648780068</v>
      </c>
      <c r="AD15" s="73">
        <f t="shared" si="35"/>
        <v>825.88832690871743</v>
      </c>
      <c r="AE15" s="73">
        <f t="shared" si="35"/>
        <v>739.11609710821324</v>
      </c>
      <c r="AF15" s="73">
        <f t="shared" si="35"/>
        <v>661.46062028656991</v>
      </c>
      <c r="AG15" s="73">
        <f t="shared" si="35"/>
        <v>591.96404178143018</v>
      </c>
      <c r="AH15" s="73">
        <f t="shared" si="35"/>
        <v>529.76914424684992</v>
      </c>
      <c r="AI15" s="73">
        <f t="shared" si="35"/>
        <v>474.108774160417</v>
      </c>
      <c r="AJ15" s="73">
        <f t="shared" si="35"/>
        <v>424.29637923788886</v>
      </c>
      <c r="AK15" s="73">
        <f t="shared" si="35"/>
        <v>379.71754003748782</v>
      </c>
      <c r="AL15" s="73">
        <f t="shared" si="35"/>
        <v>339.82239129898682</v>
      </c>
      <c r="AM15" s="73">
        <f t="shared" si="35"/>
        <v>304.118839537307</v>
      </c>
      <c r="AN15" s="73">
        <f t="shared" si="35"/>
        <v>272.16649323188386</v>
      </c>
      <c r="AO15" s="73">
        <f t="shared" si="35"/>
        <v>243.57123074269177</v>
      </c>
      <c r="AP15" s="73">
        <f t="shared" si="35"/>
        <v>217.98033894996584</v>
      </c>
      <c r="AQ15" s="73">
        <f t="shared" si="35"/>
        <v>195.07816265434568</v>
      </c>
      <c r="AR15" s="73">
        <f t="shared" si="35"/>
        <v>174.58221107423097</v>
      </c>
      <c r="AS15" s="73">
        <f t="shared" si="35"/>
        <v>156.23967341527739</v>
      </c>
      <c r="AT15" s="73">
        <f t="shared" si="35"/>
        <v>139.82430053273441</v>
      </c>
      <c r="AU15" s="73">
        <f t="shared" si="35"/>
        <v>125.13361422295903</v>
      </c>
      <c r="AV15" s="73">
        <f t="shared" si="35"/>
        <v>111.98640972163862</v>
      </c>
      <c r="AW15" s="73">
        <f t="shared" si="35"/>
        <v>100.22052060286258</v>
      </c>
      <c r="AX15" s="73">
        <f t="shared" si="35"/>
        <v>89.690818509810796</v>
      </c>
      <c r="AY15" s="73">
        <f t="shared" si="35"/>
        <v>80.267423044398427</v>
      </c>
      <c r="AZ15" s="73">
        <f t="shared" si="35"/>
        <v>71.834099735455908</v>
      </c>
      <c r="BA15" s="73">
        <f t="shared" si="35"/>
        <v>64.286826324911317</v>
      </c>
      <c r="BB15" s="73">
        <f t="shared" si="35"/>
        <v>57.532509687588444</v>
      </c>
      <c r="BC15" s="73">
        <f t="shared" ref="BC15:BI15" si="38">BC$12/POWER(1+$D8,BC$11)</f>
        <v>51.487837558249907</v>
      </c>
      <c r="BD15" s="73">
        <f t="shared" si="38"/>
        <v>46.078250902317798</v>
      </c>
      <c r="BE15" s="73">
        <f t="shared" si="38"/>
        <v>41.237024254803828</v>
      </c>
      <c r="BF15" s="73">
        <f t="shared" si="38"/>
        <v>36.904442683733521</v>
      </c>
      <c r="BG15" s="73">
        <f t="shared" si="38"/>
        <v>33.027065226179992</v>
      </c>
      <c r="BH15" s="73">
        <f t="shared" si="38"/>
        <v>29.557065711634145</v>
      </c>
      <c r="BI15" s="73">
        <f t="shared" si="38"/>
        <v>26.451642841985095</v>
      </c>
      <c r="BJ15" s="73">
        <f t="shared" ref="BJ15:CG15" si="39">BJ$12/POWER(1+$D8,BJ$11)</f>
        <v>23.672492251642293</v>
      </c>
      <c r="BK15" s="73">
        <f t="shared" si="39"/>
        <v>21.185334035835236</v>
      </c>
      <c r="BL15" s="73">
        <f t="shared" si="39"/>
        <v>18.959489919308425</v>
      </c>
      <c r="BM15" s="73">
        <f t="shared" si="39"/>
        <v>16.967504849927</v>
      </c>
      <c r="BN15" s="73">
        <f t="shared" si="39"/>
        <v>15.184808349675139</v>
      </c>
      <c r="BO15" s="73">
        <f t="shared" si="39"/>
        <v>13.589411445923698</v>
      </c>
      <c r="BP15" s="73">
        <f t="shared" si="39"/>
        <v>12.161635444714246</v>
      </c>
      <c r="BQ15" s="73">
        <f t="shared" si="39"/>
        <v>10.883869200567608</v>
      </c>
      <c r="BR15" s="73">
        <f t="shared" si="39"/>
        <v>9.7403518888201273</v>
      </c>
      <c r="BS15" s="73">
        <f t="shared" si="39"/>
        <v>8.7169786010561356</v>
      </c>
      <c r="BT15" s="73">
        <f t="shared" si="39"/>
        <v>7.8011263657205436</v>
      </c>
      <c r="BU15" s="73">
        <f t="shared" si="39"/>
        <v>6.9814984479331885</v>
      </c>
      <c r="BV15" s="73">
        <f t="shared" si="39"/>
        <v>6.2479850079946209</v>
      </c>
      <c r="BW15" s="73">
        <f t="shared" si="39"/>
        <v>5.5915383998519967</v>
      </c>
      <c r="BX15" s="73">
        <f t="shared" si="39"/>
        <v>5.0040615713728265</v>
      </c>
      <c r="BY15" s="73">
        <f t="shared" si="39"/>
        <v>4.4783081898808188</v>
      </c>
      <c r="BZ15" s="73">
        <f t="shared" si="39"/>
        <v>4.0077932610352773</v>
      </c>
      <c r="CA15" s="73">
        <f t="shared" si="39"/>
        <v>3.5867131385674584</v>
      </c>
      <c r="CB15" s="73">
        <f t="shared" si="39"/>
        <v>3.2098739382203854</v>
      </c>
      <c r="CC15" s="73">
        <f t="shared" si="39"/>
        <v>2.8726274729017232</v>
      </c>
      <c r="CD15" s="73">
        <f t="shared" si="39"/>
        <v>2.5708139188309675</v>
      </c>
      <c r="CE15" s="73">
        <f t="shared" si="39"/>
        <v>2.300710505486816</v>
      </c>
      <c r="CF15" s="73">
        <f t="shared" si="39"/>
        <v>2.0589855964621582</v>
      </c>
      <c r="CG15" s="73">
        <f t="shared" si="39"/>
        <v>1.8426575948292094</v>
      </c>
    </row>
    <row r="16" spans="2:85" s="32" customFormat="1" ht="15.75" x14ac:dyDescent="0.55000000000000004">
      <c r="B16" s="22" t="s">
        <v>16</v>
      </c>
      <c r="C16" s="73">
        <f>C13</f>
        <v>18200.531757754798</v>
      </c>
      <c r="D16" s="73">
        <f>C16+D13</f>
        <v>36123.261209015065</v>
      </c>
      <c r="E16" s="73">
        <f t="shared" ref="E16:BB18" si="40">D16+E13</f>
        <v>53772.428566238363</v>
      </c>
      <c r="F16" s="73">
        <f t="shared" si="40"/>
        <v>71152.209321751201</v>
      </c>
      <c r="G16" s="73">
        <f t="shared" si="40"/>
        <v>88266.715235599404</v>
      </c>
      <c r="H16" s="73">
        <f t="shared" si="40"/>
        <v>105119.99530832043</v>
      </c>
      <c r="I16" s="73">
        <f t="shared" si="40"/>
        <v>121716.03673886796</v>
      </c>
      <c r="J16" s="73">
        <f t="shared" si="40"/>
        <v>138058.76586791527</v>
      </c>
      <c r="K16" s="73">
        <f t="shared" si="40"/>
        <v>154152.04910676047</v>
      </c>
      <c r="L16" s="73">
        <f t="shared" si="40"/>
        <v>169999.69385205364</v>
      </c>
      <c r="M16" s="73">
        <f t="shared" si="40"/>
        <v>185605.4493865619</v>
      </c>
      <c r="N16" s="73">
        <f t="shared" si="40"/>
        <v>200973.007766186</v>
      </c>
      <c r="O16" s="73">
        <f t="shared" si="40"/>
        <v>216106.00469343769</v>
      </c>
      <c r="P16" s="73">
        <f t="shared" si="40"/>
        <v>231008.02037758508</v>
      </c>
      <c r="Q16" s="73">
        <f t="shared" si="40"/>
        <v>245682.58038166919</v>
      </c>
      <c r="R16" s="73">
        <f t="shared" si="40"/>
        <v>260133.156456592</v>
      </c>
      <c r="S16" s="73">
        <f t="shared" si="40"/>
        <v>274363.16736247361</v>
      </c>
      <c r="T16" s="73">
        <f t="shared" si="40"/>
        <v>288375.97967747273</v>
      </c>
      <c r="U16" s="73">
        <f t="shared" si="40"/>
        <v>302174.90859426162</v>
      </c>
      <c r="V16" s="73">
        <f t="shared" si="40"/>
        <v>315763.21870434424</v>
      </c>
      <c r="W16" s="73">
        <f t="shared" si="40"/>
        <v>329144.12477040297</v>
      </c>
      <c r="X16" s="73">
        <f t="shared" si="40"/>
        <v>342320.79248685663</v>
      </c>
      <c r="Y16" s="73">
        <f t="shared" si="40"/>
        <v>355296.33922881004</v>
      </c>
      <c r="Z16" s="73">
        <f t="shared" si="40"/>
        <v>368073.83478957164</v>
      </c>
      <c r="AA16" s="73">
        <f t="shared" si="40"/>
        <v>380656.3021069144</v>
      </c>
      <c r="AB16" s="73">
        <f t="shared" si="40"/>
        <v>393046.71797825146</v>
      </c>
      <c r="AC16" s="73">
        <f t="shared" si="40"/>
        <v>405248.01376489556</v>
      </c>
      <c r="AD16" s="73">
        <f t="shared" si="40"/>
        <v>417263.07608556916</v>
      </c>
      <c r="AE16" s="73">
        <f t="shared" si="40"/>
        <v>429094.7474993295</v>
      </c>
      <c r="AF16" s="73">
        <f t="shared" si="40"/>
        <v>440745.82717806939</v>
      </c>
      <c r="AG16" s="73">
        <f t="shared" si="40"/>
        <v>452219.07156875363</v>
      </c>
      <c r="AH16" s="73">
        <f t="shared" si="40"/>
        <v>463517.19504554756</v>
      </c>
      <c r="AI16" s="73">
        <f t="shared" si="40"/>
        <v>474642.87055199163</v>
      </c>
      <c r="AJ16" s="73">
        <f t="shared" si="40"/>
        <v>485598.73023337428</v>
      </c>
      <c r="AK16" s="73">
        <f t="shared" si="40"/>
        <v>496387.3660594527</v>
      </c>
      <c r="AL16" s="73">
        <f t="shared" si="40"/>
        <v>507011.33043766877</v>
      </c>
      <c r="AM16" s="73">
        <f t="shared" si="40"/>
        <v>517473.13681700511</v>
      </c>
      <c r="AN16" s="73">
        <f t="shared" si="40"/>
        <v>527775.2602826244</v>
      </c>
      <c r="AO16" s="73">
        <f t="shared" si="40"/>
        <v>537920.13814143208</v>
      </c>
      <c r="AP16" s="73">
        <f t="shared" si="40"/>
        <v>547910.17049870209</v>
      </c>
      <c r="AQ16" s="73">
        <f t="shared" si="40"/>
        <v>557747.72082590056</v>
      </c>
      <c r="AR16" s="73">
        <f t="shared" si="40"/>
        <v>567435.11651984288</v>
      </c>
      <c r="AS16" s="73">
        <f t="shared" si="40"/>
        <v>576974.64945331635</v>
      </c>
      <c r="AT16" s="73">
        <f t="shared" si="40"/>
        <v>586368.57651729812</v>
      </c>
      <c r="AU16" s="73">
        <f t="shared" si="40"/>
        <v>595619.1201548971</v>
      </c>
      <c r="AV16" s="73">
        <f t="shared" si="40"/>
        <v>604728.46888714621</v>
      </c>
      <c r="AW16" s="73">
        <f t="shared" si="40"/>
        <v>613698.77783076919</v>
      </c>
      <c r="AX16" s="73">
        <f t="shared" si="40"/>
        <v>622532.16920804442</v>
      </c>
      <c r="AY16" s="73">
        <f t="shared" si="40"/>
        <v>631230.73284888663</v>
      </c>
      <c r="AZ16" s="73">
        <f t="shared" si="40"/>
        <v>639796.52668526489</v>
      </c>
      <c r="BA16" s="74">
        <f t="shared" si="40"/>
        <v>648231.57723807462</v>
      </c>
      <c r="BB16" s="74">
        <f t="shared" si="40"/>
        <v>656537.88009657757</v>
      </c>
      <c r="BC16" s="73">
        <f t="shared" ref="BC16:BC18" si="41">BB16+BC13</f>
        <v>664717.40039052442</v>
      </c>
      <c r="BD16" s="73">
        <f t="shared" ref="BD16:BD18" si="42">BC16+BD13</f>
        <v>672772.07325507072</v>
      </c>
      <c r="BE16" s="73">
        <f t="shared" ref="BE16:BE18" si="43">BD16+BE13</f>
        <v>680703.80428859743</v>
      </c>
      <c r="BF16" s="73">
        <f t="shared" ref="BF16:BF18" si="44">BE16+BF13</f>
        <v>688514.47000354249</v>
      </c>
      <c r="BG16" s="73">
        <f t="shared" ref="BG16:BG18" si="45">BF16+BG13</f>
        <v>696205.91827035195</v>
      </c>
      <c r="BH16" s="73">
        <f t="shared" ref="BH16:BH18" si="46">BG16+BH13</f>
        <v>703779.96875465475</v>
      </c>
      <c r="BI16" s="73">
        <f t="shared" ref="BI16:BI18" si="47">BH16+BI13</f>
        <v>711238.41334776429</v>
      </c>
      <c r="BJ16" s="73">
        <f t="shared" ref="BJ16:BJ18" si="48">BI16+BJ13</f>
        <v>718583.0165906098</v>
      </c>
      <c r="BK16" s="73">
        <f t="shared" ref="BK16:BK18" si="49">BJ16+BK13</f>
        <v>725815.51609119622</v>
      </c>
      <c r="BL16" s="73">
        <f t="shared" ref="BL16:BL18" si="50">BK16+BL13</f>
        <v>732937.6229356929</v>
      </c>
      <c r="BM16" s="73">
        <f t="shared" ref="BM16:BM18" si="51">BL16+BM13</f>
        <v>739951.02209324751</v>
      </c>
      <c r="BN16" s="73">
        <f t="shared" ref="BN16:BN18" si="52">BM16+BN13</f>
        <v>746857.37281462085</v>
      </c>
      <c r="BO16" s="73">
        <f t="shared" ref="BO16:BO18" si="53">BN16+BO13</f>
        <v>753658.30902473733</v>
      </c>
      <c r="BP16" s="73">
        <f t="shared" ref="BP16:BP18" si="54">BO16+BP13</f>
        <v>760355.43970924395</v>
      </c>
      <c r="BQ16" s="73">
        <f t="shared" ref="BQ16:BQ18" si="55">BP16+BQ13</f>
        <v>766950.34929516877</v>
      </c>
      <c r="BR16" s="73">
        <f t="shared" ref="BR16:BR18" si="56">BQ16+BR13</f>
        <v>773444.59802576923</v>
      </c>
      <c r="BS16" s="73">
        <f t="shared" ref="BS16:BS18" si="57">BR16+BS13</f>
        <v>779839.72232965939</v>
      </c>
      <c r="BT16" s="73">
        <f t="shared" ref="BT16:BT18" si="58">BS16+BT13</f>
        <v>786137.23518430255</v>
      </c>
      <c r="BU16" s="73">
        <f t="shared" ref="BU16:BU18" si="59">BT16+BU13</f>
        <v>792338.62647395616</v>
      </c>
      <c r="BV16" s="73">
        <f t="shared" ref="BV16:BV18" si="60">BU16+BV13</f>
        <v>798445.36334215268</v>
      </c>
      <c r="BW16" s="73">
        <f t="shared" ref="BW16:BW18" si="61">BV16+BW13</f>
        <v>804458.89053880121</v>
      </c>
      <c r="BX16" s="73">
        <f t="shared" ref="BX16:BX18" si="62">BW16+BX13</f>
        <v>810380.63076199021</v>
      </c>
      <c r="BY16" s="73">
        <f t="shared" ref="BY16:BY18" si="63">BX16+BY13</f>
        <v>816211.98499457422</v>
      </c>
      <c r="BZ16" s="73">
        <f t="shared" ref="BZ16:BZ18" si="64">BY16+BZ13</f>
        <v>821954.33283562202</v>
      </c>
      <c r="CA16" s="73">
        <f t="shared" ref="CA16:CA18" si="65">BZ16+CA13</f>
        <v>827609.03282680642</v>
      </c>
      <c r="CB16" s="73">
        <f t="shared" ref="CB16:CB18" si="66">CA16+CB13</f>
        <v>833177.4227738122</v>
      </c>
      <c r="CC16" s="73">
        <f t="shared" ref="CC16:CC18" si="67">CB16+CC13</f>
        <v>838660.82006283815</v>
      </c>
      <c r="CD16" s="73">
        <f t="shared" ref="CD16:CD18" si="68">CC16+CD13</f>
        <v>844060.52197226789</v>
      </c>
      <c r="CE16" s="73">
        <f t="shared" ref="CE16:CE18" si="69">CD16+CE13</f>
        <v>849377.80597958423</v>
      </c>
      <c r="CF16" s="73">
        <f t="shared" ref="CF16:CF18" si="70">CE16+CF13</f>
        <v>854613.93006359832</v>
      </c>
      <c r="CG16" s="73">
        <f t="shared" ref="CG16:CG18" si="71">CF16+CG13</f>
        <v>859770.13300206617</v>
      </c>
    </row>
    <row r="17" spans="1:85" s="32" customFormat="1" x14ac:dyDescent="0.45">
      <c r="B17" s="22" t="s">
        <v>17</v>
      </c>
      <c r="C17" s="73">
        <f t="shared" ref="C17:C18" si="72">C14</f>
        <v>18095.398472684548</v>
      </c>
      <c r="D17" s="73">
        <f t="shared" ref="D17:S18" si="73">C17+D14</f>
        <v>35811.668761194975</v>
      </c>
      <c r="E17" s="73">
        <f t="shared" si="73"/>
        <v>53156.754220868388</v>
      </c>
      <c r="F17" s="73">
        <f t="shared" si="73"/>
        <v>70138.431780760118</v>
      </c>
      <c r="G17" s="73">
        <f t="shared" si="73"/>
        <v>86764.315430546412</v>
      </c>
      <c r="H17" s="73">
        <f t="shared" si="73"/>
        <v>103041.85963437086</v>
      </c>
      <c r="I17" s="73">
        <f t="shared" si="73"/>
        <v>118978.36267316512</v>
      </c>
      <c r="J17" s="73">
        <f t="shared" si="73"/>
        <v>134580.96991694253</v>
      </c>
      <c r="K17" s="73">
        <f t="shared" si="73"/>
        <v>149856.67702853194</v>
      </c>
      <c r="L17" s="73">
        <f t="shared" si="73"/>
        <v>164812.33310018788</v>
      </c>
      <c r="M17" s="73">
        <f t="shared" si="73"/>
        <v>179454.6437244839</v>
      </c>
      <c r="N17" s="73">
        <f t="shared" si="73"/>
        <v>193790.17400086537</v>
      </c>
      <c r="O17" s="73">
        <f t="shared" si="73"/>
        <v>207825.35147921025</v>
      </c>
      <c r="P17" s="73">
        <f t="shared" si="73"/>
        <v>221566.46904171747</v>
      </c>
      <c r="Q17" s="73">
        <f t="shared" si="73"/>
        <v>235019.68772441495</v>
      </c>
      <c r="R17" s="73">
        <f t="shared" si="73"/>
        <v>248191.03947955251</v>
      </c>
      <c r="S17" s="73">
        <f t="shared" si="73"/>
        <v>261086.42988011794</v>
      </c>
      <c r="T17" s="73">
        <f t="shared" si="40"/>
        <v>273711.64076768933</v>
      </c>
      <c r="U17" s="73">
        <f t="shared" si="40"/>
        <v>286072.33284481033</v>
      </c>
      <c r="V17" s="73">
        <f t="shared" si="40"/>
        <v>298174.04821305099</v>
      </c>
      <c r="W17" s="73">
        <f t="shared" si="40"/>
        <v>310022.21285789204</v>
      </c>
      <c r="X17" s="73">
        <f t="shared" si="40"/>
        <v>321622.13908154692</v>
      </c>
      <c r="Y17" s="73">
        <f t="shared" si="40"/>
        <v>332979.02788481192</v>
      </c>
      <c r="Z17" s="73">
        <f t="shared" si="40"/>
        <v>344097.97129901301</v>
      </c>
      <c r="AA17" s="73">
        <f t="shared" si="40"/>
        <v>354983.95466909435</v>
      </c>
      <c r="AB17" s="73">
        <f t="shared" si="40"/>
        <v>365641.85888887243</v>
      </c>
      <c r="AC17" s="73">
        <f t="shared" si="40"/>
        <v>376076.46258945798</v>
      </c>
      <c r="AD17" s="73">
        <f t="shared" si="40"/>
        <v>386292.44428182684</v>
      </c>
      <c r="AE17" s="73">
        <f t="shared" si="40"/>
        <v>396294.38445450051</v>
      </c>
      <c r="AF17" s="73">
        <f t="shared" si="40"/>
        <v>406086.76762727671</v>
      </c>
      <c r="AG17" s="73">
        <f t="shared" si="40"/>
        <v>415673.98436193133</v>
      </c>
      <c r="AH17" s="73">
        <f t="shared" si="40"/>
        <v>425060.33323079231</v>
      </c>
      <c r="AI17" s="73">
        <f t="shared" si="40"/>
        <v>434250.02274406917</v>
      </c>
      <c r="AJ17" s="73">
        <f t="shared" si="40"/>
        <v>443247.17323680158</v>
      </c>
      <c r="AK17" s="73">
        <f t="shared" si="40"/>
        <v>452055.81871627329</v>
      </c>
      <c r="AL17" s="73">
        <f t="shared" si="40"/>
        <v>460679.90867071983</v>
      </c>
      <c r="AM17" s="73">
        <f t="shared" si="40"/>
        <v>469123.30984014075</v>
      </c>
      <c r="AN17" s="73">
        <f t="shared" si="40"/>
        <v>477389.80795001046</v>
      </c>
      <c r="AO17" s="73">
        <f t="shared" si="40"/>
        <v>485483.10940866498</v>
      </c>
      <c r="AP17" s="73">
        <f t="shared" si="40"/>
        <v>493406.84296912566</v>
      </c>
      <c r="AQ17" s="73">
        <f t="shared" si="40"/>
        <v>501164.56135610497</v>
      </c>
      <c r="AR17" s="73">
        <f t="shared" si="40"/>
        <v>508759.74285892391</v>
      </c>
      <c r="AS17" s="73">
        <f t="shared" si="40"/>
        <v>516195.79289105529</v>
      </c>
      <c r="AT17" s="73">
        <f t="shared" si="40"/>
        <v>523476.04551699158</v>
      </c>
      <c r="AU17" s="73">
        <f t="shared" si="40"/>
        <v>530603.76494712313</v>
      </c>
      <c r="AV17" s="73">
        <f t="shared" si="40"/>
        <v>537582.14700129535</v>
      </c>
      <c r="AW17" s="73">
        <f t="shared" si="40"/>
        <v>544414.32054170279</v>
      </c>
      <c r="AX17" s="73">
        <f t="shared" si="40"/>
        <v>551103.34887576138</v>
      </c>
      <c r="AY17" s="73">
        <f t="shared" si="40"/>
        <v>557652.23112958809</v>
      </c>
      <c r="AZ17" s="73">
        <f t="shared" si="40"/>
        <v>564063.90359270421</v>
      </c>
      <c r="BA17" s="73">
        <f t="shared" si="40"/>
        <v>570341.24103456445</v>
      </c>
      <c r="BB17" s="73">
        <f t="shared" si="40"/>
        <v>576487.0579935034</v>
      </c>
      <c r="BC17" s="73">
        <f t="shared" si="41"/>
        <v>582504.11003867572</v>
      </c>
      <c r="BD17" s="73">
        <f t="shared" si="42"/>
        <v>588395.09500555671</v>
      </c>
      <c r="BE17" s="73">
        <f t="shared" si="43"/>
        <v>594162.65420555766</v>
      </c>
      <c r="BF17" s="73">
        <f t="shared" si="44"/>
        <v>599809.37361029722</v>
      </c>
      <c r="BG17" s="73">
        <f t="shared" si="45"/>
        <v>605337.78501106042</v>
      </c>
      <c r="BH17" s="73">
        <f t="shared" si="46"/>
        <v>610750.36715396552</v>
      </c>
      <c r="BI17" s="73">
        <f t="shared" si="47"/>
        <v>616049.54685134662</v>
      </c>
      <c r="BJ17" s="73">
        <f t="shared" si="48"/>
        <v>621237.70006985171</v>
      </c>
      <c r="BK17" s="73">
        <f t="shared" si="49"/>
        <v>626317.15299574274</v>
      </c>
      <c r="BL17" s="73">
        <f t="shared" si="50"/>
        <v>631290.18307787611</v>
      </c>
      <c r="BM17" s="73">
        <f t="shared" si="51"/>
        <v>636159.02004883101</v>
      </c>
      <c r="BN17" s="73">
        <f t="shared" si="52"/>
        <v>640925.84692464361</v>
      </c>
      <c r="BO17" s="74">
        <f t="shared" si="53"/>
        <v>645592.80098359461</v>
      </c>
      <c r="BP17" s="74">
        <f t="shared" si="54"/>
        <v>650161.97472449043</v>
      </c>
      <c r="BQ17" s="73">
        <f t="shared" si="55"/>
        <v>654635.41680486617</v>
      </c>
      <c r="BR17" s="73">
        <f t="shared" si="56"/>
        <v>659015.13295953209</v>
      </c>
      <c r="BS17" s="73">
        <f t="shared" si="57"/>
        <v>663303.08689987473</v>
      </c>
      <c r="BT17" s="73">
        <f t="shared" si="58"/>
        <v>667501.20119431627</v>
      </c>
      <c r="BU17" s="73">
        <f t="shared" si="59"/>
        <v>671611.35813032719</v>
      </c>
      <c r="BV17" s="73">
        <f t="shared" si="60"/>
        <v>675635.40055837785</v>
      </c>
      <c r="BW17" s="73">
        <f t="shared" si="61"/>
        <v>679575.13271820813</v>
      </c>
      <c r="BX17" s="73">
        <f t="shared" si="62"/>
        <v>683432.32104778546</v>
      </c>
      <c r="BY17" s="73">
        <f t="shared" si="63"/>
        <v>687208.69497531361</v>
      </c>
      <c r="BZ17" s="73">
        <f t="shared" si="64"/>
        <v>690905.94769464806</v>
      </c>
      <c r="CA17" s="73">
        <f t="shared" si="65"/>
        <v>694525.73692446447</v>
      </c>
      <c r="CB17" s="73">
        <f t="shared" si="66"/>
        <v>698069.68565152178</v>
      </c>
      <c r="CC17" s="73">
        <f t="shared" si="67"/>
        <v>701539.38285835297</v>
      </c>
      <c r="CD17" s="73">
        <f t="shared" si="68"/>
        <v>704936.38423570874</v>
      </c>
      <c r="CE17" s="73">
        <f t="shared" si="69"/>
        <v>708262.21288007509</v>
      </c>
      <c r="CF17" s="73">
        <f t="shared" si="70"/>
        <v>711518.35997657629</v>
      </c>
      <c r="CG17" s="73">
        <f t="shared" si="71"/>
        <v>714706.28546757018</v>
      </c>
    </row>
    <row r="18" spans="1:85" s="32" customFormat="1" ht="15.75" x14ac:dyDescent="0.55000000000000004">
      <c r="B18" s="22" t="s">
        <v>18</v>
      </c>
      <c r="C18" s="73">
        <f t="shared" si="72"/>
        <v>16540.755324861286</v>
      </c>
      <c r="D18" s="73">
        <f t="shared" si="73"/>
        <v>31343.650729247616</v>
      </c>
      <c r="E18" s="73">
        <f t="shared" si="40"/>
        <v>44591.275039598724</v>
      </c>
      <c r="F18" s="73">
        <f t="shared" si="40"/>
        <v>56447.033327007986</v>
      </c>
      <c r="G18" s="73">
        <f t="shared" si="40"/>
        <v>67057.162454812948</v>
      </c>
      <c r="H18" s="73">
        <f t="shared" si="40"/>
        <v>76552.534862012661</v>
      </c>
      <c r="I18" s="73">
        <f t="shared" si="40"/>
        <v>85050.272831584633</v>
      </c>
      <c r="J18" s="73">
        <f t="shared" si="40"/>
        <v>92655.193155167915</v>
      </c>
      <c r="K18" s="73">
        <f t="shared" si="40"/>
        <v>99461.100013574294</v>
      </c>
      <c r="L18" s="73">
        <f t="shared" si="40"/>
        <v>105551.94202038151</v>
      </c>
      <c r="M18" s="73">
        <f t="shared" si="40"/>
        <v>111002.84770035933</v>
      </c>
      <c r="N18" s="73">
        <f t="shared" si="40"/>
        <v>115881.05217501282</v>
      </c>
      <c r="O18" s="73">
        <f t="shared" si="40"/>
        <v>120246.72648560304</v>
      </c>
      <c r="P18" s="73">
        <f t="shared" si="40"/>
        <v>124153.71978307056</v>
      </c>
      <c r="Q18" s="73">
        <f t="shared" si="40"/>
        <v>127650.22353952976</v>
      </c>
      <c r="R18" s="73">
        <f t="shared" si="40"/>
        <v>130779.36597416303</v>
      </c>
      <c r="S18" s="73">
        <f t="shared" si="40"/>
        <v>133579.74402556205</v>
      </c>
      <c r="T18" s="73">
        <f t="shared" si="40"/>
        <v>136085.89943221948</v>
      </c>
      <c r="U18" s="73">
        <f t="shared" si="40"/>
        <v>138328.74479346653</v>
      </c>
      <c r="V18" s="73">
        <f t="shared" si="40"/>
        <v>140335.94486617731</v>
      </c>
      <c r="W18" s="73">
        <f t="shared" si="40"/>
        <v>142132.25780040925</v>
      </c>
      <c r="X18" s="73">
        <f t="shared" si="40"/>
        <v>143739.84052300811</v>
      </c>
      <c r="Y18" s="73">
        <f t="shared" si="40"/>
        <v>145178.52203598362</v>
      </c>
      <c r="Z18" s="73">
        <f t="shared" si="40"/>
        <v>146466.0480007013</v>
      </c>
      <c r="AA18" s="73">
        <f t="shared" si="40"/>
        <v>147618.29962475505</v>
      </c>
      <c r="AB18" s="73">
        <f t="shared" si="40"/>
        <v>148649.48955141852</v>
      </c>
      <c r="AC18" s="73">
        <f t="shared" si="40"/>
        <v>149572.33716790631</v>
      </c>
      <c r="AD18" s="73">
        <f t="shared" si="40"/>
        <v>150398.22549481504</v>
      </c>
      <c r="AE18" s="73">
        <f t="shared" si="40"/>
        <v>151137.34159192324</v>
      </c>
      <c r="AF18" s="73">
        <f t="shared" si="40"/>
        <v>151798.80221220982</v>
      </c>
      <c r="AG18" s="73">
        <f t="shared" si="40"/>
        <v>152390.76625399126</v>
      </c>
      <c r="AH18" s="73">
        <f t="shared" si="40"/>
        <v>152920.53539823811</v>
      </c>
      <c r="AI18" s="73">
        <f t="shared" si="40"/>
        <v>153394.64417239852</v>
      </c>
      <c r="AJ18" s="73">
        <f t="shared" si="40"/>
        <v>153818.94055163642</v>
      </c>
      <c r="AK18" s="73">
        <f t="shared" si="40"/>
        <v>154198.65809167392</v>
      </c>
      <c r="AL18" s="73">
        <f t="shared" si="40"/>
        <v>154538.4804829729</v>
      </c>
      <c r="AM18" s="73">
        <f t="shared" si="40"/>
        <v>154842.59932251021</v>
      </c>
      <c r="AN18" s="73">
        <f t="shared" si="40"/>
        <v>155114.76581574211</v>
      </c>
      <c r="AO18" s="73">
        <f t="shared" si="40"/>
        <v>155358.33704648481</v>
      </c>
      <c r="AP18" s="73">
        <f t="shared" si="40"/>
        <v>155576.31738543478</v>
      </c>
      <c r="AQ18" s="73">
        <f t="shared" si="40"/>
        <v>155771.39554808912</v>
      </c>
      <c r="AR18" s="73">
        <f t="shared" si="40"/>
        <v>155945.97775916336</v>
      </c>
      <c r="AS18" s="73">
        <f t="shared" si="40"/>
        <v>156102.21743257865</v>
      </c>
      <c r="AT18" s="73">
        <f t="shared" si="40"/>
        <v>156242.04173311137</v>
      </c>
      <c r="AU18" s="73">
        <f t="shared" si="40"/>
        <v>156367.17534733433</v>
      </c>
      <c r="AV18" s="73">
        <f t="shared" si="40"/>
        <v>156479.16175705596</v>
      </c>
      <c r="AW18" s="73">
        <f t="shared" si="40"/>
        <v>156579.38227765882</v>
      </c>
      <c r="AX18" s="73">
        <f t="shared" si="40"/>
        <v>156669.07309616863</v>
      </c>
      <c r="AY18" s="73">
        <f t="shared" si="40"/>
        <v>156749.34051921303</v>
      </c>
      <c r="AZ18" s="73">
        <f t="shared" si="40"/>
        <v>156821.17461894848</v>
      </c>
      <c r="BA18" s="73">
        <f t="shared" si="40"/>
        <v>156885.46144527339</v>
      </c>
      <c r="BB18" s="73">
        <f t="shared" si="40"/>
        <v>156942.99395496098</v>
      </c>
      <c r="BC18" s="73">
        <f t="shared" si="41"/>
        <v>156994.48179251925</v>
      </c>
      <c r="BD18" s="73">
        <f t="shared" si="42"/>
        <v>157040.56004342157</v>
      </c>
      <c r="BE18" s="73">
        <f t="shared" si="43"/>
        <v>157081.79706767638</v>
      </c>
      <c r="BF18" s="73">
        <f t="shared" si="44"/>
        <v>157118.70151036012</v>
      </c>
      <c r="BG18" s="73">
        <f t="shared" si="45"/>
        <v>157151.72857558628</v>
      </c>
      <c r="BH18" s="73">
        <f t="shared" si="46"/>
        <v>157181.28564129793</v>
      </c>
      <c r="BI18" s="73">
        <f t="shared" si="47"/>
        <v>157207.7372841399</v>
      </c>
      <c r="BJ18" s="73">
        <f t="shared" si="48"/>
        <v>157231.40977639155</v>
      </c>
      <c r="BK18" s="73">
        <f t="shared" si="49"/>
        <v>157252.59511042738</v>
      </c>
      <c r="BL18" s="73">
        <f t="shared" si="50"/>
        <v>157271.55460034669</v>
      </c>
      <c r="BM18" s="73">
        <f t="shared" si="51"/>
        <v>157288.52210519661</v>
      </c>
      <c r="BN18" s="73">
        <f t="shared" si="52"/>
        <v>157303.70691354628</v>
      </c>
      <c r="BO18" s="73">
        <f t="shared" si="53"/>
        <v>157317.2963249922</v>
      </c>
      <c r="BP18" s="73">
        <f t="shared" si="54"/>
        <v>157329.45796043691</v>
      </c>
      <c r="BQ18" s="73">
        <f t="shared" si="55"/>
        <v>157340.34182963747</v>
      </c>
      <c r="BR18" s="73">
        <f t="shared" si="56"/>
        <v>157350.08218152629</v>
      </c>
      <c r="BS18" s="73">
        <f t="shared" si="57"/>
        <v>157358.79916012735</v>
      </c>
      <c r="BT18" s="73">
        <f t="shared" si="58"/>
        <v>157366.60028649308</v>
      </c>
      <c r="BU18" s="73">
        <f t="shared" si="59"/>
        <v>157373.58178494102</v>
      </c>
      <c r="BV18" s="73">
        <f t="shared" si="60"/>
        <v>157379.82976994902</v>
      </c>
      <c r="BW18" s="73">
        <f t="shared" si="61"/>
        <v>157385.42130834889</v>
      </c>
      <c r="BX18" s="73">
        <f t="shared" si="62"/>
        <v>157390.42536992027</v>
      </c>
      <c r="BY18" s="73">
        <f t="shared" si="63"/>
        <v>157394.90367811016</v>
      </c>
      <c r="BZ18" s="73">
        <f t="shared" si="64"/>
        <v>157398.91147137119</v>
      </c>
      <c r="CA18" s="73">
        <f t="shared" si="65"/>
        <v>157402.49818450975</v>
      </c>
      <c r="CB18" s="73">
        <f t="shared" si="66"/>
        <v>157405.70805844798</v>
      </c>
      <c r="CC18" s="73">
        <f t="shared" si="67"/>
        <v>157408.5806859209</v>
      </c>
      <c r="CD18" s="73">
        <f t="shared" si="68"/>
        <v>157411.15149983973</v>
      </c>
      <c r="CE18" s="73">
        <f t="shared" si="69"/>
        <v>157413.45221034522</v>
      </c>
      <c r="CF18" s="73">
        <f t="shared" si="70"/>
        <v>157415.51119594168</v>
      </c>
      <c r="CG18" s="73">
        <f t="shared" si="71"/>
        <v>157417.35385353651</v>
      </c>
    </row>
    <row r="19" spans="1:85" s="117" customFormat="1" ht="15.75" x14ac:dyDescent="0.55000000000000004">
      <c r="B19" s="87" t="s">
        <v>38</v>
      </c>
      <c r="C19" s="127">
        <f>C16-$D$5</f>
        <v>-631799.46824224526</v>
      </c>
      <c r="D19" s="127">
        <f t="shared" ref="D19:BB21" si="74">D16-$D$5</f>
        <v>-613876.73879098496</v>
      </c>
      <c r="E19" s="127">
        <f t="shared" si="74"/>
        <v>-596227.57143376162</v>
      </c>
      <c r="F19" s="127">
        <f t="shared" si="74"/>
        <v>-578847.79067824874</v>
      </c>
      <c r="G19" s="127">
        <f t="shared" si="74"/>
        <v>-561733.28476440057</v>
      </c>
      <c r="H19" s="127">
        <f t="shared" si="74"/>
        <v>-544880.00469167961</v>
      </c>
      <c r="I19" s="127">
        <f t="shared" si="74"/>
        <v>-528283.96326113201</v>
      </c>
      <c r="J19" s="127">
        <f t="shared" si="74"/>
        <v>-511941.23413208476</v>
      </c>
      <c r="K19" s="127">
        <f t="shared" si="74"/>
        <v>-495847.95089323953</v>
      </c>
      <c r="L19" s="127">
        <f t="shared" si="74"/>
        <v>-480000.30614794639</v>
      </c>
      <c r="M19" s="127">
        <f t="shared" si="74"/>
        <v>-464394.55061343813</v>
      </c>
      <c r="N19" s="127">
        <f t="shared" si="74"/>
        <v>-449026.99223381397</v>
      </c>
      <c r="O19" s="127">
        <f t="shared" si="74"/>
        <v>-433893.99530656228</v>
      </c>
      <c r="P19" s="127">
        <f t="shared" si="74"/>
        <v>-418991.97962241492</v>
      </c>
      <c r="Q19" s="127">
        <f t="shared" si="74"/>
        <v>-404317.41961833078</v>
      </c>
      <c r="R19" s="127">
        <f t="shared" si="74"/>
        <v>-389866.84354340797</v>
      </c>
      <c r="S19" s="127">
        <f t="shared" si="74"/>
        <v>-375636.83263752639</v>
      </c>
      <c r="T19" s="127">
        <f t="shared" si="74"/>
        <v>-361624.02032252727</v>
      </c>
      <c r="U19" s="127">
        <f t="shared" si="74"/>
        <v>-347825.09140573838</v>
      </c>
      <c r="V19" s="127">
        <f t="shared" si="74"/>
        <v>-334236.78129565576</v>
      </c>
      <c r="W19" s="127">
        <f t="shared" si="74"/>
        <v>-320855.87522959703</v>
      </c>
      <c r="X19" s="127">
        <f t="shared" si="74"/>
        <v>-307679.20751314337</v>
      </c>
      <c r="Y19" s="127">
        <f t="shared" si="74"/>
        <v>-294703.66077118996</v>
      </c>
      <c r="Z19" s="127">
        <f t="shared" si="74"/>
        <v>-281926.16521042836</v>
      </c>
      <c r="AA19" s="127">
        <f t="shared" si="74"/>
        <v>-269343.6978930856</v>
      </c>
      <c r="AB19" s="127">
        <f t="shared" si="74"/>
        <v>-256953.28202174854</v>
      </c>
      <c r="AC19" s="127">
        <f t="shared" si="74"/>
        <v>-244751.98623510444</v>
      </c>
      <c r="AD19" s="127">
        <f t="shared" si="74"/>
        <v>-232736.92391443084</v>
      </c>
      <c r="AE19" s="127">
        <f t="shared" si="74"/>
        <v>-220905.2525006705</v>
      </c>
      <c r="AF19" s="127">
        <f t="shared" si="74"/>
        <v>-209254.17282193061</v>
      </c>
      <c r="AG19" s="127">
        <f t="shared" si="74"/>
        <v>-197780.92843124637</v>
      </c>
      <c r="AH19" s="127">
        <f t="shared" si="74"/>
        <v>-186482.80495445244</v>
      </c>
      <c r="AI19" s="127">
        <f t="shared" si="74"/>
        <v>-175357.12944800837</v>
      </c>
      <c r="AJ19" s="127">
        <f t="shared" si="74"/>
        <v>-164401.26976662572</v>
      </c>
      <c r="AK19" s="127">
        <f t="shared" si="74"/>
        <v>-153612.6339405473</v>
      </c>
      <c r="AL19" s="127">
        <f t="shared" si="74"/>
        <v>-142988.66956233123</v>
      </c>
      <c r="AM19" s="127">
        <f t="shared" si="74"/>
        <v>-132526.86318299489</v>
      </c>
      <c r="AN19" s="127">
        <f t="shared" si="74"/>
        <v>-122224.7397173756</v>
      </c>
      <c r="AO19" s="127">
        <f t="shared" si="74"/>
        <v>-112079.86185856792</v>
      </c>
      <c r="AP19" s="127">
        <f t="shared" si="74"/>
        <v>-102089.82950129791</v>
      </c>
      <c r="AQ19" s="127">
        <f t="shared" si="74"/>
        <v>-92252.279174099443</v>
      </c>
      <c r="AR19" s="127">
        <f t="shared" si="74"/>
        <v>-82564.883480157121</v>
      </c>
      <c r="AS19" s="127">
        <f t="shared" si="74"/>
        <v>-73025.35054668365</v>
      </c>
      <c r="AT19" s="127">
        <f t="shared" si="74"/>
        <v>-63631.423482701881</v>
      </c>
      <c r="AU19" s="127">
        <f t="shared" si="74"/>
        <v>-54380.8798451029</v>
      </c>
      <c r="AV19" s="127">
        <f t="shared" si="74"/>
        <v>-45271.531112853787</v>
      </c>
      <c r="AW19" s="127">
        <f t="shared" si="74"/>
        <v>-36301.222169230809</v>
      </c>
      <c r="AX19" s="127">
        <f t="shared" si="74"/>
        <v>-27467.830791955581</v>
      </c>
      <c r="AY19" s="127">
        <f t="shared" si="74"/>
        <v>-18769.267151113367</v>
      </c>
      <c r="AZ19" s="127">
        <f t="shared" si="74"/>
        <v>-10203.473314735107</v>
      </c>
      <c r="BA19" s="127">
        <f t="shared" si="74"/>
        <v>-1768.4227619253797</v>
      </c>
      <c r="BB19" s="127">
        <f t="shared" si="74"/>
        <v>6537.8800965775736</v>
      </c>
    </row>
    <row r="20" spans="1:85" s="117" customFormat="1" x14ac:dyDescent="0.45">
      <c r="B20" s="87" t="s">
        <v>20</v>
      </c>
      <c r="C20" s="127">
        <f t="shared" ref="C20:R21" si="75">C17-$D$5</f>
        <v>-631904.60152731545</v>
      </c>
      <c r="D20" s="127">
        <f t="shared" si="75"/>
        <v>-614188.33123880508</v>
      </c>
      <c r="E20" s="127">
        <f t="shared" si="75"/>
        <v>-596843.24577913166</v>
      </c>
      <c r="F20" s="127">
        <f t="shared" si="75"/>
        <v>-579861.56821923982</v>
      </c>
      <c r="G20" s="127">
        <f t="shared" si="75"/>
        <v>-563235.68456945359</v>
      </c>
      <c r="H20" s="127">
        <f t="shared" si="75"/>
        <v>-546958.14036562911</v>
      </c>
      <c r="I20" s="127">
        <f t="shared" si="75"/>
        <v>-531021.63732683484</v>
      </c>
      <c r="J20" s="127">
        <f t="shared" si="75"/>
        <v>-515419.03008305747</v>
      </c>
      <c r="K20" s="127">
        <f t="shared" si="75"/>
        <v>-500143.32297146809</v>
      </c>
      <c r="L20" s="127">
        <f t="shared" si="75"/>
        <v>-485187.66689981212</v>
      </c>
      <c r="M20" s="127">
        <f t="shared" si="75"/>
        <v>-470545.3562755161</v>
      </c>
      <c r="N20" s="127">
        <f t="shared" si="75"/>
        <v>-456209.82599913463</v>
      </c>
      <c r="O20" s="127">
        <f t="shared" si="75"/>
        <v>-442174.64852078975</v>
      </c>
      <c r="P20" s="127">
        <f t="shared" si="75"/>
        <v>-428433.53095828253</v>
      </c>
      <c r="Q20" s="127">
        <f t="shared" si="75"/>
        <v>-414980.31227558502</v>
      </c>
      <c r="R20" s="127">
        <f t="shared" si="75"/>
        <v>-401808.96052044746</v>
      </c>
      <c r="S20" s="127">
        <f t="shared" si="74"/>
        <v>-388913.57011988206</v>
      </c>
      <c r="T20" s="127">
        <f t="shared" si="74"/>
        <v>-376288.35923231067</v>
      </c>
      <c r="U20" s="127">
        <f t="shared" si="74"/>
        <v>-363927.66715518967</v>
      </c>
      <c r="V20" s="127">
        <f t="shared" si="74"/>
        <v>-351825.95178694901</v>
      </c>
      <c r="W20" s="127">
        <f t="shared" si="74"/>
        <v>-339977.78714210796</v>
      </c>
      <c r="X20" s="127">
        <f t="shared" si="74"/>
        <v>-328377.86091845308</v>
      </c>
      <c r="Y20" s="127">
        <f t="shared" si="74"/>
        <v>-317020.97211518808</v>
      </c>
      <c r="Z20" s="127">
        <f t="shared" si="74"/>
        <v>-305902.02870098699</v>
      </c>
      <c r="AA20" s="127">
        <f t="shared" si="74"/>
        <v>-295016.04533090565</v>
      </c>
      <c r="AB20" s="127">
        <f t="shared" si="74"/>
        <v>-284358.14111112757</v>
      </c>
      <c r="AC20" s="127">
        <f t="shared" si="74"/>
        <v>-273923.53741054202</v>
      </c>
      <c r="AD20" s="127">
        <f t="shared" si="74"/>
        <v>-263707.55571817316</v>
      </c>
      <c r="AE20" s="127">
        <f t="shared" si="74"/>
        <v>-253705.61554549949</v>
      </c>
      <c r="AF20" s="127">
        <f t="shared" si="74"/>
        <v>-243913.23237272329</v>
      </c>
      <c r="AG20" s="127">
        <f t="shared" si="74"/>
        <v>-234326.01563806867</v>
      </c>
      <c r="AH20" s="127">
        <f t="shared" si="74"/>
        <v>-224939.66676920769</v>
      </c>
      <c r="AI20" s="127">
        <f t="shared" si="74"/>
        <v>-215749.97725593083</v>
      </c>
      <c r="AJ20" s="127">
        <f t="shared" si="74"/>
        <v>-206752.82676319842</v>
      </c>
      <c r="AK20" s="127">
        <f t="shared" si="74"/>
        <v>-197944.18128372671</v>
      </c>
      <c r="AL20" s="127">
        <f t="shared" si="74"/>
        <v>-189320.09132928017</v>
      </c>
      <c r="AM20" s="127">
        <f t="shared" si="74"/>
        <v>-180876.69015985925</v>
      </c>
      <c r="AN20" s="127">
        <f t="shared" si="74"/>
        <v>-172610.19204998954</v>
      </c>
      <c r="AO20" s="127">
        <f t="shared" si="74"/>
        <v>-164516.89059133502</v>
      </c>
      <c r="AP20" s="127">
        <f t="shared" si="74"/>
        <v>-156593.15703087434</v>
      </c>
      <c r="AQ20" s="127">
        <f t="shared" si="74"/>
        <v>-148835.43864389503</v>
      </c>
      <c r="AR20" s="127">
        <f t="shared" si="74"/>
        <v>-141240.25714107609</v>
      </c>
      <c r="AS20" s="127">
        <f t="shared" si="74"/>
        <v>-133804.20710894471</v>
      </c>
      <c r="AT20" s="127">
        <f t="shared" si="74"/>
        <v>-126523.95448300842</v>
      </c>
      <c r="AU20" s="127">
        <f t="shared" si="74"/>
        <v>-119396.23505287687</v>
      </c>
      <c r="AV20" s="127">
        <f t="shared" si="74"/>
        <v>-112417.85299870465</v>
      </c>
      <c r="AW20" s="127">
        <f t="shared" si="74"/>
        <v>-105585.67945829721</v>
      </c>
      <c r="AX20" s="127">
        <f t="shared" si="74"/>
        <v>-98896.651124238619</v>
      </c>
      <c r="AY20" s="127">
        <f t="shared" si="74"/>
        <v>-92347.768870411906</v>
      </c>
      <c r="AZ20" s="127">
        <f t="shared" si="74"/>
        <v>-85936.096407295787</v>
      </c>
      <c r="BA20" s="127">
        <f t="shared" si="74"/>
        <v>-79658.758965435554</v>
      </c>
      <c r="BB20" s="127">
        <f t="shared" si="74"/>
        <v>-73512.942006496596</v>
      </c>
    </row>
    <row r="21" spans="1:85" s="117" customFormat="1" ht="15.75" x14ac:dyDescent="0.55000000000000004">
      <c r="B21" s="87" t="s">
        <v>39</v>
      </c>
      <c r="C21" s="127">
        <f t="shared" si="75"/>
        <v>-633459.24467513873</v>
      </c>
      <c r="D21" s="127">
        <f t="shared" si="74"/>
        <v>-618656.3492707524</v>
      </c>
      <c r="E21" s="127">
        <f t="shared" si="74"/>
        <v>-605408.7249604013</v>
      </c>
      <c r="F21" s="127">
        <f t="shared" si="74"/>
        <v>-593552.96667299198</v>
      </c>
      <c r="G21" s="127">
        <f t="shared" si="74"/>
        <v>-582942.8375451871</v>
      </c>
      <c r="H21" s="127">
        <f t="shared" si="74"/>
        <v>-573447.4651379874</v>
      </c>
      <c r="I21" s="127">
        <f t="shared" si="74"/>
        <v>-564949.72716841532</v>
      </c>
      <c r="J21" s="127">
        <f t="shared" si="74"/>
        <v>-557344.80684483214</v>
      </c>
      <c r="K21" s="127">
        <f t="shared" si="74"/>
        <v>-550538.89998642565</v>
      </c>
      <c r="L21" s="127">
        <f t="shared" si="74"/>
        <v>-544448.05797961843</v>
      </c>
      <c r="M21" s="127">
        <f t="shared" si="74"/>
        <v>-538997.1522996407</v>
      </c>
      <c r="N21" s="127">
        <f t="shared" si="74"/>
        <v>-534118.94782498712</v>
      </c>
      <c r="O21" s="127">
        <f t="shared" si="74"/>
        <v>-529753.27351439698</v>
      </c>
      <c r="P21" s="127">
        <f t="shared" si="74"/>
        <v>-525846.2802169295</v>
      </c>
      <c r="Q21" s="127">
        <f t="shared" si="74"/>
        <v>-522349.77646047022</v>
      </c>
      <c r="R21" s="127">
        <f t="shared" si="74"/>
        <v>-519220.63402583695</v>
      </c>
      <c r="S21" s="127">
        <f t="shared" si="74"/>
        <v>-516420.25597443793</v>
      </c>
      <c r="T21" s="127">
        <f t="shared" si="74"/>
        <v>-513914.10056778055</v>
      </c>
      <c r="U21" s="127">
        <f t="shared" si="74"/>
        <v>-511671.25520653347</v>
      </c>
      <c r="V21" s="127">
        <f t="shared" si="74"/>
        <v>-509664.05513382272</v>
      </c>
      <c r="W21" s="127">
        <f t="shared" si="74"/>
        <v>-507867.74219959078</v>
      </c>
      <c r="X21" s="127">
        <f t="shared" si="74"/>
        <v>-506260.15947699186</v>
      </c>
      <c r="Y21" s="127">
        <f t="shared" si="74"/>
        <v>-504821.47796401638</v>
      </c>
      <c r="Z21" s="127">
        <f t="shared" si="74"/>
        <v>-503533.9519992987</v>
      </c>
      <c r="AA21" s="127">
        <f t="shared" si="74"/>
        <v>-502381.70037524495</v>
      </c>
      <c r="AB21" s="127">
        <f t="shared" si="74"/>
        <v>-501350.51044858148</v>
      </c>
      <c r="AC21" s="127">
        <f t="shared" si="74"/>
        <v>-500427.66283209366</v>
      </c>
      <c r="AD21" s="127">
        <f t="shared" si="74"/>
        <v>-499601.77450518496</v>
      </c>
      <c r="AE21" s="127">
        <f t="shared" si="74"/>
        <v>-498862.65840807674</v>
      </c>
      <c r="AF21" s="127">
        <f t="shared" si="74"/>
        <v>-498201.19778779021</v>
      </c>
      <c r="AG21" s="127">
        <f t="shared" si="74"/>
        <v>-497609.23374600871</v>
      </c>
      <c r="AH21" s="127">
        <f t="shared" si="74"/>
        <v>-497079.46460176189</v>
      </c>
      <c r="AI21" s="127">
        <f t="shared" si="74"/>
        <v>-496605.35582760151</v>
      </c>
      <c r="AJ21" s="127">
        <f t="shared" si="74"/>
        <v>-496181.05944836361</v>
      </c>
      <c r="AK21" s="127">
        <f t="shared" si="74"/>
        <v>-495801.34190832608</v>
      </c>
      <c r="AL21" s="127">
        <f t="shared" si="74"/>
        <v>-495461.51951702707</v>
      </c>
      <c r="AM21" s="127">
        <f t="shared" si="74"/>
        <v>-495157.40067748982</v>
      </c>
      <c r="AN21" s="127">
        <f t="shared" si="74"/>
        <v>-494885.23418425792</v>
      </c>
      <c r="AO21" s="127">
        <f t="shared" si="74"/>
        <v>-494641.66295351519</v>
      </c>
      <c r="AP21" s="127">
        <f t="shared" si="74"/>
        <v>-494423.68261456524</v>
      </c>
      <c r="AQ21" s="127">
        <f t="shared" si="74"/>
        <v>-494228.60445191088</v>
      </c>
      <c r="AR21" s="127">
        <f t="shared" si="74"/>
        <v>-494054.02224083664</v>
      </c>
      <c r="AS21" s="127">
        <f t="shared" si="74"/>
        <v>-493897.78256742132</v>
      </c>
      <c r="AT21" s="127">
        <f t="shared" si="74"/>
        <v>-493757.95826688863</v>
      </c>
      <c r="AU21" s="127">
        <f t="shared" si="74"/>
        <v>-493632.82465266564</v>
      </c>
      <c r="AV21" s="127">
        <f t="shared" si="74"/>
        <v>-493520.83824294404</v>
      </c>
      <c r="AW21" s="127">
        <f t="shared" si="74"/>
        <v>-493420.61772234121</v>
      </c>
      <c r="AX21" s="127">
        <f t="shared" si="74"/>
        <v>-493330.92690383137</v>
      </c>
      <c r="AY21" s="127">
        <f t="shared" si="74"/>
        <v>-493250.659480787</v>
      </c>
      <c r="AZ21" s="127">
        <f t="shared" si="74"/>
        <v>-493178.82538105152</v>
      </c>
      <c r="BA21" s="127">
        <f t="shared" si="74"/>
        <v>-493114.53855472663</v>
      </c>
      <c r="BB21" s="127">
        <f t="shared" si="74"/>
        <v>-493057.00604503904</v>
      </c>
    </row>
    <row r="22" spans="1:85" s="32" customFormat="1" x14ac:dyDescent="0.45"/>
    <row r="23" spans="1:85" s="32" customFormat="1" x14ac:dyDescent="0.45">
      <c r="BG23" s="32">
        <f>(BP17-D5)/(BP17-BO17)+65</f>
        <v>65.035449456220206</v>
      </c>
    </row>
    <row r="24" spans="1:85" s="32" customFormat="1" x14ac:dyDescent="0.45">
      <c r="A24" s="32" t="s">
        <v>188</v>
      </c>
      <c r="B24" s="72" t="s">
        <v>31</v>
      </c>
      <c r="C24" s="78">
        <f>C12</f>
        <v>18482.64</v>
      </c>
      <c r="D24" s="78">
        <f>C24+D12</f>
        <v>36965.279999999999</v>
      </c>
      <c r="E24" s="78">
        <f t="shared" ref="E24:BB24" si="76">D24+E12</f>
        <v>55447.92</v>
      </c>
      <c r="F24" s="78">
        <f t="shared" si="76"/>
        <v>73930.559999999998</v>
      </c>
      <c r="G24" s="78">
        <f t="shared" si="76"/>
        <v>92413.2</v>
      </c>
      <c r="H24" s="78">
        <f t="shared" si="76"/>
        <v>110895.84</v>
      </c>
      <c r="I24" s="78">
        <f t="shared" si="76"/>
        <v>129378.48</v>
      </c>
      <c r="J24" s="78">
        <f t="shared" si="76"/>
        <v>147861.12</v>
      </c>
      <c r="K24" s="78">
        <f t="shared" si="76"/>
        <v>166343.76</v>
      </c>
      <c r="L24" s="78">
        <f t="shared" si="76"/>
        <v>184826.40000000002</v>
      </c>
      <c r="M24" s="78">
        <f t="shared" si="76"/>
        <v>203309.04000000004</v>
      </c>
      <c r="N24" s="78">
        <f t="shared" si="76"/>
        <v>221791.68000000005</v>
      </c>
      <c r="O24" s="78">
        <f t="shared" si="76"/>
        <v>240274.32000000007</v>
      </c>
      <c r="P24" s="78">
        <f t="shared" si="76"/>
        <v>258756.96000000008</v>
      </c>
      <c r="Q24" s="78">
        <f t="shared" si="76"/>
        <v>277239.60000000009</v>
      </c>
      <c r="R24" s="78">
        <f t="shared" si="76"/>
        <v>295722.24000000011</v>
      </c>
      <c r="S24" s="78">
        <f t="shared" si="76"/>
        <v>314204.88000000012</v>
      </c>
      <c r="T24" s="78">
        <f t="shared" si="76"/>
        <v>332687.52000000014</v>
      </c>
      <c r="U24" s="78">
        <f t="shared" si="76"/>
        <v>351170.16000000015</v>
      </c>
      <c r="V24" s="78">
        <f t="shared" si="76"/>
        <v>369652.80000000016</v>
      </c>
      <c r="W24" s="78">
        <f t="shared" si="76"/>
        <v>388135.44000000018</v>
      </c>
      <c r="X24" s="78">
        <f t="shared" si="76"/>
        <v>406618.08000000019</v>
      </c>
      <c r="Y24" s="78">
        <f t="shared" si="76"/>
        <v>425100.7200000002</v>
      </c>
      <c r="Z24" s="78">
        <f t="shared" si="76"/>
        <v>443583.36000000022</v>
      </c>
      <c r="AA24" s="78">
        <f t="shared" si="76"/>
        <v>462066.00000000023</v>
      </c>
      <c r="AB24" s="78">
        <f t="shared" si="76"/>
        <v>480548.64000000025</v>
      </c>
      <c r="AC24" s="78">
        <f t="shared" si="76"/>
        <v>499031.28000000026</v>
      </c>
      <c r="AD24" s="78">
        <f t="shared" si="76"/>
        <v>517513.92000000027</v>
      </c>
      <c r="AE24" s="78">
        <f t="shared" si="76"/>
        <v>535996.56000000029</v>
      </c>
      <c r="AF24" s="78">
        <f t="shared" si="76"/>
        <v>554479.2000000003</v>
      </c>
      <c r="AG24" s="78">
        <f t="shared" si="76"/>
        <v>572961.84000000032</v>
      </c>
      <c r="AH24" s="78">
        <f t="shared" si="76"/>
        <v>591444.48000000033</v>
      </c>
      <c r="AI24" s="78">
        <f t="shared" si="76"/>
        <v>609927.12000000034</v>
      </c>
      <c r="AJ24" s="78">
        <f t="shared" si="76"/>
        <v>628409.76000000036</v>
      </c>
      <c r="AK24" s="77">
        <f t="shared" si="76"/>
        <v>646892.40000000037</v>
      </c>
      <c r="AL24" s="77">
        <f t="shared" si="76"/>
        <v>665375.04000000039</v>
      </c>
      <c r="AM24" s="78">
        <f t="shared" si="76"/>
        <v>683857.6800000004</v>
      </c>
      <c r="AN24" s="78">
        <f t="shared" si="76"/>
        <v>702340.32000000041</v>
      </c>
      <c r="AO24" s="78">
        <f t="shared" si="76"/>
        <v>720822.96000000043</v>
      </c>
      <c r="AP24" s="78">
        <f t="shared" si="76"/>
        <v>739305.60000000044</v>
      </c>
      <c r="AQ24" s="78">
        <f t="shared" si="76"/>
        <v>757788.24000000046</v>
      </c>
      <c r="AR24" s="78">
        <f t="shared" si="76"/>
        <v>776270.88000000047</v>
      </c>
      <c r="AS24" s="78">
        <f t="shared" si="76"/>
        <v>794753.52000000048</v>
      </c>
      <c r="AT24" s="78">
        <f t="shared" si="76"/>
        <v>813236.1600000005</v>
      </c>
      <c r="AU24" s="78">
        <f t="shared" si="76"/>
        <v>831718.80000000051</v>
      </c>
      <c r="AV24" s="78">
        <f t="shared" si="76"/>
        <v>850201.44000000053</v>
      </c>
      <c r="AW24" s="78">
        <f t="shared" si="76"/>
        <v>868684.08000000054</v>
      </c>
      <c r="AX24" s="78">
        <f t="shared" si="76"/>
        <v>887166.72000000055</v>
      </c>
      <c r="AY24" s="78">
        <f t="shared" si="76"/>
        <v>905649.36000000057</v>
      </c>
      <c r="AZ24" s="78">
        <f t="shared" si="76"/>
        <v>924132.00000000058</v>
      </c>
      <c r="BA24" s="78">
        <f t="shared" si="76"/>
        <v>942614.6400000006</v>
      </c>
      <c r="BB24" s="78">
        <f t="shared" si="76"/>
        <v>961097.28000000061</v>
      </c>
    </row>
    <row r="25" spans="1:85" x14ac:dyDescent="0.45">
      <c r="AY25" s="80"/>
      <c r="AZ25" s="80"/>
    </row>
    <row r="27" spans="1:85" x14ac:dyDescent="0.45">
      <c r="AK27">
        <f>(AL24-D5)/(AL24-AK24)+35</f>
        <v>35.831863846290375</v>
      </c>
    </row>
    <row r="29" spans="1:85" x14ac:dyDescent="0.45">
      <c r="Q29" s="22" t="s">
        <v>31</v>
      </c>
      <c r="R29" s="5">
        <v>35.83</v>
      </c>
    </row>
    <row r="30" spans="1:85" ht="15.75" x14ac:dyDescent="0.55000000000000004">
      <c r="Q30" s="22" t="s">
        <v>19</v>
      </c>
      <c r="R30" s="5">
        <v>51.79</v>
      </c>
    </row>
    <row r="31" spans="1:85" x14ac:dyDescent="0.45">
      <c r="Q31" s="22" t="s">
        <v>20</v>
      </c>
      <c r="R31" s="5">
        <v>65.040000000000006</v>
      </c>
    </row>
    <row r="32" spans="1:85" ht="15.75" x14ac:dyDescent="0.55000000000000004">
      <c r="Q32" s="22" t="s">
        <v>21</v>
      </c>
      <c r="R32" s="7" t="s">
        <v>42</v>
      </c>
    </row>
  </sheetData>
  <mergeCells count="1">
    <mergeCell ref="H3:I3"/>
  </mergeCell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DC30"/>
  <sheetViews>
    <sheetView workbookViewId="0">
      <selection activeCell="Q26" sqref="Q26"/>
    </sheetView>
  </sheetViews>
  <sheetFormatPr defaultRowHeight="14.25" x14ac:dyDescent="0.45"/>
  <cols>
    <col min="1" max="1" width="15.33203125" customWidth="1"/>
    <col min="3" max="3" width="9.1328125" customWidth="1"/>
    <col min="4" max="4" width="11.33203125" customWidth="1"/>
  </cols>
  <sheetData>
    <row r="1" spans="2:107" x14ac:dyDescent="0.45">
      <c r="N1" s="3"/>
      <c r="O1" s="3"/>
      <c r="S1" s="3"/>
      <c r="T1" s="3"/>
      <c r="U1" s="3"/>
    </row>
    <row r="2" spans="2:107" x14ac:dyDescent="0.45">
      <c r="D2" s="21" t="s">
        <v>181</v>
      </c>
      <c r="E2" s="21"/>
      <c r="F2" s="21"/>
      <c r="N2" s="3"/>
      <c r="O2" s="3"/>
      <c r="S2" s="3"/>
      <c r="T2" s="3"/>
      <c r="U2" s="3"/>
    </row>
    <row r="3" spans="2:107" x14ac:dyDescent="0.45">
      <c r="D3" s="11" t="s">
        <v>182</v>
      </c>
      <c r="E3" s="11"/>
      <c r="F3" s="11"/>
      <c r="H3" s="139" t="s">
        <v>178</v>
      </c>
      <c r="I3" s="140"/>
      <c r="J3" t="s">
        <v>180</v>
      </c>
      <c r="N3" s="3"/>
      <c r="O3" s="3"/>
      <c r="S3" s="3"/>
      <c r="T3" s="3"/>
      <c r="U3" s="3"/>
    </row>
    <row r="4" spans="2:107" x14ac:dyDescent="0.45">
      <c r="H4" s="6" t="s">
        <v>76</v>
      </c>
      <c r="I4" s="6">
        <f>'Vstupní hodnoty'!C69</f>
        <v>390000</v>
      </c>
      <c r="N4" s="3"/>
      <c r="O4" s="3"/>
      <c r="S4" s="3"/>
      <c r="T4" s="3"/>
      <c r="U4" s="3"/>
    </row>
    <row r="5" spans="2:107" x14ac:dyDescent="0.45">
      <c r="C5" s="14" t="s">
        <v>183</v>
      </c>
      <c r="D5" s="15">
        <f>I6</f>
        <v>375000</v>
      </c>
      <c r="H5" s="6" t="s">
        <v>77</v>
      </c>
      <c r="I5" s="6">
        <f>'Vstupní hodnoty'!C70</f>
        <v>650000</v>
      </c>
      <c r="N5" s="3"/>
      <c r="O5" s="3"/>
      <c r="S5" s="3"/>
      <c r="T5" s="3"/>
      <c r="U5" s="3"/>
    </row>
    <row r="6" spans="2:107" x14ac:dyDescent="0.45">
      <c r="B6" s="14" t="s">
        <v>184</v>
      </c>
      <c r="C6" s="3" t="s">
        <v>11</v>
      </c>
      <c r="D6" s="15">
        <f>'CSH, ISH'!D6</f>
        <v>1.55E-2</v>
      </c>
      <c r="E6" t="s">
        <v>12</v>
      </c>
      <c r="H6" s="6" t="s">
        <v>78</v>
      </c>
      <c r="I6" s="6">
        <f>'Vstupní hodnoty'!C71</f>
        <v>375000</v>
      </c>
      <c r="N6" s="3"/>
      <c r="O6" s="3"/>
      <c r="S6" s="3"/>
      <c r="T6" s="3"/>
      <c r="U6" s="3"/>
    </row>
    <row r="7" spans="2:107" x14ac:dyDescent="0.45">
      <c r="C7" s="3" t="s">
        <v>5</v>
      </c>
      <c r="D7" s="15">
        <f>'CSH, ISH'!D7</f>
        <v>2.1399999999999999E-2</v>
      </c>
      <c r="E7" t="s">
        <v>13</v>
      </c>
      <c r="H7" s="6" t="s">
        <v>79</v>
      </c>
      <c r="I7" s="6">
        <f>'Vstupní hodnoty'!C72</f>
        <v>390000</v>
      </c>
    </row>
    <row r="8" spans="2:107" x14ac:dyDescent="0.45">
      <c r="C8" s="3" t="s">
        <v>6</v>
      </c>
      <c r="D8" s="15">
        <f>'CSH, ISH'!D8</f>
        <v>0.1174</v>
      </c>
      <c r="E8" t="s">
        <v>14</v>
      </c>
      <c r="H8" s="6" t="s">
        <v>80</v>
      </c>
      <c r="I8" s="6">
        <f>'Vstupní hodnoty'!C73</f>
        <v>390000</v>
      </c>
    </row>
    <row r="11" spans="2:107" x14ac:dyDescent="0.45">
      <c r="B11" s="6" t="s">
        <v>187</v>
      </c>
      <c r="C11" s="20">
        <v>1</v>
      </c>
      <c r="D11" s="20">
        <v>2</v>
      </c>
      <c r="E11" s="20">
        <v>3</v>
      </c>
      <c r="F11" s="20">
        <v>4</v>
      </c>
      <c r="G11" s="20">
        <v>5</v>
      </c>
      <c r="H11" s="20">
        <v>6</v>
      </c>
      <c r="I11" s="20">
        <v>7</v>
      </c>
      <c r="J11" s="20">
        <v>8</v>
      </c>
      <c r="K11" s="20">
        <v>9</v>
      </c>
      <c r="L11" s="20">
        <v>10</v>
      </c>
      <c r="M11" s="20">
        <v>11</v>
      </c>
      <c r="N11" s="20">
        <v>12</v>
      </c>
      <c r="O11" s="20">
        <v>13</v>
      </c>
      <c r="P11" s="20">
        <v>14</v>
      </c>
      <c r="Q11" s="20">
        <v>15</v>
      </c>
      <c r="R11" s="20">
        <v>16</v>
      </c>
      <c r="S11" s="20">
        <v>17</v>
      </c>
      <c r="T11" s="20">
        <v>18</v>
      </c>
      <c r="U11" s="20">
        <v>19</v>
      </c>
      <c r="V11" s="20">
        <v>20</v>
      </c>
      <c r="W11" s="20">
        <v>21</v>
      </c>
      <c r="X11" s="20">
        <v>22</v>
      </c>
      <c r="Y11" s="20">
        <v>23</v>
      </c>
      <c r="Z11" s="20">
        <v>24</v>
      </c>
      <c r="AA11" s="20">
        <v>25</v>
      </c>
      <c r="AB11" s="20">
        <v>26</v>
      </c>
      <c r="AC11" s="20">
        <v>27</v>
      </c>
      <c r="AD11" s="20">
        <v>28</v>
      </c>
      <c r="AE11" s="20">
        <v>29</v>
      </c>
      <c r="AF11" s="20">
        <v>30</v>
      </c>
      <c r="AG11" s="20">
        <v>31</v>
      </c>
      <c r="AH11" s="20">
        <v>32</v>
      </c>
      <c r="AI11" s="20">
        <v>33</v>
      </c>
      <c r="AJ11" s="20">
        <v>34</v>
      </c>
      <c r="AK11" s="20">
        <v>35</v>
      </c>
      <c r="AL11" s="20">
        <v>36</v>
      </c>
      <c r="AM11" s="20">
        <v>37</v>
      </c>
      <c r="AN11" s="20">
        <v>38</v>
      </c>
      <c r="AO11" s="20">
        <v>39</v>
      </c>
      <c r="AP11" s="20">
        <v>40</v>
      </c>
      <c r="AQ11" s="20">
        <v>41</v>
      </c>
      <c r="AR11" s="20">
        <v>42</v>
      </c>
      <c r="AS11" s="20">
        <v>43</v>
      </c>
      <c r="AT11" s="20">
        <v>44</v>
      </c>
      <c r="AU11" s="20">
        <v>45</v>
      </c>
      <c r="AV11" s="20">
        <v>46</v>
      </c>
      <c r="AW11" s="20">
        <v>47</v>
      </c>
      <c r="AX11" s="20">
        <v>48</v>
      </c>
      <c r="AY11" s="20">
        <v>49</v>
      </c>
      <c r="AZ11" s="20">
        <v>50</v>
      </c>
      <c r="BA11" s="20">
        <v>51</v>
      </c>
      <c r="BB11" s="20">
        <v>52</v>
      </c>
      <c r="BC11" s="20">
        <v>53</v>
      </c>
      <c r="BD11" s="20">
        <v>54</v>
      </c>
      <c r="BE11" s="20">
        <v>55</v>
      </c>
      <c r="BF11" s="20">
        <v>56</v>
      </c>
      <c r="BG11" s="20">
        <v>57</v>
      </c>
      <c r="BH11" s="20">
        <v>58</v>
      </c>
      <c r="BI11" s="20">
        <v>59</v>
      </c>
      <c r="BJ11" s="20">
        <v>60</v>
      </c>
      <c r="BK11" s="20">
        <v>61</v>
      </c>
      <c r="BL11" s="20">
        <v>62</v>
      </c>
      <c r="BM11" s="20">
        <v>63</v>
      </c>
      <c r="BN11" s="20">
        <v>64</v>
      </c>
      <c r="BO11" s="20">
        <v>65</v>
      </c>
      <c r="BP11" s="20">
        <v>66</v>
      </c>
      <c r="BQ11" s="20">
        <v>67</v>
      </c>
      <c r="BR11" s="20">
        <v>68</v>
      </c>
      <c r="BS11" s="20">
        <v>69</v>
      </c>
      <c r="BT11" s="20">
        <v>70</v>
      </c>
      <c r="BU11" s="20">
        <v>71</v>
      </c>
      <c r="BV11" s="20">
        <v>72</v>
      </c>
      <c r="BW11" s="20">
        <v>73</v>
      </c>
      <c r="BX11" s="20">
        <v>74</v>
      </c>
      <c r="BY11" s="20">
        <v>75</v>
      </c>
      <c r="BZ11" s="20">
        <v>76</v>
      </c>
      <c r="CA11" s="20">
        <v>77</v>
      </c>
      <c r="CB11" s="20">
        <v>78</v>
      </c>
      <c r="CC11" s="20">
        <v>79</v>
      </c>
      <c r="CD11" s="20">
        <v>80</v>
      </c>
      <c r="CE11" s="20">
        <v>81</v>
      </c>
      <c r="CF11" s="20">
        <v>82</v>
      </c>
      <c r="CG11" s="20">
        <v>83</v>
      </c>
      <c r="CH11" s="20">
        <v>84</v>
      </c>
      <c r="CI11" s="20">
        <v>85</v>
      </c>
      <c r="CJ11" s="20">
        <v>86</v>
      </c>
      <c r="CK11" s="20">
        <v>87</v>
      </c>
      <c r="CL11" s="20">
        <v>88</v>
      </c>
      <c r="CM11" s="20">
        <v>89</v>
      </c>
      <c r="CN11" s="20">
        <v>90</v>
      </c>
      <c r="CO11" s="20">
        <v>91</v>
      </c>
      <c r="CP11" s="20">
        <v>92</v>
      </c>
      <c r="CQ11" s="20">
        <v>93</v>
      </c>
      <c r="CR11" s="20">
        <v>94</v>
      </c>
      <c r="CS11" s="20">
        <v>95</v>
      </c>
      <c r="CT11" s="20">
        <v>96</v>
      </c>
      <c r="CU11" s="20">
        <v>97</v>
      </c>
      <c r="CV11" s="20">
        <v>98</v>
      </c>
      <c r="CW11" s="20">
        <v>99</v>
      </c>
      <c r="CX11" s="20">
        <v>100</v>
      </c>
      <c r="CY11" s="20">
        <v>101</v>
      </c>
      <c r="CZ11" s="20">
        <v>102</v>
      </c>
      <c r="DA11" s="20">
        <v>103</v>
      </c>
      <c r="DB11" s="20">
        <v>104</v>
      </c>
      <c r="DC11" s="20">
        <v>105</v>
      </c>
    </row>
    <row r="12" spans="2:107" x14ac:dyDescent="0.45">
      <c r="B12" s="6" t="s">
        <v>1</v>
      </c>
      <c r="C12" s="67">
        <f>'Vstupní hodnoty'!C62</f>
        <v>3204.1999999999989</v>
      </c>
      <c r="D12" s="67">
        <f>'Vstupní hodnoty'!D62</f>
        <v>7978.9999999999991</v>
      </c>
      <c r="E12" s="67">
        <f>'Vstupní hodnoty'!E62</f>
        <v>7978.9999999999991</v>
      </c>
      <c r="F12" s="67">
        <f>'Vstupní hodnoty'!F62</f>
        <v>7978.9999999999991</v>
      </c>
      <c r="G12" s="67">
        <f>'Vstupní hodnoty'!G62</f>
        <v>7978.9999999999991</v>
      </c>
      <c r="H12" s="67">
        <f>C12</f>
        <v>3204.1999999999989</v>
      </c>
      <c r="I12" s="67">
        <f t="shared" ref="I12:BB12" si="0">D12</f>
        <v>7978.9999999999991</v>
      </c>
      <c r="J12" s="67">
        <f t="shared" si="0"/>
        <v>7978.9999999999991</v>
      </c>
      <c r="K12" s="67">
        <f t="shared" si="0"/>
        <v>7978.9999999999991</v>
      </c>
      <c r="L12" s="67">
        <f t="shared" si="0"/>
        <v>7978.9999999999991</v>
      </c>
      <c r="M12" s="67">
        <f t="shared" si="0"/>
        <v>3204.1999999999989</v>
      </c>
      <c r="N12" s="67">
        <f t="shared" si="0"/>
        <v>7978.9999999999991</v>
      </c>
      <c r="O12" s="67">
        <f t="shared" si="0"/>
        <v>7978.9999999999991</v>
      </c>
      <c r="P12" s="67">
        <f t="shared" si="0"/>
        <v>7978.9999999999991</v>
      </c>
      <c r="Q12" s="67">
        <f t="shared" si="0"/>
        <v>7978.9999999999991</v>
      </c>
      <c r="R12" s="67">
        <f t="shared" si="0"/>
        <v>3204.1999999999989</v>
      </c>
      <c r="S12" s="67">
        <f t="shared" si="0"/>
        <v>7978.9999999999991</v>
      </c>
      <c r="T12" s="67">
        <f t="shared" si="0"/>
        <v>7978.9999999999991</v>
      </c>
      <c r="U12" s="67">
        <f t="shared" si="0"/>
        <v>7978.9999999999991</v>
      </c>
      <c r="V12" s="67">
        <f t="shared" si="0"/>
        <v>7978.9999999999991</v>
      </c>
      <c r="W12" s="67">
        <f t="shared" si="0"/>
        <v>3204.1999999999989</v>
      </c>
      <c r="X12" s="67">
        <f t="shared" si="0"/>
        <v>7978.9999999999991</v>
      </c>
      <c r="Y12" s="67">
        <f t="shared" si="0"/>
        <v>7978.9999999999991</v>
      </c>
      <c r="Z12" s="67">
        <f t="shared" si="0"/>
        <v>7978.9999999999991</v>
      </c>
      <c r="AA12" s="67">
        <f t="shared" si="0"/>
        <v>7978.9999999999991</v>
      </c>
      <c r="AB12" s="67">
        <f t="shared" si="0"/>
        <v>3204.1999999999989</v>
      </c>
      <c r="AC12" s="67">
        <f t="shared" si="0"/>
        <v>7978.9999999999991</v>
      </c>
      <c r="AD12" s="67">
        <f t="shared" si="0"/>
        <v>7978.9999999999991</v>
      </c>
      <c r="AE12" s="67">
        <f t="shared" si="0"/>
        <v>7978.9999999999991</v>
      </c>
      <c r="AF12" s="67">
        <f t="shared" si="0"/>
        <v>7978.9999999999991</v>
      </c>
      <c r="AG12" s="67">
        <f t="shared" si="0"/>
        <v>3204.1999999999989</v>
      </c>
      <c r="AH12" s="67">
        <f t="shared" si="0"/>
        <v>7978.9999999999991</v>
      </c>
      <c r="AI12" s="67">
        <f t="shared" si="0"/>
        <v>7978.9999999999991</v>
      </c>
      <c r="AJ12" s="67">
        <f t="shared" si="0"/>
        <v>7978.9999999999991</v>
      </c>
      <c r="AK12" s="67">
        <f t="shared" si="0"/>
        <v>7978.9999999999991</v>
      </c>
      <c r="AL12" s="67">
        <f t="shared" si="0"/>
        <v>3204.1999999999989</v>
      </c>
      <c r="AM12" s="67">
        <f t="shared" si="0"/>
        <v>7978.9999999999991</v>
      </c>
      <c r="AN12" s="67">
        <f t="shared" si="0"/>
        <v>7978.9999999999991</v>
      </c>
      <c r="AO12" s="67">
        <f t="shared" si="0"/>
        <v>7978.9999999999991</v>
      </c>
      <c r="AP12" s="67">
        <f t="shared" si="0"/>
        <v>7978.9999999999991</v>
      </c>
      <c r="AQ12" s="67">
        <f t="shared" si="0"/>
        <v>3204.1999999999989</v>
      </c>
      <c r="AR12" s="67">
        <f t="shared" si="0"/>
        <v>7978.9999999999991</v>
      </c>
      <c r="AS12" s="67">
        <f t="shared" si="0"/>
        <v>7978.9999999999991</v>
      </c>
      <c r="AT12" s="67">
        <f t="shared" si="0"/>
        <v>7978.9999999999991</v>
      </c>
      <c r="AU12" s="67">
        <f t="shared" si="0"/>
        <v>7978.9999999999991</v>
      </c>
      <c r="AV12" s="67">
        <f t="shared" si="0"/>
        <v>3204.1999999999989</v>
      </c>
      <c r="AW12" s="67">
        <f t="shared" si="0"/>
        <v>7978.9999999999991</v>
      </c>
      <c r="AX12" s="67">
        <f t="shared" si="0"/>
        <v>7978.9999999999991</v>
      </c>
      <c r="AY12" s="67">
        <f t="shared" si="0"/>
        <v>7978.9999999999991</v>
      </c>
      <c r="AZ12" s="67">
        <f t="shared" si="0"/>
        <v>7978.9999999999991</v>
      </c>
      <c r="BA12" s="67">
        <f t="shared" si="0"/>
        <v>3204.1999999999989</v>
      </c>
      <c r="BB12" s="67">
        <f t="shared" si="0"/>
        <v>7978.9999999999991</v>
      </c>
      <c r="BC12" s="67">
        <f t="shared" ref="BC12" si="1">AX12</f>
        <v>7978.9999999999991</v>
      </c>
      <c r="BD12" s="67">
        <f t="shared" ref="BD12" si="2">AY12</f>
        <v>7978.9999999999991</v>
      </c>
      <c r="BE12" s="67">
        <f t="shared" ref="BE12" si="3">AZ12</f>
        <v>7978.9999999999991</v>
      </c>
      <c r="BF12" s="67">
        <f t="shared" ref="BF12" si="4">BA12</f>
        <v>3204.1999999999989</v>
      </c>
      <c r="BG12" s="67">
        <f t="shared" ref="BG12" si="5">BB12</f>
        <v>7978.9999999999991</v>
      </c>
      <c r="BH12" s="67">
        <f t="shared" ref="BH12" si="6">BC12</f>
        <v>7978.9999999999991</v>
      </c>
      <c r="BI12" s="67">
        <f t="shared" ref="BI12" si="7">BD12</f>
        <v>7978.9999999999991</v>
      </c>
      <c r="BJ12" s="67">
        <f t="shared" ref="BJ12" si="8">BE12</f>
        <v>7978.9999999999991</v>
      </c>
      <c r="BK12" s="67">
        <f t="shared" ref="BK12" si="9">BF12</f>
        <v>3204.1999999999989</v>
      </c>
      <c r="BL12" s="67">
        <f t="shared" ref="BL12" si="10">BG12</f>
        <v>7978.9999999999991</v>
      </c>
      <c r="BM12" s="67">
        <f t="shared" ref="BM12" si="11">BH12</f>
        <v>7978.9999999999991</v>
      </c>
      <c r="BN12" s="67">
        <f t="shared" ref="BN12" si="12">BI12</f>
        <v>7978.9999999999991</v>
      </c>
      <c r="BO12" s="67">
        <f t="shared" ref="BO12" si="13">BJ12</f>
        <v>7978.9999999999991</v>
      </c>
      <c r="BP12" s="67">
        <f t="shared" ref="BP12" si="14">BK12</f>
        <v>3204.1999999999989</v>
      </c>
      <c r="BQ12" s="67">
        <f t="shared" ref="BQ12" si="15">BL12</f>
        <v>7978.9999999999991</v>
      </c>
      <c r="BR12" s="67">
        <f t="shared" ref="BR12" si="16">BM12</f>
        <v>7978.9999999999991</v>
      </c>
      <c r="BS12" s="67">
        <f t="shared" ref="BS12" si="17">BN12</f>
        <v>7978.9999999999991</v>
      </c>
      <c r="BT12" s="67">
        <f t="shared" ref="BT12" si="18">BO12</f>
        <v>7978.9999999999991</v>
      </c>
      <c r="BU12" s="67">
        <f t="shared" ref="BU12" si="19">BP12</f>
        <v>3204.1999999999989</v>
      </c>
      <c r="BV12" s="67">
        <f t="shared" ref="BV12" si="20">BQ12</f>
        <v>7978.9999999999991</v>
      </c>
      <c r="BW12" s="67">
        <f t="shared" ref="BW12" si="21">BR12</f>
        <v>7978.9999999999991</v>
      </c>
      <c r="BX12" s="67">
        <f t="shared" ref="BX12" si="22">BS12</f>
        <v>7978.9999999999991</v>
      </c>
      <c r="BY12" s="67">
        <f t="shared" ref="BY12" si="23">BT12</f>
        <v>7978.9999999999991</v>
      </c>
      <c r="BZ12" s="67">
        <f t="shared" ref="BZ12" si="24">BU12</f>
        <v>3204.1999999999989</v>
      </c>
      <c r="CA12" s="67">
        <f t="shared" ref="CA12" si="25">BV12</f>
        <v>7978.9999999999991</v>
      </c>
      <c r="CB12" s="67">
        <f t="shared" ref="CB12" si="26">BW12</f>
        <v>7978.9999999999991</v>
      </c>
      <c r="CC12" s="67">
        <f t="shared" ref="CC12" si="27">BX12</f>
        <v>7978.9999999999991</v>
      </c>
      <c r="CD12" s="67">
        <f t="shared" ref="CD12" si="28">BY12</f>
        <v>7978.9999999999991</v>
      </c>
      <c r="CE12" s="67">
        <f t="shared" ref="CE12" si="29">BZ12</f>
        <v>3204.1999999999989</v>
      </c>
      <c r="CF12" s="67">
        <f t="shared" ref="CF12" si="30">CA12</f>
        <v>7978.9999999999991</v>
      </c>
      <c r="CG12" s="67">
        <f t="shared" ref="CG12" si="31">CB12</f>
        <v>7978.9999999999991</v>
      </c>
      <c r="CH12" s="67">
        <f t="shared" ref="CH12" si="32">CC12</f>
        <v>7978.9999999999991</v>
      </c>
      <c r="CI12" s="67">
        <f t="shared" ref="CI12" si="33">CD12</f>
        <v>7978.9999999999991</v>
      </c>
      <c r="CJ12" s="67">
        <f t="shared" ref="CJ12" si="34">CE12</f>
        <v>3204.1999999999989</v>
      </c>
      <c r="CK12" s="67">
        <f t="shared" ref="CK12" si="35">CF12</f>
        <v>7978.9999999999991</v>
      </c>
      <c r="CL12" s="67">
        <f t="shared" ref="CL12" si="36">CG12</f>
        <v>7978.9999999999991</v>
      </c>
      <c r="CM12" s="67">
        <f t="shared" ref="CM12" si="37">CH12</f>
        <v>7978.9999999999991</v>
      </c>
      <c r="CN12" s="67">
        <f t="shared" ref="CN12" si="38">CI12</f>
        <v>7978.9999999999991</v>
      </c>
      <c r="CO12" s="67">
        <f t="shared" ref="CO12" si="39">CJ12</f>
        <v>3204.1999999999989</v>
      </c>
      <c r="CP12" s="67">
        <f t="shared" ref="CP12" si="40">CK12</f>
        <v>7978.9999999999991</v>
      </c>
      <c r="CQ12" s="67">
        <f t="shared" ref="CQ12" si="41">CL12</f>
        <v>7978.9999999999991</v>
      </c>
      <c r="CR12" s="67">
        <f t="shared" ref="CR12" si="42">CM12</f>
        <v>7978.9999999999991</v>
      </c>
      <c r="CS12" s="67">
        <f t="shared" ref="CS12" si="43">CN12</f>
        <v>7978.9999999999991</v>
      </c>
      <c r="CT12" s="67">
        <f t="shared" ref="CT12" si="44">CO12</f>
        <v>3204.1999999999989</v>
      </c>
      <c r="CU12" s="67">
        <f t="shared" ref="CU12" si="45">CP12</f>
        <v>7978.9999999999991</v>
      </c>
      <c r="CV12" s="67">
        <f t="shared" ref="CV12" si="46">CQ12</f>
        <v>7978.9999999999991</v>
      </c>
      <c r="CW12" s="67">
        <f t="shared" ref="CW12" si="47">CR12</f>
        <v>7978.9999999999991</v>
      </c>
      <c r="CX12" s="67">
        <f t="shared" ref="CX12" si="48">CS12</f>
        <v>7978.9999999999991</v>
      </c>
      <c r="CY12" s="67">
        <f t="shared" ref="CY12" si="49">CT12</f>
        <v>3204.1999999999989</v>
      </c>
      <c r="CZ12" s="67">
        <f t="shared" ref="CZ12" si="50">CU12</f>
        <v>7978.9999999999991</v>
      </c>
      <c r="DA12" s="67">
        <f t="shared" ref="DA12" si="51">CV12</f>
        <v>7978.9999999999991</v>
      </c>
      <c r="DB12" s="67">
        <f t="shared" ref="DB12" si="52">CW12</f>
        <v>7978.9999999999991</v>
      </c>
      <c r="DC12" s="67">
        <f t="shared" ref="DC12" si="53">CX12</f>
        <v>7978.9999999999991</v>
      </c>
    </row>
    <row r="13" spans="2:107" x14ac:dyDescent="0.45">
      <c r="B13" s="22" t="s">
        <v>12</v>
      </c>
      <c r="C13" s="68">
        <f>C$12/POWER(1+$D6,C$11)</f>
        <v>3155.2929591334305</v>
      </c>
      <c r="D13" s="68">
        <f t="shared" ref="D13:BB13" si="54">D12/POWER(1+$D6,D$11)</f>
        <v>7737.2852737274343</v>
      </c>
      <c r="E13" s="68">
        <f t="shared" si="54"/>
        <v>7619.1878618684723</v>
      </c>
      <c r="F13" s="68">
        <f t="shared" si="54"/>
        <v>7502.8930200575778</v>
      </c>
      <c r="G13" s="68">
        <f t="shared" si="54"/>
        <v>7388.3732349163738</v>
      </c>
      <c r="H13" s="68">
        <f t="shared" si="54"/>
        <v>2921.7297966639335</v>
      </c>
      <c r="I13" s="68">
        <f t="shared" si="54"/>
        <v>7164.5508744605077</v>
      </c>
      <c r="J13" s="68">
        <f t="shared" si="54"/>
        <v>7055.1953465883862</v>
      </c>
      <c r="K13" s="68">
        <f t="shared" si="54"/>
        <v>6947.5089577433637</v>
      </c>
      <c r="L13" s="68">
        <f t="shared" si="54"/>
        <v>6841.466231160377</v>
      </c>
      <c r="M13" s="68">
        <f t="shared" si="54"/>
        <v>2705.455599615173</v>
      </c>
      <c r="N13" s="68">
        <f t="shared" si="54"/>
        <v>6634.2117960973446</v>
      </c>
      <c r="O13" s="68">
        <f t="shared" si="54"/>
        <v>6532.9510547487389</v>
      </c>
      <c r="P13" s="68">
        <f t="shared" si="54"/>
        <v>6433.2358983247059</v>
      </c>
      <c r="Q13" s="68">
        <f t="shared" si="54"/>
        <v>6335.0427359179766</v>
      </c>
      <c r="R13" s="68">
        <f t="shared" si="54"/>
        <v>2505.1905928626866</v>
      </c>
      <c r="S13" s="68">
        <f t="shared" si="54"/>
        <v>6143.1298244206191</v>
      </c>
      <c r="T13" s="68">
        <f t="shared" si="54"/>
        <v>6049.3646720045481</v>
      </c>
      <c r="U13" s="68">
        <f t="shared" si="54"/>
        <v>5957.0306962132418</v>
      </c>
      <c r="V13" s="68">
        <f t="shared" si="54"/>
        <v>5866.1060524010254</v>
      </c>
      <c r="W13" s="68">
        <f t="shared" si="54"/>
        <v>2319.7497336346605</v>
      </c>
      <c r="X13" s="68">
        <f t="shared" si="54"/>
        <v>5688.3990441616525</v>
      </c>
      <c r="Y13" s="68">
        <f t="shared" si="54"/>
        <v>5601.5746372837539</v>
      </c>
      <c r="Z13" s="68">
        <f t="shared" si="54"/>
        <v>5516.0754675369299</v>
      </c>
      <c r="AA13" s="68">
        <f t="shared" si="54"/>
        <v>5431.8813072741805</v>
      </c>
      <c r="AB13" s="68">
        <f t="shared" si="54"/>
        <v>2148.0356991716653</v>
      </c>
      <c r="AC13" s="68">
        <f t="shared" si="54"/>
        <v>5267.3286436154713</v>
      </c>
      <c r="AD13" s="68">
        <f t="shared" si="54"/>
        <v>5186.9312098625987</v>
      </c>
      <c r="AE13" s="68">
        <f t="shared" si="54"/>
        <v>5107.7609156697181</v>
      </c>
      <c r="AF13" s="68">
        <f t="shared" si="54"/>
        <v>5029.7990306939619</v>
      </c>
      <c r="AG13" s="68">
        <f t="shared" si="54"/>
        <v>1989.0323934584299</v>
      </c>
      <c r="AH13" s="68">
        <f t="shared" si="54"/>
        <v>4877.4269921038867</v>
      </c>
      <c r="AI13" s="68">
        <f t="shared" si="54"/>
        <v>4802.9807898610406</v>
      </c>
      <c r="AJ13" s="68">
        <f t="shared" si="54"/>
        <v>4729.6708910497682</v>
      </c>
      <c r="AK13" s="68">
        <f t="shared" si="54"/>
        <v>4657.4799517969159</v>
      </c>
      <c r="AL13" s="68">
        <f t="shared" si="54"/>
        <v>1841.798934604577</v>
      </c>
      <c r="AM13" s="68">
        <f t="shared" si="54"/>
        <v>4516.3868960670561</v>
      </c>
      <c r="AN13" s="68">
        <f t="shared" si="54"/>
        <v>4447.4513993767168</v>
      </c>
      <c r="AO13" s="68">
        <f t="shared" si="54"/>
        <v>4379.5680939209415</v>
      </c>
      <c r="AP13" s="68">
        <f t="shared" si="54"/>
        <v>4312.7209196661161</v>
      </c>
      <c r="AQ13" s="68">
        <f t="shared" si="54"/>
        <v>1705.4640872953942</v>
      </c>
      <c r="AR13" s="68">
        <f t="shared" si="54"/>
        <v>4182.0719465382726</v>
      </c>
      <c r="AS13" s="68">
        <f t="shared" si="54"/>
        <v>4118.239238343941</v>
      </c>
      <c r="AT13" s="68">
        <f t="shared" si="54"/>
        <v>4055.3808353953127</v>
      </c>
      <c r="AU13" s="68">
        <f t="shared" si="54"/>
        <v>3993.4818664651034</v>
      </c>
      <c r="AV13" s="68">
        <f t="shared" si="54"/>
        <v>1579.2211073673864</v>
      </c>
      <c r="AW13" s="68">
        <f t="shared" si="54"/>
        <v>3872.5038772149396</v>
      </c>
      <c r="AX13" s="68">
        <f t="shared" si="54"/>
        <v>3813.3962355637013</v>
      </c>
      <c r="AY13" s="68">
        <f t="shared" si="54"/>
        <v>3755.1907784969981</v>
      </c>
      <c r="AZ13" s="68">
        <f t="shared" si="54"/>
        <v>3697.8737355952703</v>
      </c>
      <c r="BA13" s="68">
        <f t="shared" si="54"/>
        <v>1462.3229680020295</v>
      </c>
      <c r="BB13" s="68">
        <f t="shared" si="54"/>
        <v>3585.850858318679</v>
      </c>
      <c r="BC13" s="68">
        <f t="shared" ref="BC13:DC13" si="55">BC12/POWER(1+$D6,BC$11)</f>
        <v>3531.1185212394671</v>
      </c>
      <c r="BD13" s="68">
        <f t="shared" si="55"/>
        <v>3477.2215866464471</v>
      </c>
      <c r="BE13" s="68">
        <f t="shared" si="55"/>
        <v>3424.1473034430787</v>
      </c>
      <c r="BF13" s="68">
        <f t="shared" si="55"/>
        <v>1354.077939289343</v>
      </c>
      <c r="BG13" s="68">
        <f t="shared" si="55"/>
        <v>3320.4166569750141</v>
      </c>
      <c r="BH13" s="68">
        <f t="shared" si="55"/>
        <v>3269.7357528065131</v>
      </c>
      <c r="BI13" s="68">
        <f t="shared" si="55"/>
        <v>3219.8284124140941</v>
      </c>
      <c r="BJ13" s="68">
        <f t="shared" si="55"/>
        <v>3170.682828571239</v>
      </c>
      <c r="BK13" s="68">
        <f t="shared" si="55"/>
        <v>1253.8454950038981</v>
      </c>
      <c r="BL13" s="68">
        <f t="shared" si="55"/>
        <v>3074.6305999705105</v>
      </c>
      <c r="BM13" s="68">
        <f t="shared" si="55"/>
        <v>3027.7012308916883</v>
      </c>
      <c r="BN13" s="68">
        <f t="shared" si="55"/>
        <v>2981.4881643443509</v>
      </c>
      <c r="BO13" s="68">
        <f t="shared" si="55"/>
        <v>2935.9804671042348</v>
      </c>
      <c r="BP13" s="68">
        <f t="shared" si="55"/>
        <v>1161.0325223721361</v>
      </c>
      <c r="BQ13" s="68">
        <f t="shared" si="55"/>
        <v>2847.0382794932939</v>
      </c>
      <c r="BR13" s="68">
        <f t="shared" si="55"/>
        <v>2803.582746916094</v>
      </c>
      <c r="BS13" s="68">
        <f t="shared" si="55"/>
        <v>2760.790494255139</v>
      </c>
      <c r="BT13" s="68">
        <f t="shared" si="55"/>
        <v>2718.6513975924559</v>
      </c>
      <c r="BU13" s="68">
        <f t="shared" si="55"/>
        <v>1075.0898124027744</v>
      </c>
      <c r="BV13" s="68">
        <f t="shared" si="55"/>
        <v>2636.2929468593325</v>
      </c>
      <c r="BW13" s="68">
        <f t="shared" si="55"/>
        <v>2596.0541081825036</v>
      </c>
      <c r="BX13" s="68">
        <f t="shared" si="55"/>
        <v>2556.4294516814412</v>
      </c>
      <c r="BY13" s="68">
        <f t="shared" si="55"/>
        <v>2517.4096028374602</v>
      </c>
      <c r="BZ13" s="68">
        <f t="shared" si="55"/>
        <v>995.50881001227265</v>
      </c>
      <c r="CA13" s="68">
        <f t="shared" si="55"/>
        <v>2441.147543297946</v>
      </c>
      <c r="CB13" s="68">
        <f t="shared" si="55"/>
        <v>2403.8872902983217</v>
      </c>
      <c r="CC13" s="68">
        <f t="shared" si="55"/>
        <v>2367.1957560790956</v>
      </c>
      <c r="CD13" s="68">
        <f t="shared" si="55"/>
        <v>2331.0642600483457</v>
      </c>
      <c r="CE13" s="68">
        <f t="shared" si="55"/>
        <v>921.81860471464176</v>
      </c>
      <c r="CF13" s="68">
        <f t="shared" si="55"/>
        <v>2260.4473206397302</v>
      </c>
      <c r="CG13" s="68">
        <f t="shared" si="55"/>
        <v>2225.9451704970261</v>
      </c>
      <c r="CH13" s="68">
        <f t="shared" si="55"/>
        <v>2191.9696410605866</v>
      </c>
      <c r="CI13" s="68">
        <f t="shared" si="55"/>
        <v>2158.5126942989523</v>
      </c>
      <c r="CJ13" s="68">
        <f t="shared" si="55"/>
        <v>853.58314406838156</v>
      </c>
      <c r="CK13" s="68">
        <f t="shared" si="55"/>
        <v>2093.1230082407587</v>
      </c>
      <c r="CL13" s="68">
        <f t="shared" si="55"/>
        <v>2061.174798858452</v>
      </c>
      <c r="CM13" s="68">
        <f t="shared" si="55"/>
        <v>2029.7142283194999</v>
      </c>
      <c r="CN13" s="68">
        <f t="shared" si="55"/>
        <v>1998.7338535888723</v>
      </c>
      <c r="CO13" s="68">
        <f t="shared" si="55"/>
        <v>790.39865339147752</v>
      </c>
      <c r="CP13" s="68">
        <f t="shared" si="55"/>
        <v>1938.1844857091949</v>
      </c>
      <c r="CQ13" s="68">
        <f t="shared" si="55"/>
        <v>1908.6011676112209</v>
      </c>
      <c r="CR13" s="68">
        <f t="shared" si="55"/>
        <v>1879.4693920346831</v>
      </c>
      <c r="CS13" s="68">
        <f t="shared" si="55"/>
        <v>1850.7822668977676</v>
      </c>
      <c r="CT13" s="68">
        <f t="shared" si="55"/>
        <v>731.89124647594133</v>
      </c>
      <c r="CU13" s="68">
        <f t="shared" si="55"/>
        <v>1794.7149239934802</v>
      </c>
      <c r="CV13" s="68">
        <f t="shared" si="55"/>
        <v>1767.3214416479366</v>
      </c>
      <c r="CW13" s="68">
        <f t="shared" si="55"/>
        <v>1740.3460774475004</v>
      </c>
      <c r="CX13" s="68">
        <f t="shared" si="55"/>
        <v>1713.7824494805516</v>
      </c>
      <c r="CY13" s="68">
        <f t="shared" si="55"/>
        <v>677.71471316360805</v>
      </c>
      <c r="CZ13" s="68">
        <f t="shared" si="55"/>
        <v>1661.8653601627275</v>
      </c>
      <c r="DA13" s="68">
        <f t="shared" si="55"/>
        <v>1636.4996161129761</v>
      </c>
      <c r="DB13" s="68">
        <f t="shared" si="55"/>
        <v>1611.5210399930831</v>
      </c>
      <c r="DC13" s="68">
        <f t="shared" si="55"/>
        <v>1586.9237222974721</v>
      </c>
    </row>
    <row r="14" spans="2:107" x14ac:dyDescent="0.45">
      <c r="B14" s="22" t="s">
        <v>13</v>
      </c>
      <c r="C14" s="68">
        <f t="shared" ref="C14:BB15" si="56">C$12/POWER(1+$D7,C$11)</f>
        <v>3137.0667710984908</v>
      </c>
      <c r="D14" s="68">
        <f t="shared" si="56"/>
        <v>7648.1563581839309</v>
      </c>
      <c r="E14" s="68">
        <f t="shared" si="56"/>
        <v>7487.9149776619643</v>
      </c>
      <c r="F14" s="68">
        <f t="shared" si="56"/>
        <v>7331.0309160583147</v>
      </c>
      <c r="G14" s="68">
        <f t="shared" si="56"/>
        <v>7177.4338320523939</v>
      </c>
      <c r="H14" s="68">
        <f t="shared" si="56"/>
        <v>2821.9186835806076</v>
      </c>
      <c r="I14" s="68">
        <f t="shared" si="56"/>
        <v>6879.826569501939</v>
      </c>
      <c r="J14" s="68">
        <f t="shared" si="56"/>
        <v>6735.6829542803398</v>
      </c>
      <c r="K14" s="68">
        <f t="shared" si="56"/>
        <v>6594.5593834739948</v>
      </c>
      <c r="L14" s="68">
        <f t="shared" si="56"/>
        <v>6456.392582214602</v>
      </c>
      <c r="M14" s="68">
        <f t="shared" si="56"/>
        <v>2538.4302081504215</v>
      </c>
      <c r="N14" s="68">
        <f t="shared" si="56"/>
        <v>6188.6827896473469</v>
      </c>
      <c r="O14" s="68">
        <f t="shared" si="56"/>
        <v>6059.019766641225</v>
      </c>
      <c r="P14" s="68">
        <f t="shared" si="56"/>
        <v>5932.0733959675181</v>
      </c>
      <c r="Q14" s="68">
        <f t="shared" si="56"/>
        <v>5807.7867593181099</v>
      </c>
      <c r="R14" s="68">
        <f t="shared" si="56"/>
        <v>2283.4208367317501</v>
      </c>
      <c r="S14" s="68">
        <f t="shared" si="56"/>
        <v>5566.9709525323051</v>
      </c>
      <c r="T14" s="68">
        <f t="shared" si="56"/>
        <v>5450.333809019291</v>
      </c>
      <c r="U14" s="68">
        <f t="shared" si="56"/>
        <v>5336.1404043658613</v>
      </c>
      <c r="V14" s="68">
        <f t="shared" si="56"/>
        <v>5224.3395382473673</v>
      </c>
      <c r="W14" s="68">
        <f t="shared" si="56"/>
        <v>2054.0295734267265</v>
      </c>
      <c r="X14" s="68">
        <f t="shared" si="56"/>
        <v>5007.7159614937091</v>
      </c>
      <c r="Y14" s="68">
        <f t="shared" si="56"/>
        <v>4902.7961244308872</v>
      </c>
      <c r="Z14" s="68">
        <f t="shared" si="56"/>
        <v>4800.0745294995959</v>
      </c>
      <c r="AA14" s="68">
        <f t="shared" si="56"/>
        <v>4699.5051199330283</v>
      </c>
      <c r="AB14" s="68">
        <f t="shared" si="56"/>
        <v>1847.6828364894266</v>
      </c>
      <c r="AC14" s="68">
        <f t="shared" si="56"/>
        <v>4504.6434344321015</v>
      </c>
      <c r="AD14" s="68">
        <f t="shared" si="56"/>
        <v>4410.2637893402198</v>
      </c>
      <c r="AE14" s="68">
        <f t="shared" si="56"/>
        <v>4317.8615521247502</v>
      </c>
      <c r="AF14" s="68">
        <f t="shared" si="56"/>
        <v>4227.3952928575964</v>
      </c>
      <c r="AG14" s="68">
        <f t="shared" si="56"/>
        <v>1662.06558485045</v>
      </c>
      <c r="AH14" s="68">
        <f t="shared" si="56"/>
        <v>4052.1093103929884</v>
      </c>
      <c r="AI14" s="68">
        <f t="shared" si="56"/>
        <v>3967.2109950978934</v>
      </c>
      <c r="AJ14" s="68">
        <f t="shared" si="56"/>
        <v>3884.0914383178897</v>
      </c>
      <c r="AK14" s="68">
        <f t="shared" si="56"/>
        <v>3802.7133721537975</v>
      </c>
      <c r="AL14" s="68">
        <f t="shared" si="56"/>
        <v>1495.0953452557426</v>
      </c>
      <c r="AM14" s="68">
        <f t="shared" si="56"/>
        <v>3645.0365278342069</v>
      </c>
      <c r="AN14" s="68">
        <f t="shared" si="56"/>
        <v>3568.6670529021003</v>
      </c>
      <c r="AO14" s="68">
        <f t="shared" si="56"/>
        <v>3493.8976433347366</v>
      </c>
      <c r="AP14" s="68">
        <f t="shared" si="56"/>
        <v>3420.6947751465996</v>
      </c>
      <c r="AQ14" s="68">
        <f t="shared" si="56"/>
        <v>1344.8988486254696</v>
      </c>
      <c r="AR14" s="68">
        <f t="shared" si="56"/>
        <v>3278.8580641614262</v>
      </c>
      <c r="AS14" s="68">
        <f t="shared" si="56"/>
        <v>3210.1606267489974</v>
      </c>
      <c r="AT14" s="68">
        <f t="shared" si="56"/>
        <v>3142.9025129714087</v>
      </c>
      <c r="AU14" s="68">
        <f t="shared" si="56"/>
        <v>3077.0535666452015</v>
      </c>
      <c r="AV14" s="68">
        <f t="shared" si="56"/>
        <v>1209.7910135120637</v>
      </c>
      <c r="AW14" s="68">
        <f t="shared" si="56"/>
        <v>2949.4656974821455</v>
      </c>
      <c r="AX14" s="68">
        <f t="shared" si="56"/>
        <v>2887.6695687117149</v>
      </c>
      <c r="AY14" s="68">
        <f t="shared" si="56"/>
        <v>2827.1681698763605</v>
      </c>
      <c r="AZ14" s="68">
        <f t="shared" si="56"/>
        <v>2767.9343742670453</v>
      </c>
      <c r="BA14" s="68">
        <f t="shared" si="56"/>
        <v>1088.2560408690867</v>
      </c>
      <c r="BB14" s="68">
        <f t="shared" si="56"/>
        <v>2653.1639157270793</v>
      </c>
      <c r="BC14" s="68">
        <f t="shared" ref="BC14:DC14" si="57">BC$12/POWER(1+$D7,BC$11)</f>
        <v>2597.5757937410212</v>
      </c>
      <c r="BD14" s="68">
        <f t="shared" si="57"/>
        <v>2543.1523337977487</v>
      </c>
      <c r="BE14" s="68">
        <f t="shared" si="57"/>
        <v>2489.8691343232313</v>
      </c>
      <c r="BF14" s="68">
        <f t="shared" si="57"/>
        <v>978.93040802972496</v>
      </c>
      <c r="BG14" s="68">
        <f t="shared" si="57"/>
        <v>2386.6284560371155</v>
      </c>
      <c r="BH14" s="68">
        <f t="shared" si="57"/>
        <v>2336.6246877199092</v>
      </c>
      <c r="BI14" s="68">
        <f t="shared" si="57"/>
        <v>2287.6685801056483</v>
      </c>
      <c r="BJ14" s="68">
        <f t="shared" si="57"/>
        <v>2239.738182989669</v>
      </c>
      <c r="BK14" s="68">
        <f t="shared" si="57"/>
        <v>880.58757110131648</v>
      </c>
      <c r="BL14" s="68">
        <f t="shared" si="57"/>
        <v>2146.8690092617826</v>
      </c>
      <c r="BM14" s="68">
        <f t="shared" si="57"/>
        <v>2101.8885933637971</v>
      </c>
      <c r="BN14" s="68">
        <f t="shared" si="57"/>
        <v>2057.8505907223389</v>
      </c>
      <c r="BO14" s="68">
        <f t="shared" si="57"/>
        <v>2014.7352562388278</v>
      </c>
      <c r="BP14" s="68">
        <f t="shared" si="57"/>
        <v>792.1242041493208</v>
      </c>
      <c r="BQ14" s="68">
        <f t="shared" si="57"/>
        <v>1931.1956711442942</v>
      </c>
      <c r="BR14" s="68">
        <f t="shared" si="57"/>
        <v>1890.7339643081007</v>
      </c>
      <c r="BS14" s="68">
        <f t="shared" si="57"/>
        <v>1851.1199963854517</v>
      </c>
      <c r="BT14" s="68">
        <f t="shared" si="57"/>
        <v>1812.3360058600463</v>
      </c>
      <c r="BU14" s="68">
        <f t="shared" si="57"/>
        <v>712.54782078567644</v>
      </c>
      <c r="BV14" s="68">
        <f t="shared" si="57"/>
        <v>1737.1887638030064</v>
      </c>
      <c r="BW14" s="68">
        <f t="shared" si="57"/>
        <v>1700.7918188789956</v>
      </c>
      <c r="BX14" s="68">
        <f t="shared" si="57"/>
        <v>1665.1574494605397</v>
      </c>
      <c r="BY14" s="68">
        <f t="shared" si="57"/>
        <v>1630.2696783439785</v>
      </c>
      <c r="BZ14" s="68">
        <f t="shared" si="57"/>
        <v>640.96563928591559</v>
      </c>
      <c r="CA14" s="68">
        <f t="shared" si="57"/>
        <v>1562.6716889310658</v>
      </c>
      <c r="CB14" s="68">
        <f t="shared" si="57"/>
        <v>1529.9311620629189</v>
      </c>
      <c r="CC14" s="68">
        <f t="shared" si="57"/>
        <v>1497.8766027637739</v>
      </c>
      <c r="CD14" s="68">
        <f t="shared" si="57"/>
        <v>1466.4936388914957</v>
      </c>
      <c r="CE14" s="68">
        <f t="shared" si="57"/>
        <v>576.57456631079356</v>
      </c>
      <c r="CF14" s="68">
        <f t="shared" si="57"/>
        <v>1405.6865081494279</v>
      </c>
      <c r="CG14" s="68">
        <f t="shared" si="57"/>
        <v>1376.2350774911179</v>
      </c>
      <c r="CH14" s="68">
        <f t="shared" si="57"/>
        <v>1347.4007024585055</v>
      </c>
      <c r="CI14" s="68">
        <f t="shared" si="57"/>
        <v>1319.1704547273405</v>
      </c>
      <c r="CJ14" s="68">
        <f t="shared" si="57"/>
        <v>518.65218685800551</v>
      </c>
      <c r="CK14" s="68">
        <f t="shared" si="57"/>
        <v>1264.4719765448422</v>
      </c>
      <c r="CL14" s="68">
        <f t="shared" si="57"/>
        <v>1237.9792212109285</v>
      </c>
      <c r="CM14" s="68">
        <f t="shared" si="57"/>
        <v>1212.0415324172002</v>
      </c>
      <c r="CN14" s="68">
        <f t="shared" si="57"/>
        <v>1186.6472806121012</v>
      </c>
      <c r="CO14" s="68">
        <f t="shared" si="57"/>
        <v>466.54865935864262</v>
      </c>
      <c r="CP14" s="68">
        <f t="shared" si="57"/>
        <v>1137.4437829471253</v>
      </c>
      <c r="CQ14" s="68">
        <f t="shared" si="57"/>
        <v>1113.6124759615484</v>
      </c>
      <c r="CR14" s="68">
        <f t="shared" si="57"/>
        <v>1090.2804738217621</v>
      </c>
      <c r="CS14" s="68">
        <f t="shared" si="57"/>
        <v>1067.4373152748797</v>
      </c>
      <c r="CT14" s="68">
        <f t="shared" si="57"/>
        <v>419.67942498801972</v>
      </c>
      <c r="CU14" s="68">
        <f t="shared" si="57"/>
        <v>1023.1767752578465</v>
      </c>
      <c r="CV14" s="68">
        <f t="shared" si="57"/>
        <v>1001.7395489111479</v>
      </c>
      <c r="CW14" s="68">
        <f t="shared" si="57"/>
        <v>980.75146750650845</v>
      </c>
      <c r="CX14" s="68">
        <f t="shared" si="57"/>
        <v>960.20312072303545</v>
      </c>
      <c r="CY14" s="68">
        <f t="shared" si="57"/>
        <v>377.51864939532624</v>
      </c>
      <c r="CZ14" s="68">
        <f t="shared" si="57"/>
        <v>920.38897141320172</v>
      </c>
      <c r="DA14" s="68">
        <f t="shared" si="57"/>
        <v>901.10531761621462</v>
      </c>
      <c r="DB14" s="68">
        <f t="shared" si="57"/>
        <v>882.2256878952561</v>
      </c>
      <c r="DC14" s="68">
        <f t="shared" si="57"/>
        <v>863.74161728534955</v>
      </c>
    </row>
    <row r="15" spans="2:107" x14ac:dyDescent="0.45">
      <c r="B15" s="22" t="s">
        <v>14</v>
      </c>
      <c r="C15" s="68">
        <f t="shared" si="56"/>
        <v>2867.5496688741714</v>
      </c>
      <c r="D15" s="68">
        <f t="shared" si="56"/>
        <v>6390.4454359116726</v>
      </c>
      <c r="E15" s="68">
        <f t="shared" si="56"/>
        <v>5719.0311758651096</v>
      </c>
      <c r="F15" s="68">
        <f t="shared" si="56"/>
        <v>5118.1592767720695</v>
      </c>
      <c r="G15" s="68">
        <f t="shared" si="56"/>
        <v>4580.4181821837028</v>
      </c>
      <c r="H15" s="68">
        <f t="shared" si="56"/>
        <v>1646.143206119327</v>
      </c>
      <c r="I15" s="68">
        <f t="shared" si="56"/>
        <v>3668.493854731506</v>
      </c>
      <c r="J15" s="68">
        <f t="shared" si="56"/>
        <v>3283.0623364341386</v>
      </c>
      <c r="K15" s="68">
        <f t="shared" si="56"/>
        <v>2938.1263078880784</v>
      </c>
      <c r="L15" s="68">
        <f t="shared" si="56"/>
        <v>2629.4310970897427</v>
      </c>
      <c r="M15" s="68">
        <f t="shared" si="56"/>
        <v>944.98361596530151</v>
      </c>
      <c r="N15" s="68">
        <f t="shared" si="56"/>
        <v>2105.9325671689899</v>
      </c>
      <c r="O15" s="68">
        <f t="shared" si="56"/>
        <v>1884.6720665553876</v>
      </c>
      <c r="P15" s="68">
        <f t="shared" si="56"/>
        <v>1686.6583735058059</v>
      </c>
      <c r="Q15" s="68">
        <f t="shared" si="56"/>
        <v>1509.4490545067174</v>
      </c>
      <c r="R15" s="68">
        <f t="shared" si="56"/>
        <v>542.47651791366957</v>
      </c>
      <c r="S15" s="68">
        <f t="shared" si="56"/>
        <v>1208.9299186757294</v>
      </c>
      <c r="T15" s="68">
        <f t="shared" si="56"/>
        <v>1081.9132975440571</v>
      </c>
      <c r="U15" s="68">
        <f t="shared" si="56"/>
        <v>968.24171965639619</v>
      </c>
      <c r="V15" s="68">
        <f t="shared" si="56"/>
        <v>866.51308363736916</v>
      </c>
      <c r="W15" s="68">
        <f t="shared" si="56"/>
        <v>311.41362402048821</v>
      </c>
      <c r="X15" s="68">
        <f t="shared" si="56"/>
        <v>693.99731551424679</v>
      </c>
      <c r="Y15" s="68">
        <f t="shared" si="56"/>
        <v>621.08225838038913</v>
      </c>
      <c r="Z15" s="68">
        <f t="shared" si="56"/>
        <v>555.82804580310483</v>
      </c>
      <c r="AA15" s="68">
        <f t="shared" si="56"/>
        <v>497.4297886192096</v>
      </c>
      <c r="AB15" s="68">
        <f t="shared" si="56"/>
        <v>178.76984905917581</v>
      </c>
      <c r="AC15" s="68">
        <f t="shared" si="56"/>
        <v>398.39552855848308</v>
      </c>
      <c r="AD15" s="68">
        <f t="shared" si="56"/>
        <v>356.53797078797487</v>
      </c>
      <c r="AE15" s="68">
        <f t="shared" si="56"/>
        <v>319.0781911472838</v>
      </c>
      <c r="AF15" s="68">
        <f t="shared" si="56"/>
        <v>285.55413562491833</v>
      </c>
      <c r="AG15" s="68">
        <f t="shared" si="56"/>
        <v>102.62447262274533</v>
      </c>
      <c r="AH15" s="68">
        <f t="shared" si="56"/>
        <v>228.70260968917941</v>
      </c>
      <c r="AI15" s="68">
        <f t="shared" si="56"/>
        <v>204.67389447751873</v>
      </c>
      <c r="AJ15" s="68">
        <f t="shared" si="56"/>
        <v>183.16976416459525</v>
      </c>
      <c r="AK15" s="68">
        <f t="shared" si="56"/>
        <v>163.92497240432724</v>
      </c>
      <c r="AL15" s="68">
        <f t="shared" si="56"/>
        <v>58.912520408351469</v>
      </c>
      <c r="AM15" s="68">
        <f t="shared" si="56"/>
        <v>131.28883215104403</v>
      </c>
      <c r="AN15" s="68">
        <f t="shared" si="56"/>
        <v>117.49492764546629</v>
      </c>
      <c r="AO15" s="68">
        <f t="shared" si="56"/>
        <v>105.15028427194045</v>
      </c>
      <c r="AP15" s="68">
        <f t="shared" si="56"/>
        <v>94.102634931036761</v>
      </c>
      <c r="AQ15" s="68">
        <f t="shared" si="56"/>
        <v>33.819273046331816</v>
      </c>
      <c r="AR15" s="68">
        <f t="shared" si="56"/>
        <v>75.367559080374278</v>
      </c>
      <c r="AS15" s="68">
        <f t="shared" si="56"/>
        <v>67.449041596898397</v>
      </c>
      <c r="AT15" s="68">
        <f t="shared" si="56"/>
        <v>60.362485767763033</v>
      </c>
      <c r="AU15" s="68">
        <f t="shared" si="56"/>
        <v>54.020481267015427</v>
      </c>
      <c r="AV15" s="68">
        <f t="shared" si="56"/>
        <v>19.414264089441463</v>
      </c>
      <c r="AW15" s="68">
        <f t="shared" si="56"/>
        <v>43.265439022252259</v>
      </c>
      <c r="AX15" s="68">
        <f t="shared" si="56"/>
        <v>38.719741383794755</v>
      </c>
      <c r="AY15" s="68">
        <f t="shared" si="56"/>
        <v>34.651638968851579</v>
      </c>
      <c r="AZ15" s="68">
        <f t="shared" si="56"/>
        <v>31.010953077547509</v>
      </c>
      <c r="BA15" s="68">
        <f t="shared" si="56"/>
        <v>11.144936486902346</v>
      </c>
      <c r="BB15" s="68">
        <f t="shared" si="56"/>
        <v>24.836922365921112</v>
      </c>
      <c r="BC15" s="68">
        <f t="shared" ref="BC15:DC15" si="58">BC$12/POWER(1+$D8,BC$11)</f>
        <v>22.227422915626555</v>
      </c>
      <c r="BD15" s="68">
        <f t="shared" si="58"/>
        <v>19.892091386814528</v>
      </c>
      <c r="BE15" s="68">
        <f t="shared" si="58"/>
        <v>17.802122236275757</v>
      </c>
      <c r="BF15" s="68">
        <f t="shared" si="58"/>
        <v>6.3978530798207887</v>
      </c>
      <c r="BG15" s="68">
        <f t="shared" si="58"/>
        <v>14.257863240299553</v>
      </c>
      <c r="BH15" s="68">
        <f t="shared" si="58"/>
        <v>12.75985613057057</v>
      </c>
      <c r="BI15" s="68">
        <f t="shared" si="58"/>
        <v>11.419237632513486</v>
      </c>
      <c r="BJ15" s="68">
        <f t="shared" si="58"/>
        <v>10.219471659668415</v>
      </c>
      <c r="BK15" s="68">
        <f t="shared" si="58"/>
        <v>3.6727462807057458</v>
      </c>
      <c r="BL15" s="68">
        <f t="shared" si="58"/>
        <v>8.1848572534097901</v>
      </c>
      <c r="BM15" s="68">
        <f t="shared" si="58"/>
        <v>7.3249125231875709</v>
      </c>
      <c r="BN15" s="68">
        <f t="shared" si="58"/>
        <v>6.5553181700264638</v>
      </c>
      <c r="BO15" s="68">
        <f t="shared" si="58"/>
        <v>5.8665815017240597</v>
      </c>
      <c r="BP15" s="68">
        <f t="shared" si="58"/>
        <v>2.1083737113287588</v>
      </c>
      <c r="BQ15" s="68">
        <f t="shared" si="58"/>
        <v>4.6985924278852442</v>
      </c>
      <c r="BR15" s="68">
        <f t="shared" si="58"/>
        <v>4.2049332628291083</v>
      </c>
      <c r="BS15" s="68">
        <f t="shared" si="58"/>
        <v>3.7631405609711006</v>
      </c>
      <c r="BT15" s="68">
        <f t="shared" si="58"/>
        <v>3.3677649552274032</v>
      </c>
      <c r="BU15" s="68">
        <f t="shared" si="58"/>
        <v>1.2103312798857477</v>
      </c>
      <c r="BV15" s="68">
        <f t="shared" si="58"/>
        <v>2.6972701074515912</v>
      </c>
      <c r="BW15" s="68">
        <f t="shared" si="58"/>
        <v>2.413880532890273</v>
      </c>
      <c r="BX15" s="68">
        <f t="shared" si="58"/>
        <v>2.1602653775642322</v>
      </c>
      <c r="BY15" s="68">
        <f t="shared" si="58"/>
        <v>1.9332963822840814</v>
      </c>
      <c r="BZ15" s="68">
        <f t="shared" si="58"/>
        <v>0.69480177977871305</v>
      </c>
      <c r="CA15" s="68">
        <f t="shared" si="58"/>
        <v>1.5483926610392102</v>
      </c>
      <c r="CB15" s="68">
        <f t="shared" si="58"/>
        <v>1.3857102747800343</v>
      </c>
      <c r="CC15" s="68">
        <f t="shared" si="58"/>
        <v>1.2401201671559283</v>
      </c>
      <c r="CD15" s="68">
        <f t="shared" si="58"/>
        <v>1.1098265322677003</v>
      </c>
      <c r="CE15" s="68">
        <f t="shared" si="58"/>
        <v>0.39885733865296585</v>
      </c>
      <c r="CF15" s="68">
        <f t="shared" si="58"/>
        <v>0.88886901839626586</v>
      </c>
      <c r="CG15" s="68">
        <f t="shared" si="58"/>
        <v>0.79547970144645253</v>
      </c>
      <c r="CH15" s="68">
        <f t="shared" si="58"/>
        <v>0.71190236392200879</v>
      </c>
      <c r="CI15" s="68">
        <f t="shared" si="58"/>
        <v>0.63710610696438941</v>
      </c>
      <c r="CJ15" s="68">
        <f t="shared" si="58"/>
        <v>0.22896771601246363</v>
      </c>
      <c r="CK15" s="68">
        <f t="shared" si="58"/>
        <v>0.51026341815290599</v>
      </c>
      <c r="CL15" s="68">
        <f t="shared" si="58"/>
        <v>0.45665242361992664</v>
      </c>
      <c r="CM15" s="68">
        <f t="shared" si="58"/>
        <v>0.40867408593156135</v>
      </c>
      <c r="CN15" s="68">
        <f t="shared" si="58"/>
        <v>0.3657366081363535</v>
      </c>
      <c r="CO15" s="68">
        <f t="shared" si="58"/>
        <v>0.13144101886910176</v>
      </c>
      <c r="CP15" s="68">
        <f t="shared" si="58"/>
        <v>0.29292139844727111</v>
      </c>
      <c r="CQ15" s="68">
        <f t="shared" si="58"/>
        <v>0.2621455149877136</v>
      </c>
      <c r="CR15" s="68">
        <f t="shared" si="58"/>
        <v>0.23460310988698191</v>
      </c>
      <c r="CS15" s="68">
        <f t="shared" si="58"/>
        <v>0.2099544566735117</v>
      </c>
      <c r="CT15" s="68">
        <f t="shared" si="58"/>
        <v>7.5454923262662607E-2</v>
      </c>
      <c r="CU15" s="68">
        <f t="shared" si="58"/>
        <v>0.16815421724508808</v>
      </c>
      <c r="CV15" s="68">
        <f t="shared" si="58"/>
        <v>0.15048703888051554</v>
      </c>
      <c r="CW15" s="68">
        <f t="shared" si="58"/>
        <v>0.13467606844506494</v>
      </c>
      <c r="CX15" s="68">
        <f t="shared" si="58"/>
        <v>0.12052628283968586</v>
      </c>
      <c r="CY15" s="68">
        <f t="shared" si="58"/>
        <v>4.3315591232933444E-2</v>
      </c>
      <c r="CZ15" s="68">
        <f t="shared" si="58"/>
        <v>9.6530471748373217E-2</v>
      </c>
      <c r="DA15" s="68">
        <f t="shared" si="58"/>
        <v>8.6388465856786459E-2</v>
      </c>
      <c r="DB15" s="68">
        <f t="shared" si="58"/>
        <v>7.7312033163402974E-2</v>
      </c>
      <c r="DC15" s="68">
        <f t="shared" si="58"/>
        <v>6.9189218868268287E-2</v>
      </c>
    </row>
    <row r="16" spans="2:107" ht="15.75" x14ac:dyDescent="0.55000000000000004">
      <c r="B16" s="22" t="s">
        <v>16</v>
      </c>
      <c r="C16" s="68">
        <f>C13</f>
        <v>3155.2929591334305</v>
      </c>
      <c r="D16" s="68">
        <f>C16+D13</f>
        <v>10892.578232860866</v>
      </c>
      <c r="E16" s="68">
        <f t="shared" ref="E16:BB18" si="59">D16+E13</f>
        <v>18511.766094729337</v>
      </c>
      <c r="F16" s="68">
        <f t="shared" si="59"/>
        <v>26014.659114786915</v>
      </c>
      <c r="G16" s="68">
        <f t="shared" si="59"/>
        <v>33403.032349703288</v>
      </c>
      <c r="H16" s="68">
        <f t="shared" si="59"/>
        <v>36324.762146367219</v>
      </c>
      <c r="I16" s="68">
        <f t="shared" si="59"/>
        <v>43489.313020827729</v>
      </c>
      <c r="J16" s="68">
        <f t="shared" si="59"/>
        <v>50544.508367416114</v>
      </c>
      <c r="K16" s="68">
        <f t="shared" si="59"/>
        <v>57492.017325159475</v>
      </c>
      <c r="L16" s="68">
        <f t="shared" si="59"/>
        <v>64333.48355631985</v>
      </c>
      <c r="M16" s="68">
        <f t="shared" si="59"/>
        <v>67038.939155935019</v>
      </c>
      <c r="N16" s="68">
        <f t="shared" si="59"/>
        <v>73673.15095203236</v>
      </c>
      <c r="O16" s="68">
        <f t="shared" si="59"/>
        <v>80206.102006781104</v>
      </c>
      <c r="P16" s="73">
        <f t="shared" si="59"/>
        <v>86639.337905105815</v>
      </c>
      <c r="Q16" s="73">
        <f t="shared" si="59"/>
        <v>92974.380641023788</v>
      </c>
      <c r="R16" s="73">
        <f t="shared" si="59"/>
        <v>95479.571233886469</v>
      </c>
      <c r="S16" s="68">
        <f t="shared" si="59"/>
        <v>101622.70105830708</v>
      </c>
      <c r="T16" s="68">
        <f t="shared" si="59"/>
        <v>107672.06573031163</v>
      </c>
      <c r="U16" s="68">
        <f t="shared" si="59"/>
        <v>113629.09642652488</v>
      </c>
      <c r="V16" s="68">
        <f t="shared" si="59"/>
        <v>119495.2024789259</v>
      </c>
      <c r="W16" s="68">
        <f t="shared" si="59"/>
        <v>121814.95221256056</v>
      </c>
      <c r="X16" s="68">
        <f t="shared" si="59"/>
        <v>127503.35125672221</v>
      </c>
      <c r="Y16" s="68">
        <f t="shared" si="59"/>
        <v>133104.92589400595</v>
      </c>
      <c r="Z16" s="68">
        <f t="shared" si="59"/>
        <v>138621.00136154288</v>
      </c>
      <c r="AA16" s="68">
        <f t="shared" si="59"/>
        <v>144052.88266881707</v>
      </c>
      <c r="AB16" s="68">
        <f t="shared" si="59"/>
        <v>146200.91836798872</v>
      </c>
      <c r="AC16" s="68">
        <f t="shared" si="59"/>
        <v>151468.24701160419</v>
      </c>
      <c r="AD16" s="68">
        <f t="shared" si="59"/>
        <v>156655.17822146681</v>
      </c>
      <c r="AE16" s="68">
        <f t="shared" si="59"/>
        <v>161762.93913713653</v>
      </c>
      <c r="AF16" s="68">
        <f t="shared" si="59"/>
        <v>166792.73816783051</v>
      </c>
      <c r="AG16" s="68">
        <f t="shared" si="59"/>
        <v>168781.77056128893</v>
      </c>
      <c r="AH16" s="68">
        <f t="shared" si="59"/>
        <v>173659.19755339282</v>
      </c>
      <c r="AI16" s="68">
        <f t="shared" si="59"/>
        <v>178462.17834325385</v>
      </c>
      <c r="AJ16" s="68">
        <f t="shared" si="59"/>
        <v>183191.84923430361</v>
      </c>
      <c r="AK16" s="68">
        <f t="shared" si="59"/>
        <v>187849.32918610051</v>
      </c>
      <c r="AL16" s="68">
        <f t="shared" si="59"/>
        <v>189691.12812070508</v>
      </c>
      <c r="AM16" s="68">
        <f t="shared" si="59"/>
        <v>194207.51501677214</v>
      </c>
      <c r="AN16" s="68">
        <f t="shared" si="59"/>
        <v>198654.96641614885</v>
      </c>
      <c r="AO16" s="68">
        <f t="shared" si="59"/>
        <v>203034.53451006979</v>
      </c>
      <c r="AP16" s="68">
        <f t="shared" si="59"/>
        <v>207347.2554297359</v>
      </c>
      <c r="AQ16" s="68">
        <f t="shared" si="59"/>
        <v>209052.71951703131</v>
      </c>
      <c r="AR16" s="68">
        <f t="shared" si="59"/>
        <v>213234.79146356959</v>
      </c>
      <c r="AS16" s="68">
        <f t="shared" si="59"/>
        <v>217353.03070191352</v>
      </c>
      <c r="AT16" s="68">
        <f t="shared" si="59"/>
        <v>221408.41153730883</v>
      </c>
      <c r="AU16" s="68">
        <f t="shared" si="59"/>
        <v>225401.89340377392</v>
      </c>
      <c r="AV16" s="68">
        <f t="shared" si="59"/>
        <v>226981.11451114132</v>
      </c>
      <c r="AW16" s="68">
        <f t="shared" si="59"/>
        <v>230853.61838835626</v>
      </c>
      <c r="AX16" s="68">
        <f t="shared" si="59"/>
        <v>234667.01462391997</v>
      </c>
      <c r="AY16" s="68">
        <f t="shared" si="59"/>
        <v>238422.20540241696</v>
      </c>
      <c r="AZ16" s="68">
        <f t="shared" si="59"/>
        <v>242120.07913801222</v>
      </c>
      <c r="BA16" s="68">
        <f t="shared" si="59"/>
        <v>243582.40210601425</v>
      </c>
      <c r="BB16" s="68">
        <f t="shared" si="59"/>
        <v>247168.25296433293</v>
      </c>
      <c r="BC16" s="68">
        <f t="shared" ref="BC16:BC18" si="60">BB16+BC13</f>
        <v>250699.3714855724</v>
      </c>
      <c r="BD16" s="68">
        <f t="shared" ref="BD16:BD18" si="61">BC16+BD13</f>
        <v>254176.59307221885</v>
      </c>
      <c r="BE16" s="68">
        <f t="shared" ref="BE16:BE18" si="62">BD16+BE13</f>
        <v>257600.74037566193</v>
      </c>
      <c r="BF16" s="68">
        <f t="shared" ref="BF16:BF18" si="63">BE16+BF13</f>
        <v>258954.81831495126</v>
      </c>
      <c r="BG16" s="68">
        <f t="shared" ref="BG16:BG18" si="64">BF16+BG13</f>
        <v>262275.23497192626</v>
      </c>
      <c r="BH16" s="68">
        <f t="shared" ref="BH16:BH18" si="65">BG16+BH13</f>
        <v>265544.97072473279</v>
      </c>
      <c r="BI16" s="68">
        <f t="shared" ref="BI16:BI18" si="66">BH16+BI13</f>
        <v>268764.79913714691</v>
      </c>
      <c r="BJ16" s="68">
        <f t="shared" ref="BJ16:BJ18" si="67">BI16+BJ13</f>
        <v>271935.48196571815</v>
      </c>
      <c r="BK16" s="68">
        <f t="shared" ref="BK16:BK18" si="68">BJ16+BK13</f>
        <v>273189.32746072207</v>
      </c>
      <c r="BL16" s="68">
        <f t="shared" ref="BL16:BL18" si="69">BK16+BL13</f>
        <v>276263.95806069259</v>
      </c>
      <c r="BM16" s="68">
        <f t="shared" ref="BM16:BM18" si="70">BL16+BM13</f>
        <v>279291.65929158428</v>
      </c>
      <c r="BN16" s="68">
        <f t="shared" ref="BN16:BN18" si="71">BM16+BN13</f>
        <v>282273.14745592861</v>
      </c>
      <c r="BO16" s="68">
        <f t="shared" ref="BO16:BO18" si="72">BN16+BO13</f>
        <v>285209.12792303285</v>
      </c>
      <c r="BP16" s="68">
        <f t="shared" ref="BP16:BP18" si="73">BO16+BP13</f>
        <v>286370.160445405</v>
      </c>
      <c r="BQ16" s="68">
        <f t="shared" ref="BQ16:BQ18" si="74">BP16+BQ13</f>
        <v>289217.19872489828</v>
      </c>
      <c r="BR16" s="68">
        <f t="shared" ref="BR16:BR18" si="75">BQ16+BR13</f>
        <v>292020.78147181438</v>
      </c>
      <c r="BS16" s="68">
        <f t="shared" ref="BS16:BS18" si="76">BR16+BS13</f>
        <v>294781.57196606952</v>
      </c>
      <c r="BT16" s="68">
        <f t="shared" ref="BT16:BT18" si="77">BS16+BT13</f>
        <v>297500.22336366196</v>
      </c>
      <c r="BU16" s="68">
        <f t="shared" ref="BU16:BU18" si="78">BT16+BU13</f>
        <v>298575.31317606475</v>
      </c>
      <c r="BV16" s="68">
        <f t="shared" ref="BV16:BV18" si="79">BU16+BV13</f>
        <v>301211.60612292407</v>
      </c>
      <c r="BW16" s="68">
        <f t="shared" ref="BW16:BW18" si="80">BV16+BW13</f>
        <v>303807.66023110657</v>
      </c>
      <c r="BX16" s="68">
        <f t="shared" ref="BX16:BX18" si="81">BW16+BX13</f>
        <v>306364.08968278801</v>
      </c>
      <c r="BY16" s="68">
        <f t="shared" ref="BY16:BY18" si="82">BX16+BY13</f>
        <v>308881.49928562547</v>
      </c>
      <c r="BZ16" s="68">
        <f t="shared" ref="BZ16:BZ18" si="83">BY16+BZ13</f>
        <v>309877.00809563772</v>
      </c>
      <c r="CA16" s="68">
        <f t="shared" ref="CA16:CA18" si="84">BZ16+CA13</f>
        <v>312318.15563893568</v>
      </c>
      <c r="CB16" s="68">
        <f t="shared" ref="CB16:CB18" si="85">CA16+CB13</f>
        <v>314722.04292923398</v>
      </c>
      <c r="CC16" s="68">
        <f t="shared" ref="CC16:CC18" si="86">CB16+CC13</f>
        <v>317089.23868531309</v>
      </c>
      <c r="CD16" s="68">
        <f t="shared" ref="CD16:CD18" si="87">CC16+CD13</f>
        <v>319420.30294536141</v>
      </c>
      <c r="CE16" s="68">
        <f t="shared" ref="CE16:CE18" si="88">CD16+CE13</f>
        <v>320342.12155007606</v>
      </c>
      <c r="CF16" s="68">
        <f t="shared" ref="CF16:CF18" si="89">CE16+CF13</f>
        <v>322602.5688707158</v>
      </c>
      <c r="CG16" s="68">
        <f t="shared" ref="CG16:CG18" si="90">CF16+CG13</f>
        <v>324828.51404121279</v>
      </c>
      <c r="CH16" s="68">
        <f t="shared" ref="CH16:CH18" si="91">CG16+CH13</f>
        <v>327020.48368227336</v>
      </c>
      <c r="CI16" s="68">
        <f t="shared" ref="CI16:CI18" si="92">CH16+CI13</f>
        <v>329178.99637657229</v>
      </c>
      <c r="CJ16" s="68">
        <f t="shared" ref="CJ16:CJ18" si="93">CI16+CJ13</f>
        <v>330032.57952064066</v>
      </c>
      <c r="CK16" s="68">
        <f t="shared" ref="CK16:CK18" si="94">CJ16+CK13</f>
        <v>332125.70252888143</v>
      </c>
      <c r="CL16" s="68">
        <f t="shared" ref="CL16:CL18" si="95">CK16+CL13</f>
        <v>334186.8773277399</v>
      </c>
      <c r="CM16" s="68">
        <f t="shared" ref="CM16:CM18" si="96">CL16+CM13</f>
        <v>336216.59155605943</v>
      </c>
      <c r="CN16" s="68">
        <f t="shared" ref="CN16:CN18" si="97">CM16+CN13</f>
        <v>338215.3254096483</v>
      </c>
      <c r="CO16" s="68">
        <f t="shared" ref="CO16:CO18" si="98">CN16+CO13</f>
        <v>339005.72406303976</v>
      </c>
      <c r="CP16" s="68">
        <f t="shared" ref="CP16:CP18" si="99">CO16+CP13</f>
        <v>340943.90854874894</v>
      </c>
      <c r="CQ16" s="68">
        <f t="shared" ref="CQ16:CQ18" si="100">CP16+CQ13</f>
        <v>342852.50971636013</v>
      </c>
      <c r="CR16" s="68">
        <f t="shared" ref="CR16:CR18" si="101">CQ16+CR13</f>
        <v>344731.97910839482</v>
      </c>
      <c r="CS16" s="68">
        <f t="shared" ref="CS16:CS18" si="102">CR16+CS13</f>
        <v>346582.76137529261</v>
      </c>
      <c r="CT16" s="68">
        <f t="shared" ref="CT16:CT18" si="103">CS16+CT13</f>
        <v>347314.65262176853</v>
      </c>
      <c r="CU16" s="68">
        <f t="shared" ref="CU16:CU18" si="104">CT16+CU13</f>
        <v>349109.36754576198</v>
      </c>
      <c r="CV16" s="68">
        <f t="shared" ref="CV16:CV18" si="105">CU16+CV13</f>
        <v>350876.68898740993</v>
      </c>
      <c r="CW16" s="68">
        <f t="shared" ref="CW16:CW18" si="106">CV16+CW13</f>
        <v>352617.03506485745</v>
      </c>
      <c r="CX16" s="68">
        <f t="shared" ref="CX16:CX18" si="107">CW16+CX13</f>
        <v>354330.81751433801</v>
      </c>
      <c r="CY16" s="68">
        <f t="shared" ref="CY16:CY18" si="108">CX16+CY13</f>
        <v>355008.53222750162</v>
      </c>
      <c r="CZ16" s="68">
        <f t="shared" ref="CZ16:CZ18" si="109">CY16+CZ13</f>
        <v>356670.39758766437</v>
      </c>
      <c r="DA16" s="68">
        <f t="shared" ref="DA16:DA18" si="110">CZ16+DA13</f>
        <v>358306.89720377733</v>
      </c>
      <c r="DB16" s="68">
        <f t="shared" ref="DB16:DB18" si="111">DA16+DB13</f>
        <v>359918.41824377043</v>
      </c>
      <c r="DC16" s="68">
        <f t="shared" ref="DC16:DC18" si="112">DB16+DC13</f>
        <v>361505.34196606791</v>
      </c>
    </row>
    <row r="17" spans="2:107" x14ac:dyDescent="0.45">
      <c r="B17" s="22" t="s">
        <v>17</v>
      </c>
      <c r="C17" s="68">
        <f t="shared" ref="C17:C18" si="113">C14</f>
        <v>3137.0667710984908</v>
      </c>
      <c r="D17" s="68">
        <f t="shared" ref="D17:S18" si="114">C17+D14</f>
        <v>10785.223129282422</v>
      </c>
      <c r="E17" s="68">
        <f t="shared" si="114"/>
        <v>18273.138106944385</v>
      </c>
      <c r="F17" s="68">
        <f t="shared" si="114"/>
        <v>25604.169023002702</v>
      </c>
      <c r="G17" s="68">
        <f t="shared" si="114"/>
        <v>32781.602855055098</v>
      </c>
      <c r="H17" s="68">
        <f t="shared" si="114"/>
        <v>35603.521538635709</v>
      </c>
      <c r="I17" s="68">
        <f t="shared" si="114"/>
        <v>42483.348108137645</v>
      </c>
      <c r="J17" s="68">
        <f t="shared" si="114"/>
        <v>49219.031062417984</v>
      </c>
      <c r="K17" s="68">
        <f t="shared" si="114"/>
        <v>55813.590445891976</v>
      </c>
      <c r="L17" s="68">
        <f t="shared" si="114"/>
        <v>62269.983028106581</v>
      </c>
      <c r="M17" s="68">
        <f t="shared" si="114"/>
        <v>64808.413236257002</v>
      </c>
      <c r="N17" s="68">
        <f t="shared" si="114"/>
        <v>70997.09602590435</v>
      </c>
      <c r="O17" s="68">
        <f t="shared" si="114"/>
        <v>77056.115792545577</v>
      </c>
      <c r="P17" s="73">
        <f t="shared" si="114"/>
        <v>82988.18918851309</v>
      </c>
      <c r="Q17" s="73">
        <f t="shared" si="114"/>
        <v>88795.975947831204</v>
      </c>
      <c r="R17" s="73">
        <f t="shared" si="114"/>
        <v>91079.396784562952</v>
      </c>
      <c r="S17" s="68">
        <f t="shared" si="114"/>
        <v>96646.36773709525</v>
      </c>
      <c r="T17" s="68">
        <f t="shared" si="59"/>
        <v>102096.70154611453</v>
      </c>
      <c r="U17" s="68">
        <f t="shared" si="59"/>
        <v>107432.84195048039</v>
      </c>
      <c r="V17" s="68">
        <f t="shared" si="59"/>
        <v>112657.18148872776</v>
      </c>
      <c r="W17" s="68">
        <f t="shared" si="59"/>
        <v>114711.21106215449</v>
      </c>
      <c r="X17" s="68">
        <f t="shared" si="59"/>
        <v>119718.9270236482</v>
      </c>
      <c r="Y17" s="68">
        <f t="shared" si="59"/>
        <v>124621.72314807908</v>
      </c>
      <c r="Z17" s="68">
        <f t="shared" si="59"/>
        <v>129421.79767757868</v>
      </c>
      <c r="AA17" s="68">
        <f t="shared" si="59"/>
        <v>134121.30279751171</v>
      </c>
      <c r="AB17" s="68">
        <f t="shared" si="59"/>
        <v>135968.98563400115</v>
      </c>
      <c r="AC17" s="68">
        <f t="shared" si="59"/>
        <v>140473.62906843325</v>
      </c>
      <c r="AD17" s="68">
        <f t="shared" si="59"/>
        <v>144883.89285777346</v>
      </c>
      <c r="AE17" s="68">
        <f t="shared" si="59"/>
        <v>149201.75440989822</v>
      </c>
      <c r="AF17" s="68">
        <f t="shared" si="59"/>
        <v>153429.14970275582</v>
      </c>
      <c r="AG17" s="68">
        <f t="shared" si="59"/>
        <v>155091.21528760626</v>
      </c>
      <c r="AH17" s="68">
        <f t="shared" si="59"/>
        <v>159143.32459799925</v>
      </c>
      <c r="AI17" s="68">
        <f t="shared" si="59"/>
        <v>163110.53559309716</v>
      </c>
      <c r="AJ17" s="68">
        <f t="shared" si="59"/>
        <v>166994.62703141506</v>
      </c>
      <c r="AK17" s="68">
        <f t="shared" si="59"/>
        <v>170797.34040356887</v>
      </c>
      <c r="AL17" s="68">
        <f t="shared" si="59"/>
        <v>172292.43574882462</v>
      </c>
      <c r="AM17" s="68">
        <f t="shared" si="59"/>
        <v>175937.47227665881</v>
      </c>
      <c r="AN17" s="68">
        <f t="shared" si="59"/>
        <v>179506.13932956092</v>
      </c>
      <c r="AO17" s="68">
        <f t="shared" si="59"/>
        <v>183000.03697289564</v>
      </c>
      <c r="AP17" s="68">
        <f t="shared" si="59"/>
        <v>186420.73174804225</v>
      </c>
      <c r="AQ17" s="68">
        <f t="shared" si="59"/>
        <v>187765.63059666773</v>
      </c>
      <c r="AR17" s="68">
        <f t="shared" si="59"/>
        <v>191044.48866082917</v>
      </c>
      <c r="AS17" s="68">
        <f t="shared" si="59"/>
        <v>194254.64928757816</v>
      </c>
      <c r="AT17" s="68">
        <f t="shared" si="59"/>
        <v>197397.55180054955</v>
      </c>
      <c r="AU17" s="68">
        <f t="shared" si="59"/>
        <v>200474.60536719474</v>
      </c>
      <c r="AV17" s="68">
        <f t="shared" si="59"/>
        <v>201684.39638070681</v>
      </c>
      <c r="AW17" s="68">
        <f t="shared" si="59"/>
        <v>204633.86207818895</v>
      </c>
      <c r="AX17" s="68">
        <f t="shared" si="59"/>
        <v>207521.53164690066</v>
      </c>
      <c r="AY17" s="68">
        <f t="shared" si="59"/>
        <v>210348.69981677702</v>
      </c>
      <c r="AZ17" s="68">
        <f t="shared" si="59"/>
        <v>213116.63419104405</v>
      </c>
      <c r="BA17" s="68">
        <f t="shared" si="59"/>
        <v>214204.89023191313</v>
      </c>
      <c r="BB17" s="68">
        <f t="shared" si="59"/>
        <v>216858.05414764021</v>
      </c>
      <c r="BC17" s="68">
        <f t="shared" si="60"/>
        <v>219455.62994138122</v>
      </c>
      <c r="BD17" s="68">
        <f t="shared" si="61"/>
        <v>221998.78227517896</v>
      </c>
      <c r="BE17" s="68">
        <f t="shared" si="62"/>
        <v>224488.6514095022</v>
      </c>
      <c r="BF17" s="68">
        <f t="shared" si="63"/>
        <v>225467.58181753193</v>
      </c>
      <c r="BG17" s="68">
        <f t="shared" si="64"/>
        <v>227854.21027356904</v>
      </c>
      <c r="BH17" s="68">
        <f t="shared" si="65"/>
        <v>230190.83496128896</v>
      </c>
      <c r="BI17" s="68">
        <f t="shared" si="66"/>
        <v>232478.5035413946</v>
      </c>
      <c r="BJ17" s="68">
        <f t="shared" si="67"/>
        <v>234718.24172438428</v>
      </c>
      <c r="BK17" s="68">
        <f t="shared" si="68"/>
        <v>235598.8292954856</v>
      </c>
      <c r="BL17" s="68">
        <f t="shared" si="69"/>
        <v>237745.69830474738</v>
      </c>
      <c r="BM17" s="68">
        <f t="shared" si="70"/>
        <v>239847.58689811119</v>
      </c>
      <c r="BN17" s="68">
        <f t="shared" si="71"/>
        <v>241905.43748883353</v>
      </c>
      <c r="BO17" s="68">
        <f t="shared" si="72"/>
        <v>243920.17274507237</v>
      </c>
      <c r="BP17" s="68">
        <f t="shared" si="73"/>
        <v>244712.29694922169</v>
      </c>
      <c r="BQ17" s="68">
        <f t="shared" si="74"/>
        <v>246643.49262036599</v>
      </c>
      <c r="BR17" s="68">
        <f t="shared" si="75"/>
        <v>248534.22658467409</v>
      </c>
      <c r="BS17" s="68">
        <f t="shared" si="76"/>
        <v>250385.34658105954</v>
      </c>
      <c r="BT17" s="68">
        <f t="shared" si="77"/>
        <v>252197.68258691957</v>
      </c>
      <c r="BU17" s="68">
        <f t="shared" si="78"/>
        <v>252910.23040770524</v>
      </c>
      <c r="BV17" s="68">
        <f t="shared" si="79"/>
        <v>254647.41917150826</v>
      </c>
      <c r="BW17" s="68">
        <f t="shared" si="80"/>
        <v>256348.21099038725</v>
      </c>
      <c r="BX17" s="68">
        <f t="shared" si="81"/>
        <v>258013.36843984778</v>
      </c>
      <c r="BY17" s="68">
        <f t="shared" si="82"/>
        <v>259643.63811819177</v>
      </c>
      <c r="BZ17" s="68">
        <f t="shared" si="83"/>
        <v>260284.60375747769</v>
      </c>
      <c r="CA17" s="68">
        <f t="shared" si="84"/>
        <v>261847.27544640875</v>
      </c>
      <c r="CB17" s="68">
        <f t="shared" si="85"/>
        <v>263377.20660847169</v>
      </c>
      <c r="CC17" s="68">
        <f t="shared" si="86"/>
        <v>264875.08321123547</v>
      </c>
      <c r="CD17" s="68">
        <f t="shared" si="87"/>
        <v>266341.57685012696</v>
      </c>
      <c r="CE17" s="68">
        <f t="shared" si="88"/>
        <v>266918.15141643776</v>
      </c>
      <c r="CF17" s="68">
        <f t="shared" si="89"/>
        <v>268323.83792458719</v>
      </c>
      <c r="CG17" s="68">
        <f t="shared" si="90"/>
        <v>269700.07300207834</v>
      </c>
      <c r="CH17" s="68">
        <f t="shared" si="91"/>
        <v>271047.47370453685</v>
      </c>
      <c r="CI17" s="68">
        <f t="shared" si="92"/>
        <v>272366.64415926422</v>
      </c>
      <c r="CJ17" s="68">
        <f t="shared" si="93"/>
        <v>272885.29634612222</v>
      </c>
      <c r="CK17" s="68">
        <f t="shared" si="94"/>
        <v>274149.76832266705</v>
      </c>
      <c r="CL17" s="68">
        <f t="shared" si="95"/>
        <v>275387.74754387798</v>
      </c>
      <c r="CM17" s="68">
        <f t="shared" si="96"/>
        <v>276599.78907629516</v>
      </c>
      <c r="CN17" s="68">
        <f t="shared" si="97"/>
        <v>277786.43635690724</v>
      </c>
      <c r="CO17" s="68">
        <f t="shared" si="98"/>
        <v>278252.98501626588</v>
      </c>
      <c r="CP17" s="68">
        <f t="shared" si="99"/>
        <v>279390.42879921303</v>
      </c>
      <c r="CQ17" s="68">
        <f t="shared" si="100"/>
        <v>280504.04127517459</v>
      </c>
      <c r="CR17" s="68">
        <f t="shared" si="101"/>
        <v>281594.32174899633</v>
      </c>
      <c r="CS17" s="68">
        <f t="shared" si="102"/>
        <v>282661.75906427123</v>
      </c>
      <c r="CT17" s="68">
        <f t="shared" si="103"/>
        <v>283081.43848925928</v>
      </c>
      <c r="CU17" s="68">
        <f t="shared" si="104"/>
        <v>284104.61526451714</v>
      </c>
      <c r="CV17" s="68">
        <f t="shared" si="105"/>
        <v>285106.3548134283</v>
      </c>
      <c r="CW17" s="68">
        <f t="shared" si="106"/>
        <v>286087.10628093482</v>
      </c>
      <c r="CX17" s="68">
        <f t="shared" si="107"/>
        <v>287047.30940165784</v>
      </c>
      <c r="CY17" s="68">
        <f t="shared" si="108"/>
        <v>287424.82805105316</v>
      </c>
      <c r="CZ17" s="68">
        <f t="shared" si="109"/>
        <v>288345.21702246636</v>
      </c>
      <c r="DA17" s="68">
        <f t="shared" si="110"/>
        <v>289246.32234008255</v>
      </c>
      <c r="DB17" s="68">
        <f t="shared" si="111"/>
        <v>290128.54802797781</v>
      </c>
      <c r="DC17" s="68">
        <f t="shared" si="112"/>
        <v>290992.28964526317</v>
      </c>
    </row>
    <row r="18" spans="2:107" ht="15.75" x14ac:dyDescent="0.55000000000000004">
      <c r="B18" s="22" t="s">
        <v>18</v>
      </c>
      <c r="C18" s="68">
        <f t="shared" si="113"/>
        <v>2867.5496688741714</v>
      </c>
      <c r="D18" s="68">
        <f t="shared" si="114"/>
        <v>9257.9951047858449</v>
      </c>
      <c r="E18" s="68">
        <f t="shared" si="59"/>
        <v>14977.026280650955</v>
      </c>
      <c r="F18" s="68">
        <f t="shared" si="59"/>
        <v>20095.185557423025</v>
      </c>
      <c r="G18" s="68">
        <f t="shared" si="59"/>
        <v>24675.603739606726</v>
      </c>
      <c r="H18" s="68">
        <f t="shared" si="59"/>
        <v>26321.746945726052</v>
      </c>
      <c r="I18" s="68">
        <f t="shared" si="59"/>
        <v>29990.240800457559</v>
      </c>
      <c r="J18" s="68">
        <f t="shared" si="59"/>
        <v>33273.3031368917</v>
      </c>
      <c r="K18" s="68">
        <f t="shared" si="59"/>
        <v>36211.42944477978</v>
      </c>
      <c r="L18" s="68">
        <f t="shared" si="59"/>
        <v>38840.860541869522</v>
      </c>
      <c r="M18" s="68">
        <f t="shared" si="59"/>
        <v>39785.844157834821</v>
      </c>
      <c r="N18" s="68">
        <f t="shared" si="59"/>
        <v>41891.776725003809</v>
      </c>
      <c r="O18" s="68">
        <f t="shared" si="59"/>
        <v>43776.448791559196</v>
      </c>
      <c r="P18" s="68">
        <f t="shared" si="59"/>
        <v>45463.107165065005</v>
      </c>
      <c r="Q18" s="68">
        <f t="shared" si="59"/>
        <v>46972.556219571721</v>
      </c>
      <c r="R18" s="68">
        <f t="shared" si="59"/>
        <v>47515.032737485388</v>
      </c>
      <c r="S18" s="68">
        <f t="shared" si="59"/>
        <v>48723.962656161115</v>
      </c>
      <c r="T18" s="68">
        <f t="shared" si="59"/>
        <v>49805.875953705174</v>
      </c>
      <c r="U18" s="68">
        <f t="shared" si="59"/>
        <v>50774.117673361572</v>
      </c>
      <c r="V18" s="68">
        <f t="shared" si="59"/>
        <v>51640.630756998944</v>
      </c>
      <c r="W18" s="68">
        <f t="shared" si="59"/>
        <v>51952.044381019434</v>
      </c>
      <c r="X18" s="68">
        <f t="shared" si="59"/>
        <v>52646.041696533677</v>
      </c>
      <c r="Y18" s="68">
        <f t="shared" si="59"/>
        <v>53267.123954914066</v>
      </c>
      <c r="Z18" s="68">
        <f t="shared" si="59"/>
        <v>53822.952000717174</v>
      </c>
      <c r="AA18" s="68">
        <f t="shared" si="59"/>
        <v>54320.381789336381</v>
      </c>
      <c r="AB18" s="68">
        <f t="shared" si="59"/>
        <v>54499.15163839556</v>
      </c>
      <c r="AC18" s="68">
        <f t="shared" si="59"/>
        <v>54897.547166954042</v>
      </c>
      <c r="AD18" s="68">
        <f t="shared" si="59"/>
        <v>55254.085137742019</v>
      </c>
      <c r="AE18" s="68">
        <f t="shared" si="59"/>
        <v>55573.163328889299</v>
      </c>
      <c r="AF18" s="68">
        <f t="shared" si="59"/>
        <v>55858.717464514215</v>
      </c>
      <c r="AG18" s="68">
        <f t="shared" si="59"/>
        <v>55961.34193713696</v>
      </c>
      <c r="AH18" s="68">
        <f t="shared" si="59"/>
        <v>56190.044546826139</v>
      </c>
      <c r="AI18" s="68">
        <f t="shared" si="59"/>
        <v>56394.718441303659</v>
      </c>
      <c r="AJ18" s="68">
        <f t="shared" si="59"/>
        <v>56577.888205468254</v>
      </c>
      <c r="AK18" s="68">
        <f t="shared" si="59"/>
        <v>56741.81317787258</v>
      </c>
      <c r="AL18" s="68">
        <f t="shared" si="59"/>
        <v>56800.725698280934</v>
      </c>
      <c r="AM18" s="68">
        <f t="shared" si="59"/>
        <v>56932.014530431981</v>
      </c>
      <c r="AN18" s="68">
        <f t="shared" si="59"/>
        <v>57049.509458077446</v>
      </c>
      <c r="AO18" s="68">
        <f t="shared" si="59"/>
        <v>57154.659742349388</v>
      </c>
      <c r="AP18" s="68">
        <f t="shared" si="59"/>
        <v>57248.762377280422</v>
      </c>
      <c r="AQ18" s="68">
        <f t="shared" si="59"/>
        <v>57282.581650326756</v>
      </c>
      <c r="AR18" s="68">
        <f t="shared" si="59"/>
        <v>57357.949209407132</v>
      </c>
      <c r="AS18" s="68">
        <f t="shared" si="59"/>
        <v>57425.39825100403</v>
      </c>
      <c r="AT18" s="68">
        <f t="shared" si="59"/>
        <v>57485.760736771794</v>
      </c>
      <c r="AU18" s="68">
        <f t="shared" si="59"/>
        <v>57539.781218038806</v>
      </c>
      <c r="AV18" s="68">
        <f t="shared" si="59"/>
        <v>57559.195482128249</v>
      </c>
      <c r="AW18" s="68">
        <f t="shared" si="59"/>
        <v>57602.460921150501</v>
      </c>
      <c r="AX18" s="68">
        <f t="shared" si="59"/>
        <v>57641.180662534294</v>
      </c>
      <c r="AY18" s="68">
        <f t="shared" si="59"/>
        <v>57675.832301503149</v>
      </c>
      <c r="AZ18" s="68">
        <f t="shared" si="59"/>
        <v>57706.843254580694</v>
      </c>
      <c r="BA18" s="68">
        <f t="shared" si="59"/>
        <v>57717.988191067598</v>
      </c>
      <c r="BB18" s="68">
        <f t="shared" si="59"/>
        <v>57742.825113433522</v>
      </c>
      <c r="BC18" s="68">
        <f t="shared" si="60"/>
        <v>57765.052536349147</v>
      </c>
      <c r="BD18" s="68">
        <f t="shared" si="61"/>
        <v>57784.94462773596</v>
      </c>
      <c r="BE18" s="68">
        <f t="shared" si="62"/>
        <v>57802.746749972233</v>
      </c>
      <c r="BF18" s="68">
        <f t="shared" si="63"/>
        <v>57809.144603052053</v>
      </c>
      <c r="BG18" s="68">
        <f t="shared" si="64"/>
        <v>57823.402466292355</v>
      </c>
      <c r="BH18" s="68">
        <f t="shared" si="65"/>
        <v>57836.162322422926</v>
      </c>
      <c r="BI18" s="68">
        <f t="shared" si="66"/>
        <v>57847.581560055442</v>
      </c>
      <c r="BJ18" s="68">
        <f t="shared" si="67"/>
        <v>57857.801031715113</v>
      </c>
      <c r="BK18" s="68">
        <f t="shared" si="68"/>
        <v>57861.473777995816</v>
      </c>
      <c r="BL18" s="68">
        <f t="shared" si="69"/>
        <v>57869.658635249223</v>
      </c>
      <c r="BM18" s="68">
        <f t="shared" si="70"/>
        <v>57876.983547772412</v>
      </c>
      <c r="BN18" s="68">
        <f t="shared" si="71"/>
        <v>57883.538865942435</v>
      </c>
      <c r="BO18" s="68">
        <f t="shared" si="72"/>
        <v>57889.405447444158</v>
      </c>
      <c r="BP18" s="68">
        <f t="shared" si="73"/>
        <v>57891.513821155488</v>
      </c>
      <c r="BQ18" s="68">
        <f t="shared" si="74"/>
        <v>57896.212413583373</v>
      </c>
      <c r="BR18" s="68">
        <f t="shared" si="75"/>
        <v>57900.417346846203</v>
      </c>
      <c r="BS18" s="68">
        <f t="shared" si="76"/>
        <v>57904.180487407175</v>
      </c>
      <c r="BT18" s="68">
        <f t="shared" si="77"/>
        <v>57907.548252362401</v>
      </c>
      <c r="BU18" s="68">
        <f t="shared" si="78"/>
        <v>57908.758583642288</v>
      </c>
      <c r="BV18" s="68">
        <f t="shared" si="79"/>
        <v>57911.455853749736</v>
      </c>
      <c r="BW18" s="68">
        <f t="shared" si="80"/>
        <v>57913.869734282627</v>
      </c>
      <c r="BX18" s="68">
        <f t="shared" si="81"/>
        <v>57916.02999966019</v>
      </c>
      <c r="BY18" s="68">
        <f t="shared" si="82"/>
        <v>57917.963296042471</v>
      </c>
      <c r="BZ18" s="68">
        <f t="shared" si="83"/>
        <v>57918.658097822248</v>
      </c>
      <c r="CA18" s="68">
        <f t="shared" si="84"/>
        <v>57920.206490483288</v>
      </c>
      <c r="CB18" s="68">
        <f t="shared" si="85"/>
        <v>57921.592200758067</v>
      </c>
      <c r="CC18" s="68">
        <f t="shared" si="86"/>
        <v>57922.832320925219</v>
      </c>
      <c r="CD18" s="68">
        <f t="shared" si="87"/>
        <v>57923.942147457485</v>
      </c>
      <c r="CE18" s="68">
        <f t="shared" si="88"/>
        <v>57924.341004796137</v>
      </c>
      <c r="CF18" s="68">
        <f t="shared" si="89"/>
        <v>57925.229873814533</v>
      </c>
      <c r="CG18" s="68">
        <f t="shared" si="90"/>
        <v>57926.025353515979</v>
      </c>
      <c r="CH18" s="68">
        <f t="shared" si="91"/>
        <v>57926.737255879903</v>
      </c>
      <c r="CI18" s="68">
        <f t="shared" si="92"/>
        <v>57927.374361986869</v>
      </c>
      <c r="CJ18" s="68">
        <f t="shared" si="93"/>
        <v>57927.603329702884</v>
      </c>
      <c r="CK18" s="68">
        <f t="shared" si="94"/>
        <v>57928.113593121037</v>
      </c>
      <c r="CL18" s="68">
        <f t="shared" si="95"/>
        <v>57928.570245544659</v>
      </c>
      <c r="CM18" s="68">
        <f t="shared" si="96"/>
        <v>57928.978919630594</v>
      </c>
      <c r="CN18" s="68">
        <f t="shared" si="97"/>
        <v>57929.344656238733</v>
      </c>
      <c r="CO18" s="68">
        <f t="shared" si="98"/>
        <v>57929.476097257604</v>
      </c>
      <c r="CP18" s="68">
        <f t="shared" si="99"/>
        <v>57929.76901865605</v>
      </c>
      <c r="CQ18" s="68">
        <f t="shared" si="100"/>
        <v>57930.031164171036</v>
      </c>
      <c r="CR18" s="68">
        <f t="shared" si="101"/>
        <v>57930.265767280922</v>
      </c>
      <c r="CS18" s="68">
        <f t="shared" si="102"/>
        <v>57930.475721737595</v>
      </c>
      <c r="CT18" s="68">
        <f t="shared" si="103"/>
        <v>57930.551176660862</v>
      </c>
      <c r="CU18" s="68">
        <f t="shared" si="104"/>
        <v>57930.719330878106</v>
      </c>
      <c r="CV18" s="68">
        <f t="shared" si="105"/>
        <v>57930.869817916988</v>
      </c>
      <c r="CW18" s="68">
        <f t="shared" si="106"/>
        <v>57931.004493985434</v>
      </c>
      <c r="CX18" s="68">
        <f t="shared" si="107"/>
        <v>57931.125020268271</v>
      </c>
      <c r="CY18" s="68">
        <f t="shared" si="108"/>
        <v>57931.168335859504</v>
      </c>
      <c r="CZ18" s="68">
        <f t="shared" si="109"/>
        <v>57931.26486633125</v>
      </c>
      <c r="DA18" s="68">
        <f t="shared" si="110"/>
        <v>57931.351254797104</v>
      </c>
      <c r="DB18" s="68">
        <f t="shared" si="111"/>
        <v>57931.428566830269</v>
      </c>
      <c r="DC18" s="68">
        <f t="shared" si="112"/>
        <v>57931.497756049139</v>
      </c>
    </row>
    <row r="19" spans="2:107" ht="15.75" x14ac:dyDescent="0.55000000000000004">
      <c r="B19" s="22" t="s">
        <v>19</v>
      </c>
      <c r="C19" s="71">
        <f>C16-$D$5</f>
        <v>-371844.70704086655</v>
      </c>
      <c r="D19" s="71">
        <f t="shared" ref="D19:BB21" si="115">D16-$D$5</f>
        <v>-364107.42176713911</v>
      </c>
      <c r="E19" s="71">
        <f t="shared" si="115"/>
        <v>-356488.23390527064</v>
      </c>
      <c r="F19" s="71">
        <f t="shared" si="115"/>
        <v>-348985.34088521311</v>
      </c>
      <c r="G19" s="71">
        <f t="shared" si="115"/>
        <v>-341596.96765029669</v>
      </c>
      <c r="H19" s="71">
        <f t="shared" si="115"/>
        <v>-338675.23785363277</v>
      </c>
      <c r="I19" s="71">
        <f t="shared" si="115"/>
        <v>-331510.68697917229</v>
      </c>
      <c r="J19" s="71">
        <f t="shared" si="115"/>
        <v>-324455.4916325839</v>
      </c>
      <c r="K19" s="71">
        <f t="shared" si="115"/>
        <v>-317507.98267484055</v>
      </c>
      <c r="L19" s="71">
        <f t="shared" si="115"/>
        <v>-310666.51644368016</v>
      </c>
      <c r="M19" s="71">
        <f t="shared" si="115"/>
        <v>-307961.06084406498</v>
      </c>
      <c r="N19" s="71">
        <f t="shared" si="115"/>
        <v>-301326.84904796764</v>
      </c>
      <c r="O19" s="71">
        <f t="shared" si="115"/>
        <v>-294793.89799321891</v>
      </c>
      <c r="P19" s="78">
        <f t="shared" si="115"/>
        <v>-288360.66209489421</v>
      </c>
      <c r="Q19" s="78">
        <f t="shared" si="115"/>
        <v>-282025.6193589762</v>
      </c>
      <c r="R19" s="78">
        <f t="shared" si="115"/>
        <v>-279520.42876611353</v>
      </c>
      <c r="S19" s="71">
        <f t="shared" si="115"/>
        <v>-273377.29894169292</v>
      </c>
      <c r="T19" s="71">
        <f t="shared" si="115"/>
        <v>-267327.93426968838</v>
      </c>
      <c r="U19" s="71">
        <f t="shared" si="115"/>
        <v>-261370.90357347514</v>
      </c>
      <c r="V19" s="71">
        <f t="shared" si="115"/>
        <v>-255504.7975210741</v>
      </c>
      <c r="W19" s="71">
        <f t="shared" si="115"/>
        <v>-253185.04778743943</v>
      </c>
      <c r="X19" s="71">
        <f t="shared" si="115"/>
        <v>-247496.64874327779</v>
      </c>
      <c r="Y19" s="71">
        <f t="shared" si="115"/>
        <v>-241895.07410599405</v>
      </c>
      <c r="Z19" s="71">
        <f t="shared" si="115"/>
        <v>-236378.99863845712</v>
      </c>
      <c r="AA19" s="71">
        <f t="shared" si="115"/>
        <v>-230947.11733118293</v>
      </c>
      <c r="AB19" s="71">
        <f t="shared" si="115"/>
        <v>-228799.08163201128</v>
      </c>
      <c r="AC19" s="71">
        <f t="shared" si="115"/>
        <v>-223531.75298839581</v>
      </c>
      <c r="AD19" s="71">
        <f t="shared" si="115"/>
        <v>-218344.82177853319</v>
      </c>
      <c r="AE19" s="71">
        <f t="shared" si="115"/>
        <v>-213237.06086286347</v>
      </c>
      <c r="AF19" s="71">
        <f t="shared" si="115"/>
        <v>-208207.26183216949</v>
      </c>
      <c r="AG19" s="71">
        <f t="shared" si="115"/>
        <v>-206218.22943871107</v>
      </c>
      <c r="AH19" s="71">
        <f t="shared" si="115"/>
        <v>-201340.80244660718</v>
      </c>
      <c r="AI19" s="71">
        <f t="shared" si="115"/>
        <v>-196537.82165674615</v>
      </c>
      <c r="AJ19" s="71">
        <f t="shared" si="115"/>
        <v>-191808.15076569639</v>
      </c>
      <c r="AK19" s="71">
        <f t="shared" si="115"/>
        <v>-187150.67081389949</v>
      </c>
      <c r="AL19" s="71">
        <f t="shared" si="115"/>
        <v>-185308.87187929492</v>
      </c>
      <c r="AM19" s="71">
        <f t="shared" si="115"/>
        <v>-180792.48498322786</v>
      </c>
      <c r="AN19" s="71">
        <f t="shared" si="115"/>
        <v>-176345.03358385115</v>
      </c>
      <c r="AO19" s="71">
        <f t="shared" si="115"/>
        <v>-171965.46548993021</v>
      </c>
      <c r="AP19" s="71">
        <f t="shared" si="115"/>
        <v>-167652.7445702641</v>
      </c>
      <c r="AQ19" s="71">
        <f t="shared" si="115"/>
        <v>-165947.28048296869</v>
      </c>
      <c r="AR19" s="71">
        <f t="shared" si="115"/>
        <v>-161765.20853643041</v>
      </c>
      <c r="AS19" s="71">
        <f t="shared" si="115"/>
        <v>-157646.96929808648</v>
      </c>
      <c r="AT19" s="71">
        <f t="shared" si="115"/>
        <v>-153591.58846269117</v>
      </c>
      <c r="AU19" s="71">
        <f t="shared" si="115"/>
        <v>-149598.10659622608</v>
      </c>
      <c r="AV19" s="71">
        <f t="shared" si="115"/>
        <v>-148018.88548885868</v>
      </c>
      <c r="AW19" s="71">
        <f t="shared" si="115"/>
        <v>-144146.38161164374</v>
      </c>
      <c r="AX19" s="71">
        <f t="shared" si="115"/>
        <v>-140332.98537608003</v>
      </c>
      <c r="AY19" s="71">
        <f t="shared" si="115"/>
        <v>-136577.79459758304</v>
      </c>
      <c r="AZ19" s="71">
        <f t="shared" si="115"/>
        <v>-132879.92086198778</v>
      </c>
      <c r="BA19" s="71">
        <f t="shared" si="115"/>
        <v>-131417.59789398575</v>
      </c>
      <c r="BB19" s="71">
        <f t="shared" si="115"/>
        <v>-127831.74703566707</v>
      </c>
    </row>
    <row r="20" spans="2:107" x14ac:dyDescent="0.45">
      <c r="B20" s="22" t="s">
        <v>20</v>
      </c>
      <c r="C20" s="71">
        <f t="shared" ref="C20:R21" si="116">C17-$D$5</f>
        <v>-371862.93322890153</v>
      </c>
      <c r="D20" s="71">
        <f t="shared" si="116"/>
        <v>-364214.77687071759</v>
      </c>
      <c r="E20" s="71">
        <f t="shared" si="116"/>
        <v>-356726.86189305561</v>
      </c>
      <c r="F20" s="71">
        <f t="shared" si="116"/>
        <v>-349395.83097699727</v>
      </c>
      <c r="G20" s="71">
        <f t="shared" si="116"/>
        <v>-342218.39714494487</v>
      </c>
      <c r="H20" s="71">
        <f t="shared" si="116"/>
        <v>-339396.47846136428</v>
      </c>
      <c r="I20" s="71">
        <f t="shared" si="116"/>
        <v>-332516.65189186233</v>
      </c>
      <c r="J20" s="71">
        <f t="shared" si="116"/>
        <v>-325780.96893758199</v>
      </c>
      <c r="K20" s="71">
        <f t="shared" si="116"/>
        <v>-319186.40955410805</v>
      </c>
      <c r="L20" s="71">
        <f t="shared" si="116"/>
        <v>-312730.01697189343</v>
      </c>
      <c r="M20" s="71">
        <f t="shared" si="116"/>
        <v>-310191.58676374302</v>
      </c>
      <c r="N20" s="71">
        <f t="shared" si="116"/>
        <v>-304002.90397409565</v>
      </c>
      <c r="O20" s="71">
        <f t="shared" si="116"/>
        <v>-297943.88420745439</v>
      </c>
      <c r="P20" s="78">
        <f t="shared" si="116"/>
        <v>-292011.81081148691</v>
      </c>
      <c r="Q20" s="78">
        <f t="shared" si="116"/>
        <v>-286204.02405216882</v>
      </c>
      <c r="R20" s="78">
        <f t="shared" si="116"/>
        <v>-283920.60321543703</v>
      </c>
      <c r="S20" s="71">
        <f t="shared" si="115"/>
        <v>-278353.63226290478</v>
      </c>
      <c r="T20" s="71">
        <f t="shared" si="115"/>
        <v>-272903.29845388548</v>
      </c>
      <c r="U20" s="71">
        <f t="shared" si="115"/>
        <v>-267567.15804951964</v>
      </c>
      <c r="V20" s="71">
        <f t="shared" si="115"/>
        <v>-262342.81851127226</v>
      </c>
      <c r="W20" s="71">
        <f t="shared" si="115"/>
        <v>-260288.7889378455</v>
      </c>
      <c r="X20" s="71">
        <f t="shared" si="115"/>
        <v>-255281.0729763518</v>
      </c>
      <c r="Y20" s="71">
        <f t="shared" si="115"/>
        <v>-250378.27685192093</v>
      </c>
      <c r="Z20" s="71">
        <f t="shared" si="115"/>
        <v>-245578.2023224213</v>
      </c>
      <c r="AA20" s="71">
        <f t="shared" si="115"/>
        <v>-240878.69720248829</v>
      </c>
      <c r="AB20" s="71">
        <f t="shared" si="115"/>
        <v>-239031.01436599885</v>
      </c>
      <c r="AC20" s="71">
        <f t="shared" si="115"/>
        <v>-234526.37093156675</v>
      </c>
      <c r="AD20" s="71">
        <f t="shared" si="115"/>
        <v>-230116.10714222654</v>
      </c>
      <c r="AE20" s="71">
        <f t="shared" si="115"/>
        <v>-225798.24559010178</v>
      </c>
      <c r="AF20" s="71">
        <f t="shared" si="115"/>
        <v>-221570.85029724418</v>
      </c>
      <c r="AG20" s="71">
        <f t="shared" si="115"/>
        <v>-219908.78471239374</v>
      </c>
      <c r="AH20" s="71">
        <f t="shared" si="115"/>
        <v>-215856.67540200075</v>
      </c>
      <c r="AI20" s="71">
        <f t="shared" si="115"/>
        <v>-211889.46440690284</v>
      </c>
      <c r="AJ20" s="71">
        <f t="shared" si="115"/>
        <v>-208005.37296858494</v>
      </c>
      <c r="AK20" s="71">
        <f t="shared" si="115"/>
        <v>-204202.65959643113</v>
      </c>
      <c r="AL20" s="71">
        <f t="shared" si="115"/>
        <v>-202707.56425117538</v>
      </c>
      <c r="AM20" s="71">
        <f t="shared" si="115"/>
        <v>-199062.52772334119</v>
      </c>
      <c r="AN20" s="71">
        <f t="shared" si="115"/>
        <v>-195493.86067043908</v>
      </c>
      <c r="AO20" s="71">
        <f t="shared" si="115"/>
        <v>-191999.96302710436</v>
      </c>
      <c r="AP20" s="71">
        <f t="shared" si="115"/>
        <v>-188579.26825195775</v>
      </c>
      <c r="AQ20" s="71">
        <f t="shared" si="115"/>
        <v>-187234.36940333227</v>
      </c>
      <c r="AR20" s="71">
        <f t="shared" si="115"/>
        <v>-183955.51133917083</v>
      </c>
      <c r="AS20" s="71">
        <f t="shared" si="115"/>
        <v>-180745.35071242184</v>
      </c>
      <c r="AT20" s="71">
        <f t="shared" si="115"/>
        <v>-177602.44819945045</v>
      </c>
      <c r="AU20" s="71">
        <f t="shared" si="115"/>
        <v>-174525.39463280526</v>
      </c>
      <c r="AV20" s="71">
        <f t="shared" si="115"/>
        <v>-173315.60361929319</v>
      </c>
      <c r="AW20" s="71">
        <f t="shared" si="115"/>
        <v>-170366.13792181105</v>
      </c>
      <c r="AX20" s="71">
        <f t="shared" si="115"/>
        <v>-167478.46835309934</v>
      </c>
      <c r="AY20" s="71">
        <f t="shared" si="115"/>
        <v>-164651.30018322298</v>
      </c>
      <c r="AZ20" s="71">
        <f t="shared" si="115"/>
        <v>-161883.36580895595</v>
      </c>
      <c r="BA20" s="71">
        <f t="shared" si="115"/>
        <v>-160795.10976808687</v>
      </c>
      <c r="BB20" s="71">
        <f t="shared" si="115"/>
        <v>-158141.94585235979</v>
      </c>
    </row>
    <row r="21" spans="2:107" ht="15.75" x14ac:dyDescent="0.55000000000000004">
      <c r="B21" s="22" t="s">
        <v>21</v>
      </c>
      <c r="C21" s="71">
        <f t="shared" si="116"/>
        <v>-372132.45033112582</v>
      </c>
      <c r="D21" s="71">
        <f t="shared" si="115"/>
        <v>-365742.00489521417</v>
      </c>
      <c r="E21" s="71">
        <f t="shared" si="115"/>
        <v>-360022.97371934907</v>
      </c>
      <c r="F21" s="71">
        <f t="shared" si="115"/>
        <v>-354904.81444257696</v>
      </c>
      <c r="G21" s="71">
        <f t="shared" si="115"/>
        <v>-350324.39626039326</v>
      </c>
      <c r="H21" s="71">
        <f t="shared" si="115"/>
        <v>-348678.25305427396</v>
      </c>
      <c r="I21" s="71">
        <f t="shared" si="115"/>
        <v>-345009.75919954246</v>
      </c>
      <c r="J21" s="71">
        <f t="shared" si="115"/>
        <v>-341726.69686310831</v>
      </c>
      <c r="K21" s="71">
        <f t="shared" si="115"/>
        <v>-338788.57055522024</v>
      </c>
      <c r="L21" s="71">
        <f t="shared" si="115"/>
        <v>-336159.13945813046</v>
      </c>
      <c r="M21" s="71">
        <f t="shared" si="115"/>
        <v>-335214.15584216517</v>
      </c>
      <c r="N21" s="71">
        <f t="shared" si="115"/>
        <v>-333108.22327499621</v>
      </c>
      <c r="O21" s="71">
        <f t="shared" si="115"/>
        <v>-331223.5512084408</v>
      </c>
      <c r="P21" s="71">
        <f t="shared" si="115"/>
        <v>-329536.89283493499</v>
      </c>
      <c r="Q21" s="71">
        <f t="shared" si="115"/>
        <v>-328027.44378042826</v>
      </c>
      <c r="R21" s="71">
        <f t="shared" si="115"/>
        <v>-327484.96726251463</v>
      </c>
      <c r="S21" s="71">
        <f t="shared" si="115"/>
        <v>-326276.03734383889</v>
      </c>
      <c r="T21" s="71">
        <f t="shared" si="115"/>
        <v>-325194.12404629483</v>
      </c>
      <c r="U21" s="71">
        <f t="shared" si="115"/>
        <v>-324225.88232663844</v>
      </c>
      <c r="V21" s="71">
        <f t="shared" si="115"/>
        <v>-323359.36924300104</v>
      </c>
      <c r="W21" s="71">
        <f t="shared" si="115"/>
        <v>-323047.95561898057</v>
      </c>
      <c r="X21" s="71">
        <f t="shared" si="115"/>
        <v>-322353.95830346632</v>
      </c>
      <c r="Y21" s="71">
        <f t="shared" si="115"/>
        <v>-321732.87604508596</v>
      </c>
      <c r="Z21" s="71">
        <f t="shared" si="115"/>
        <v>-321177.04799928283</v>
      </c>
      <c r="AA21" s="71">
        <f t="shared" si="115"/>
        <v>-320679.61821066361</v>
      </c>
      <c r="AB21" s="71">
        <f t="shared" si="115"/>
        <v>-320500.84836160444</v>
      </c>
      <c r="AC21" s="71">
        <f t="shared" si="115"/>
        <v>-320102.45283304597</v>
      </c>
      <c r="AD21" s="71">
        <f t="shared" si="115"/>
        <v>-319745.91486225801</v>
      </c>
      <c r="AE21" s="71">
        <f t="shared" si="115"/>
        <v>-319426.83667111071</v>
      </c>
      <c r="AF21" s="71">
        <f t="shared" si="115"/>
        <v>-319141.28253548581</v>
      </c>
      <c r="AG21" s="71">
        <f t="shared" si="115"/>
        <v>-319038.65806286305</v>
      </c>
      <c r="AH21" s="71">
        <f t="shared" si="115"/>
        <v>-318809.95545317384</v>
      </c>
      <c r="AI21" s="71">
        <f t="shared" si="115"/>
        <v>-318605.28155869636</v>
      </c>
      <c r="AJ21" s="71">
        <f t="shared" si="115"/>
        <v>-318422.11179453175</v>
      </c>
      <c r="AK21" s="71">
        <f t="shared" si="115"/>
        <v>-318258.18682212743</v>
      </c>
      <c r="AL21" s="71">
        <f t="shared" si="115"/>
        <v>-318199.27430171904</v>
      </c>
      <c r="AM21" s="71">
        <f t="shared" si="115"/>
        <v>-318067.985469568</v>
      </c>
      <c r="AN21" s="71">
        <f t="shared" si="115"/>
        <v>-317950.49054192257</v>
      </c>
      <c r="AO21" s="71">
        <f t="shared" si="115"/>
        <v>-317845.34025765059</v>
      </c>
      <c r="AP21" s="71">
        <f t="shared" si="115"/>
        <v>-317751.23762271961</v>
      </c>
      <c r="AQ21" s="71">
        <f t="shared" si="115"/>
        <v>-317717.41834967327</v>
      </c>
      <c r="AR21" s="71">
        <f t="shared" si="115"/>
        <v>-317642.05079059285</v>
      </c>
      <c r="AS21" s="71">
        <f t="shared" si="115"/>
        <v>-317574.60174899595</v>
      </c>
      <c r="AT21" s="71">
        <f t="shared" si="115"/>
        <v>-317514.2392632282</v>
      </c>
      <c r="AU21" s="71">
        <f t="shared" si="115"/>
        <v>-317460.21878196119</v>
      </c>
      <c r="AV21" s="71">
        <f t="shared" si="115"/>
        <v>-317440.80451787176</v>
      </c>
      <c r="AW21" s="71">
        <f t="shared" si="115"/>
        <v>-317397.53907884948</v>
      </c>
      <c r="AX21" s="71">
        <f t="shared" si="115"/>
        <v>-317358.81933746568</v>
      </c>
      <c r="AY21" s="71">
        <f t="shared" si="115"/>
        <v>-317324.16769849684</v>
      </c>
      <c r="AZ21" s="71">
        <f t="shared" si="115"/>
        <v>-317293.15674541931</v>
      </c>
      <c r="BA21" s="71">
        <f t="shared" si="115"/>
        <v>-317282.01180893241</v>
      </c>
      <c r="BB21" s="71">
        <f t="shared" si="115"/>
        <v>-317257.17488656647</v>
      </c>
    </row>
    <row r="24" spans="2:107" x14ac:dyDescent="0.45">
      <c r="B24" s="72" t="s">
        <v>31</v>
      </c>
      <c r="C24" s="71">
        <f>C12</f>
        <v>3204.1999999999989</v>
      </c>
      <c r="D24" s="71">
        <f>C24+D12</f>
        <v>11183.199999999997</v>
      </c>
      <c r="E24" s="71">
        <f t="shared" ref="E24:BB24" si="117">D24+E12</f>
        <v>19162.199999999997</v>
      </c>
      <c r="F24" s="71">
        <f t="shared" si="117"/>
        <v>27141.199999999997</v>
      </c>
      <c r="G24" s="71">
        <f t="shared" si="117"/>
        <v>35120.199999999997</v>
      </c>
      <c r="H24" s="71">
        <f t="shared" si="117"/>
        <v>38324.399999999994</v>
      </c>
      <c r="I24" s="71">
        <f t="shared" si="117"/>
        <v>46303.399999999994</v>
      </c>
      <c r="J24" s="71">
        <f t="shared" si="117"/>
        <v>54282.399999999994</v>
      </c>
      <c r="K24" s="71">
        <f t="shared" si="117"/>
        <v>62261.399999999994</v>
      </c>
      <c r="L24" s="71">
        <f t="shared" si="117"/>
        <v>70240.399999999994</v>
      </c>
      <c r="M24" s="78">
        <f t="shared" si="117"/>
        <v>73444.599999999991</v>
      </c>
      <c r="N24" s="78">
        <f t="shared" si="117"/>
        <v>81423.599999999991</v>
      </c>
      <c r="O24" s="77">
        <f t="shared" si="117"/>
        <v>89402.599999999991</v>
      </c>
      <c r="P24" s="77">
        <f t="shared" si="117"/>
        <v>97381.599999999991</v>
      </c>
      <c r="Q24" s="71">
        <f t="shared" si="117"/>
        <v>105360.59999999999</v>
      </c>
      <c r="R24" s="71">
        <f t="shared" si="117"/>
        <v>108564.79999999999</v>
      </c>
      <c r="S24" s="71">
        <f t="shared" si="117"/>
        <v>116543.79999999999</v>
      </c>
      <c r="T24" s="71">
        <f t="shared" si="117"/>
        <v>124522.79999999999</v>
      </c>
      <c r="U24" s="71">
        <f t="shared" si="117"/>
        <v>132501.79999999999</v>
      </c>
      <c r="V24" s="71">
        <f t="shared" si="117"/>
        <v>140480.79999999999</v>
      </c>
      <c r="W24" s="71">
        <f t="shared" si="117"/>
        <v>143685</v>
      </c>
      <c r="X24" s="71">
        <f t="shared" si="117"/>
        <v>151664</v>
      </c>
      <c r="Y24" s="71">
        <f t="shared" si="117"/>
        <v>159643</v>
      </c>
      <c r="Z24" s="71">
        <f t="shared" si="117"/>
        <v>167622</v>
      </c>
      <c r="AA24" s="71">
        <f t="shared" si="117"/>
        <v>175601</v>
      </c>
      <c r="AB24" s="71">
        <f t="shared" si="117"/>
        <v>178805.2</v>
      </c>
      <c r="AC24" s="71">
        <f t="shared" si="117"/>
        <v>186784.2</v>
      </c>
      <c r="AD24" s="71">
        <f t="shared" si="117"/>
        <v>194763.2</v>
      </c>
      <c r="AE24" s="71">
        <f t="shared" si="117"/>
        <v>202742.2</v>
      </c>
      <c r="AF24" s="71">
        <f t="shared" si="117"/>
        <v>210721.2</v>
      </c>
      <c r="AG24" s="71">
        <f t="shared" si="117"/>
        <v>213925.40000000002</v>
      </c>
      <c r="AH24" s="71">
        <f t="shared" si="117"/>
        <v>221904.40000000002</v>
      </c>
      <c r="AI24" s="71">
        <f t="shared" si="117"/>
        <v>229883.40000000002</v>
      </c>
      <c r="AJ24" s="71">
        <f t="shared" si="117"/>
        <v>237862.40000000002</v>
      </c>
      <c r="AK24" s="71">
        <f t="shared" si="117"/>
        <v>245841.40000000002</v>
      </c>
      <c r="AL24" s="71">
        <f t="shared" si="117"/>
        <v>249045.60000000003</v>
      </c>
      <c r="AM24" s="71">
        <f t="shared" si="117"/>
        <v>257024.60000000003</v>
      </c>
      <c r="AN24" s="71">
        <f t="shared" si="117"/>
        <v>265003.60000000003</v>
      </c>
      <c r="AO24" s="71">
        <f t="shared" si="117"/>
        <v>272982.60000000003</v>
      </c>
      <c r="AP24" s="71">
        <f t="shared" si="117"/>
        <v>280961.60000000003</v>
      </c>
      <c r="AQ24" s="71">
        <f t="shared" si="117"/>
        <v>284165.80000000005</v>
      </c>
      <c r="AR24" s="71">
        <f t="shared" si="117"/>
        <v>292144.80000000005</v>
      </c>
      <c r="AS24" s="71">
        <f t="shared" si="117"/>
        <v>300123.80000000005</v>
      </c>
      <c r="AT24" s="71">
        <f t="shared" si="117"/>
        <v>308102.80000000005</v>
      </c>
      <c r="AU24" s="71">
        <f t="shared" si="117"/>
        <v>316081.80000000005</v>
      </c>
      <c r="AV24" s="71">
        <f t="shared" si="117"/>
        <v>319286.00000000006</v>
      </c>
      <c r="AW24" s="71">
        <f t="shared" si="117"/>
        <v>327265.00000000006</v>
      </c>
      <c r="AX24" s="71">
        <f t="shared" si="117"/>
        <v>335244.00000000006</v>
      </c>
      <c r="AY24" s="71">
        <f t="shared" si="117"/>
        <v>343223.00000000006</v>
      </c>
      <c r="AZ24" s="71">
        <f t="shared" si="117"/>
        <v>351202.00000000006</v>
      </c>
      <c r="BA24" s="71">
        <f t="shared" si="117"/>
        <v>354406.20000000007</v>
      </c>
      <c r="BB24" s="71">
        <f t="shared" si="117"/>
        <v>362385.20000000007</v>
      </c>
      <c r="BC24" s="77">
        <f t="shared" ref="BC24" si="118">BB24+BC12</f>
        <v>370364.20000000007</v>
      </c>
      <c r="BD24" s="77">
        <f t="shared" ref="BD24" si="119">BC24+BD12</f>
        <v>378343.20000000007</v>
      </c>
      <c r="BE24" s="71">
        <f t="shared" ref="BE24" si="120">BD24+BE12</f>
        <v>386322.20000000007</v>
      </c>
      <c r="BF24" s="71">
        <f t="shared" ref="BF24" si="121">BE24+BF12</f>
        <v>389526.40000000008</v>
      </c>
      <c r="BG24" s="71">
        <f t="shared" ref="BG24" si="122">BF24+BG12</f>
        <v>397505.40000000008</v>
      </c>
      <c r="BH24" s="71">
        <f t="shared" ref="BH24" si="123">BG24+BH12</f>
        <v>405484.40000000008</v>
      </c>
      <c r="BI24" s="71">
        <f t="shared" ref="BI24" si="124">BH24+BI12</f>
        <v>413463.40000000008</v>
      </c>
      <c r="BJ24" s="71">
        <f t="shared" ref="BJ24" si="125">BI24+BJ12</f>
        <v>421442.40000000008</v>
      </c>
      <c r="BK24" s="71">
        <f t="shared" ref="BK24" si="126">BJ24+BK12</f>
        <v>424646.60000000009</v>
      </c>
      <c r="BL24" s="71">
        <f t="shared" ref="BL24" si="127">BK24+BL12</f>
        <v>432625.60000000009</v>
      </c>
      <c r="BM24" s="71">
        <f t="shared" ref="BM24" si="128">BL24+BM12</f>
        <v>440604.60000000009</v>
      </c>
      <c r="BN24" s="71">
        <f t="shared" ref="BN24" si="129">BM24+BN12</f>
        <v>448583.60000000009</v>
      </c>
      <c r="BO24" s="71">
        <f t="shared" ref="BO24" si="130">BN24+BO12</f>
        <v>456562.60000000009</v>
      </c>
      <c r="BP24" s="71">
        <f t="shared" ref="BP24" si="131">BO24+BP12</f>
        <v>459766.8000000001</v>
      </c>
      <c r="BQ24" s="71">
        <f t="shared" ref="BQ24" si="132">BP24+BQ12</f>
        <v>467745.8000000001</v>
      </c>
      <c r="BR24" s="71">
        <f t="shared" ref="BR24" si="133">BQ24+BR12</f>
        <v>475724.8000000001</v>
      </c>
      <c r="BS24" s="71">
        <f t="shared" ref="BS24" si="134">BR24+BS12</f>
        <v>483703.8000000001</v>
      </c>
      <c r="BT24" s="71">
        <f t="shared" ref="BT24" si="135">BS24+BT12</f>
        <v>491682.8000000001</v>
      </c>
      <c r="BU24" s="71">
        <f t="shared" ref="BU24" si="136">BT24+BU12</f>
        <v>494887.00000000012</v>
      </c>
      <c r="BV24" s="71">
        <f t="shared" ref="BV24" si="137">BU24+BV12</f>
        <v>502866.00000000012</v>
      </c>
    </row>
    <row r="25" spans="2:107" x14ac:dyDescent="0.45">
      <c r="P25" s="81">
        <f>13+((D5-O24)/O24)</f>
        <v>16.194508884529085</v>
      </c>
      <c r="Q25" s="6" t="s">
        <v>186</v>
      </c>
    </row>
    <row r="26" spans="2:107" x14ac:dyDescent="0.45">
      <c r="BC26">
        <f>(375000-BC24)/(BD24-BC24)+53</f>
        <v>53.581000125328977</v>
      </c>
    </row>
    <row r="27" spans="2:107" x14ac:dyDescent="0.45">
      <c r="O27" s="22" t="s">
        <v>31</v>
      </c>
      <c r="P27" s="5">
        <v>53.58</v>
      </c>
    </row>
    <row r="28" spans="2:107" ht="15.75" x14ac:dyDescent="0.55000000000000004">
      <c r="O28" s="22" t="s">
        <v>19</v>
      </c>
      <c r="P28" s="7" t="s">
        <v>42</v>
      </c>
    </row>
    <row r="29" spans="2:107" x14ac:dyDescent="0.45">
      <c r="O29" s="22" t="s">
        <v>20</v>
      </c>
      <c r="P29" s="7" t="s">
        <v>42</v>
      </c>
    </row>
    <row r="30" spans="2:107" ht="15.75" x14ac:dyDescent="0.55000000000000004">
      <c r="O30" s="22" t="s">
        <v>21</v>
      </c>
      <c r="P30" s="7" t="s">
        <v>42</v>
      </c>
    </row>
  </sheetData>
  <mergeCells count="1">
    <mergeCell ref="H3:I3"/>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BB30"/>
  <sheetViews>
    <sheetView workbookViewId="0">
      <selection activeCell="B11" sqref="B11"/>
    </sheetView>
  </sheetViews>
  <sheetFormatPr defaultRowHeight="14.25" x14ac:dyDescent="0.45"/>
  <cols>
    <col min="1" max="1" width="16.53125" customWidth="1"/>
    <col min="3" max="3" width="9.1328125" customWidth="1"/>
    <col min="4" max="4" width="11.33203125" customWidth="1"/>
  </cols>
  <sheetData>
    <row r="1" spans="2:54" x14ac:dyDescent="0.45">
      <c r="N1" s="3"/>
      <c r="O1" s="3"/>
      <c r="S1" s="3"/>
      <c r="T1" s="3"/>
      <c r="U1" s="3"/>
    </row>
    <row r="2" spans="2:54" x14ac:dyDescent="0.45">
      <c r="D2" s="21" t="s">
        <v>181</v>
      </c>
      <c r="E2" s="21"/>
      <c r="F2" s="21"/>
      <c r="N2" s="3"/>
      <c r="O2" s="3"/>
      <c r="S2" s="3"/>
      <c r="T2" s="3"/>
      <c r="U2" s="3"/>
    </row>
    <row r="3" spans="2:54" x14ac:dyDescent="0.45">
      <c r="D3" s="11" t="s">
        <v>182</v>
      </c>
      <c r="E3" s="11"/>
      <c r="F3" s="11"/>
      <c r="H3" s="139" t="s">
        <v>178</v>
      </c>
      <c r="I3" s="140"/>
      <c r="J3" t="s">
        <v>180</v>
      </c>
      <c r="N3" s="3"/>
      <c r="O3" s="3"/>
      <c r="S3" s="3"/>
      <c r="T3" s="3"/>
      <c r="U3" s="3"/>
    </row>
    <row r="4" spans="2:54" x14ac:dyDescent="0.45">
      <c r="H4" s="6" t="s">
        <v>76</v>
      </c>
      <c r="I4" s="6">
        <f>'Vstupní hodnoty'!C69</f>
        <v>390000</v>
      </c>
      <c r="N4" s="3"/>
      <c r="O4" s="3"/>
      <c r="S4" s="3"/>
      <c r="T4" s="3"/>
      <c r="U4" s="3"/>
    </row>
    <row r="5" spans="2:54" x14ac:dyDescent="0.45">
      <c r="C5" s="14" t="s">
        <v>183</v>
      </c>
      <c r="D5" s="15">
        <f>I7</f>
        <v>390000</v>
      </c>
      <c r="H5" s="6" t="s">
        <v>77</v>
      </c>
      <c r="I5" s="6">
        <f>'Vstupní hodnoty'!C70</f>
        <v>650000</v>
      </c>
      <c r="N5" s="3"/>
      <c r="O5" s="3"/>
      <c r="S5" s="3"/>
      <c r="T5" s="3"/>
      <c r="U5" s="3"/>
    </row>
    <row r="6" spans="2:54" x14ac:dyDescent="0.45">
      <c r="B6" s="14" t="s">
        <v>184</v>
      </c>
      <c r="C6" s="3" t="s">
        <v>11</v>
      </c>
      <c r="D6" s="15">
        <f>'CSH, ISH'!D6</f>
        <v>1.55E-2</v>
      </c>
      <c r="E6" t="s">
        <v>12</v>
      </c>
      <c r="H6" s="6" t="s">
        <v>78</v>
      </c>
      <c r="I6" s="6">
        <f>'Vstupní hodnoty'!C71</f>
        <v>375000</v>
      </c>
      <c r="N6" s="3"/>
      <c r="O6" s="3"/>
      <c r="S6" s="3"/>
      <c r="T6" s="3"/>
      <c r="U6" s="3"/>
    </row>
    <row r="7" spans="2:54" x14ac:dyDescent="0.45">
      <c r="C7" s="3" t="s">
        <v>5</v>
      </c>
      <c r="D7" s="15">
        <f>'CSH, ISH'!D7</f>
        <v>2.1399999999999999E-2</v>
      </c>
      <c r="E7" t="s">
        <v>13</v>
      </c>
      <c r="H7" s="6" t="s">
        <v>79</v>
      </c>
      <c r="I7" s="6">
        <f>'Vstupní hodnoty'!C72</f>
        <v>390000</v>
      </c>
    </row>
    <row r="8" spans="2:54" x14ac:dyDescent="0.45">
      <c r="C8" s="3" t="s">
        <v>6</v>
      </c>
      <c r="D8" s="15">
        <f>'CSH, ISH'!D8</f>
        <v>0.1174</v>
      </c>
      <c r="E8" t="s">
        <v>14</v>
      </c>
      <c r="H8" s="6" t="s">
        <v>80</v>
      </c>
      <c r="I8" s="6">
        <f>'Vstupní hodnoty'!C73</f>
        <v>390000</v>
      </c>
    </row>
    <row r="11" spans="2:54" x14ac:dyDescent="0.45">
      <c r="B11" s="6" t="s">
        <v>187</v>
      </c>
      <c r="C11" s="20">
        <v>1</v>
      </c>
      <c r="D11" s="20">
        <v>2</v>
      </c>
      <c r="E11" s="20">
        <v>3</v>
      </c>
      <c r="F11" s="20">
        <v>4</v>
      </c>
      <c r="G11" s="20">
        <v>5</v>
      </c>
      <c r="H11" s="20">
        <v>6</v>
      </c>
      <c r="I11" s="20">
        <v>7</v>
      </c>
      <c r="J11" s="20">
        <v>8</v>
      </c>
      <c r="K11" s="20">
        <v>9</v>
      </c>
      <c r="L11" s="20">
        <v>10</v>
      </c>
      <c r="M11" s="20">
        <v>11</v>
      </c>
      <c r="N11" s="20">
        <v>12</v>
      </c>
      <c r="O11" s="20">
        <v>13</v>
      </c>
      <c r="P11" s="20">
        <v>14</v>
      </c>
      <c r="Q11" s="20">
        <v>15</v>
      </c>
      <c r="R11" s="20">
        <v>16</v>
      </c>
      <c r="S11" s="20">
        <v>17</v>
      </c>
      <c r="T11" s="20">
        <v>18</v>
      </c>
      <c r="U11" s="20">
        <v>19</v>
      </c>
      <c r="V11" s="20">
        <v>20</v>
      </c>
      <c r="W11" s="20">
        <v>21</v>
      </c>
      <c r="X11" s="20">
        <v>22</v>
      </c>
      <c r="Y11" s="20">
        <v>23</v>
      </c>
      <c r="Z11" s="20">
        <v>24</v>
      </c>
      <c r="AA11" s="20">
        <v>25</v>
      </c>
      <c r="AB11" s="20">
        <v>26</v>
      </c>
      <c r="AC11" s="20">
        <v>27</v>
      </c>
      <c r="AD11" s="20">
        <v>28</v>
      </c>
      <c r="AE11" s="20">
        <v>29</v>
      </c>
      <c r="AF11" s="20">
        <v>30</v>
      </c>
      <c r="AG11" s="20">
        <v>31</v>
      </c>
      <c r="AH11" s="20">
        <v>32</v>
      </c>
      <c r="AI11" s="20">
        <v>33</v>
      </c>
      <c r="AJ11" s="20">
        <v>34</v>
      </c>
      <c r="AK11" s="20">
        <v>35</v>
      </c>
      <c r="AL11" s="20">
        <v>36</v>
      </c>
      <c r="AM11" s="20">
        <v>37</v>
      </c>
      <c r="AN11" s="20">
        <v>38</v>
      </c>
      <c r="AO11" s="20">
        <v>39</v>
      </c>
      <c r="AP11" s="20">
        <v>40</v>
      </c>
      <c r="AQ11" s="20">
        <v>41</v>
      </c>
      <c r="AR11" s="20">
        <v>42</v>
      </c>
      <c r="AS11" s="20">
        <v>43</v>
      </c>
      <c r="AT11" s="20">
        <v>44</v>
      </c>
      <c r="AU11" s="20">
        <v>45</v>
      </c>
      <c r="AV11" s="20">
        <v>46</v>
      </c>
      <c r="AW11" s="20">
        <v>47</v>
      </c>
      <c r="AX11" s="20">
        <v>48</v>
      </c>
      <c r="AY11" s="20">
        <v>49</v>
      </c>
      <c r="AZ11" s="20">
        <v>50</v>
      </c>
      <c r="BA11" s="20">
        <v>51</v>
      </c>
      <c r="BB11" s="20">
        <v>52</v>
      </c>
    </row>
    <row r="12" spans="2:54" x14ac:dyDescent="0.45">
      <c r="B12" s="6" t="s">
        <v>1</v>
      </c>
      <c r="C12" s="67">
        <f>'Vstupní hodnoty'!C63</f>
        <v>22085.84</v>
      </c>
      <c r="D12" s="67">
        <f>'Vstupní hodnoty'!D63</f>
        <v>22085.84</v>
      </c>
      <c r="E12" s="67">
        <f>'Vstupní hodnoty'!E63</f>
        <v>22085.84</v>
      </c>
      <c r="F12" s="67">
        <f>'Vstupní hodnoty'!F63</f>
        <v>22085.84</v>
      </c>
      <c r="G12" s="67">
        <f>'Vstupní hodnoty'!G63</f>
        <v>22085.84</v>
      </c>
      <c r="H12" s="67">
        <f>C12</f>
        <v>22085.84</v>
      </c>
      <c r="I12" s="67">
        <f t="shared" ref="I12:BB12" si="0">D12</f>
        <v>22085.84</v>
      </c>
      <c r="J12" s="67">
        <f t="shared" si="0"/>
        <v>22085.84</v>
      </c>
      <c r="K12" s="67">
        <f t="shared" si="0"/>
        <v>22085.84</v>
      </c>
      <c r="L12" s="67">
        <f t="shared" si="0"/>
        <v>22085.84</v>
      </c>
      <c r="M12" s="67">
        <f t="shared" si="0"/>
        <v>22085.84</v>
      </c>
      <c r="N12" s="67">
        <f t="shared" si="0"/>
        <v>22085.84</v>
      </c>
      <c r="O12" s="67">
        <f t="shared" si="0"/>
        <v>22085.84</v>
      </c>
      <c r="P12" s="67">
        <f t="shared" si="0"/>
        <v>22085.84</v>
      </c>
      <c r="Q12" s="67">
        <f t="shared" si="0"/>
        <v>22085.84</v>
      </c>
      <c r="R12" s="67">
        <f t="shared" si="0"/>
        <v>22085.84</v>
      </c>
      <c r="S12" s="67">
        <f t="shared" si="0"/>
        <v>22085.84</v>
      </c>
      <c r="T12" s="67">
        <f t="shared" si="0"/>
        <v>22085.84</v>
      </c>
      <c r="U12" s="67">
        <f t="shared" si="0"/>
        <v>22085.84</v>
      </c>
      <c r="V12" s="67">
        <f t="shared" si="0"/>
        <v>22085.84</v>
      </c>
      <c r="W12" s="67">
        <f t="shared" si="0"/>
        <v>22085.84</v>
      </c>
      <c r="X12" s="67">
        <f t="shared" si="0"/>
        <v>22085.84</v>
      </c>
      <c r="Y12" s="67">
        <f t="shared" si="0"/>
        <v>22085.84</v>
      </c>
      <c r="Z12" s="67">
        <f t="shared" si="0"/>
        <v>22085.84</v>
      </c>
      <c r="AA12" s="67">
        <f t="shared" si="0"/>
        <v>22085.84</v>
      </c>
      <c r="AB12" s="67">
        <f t="shared" si="0"/>
        <v>22085.84</v>
      </c>
      <c r="AC12" s="67">
        <f t="shared" si="0"/>
        <v>22085.84</v>
      </c>
      <c r="AD12" s="67">
        <f t="shared" si="0"/>
        <v>22085.84</v>
      </c>
      <c r="AE12" s="67">
        <f t="shared" si="0"/>
        <v>22085.84</v>
      </c>
      <c r="AF12" s="67">
        <f t="shared" si="0"/>
        <v>22085.84</v>
      </c>
      <c r="AG12" s="67">
        <f t="shared" si="0"/>
        <v>22085.84</v>
      </c>
      <c r="AH12" s="67">
        <f t="shared" si="0"/>
        <v>22085.84</v>
      </c>
      <c r="AI12" s="67">
        <f t="shared" si="0"/>
        <v>22085.84</v>
      </c>
      <c r="AJ12" s="67">
        <f t="shared" si="0"/>
        <v>22085.84</v>
      </c>
      <c r="AK12" s="67">
        <f t="shared" si="0"/>
        <v>22085.84</v>
      </c>
      <c r="AL12" s="67">
        <f t="shared" si="0"/>
        <v>22085.84</v>
      </c>
      <c r="AM12" s="67">
        <f t="shared" si="0"/>
        <v>22085.84</v>
      </c>
      <c r="AN12" s="67">
        <f t="shared" si="0"/>
        <v>22085.84</v>
      </c>
      <c r="AO12" s="67">
        <f t="shared" si="0"/>
        <v>22085.84</v>
      </c>
      <c r="AP12" s="67">
        <f t="shared" si="0"/>
        <v>22085.84</v>
      </c>
      <c r="AQ12" s="67">
        <f t="shared" si="0"/>
        <v>22085.84</v>
      </c>
      <c r="AR12" s="67">
        <f t="shared" si="0"/>
        <v>22085.84</v>
      </c>
      <c r="AS12" s="67">
        <f t="shared" si="0"/>
        <v>22085.84</v>
      </c>
      <c r="AT12" s="67">
        <f t="shared" si="0"/>
        <v>22085.84</v>
      </c>
      <c r="AU12" s="67">
        <f t="shared" si="0"/>
        <v>22085.84</v>
      </c>
      <c r="AV12" s="67">
        <f t="shared" si="0"/>
        <v>22085.84</v>
      </c>
      <c r="AW12" s="67">
        <f t="shared" si="0"/>
        <v>22085.84</v>
      </c>
      <c r="AX12" s="67">
        <f t="shared" si="0"/>
        <v>22085.84</v>
      </c>
      <c r="AY12" s="67">
        <f t="shared" si="0"/>
        <v>22085.84</v>
      </c>
      <c r="AZ12" s="67">
        <f t="shared" si="0"/>
        <v>22085.84</v>
      </c>
      <c r="BA12" s="67">
        <f t="shared" si="0"/>
        <v>22085.84</v>
      </c>
      <c r="BB12" s="67">
        <f t="shared" si="0"/>
        <v>22085.84</v>
      </c>
    </row>
    <row r="13" spans="2:54" x14ac:dyDescent="0.45">
      <c r="B13" s="22" t="s">
        <v>12</v>
      </c>
      <c r="C13" s="68">
        <f>C$12/POWER(1+$D6,C$11)</f>
        <v>21748.734613490891</v>
      </c>
      <c r="D13" s="68">
        <f t="shared" ref="D13:BB13" si="1">D12/POWER(1+$D6,D$11)</f>
        <v>21416.77460708113</v>
      </c>
      <c r="E13" s="68">
        <f t="shared" si="1"/>
        <v>21089.881444688457</v>
      </c>
      <c r="F13" s="68">
        <f t="shared" si="1"/>
        <v>20767.977788959579</v>
      </c>
      <c r="G13" s="68">
        <f t="shared" si="1"/>
        <v>20450.987482973487</v>
      </c>
      <c r="H13" s="68">
        <f t="shared" si="1"/>
        <v>20138.835532224013</v>
      </c>
      <c r="I13" s="68">
        <f t="shared" si="1"/>
        <v>19831.448086877412</v>
      </c>
      <c r="J13" s="68">
        <f t="shared" si="1"/>
        <v>19528.752424300746</v>
      </c>
      <c r="K13" s="68">
        <f t="shared" si="1"/>
        <v>19230.676931856964</v>
      </c>
      <c r="L13" s="68">
        <f t="shared" si="1"/>
        <v>18937.151089962543</v>
      </c>
      <c r="M13" s="68">
        <f t="shared" si="1"/>
        <v>18648.10545540378</v>
      </c>
      <c r="N13" s="68">
        <f t="shared" si="1"/>
        <v>18363.471644907706</v>
      </c>
      <c r="O13" s="68">
        <f t="shared" si="1"/>
        <v>18083.182318963769</v>
      </c>
      <c r="P13" s="68">
        <f t="shared" si="1"/>
        <v>17807.171165892436</v>
      </c>
      <c r="Q13" s="68">
        <f t="shared" si="1"/>
        <v>17535.372886156998</v>
      </c>
      <c r="R13" s="68">
        <f t="shared" si="1"/>
        <v>17267.723176914817</v>
      </c>
      <c r="S13" s="68">
        <f t="shared" si="1"/>
        <v>17004.158716804348</v>
      </c>
      <c r="T13" s="68">
        <f t="shared" si="1"/>
        <v>16744.617150964397</v>
      </c>
      <c r="U13" s="68">
        <f t="shared" si="1"/>
        <v>16489.037076282024</v>
      </c>
      <c r="V13" s="68">
        <f t="shared" si="1"/>
        <v>16237.358026865606</v>
      </c>
      <c r="W13" s="68">
        <f t="shared" si="1"/>
        <v>15989.520459739639</v>
      </c>
      <c r="X13" s="68">
        <f t="shared" si="1"/>
        <v>15745.465740757891</v>
      </c>
      <c r="Y13" s="68">
        <f t="shared" si="1"/>
        <v>15505.136130731549</v>
      </c>
      <c r="Z13" s="68">
        <f t="shared" si="1"/>
        <v>15268.474771769124</v>
      </c>
      <c r="AA13" s="68">
        <f t="shared" si="1"/>
        <v>15035.425673824839</v>
      </c>
      <c r="AB13" s="68">
        <f t="shared" si="1"/>
        <v>14805.933701452328</v>
      </c>
      <c r="AC13" s="68">
        <f t="shared" si="1"/>
        <v>14579.944560760538</v>
      </c>
      <c r="AD13" s="68">
        <f t="shared" si="1"/>
        <v>14357.404786568717</v>
      </c>
      <c r="AE13" s="68">
        <f t="shared" si="1"/>
        <v>14138.261729757476</v>
      </c>
      <c r="AF13" s="68">
        <f t="shared" si="1"/>
        <v>13922.463544812877</v>
      </c>
      <c r="AG13" s="68">
        <f t="shared" si="1"/>
        <v>13709.959177560684</v>
      </c>
      <c r="AH13" s="68">
        <f t="shared" si="1"/>
        <v>13500.698353087822</v>
      </c>
      <c r="AI13" s="68">
        <f t="shared" si="1"/>
        <v>13294.631563848176</v>
      </c>
      <c r="AJ13" s="68">
        <f t="shared" si="1"/>
        <v>13091.710057949947</v>
      </c>
      <c r="AK13" s="68">
        <f t="shared" si="1"/>
        <v>12891.885827621809</v>
      </c>
      <c r="AL13" s="68">
        <f t="shared" si="1"/>
        <v>12695.111597855053</v>
      </c>
      <c r="AM13" s="68">
        <f t="shared" si="1"/>
        <v>12501.340815219155</v>
      </c>
      <c r="AN13" s="68">
        <f t="shared" si="1"/>
        <v>12310.52763684801</v>
      </c>
      <c r="AO13" s="68">
        <f t="shared" si="1"/>
        <v>12122.626919594297</v>
      </c>
      <c r="AP13" s="68">
        <f t="shared" si="1"/>
        <v>11937.59420934938</v>
      </c>
      <c r="AQ13" s="68">
        <f t="shared" si="1"/>
        <v>11755.385730526223</v>
      </c>
      <c r="AR13" s="68">
        <f t="shared" si="1"/>
        <v>11575.958375702827</v>
      </c>
      <c r="AS13" s="68">
        <f t="shared" si="1"/>
        <v>11399.269695423758</v>
      </c>
      <c r="AT13" s="68">
        <f t="shared" si="1"/>
        <v>11225.277888157316</v>
      </c>
      <c r="AU13" s="68">
        <f t="shared" si="1"/>
        <v>11053.941790406023</v>
      </c>
      <c r="AV13" s="68">
        <f t="shared" si="1"/>
        <v>10885.220866968019</v>
      </c>
      <c r="AW13" s="68">
        <f t="shared" si="1"/>
        <v>10719.075201347137</v>
      </c>
      <c r="AX13" s="68">
        <f t="shared" si="1"/>
        <v>10555.46548630934</v>
      </c>
      <c r="AY13" s="68">
        <f t="shared" si="1"/>
        <v>10394.353014583299</v>
      </c>
      <c r="AZ13" s="68">
        <f t="shared" si="1"/>
        <v>10235.699669702901</v>
      </c>
      <c r="BA13" s="68">
        <f t="shared" si="1"/>
        <v>10079.467916989563</v>
      </c>
      <c r="BB13" s="68">
        <f t="shared" si="1"/>
        <v>9925.6207946721424</v>
      </c>
    </row>
    <row r="14" spans="2:54" x14ac:dyDescent="0.45">
      <c r="B14" s="22" t="s">
        <v>13</v>
      </c>
      <c r="C14" s="68">
        <f t="shared" ref="C14:BB15" si="2">C$12/POWER(1+$D7,C$11)</f>
        <v>21623.105541413745</v>
      </c>
      <c r="D14" s="68">
        <f t="shared" si="2"/>
        <v>21170.066126310692</v>
      </c>
      <c r="E14" s="68">
        <f t="shared" si="2"/>
        <v>20726.518627678372</v>
      </c>
      <c r="F14" s="68">
        <f t="shared" si="2"/>
        <v>20292.264174347336</v>
      </c>
      <c r="G14" s="68">
        <f t="shared" si="2"/>
        <v>19867.108061824296</v>
      </c>
      <c r="H14" s="68">
        <f t="shared" si="2"/>
        <v>19450.85966499343</v>
      </c>
      <c r="I14" s="68">
        <f t="shared" si="2"/>
        <v>19043.332352646787</v>
      </c>
      <c r="J14" s="68">
        <f t="shared" si="2"/>
        <v>18644.343403805353</v>
      </c>
      <c r="K14" s="68">
        <f t="shared" si="2"/>
        <v>18253.713925793374</v>
      </c>
      <c r="L14" s="68">
        <f t="shared" si="2"/>
        <v>17871.268774029148</v>
      </c>
      <c r="M14" s="68">
        <f t="shared" si="2"/>
        <v>17496.836473496325</v>
      </c>
      <c r="N14" s="68">
        <f t="shared" si="2"/>
        <v>17130.249141860506</v>
      </c>
      <c r="O14" s="68">
        <f t="shared" si="2"/>
        <v>16771.342414196697</v>
      </c>
      <c r="P14" s="68">
        <f t="shared" si="2"/>
        <v>16419.955369293803</v>
      </c>
      <c r="Q14" s="68">
        <f t="shared" si="2"/>
        <v>16075.930457503235</v>
      </c>
      <c r="R14" s="68">
        <f t="shared" si="2"/>
        <v>15739.113430099113</v>
      </c>
      <c r="S14" s="68">
        <f t="shared" si="2"/>
        <v>15409.353270118574</v>
      </c>
      <c r="T14" s="68">
        <f t="shared" si="2"/>
        <v>15086.502124651039</v>
      </c>
      <c r="U14" s="68">
        <f t="shared" si="2"/>
        <v>14770.415238546149</v>
      </c>
      <c r="V14" s="68">
        <f t="shared" si="2"/>
        <v>14460.950889510621</v>
      </c>
      <c r="W14" s="68">
        <f t="shared" si="2"/>
        <v>14157.970324564931</v>
      </c>
      <c r="X14" s="68">
        <f t="shared" si="2"/>
        <v>13861.337697831335</v>
      </c>
      <c r="Y14" s="68">
        <f t="shared" si="2"/>
        <v>13570.920009625352</v>
      </c>
      <c r="Z14" s="68">
        <f t="shared" si="2"/>
        <v>13286.587046823333</v>
      </c>
      <c r="AA14" s="68">
        <f t="shared" si="2"/>
        <v>13008.211324479471</v>
      </c>
      <c r="AB14" s="68">
        <f t="shared" si="2"/>
        <v>12735.668028666016</v>
      </c>
      <c r="AC14" s="68">
        <f t="shared" si="2"/>
        <v>12468.834960511078</v>
      </c>
      <c r="AD14" s="68">
        <f t="shared" si="2"/>
        <v>12207.592481408925</v>
      </c>
      <c r="AE14" s="68">
        <f t="shared" si="2"/>
        <v>11951.823459378233</v>
      </c>
      <c r="AF14" s="68">
        <f t="shared" si="2"/>
        <v>11701.413216544182</v>
      </c>
      <c r="AG14" s="68">
        <f t="shared" si="2"/>
        <v>11456.249477720952</v>
      </c>
      <c r="AH14" s="68">
        <f t="shared" si="2"/>
        <v>11216.222320071423</v>
      </c>
      <c r="AI14" s="68">
        <f t="shared" si="2"/>
        <v>10981.224123821639</v>
      </c>
      <c r="AJ14" s="68">
        <f t="shared" si="2"/>
        <v>10751.149524007869</v>
      </c>
      <c r="AK14" s="68">
        <f t="shared" si="2"/>
        <v>10525.895363234646</v>
      </c>
      <c r="AL14" s="68">
        <f t="shared" si="2"/>
        <v>10305.360645422603</v>
      </c>
      <c r="AM14" s="68">
        <f t="shared" si="2"/>
        <v>10089.446490525361</v>
      </c>
      <c r="AN14" s="68">
        <f t="shared" si="2"/>
        <v>9878.0560901951794</v>
      </c>
      <c r="AO14" s="68">
        <f t="shared" si="2"/>
        <v>9671.0946643774987</v>
      </c>
      <c r="AP14" s="68">
        <f t="shared" si="2"/>
        <v>9468.4694188148624</v>
      </c>
      <c r="AQ14" s="68">
        <f t="shared" si="2"/>
        <v>9270.0895034412188</v>
      </c>
      <c r="AR14" s="68">
        <f t="shared" si="2"/>
        <v>9075.8659716479506</v>
      </c>
      <c r="AS14" s="68">
        <f t="shared" si="2"/>
        <v>8885.7117404033197</v>
      </c>
      <c r="AT14" s="68">
        <f t="shared" si="2"/>
        <v>8699.5415512074778</v>
      </c>
      <c r="AU14" s="68">
        <f t="shared" si="2"/>
        <v>8517.2719318655545</v>
      </c>
      <c r="AV14" s="68">
        <f t="shared" si="2"/>
        <v>8338.8211590616338</v>
      </c>
      <c r="AW14" s="68">
        <f t="shared" si="2"/>
        <v>8164.1092217168916</v>
      </c>
      <c r="AX14" s="68">
        <f t="shared" si="2"/>
        <v>7993.0577851154212</v>
      </c>
      <c r="AY14" s="68">
        <f t="shared" si="2"/>
        <v>7825.5901557816924</v>
      </c>
      <c r="AZ14" s="68">
        <f t="shared" si="2"/>
        <v>7661.6312470938819</v>
      </c>
      <c r="BA14" s="68">
        <f t="shared" si="2"/>
        <v>7501.1075456176632</v>
      </c>
      <c r="BB14" s="68">
        <f t="shared" si="2"/>
        <v>7343.947078145352</v>
      </c>
    </row>
    <row r="15" spans="2:54" x14ac:dyDescent="0.45">
      <c r="B15" s="22" t="s">
        <v>14</v>
      </c>
      <c r="C15" s="68">
        <f t="shared" si="2"/>
        <v>19765.383926973333</v>
      </c>
      <c r="D15" s="68">
        <f t="shared" si="2"/>
        <v>17688.727337545493</v>
      </c>
      <c r="E15" s="68">
        <f t="shared" si="2"/>
        <v>15830.255358462047</v>
      </c>
      <c r="F15" s="68">
        <f t="shared" si="2"/>
        <v>14167.044351585868</v>
      </c>
      <c r="G15" s="68">
        <f t="shared" si="2"/>
        <v>12678.57915839079</v>
      </c>
      <c r="H15" s="68">
        <f t="shared" si="2"/>
        <v>11346.500052255942</v>
      </c>
      <c r="I15" s="68">
        <f t="shared" si="2"/>
        <v>10154.376277300826</v>
      </c>
      <c r="J15" s="68">
        <f t="shared" si="2"/>
        <v>9087.5033804374689</v>
      </c>
      <c r="K15" s="68">
        <f t="shared" si="2"/>
        <v>8132.7218367974492</v>
      </c>
      <c r="L15" s="68">
        <f t="shared" si="2"/>
        <v>7278.2547313383293</v>
      </c>
      <c r="M15" s="68">
        <f t="shared" si="2"/>
        <v>6513.5624944857072</v>
      </c>
      <c r="N15" s="68">
        <f t="shared" si="2"/>
        <v>5829.212900023007</v>
      </c>
      <c r="O15" s="68">
        <f t="shared" si="2"/>
        <v>5216.7647216959076</v>
      </c>
      <c r="P15" s="68">
        <f t="shared" si="2"/>
        <v>4668.6636134740538</v>
      </c>
      <c r="Q15" s="68">
        <f t="shared" si="2"/>
        <v>4178.1489291874477</v>
      </c>
      <c r="R15" s="68">
        <f t="shared" si="2"/>
        <v>3739.1703321885161</v>
      </c>
      <c r="S15" s="68">
        <f t="shared" si="2"/>
        <v>3346.3131664475713</v>
      </c>
      <c r="T15" s="68">
        <f t="shared" si="2"/>
        <v>2994.7316685587716</v>
      </c>
      <c r="U15" s="68">
        <f t="shared" si="2"/>
        <v>2680.0891968487308</v>
      </c>
      <c r="V15" s="68">
        <f t="shared" si="2"/>
        <v>2398.5047403335702</v>
      </c>
      <c r="W15" s="68">
        <f t="shared" si="2"/>
        <v>2146.5050477300611</v>
      </c>
      <c r="X15" s="68">
        <f t="shared" si="2"/>
        <v>1920.981786048023</v>
      </c>
      <c r="Y15" s="68">
        <f t="shared" si="2"/>
        <v>1719.1532003293567</v>
      </c>
      <c r="Z15" s="68">
        <f t="shared" si="2"/>
        <v>1538.5298016192562</v>
      </c>
      <c r="AA15" s="68">
        <f t="shared" si="2"/>
        <v>1376.8836599420586</v>
      </c>
      <c r="AB15" s="68">
        <f t="shared" si="2"/>
        <v>1232.2209235207256</v>
      </c>
      <c r="AC15" s="68">
        <f t="shared" si="2"/>
        <v>1102.7572252736043</v>
      </c>
      <c r="AD15" s="68">
        <f t="shared" si="2"/>
        <v>986.89567323572976</v>
      </c>
      <c r="AE15" s="68">
        <f t="shared" si="2"/>
        <v>883.20715342377832</v>
      </c>
      <c r="AF15" s="68">
        <f t="shared" si="2"/>
        <v>790.41270218702186</v>
      </c>
      <c r="AG15" s="68">
        <f t="shared" si="2"/>
        <v>707.36773061304996</v>
      </c>
      <c r="AH15" s="68">
        <f t="shared" si="2"/>
        <v>633.04790640151236</v>
      </c>
      <c r="AI15" s="68">
        <f t="shared" si="2"/>
        <v>566.53651906346192</v>
      </c>
      <c r="AJ15" s="68">
        <f t="shared" si="2"/>
        <v>507.01317260019863</v>
      </c>
      <c r="AK15" s="68">
        <f t="shared" si="2"/>
        <v>453.74366618954593</v>
      </c>
      <c r="AL15" s="68">
        <f t="shared" si="2"/>
        <v>406.07093806116524</v>
      </c>
      <c r="AM15" s="68">
        <f t="shared" si="2"/>
        <v>363.40696085660039</v>
      </c>
      <c r="AN15" s="68">
        <f t="shared" si="2"/>
        <v>325.2254885059964</v>
      </c>
      <c r="AO15" s="68">
        <f t="shared" si="2"/>
        <v>291.05556515661033</v>
      </c>
      <c r="AP15" s="68">
        <f t="shared" si="2"/>
        <v>260.47571608789184</v>
      </c>
      <c r="AQ15" s="68">
        <f t="shared" si="2"/>
        <v>233.10874895998916</v>
      </c>
      <c r="AR15" s="68">
        <f t="shared" si="2"/>
        <v>208.61710127079755</v>
      </c>
      <c r="AS15" s="68">
        <f t="shared" si="2"/>
        <v>186.69867663396951</v>
      </c>
      <c r="AT15" s="68">
        <f t="shared" si="2"/>
        <v>167.0831185197508</v>
      </c>
      <c r="AU15" s="68">
        <f t="shared" si="2"/>
        <v>149.52847549646575</v>
      </c>
      <c r="AV15" s="68">
        <f t="shared" si="2"/>
        <v>133.81821683950753</v>
      </c>
      <c r="AW15" s="68">
        <f t="shared" si="2"/>
        <v>119.75856169635541</v>
      </c>
      <c r="AX15" s="68">
        <f t="shared" si="2"/>
        <v>107.17608886375105</v>
      </c>
      <c r="AY15" s="68">
        <f t="shared" si="2"/>
        <v>95.9155976944255</v>
      </c>
      <c r="AZ15" s="68">
        <f t="shared" si="2"/>
        <v>85.838193748367203</v>
      </c>
      <c r="BA15" s="68">
        <f t="shared" si="2"/>
        <v>76.819575575771609</v>
      </c>
      <c r="BB15" s="68">
        <f t="shared" si="2"/>
        <v>68.748501499706123</v>
      </c>
    </row>
    <row r="16" spans="2:54" s="32" customFormat="1" ht="15.75" x14ac:dyDescent="0.55000000000000004">
      <c r="B16" s="22" t="s">
        <v>16</v>
      </c>
      <c r="C16" s="73">
        <f>C13</f>
        <v>21748.734613490891</v>
      </c>
      <c r="D16" s="73">
        <f>C16+D13</f>
        <v>43165.509220572021</v>
      </c>
      <c r="E16" s="73">
        <f t="shared" ref="E16:BB18" si="3">D16+E13</f>
        <v>64255.390665260478</v>
      </c>
      <c r="F16" s="73">
        <f t="shared" si="3"/>
        <v>85023.368454220064</v>
      </c>
      <c r="G16" s="73">
        <f t="shared" si="3"/>
        <v>105474.35593719356</v>
      </c>
      <c r="H16" s="73">
        <f t="shared" si="3"/>
        <v>125613.19146941756</v>
      </c>
      <c r="I16" s="73">
        <f t="shared" si="3"/>
        <v>145444.63955629498</v>
      </c>
      <c r="J16" s="73">
        <f t="shared" si="3"/>
        <v>164973.39198059571</v>
      </c>
      <c r="K16" s="73">
        <f t="shared" si="3"/>
        <v>184204.06891245267</v>
      </c>
      <c r="L16" s="73">
        <f t="shared" si="3"/>
        <v>203141.22000241521</v>
      </c>
      <c r="M16" s="73">
        <f t="shared" si="3"/>
        <v>221789.32545781898</v>
      </c>
      <c r="N16" s="73">
        <f t="shared" si="3"/>
        <v>240152.79710272668</v>
      </c>
      <c r="O16" s="73">
        <f t="shared" si="3"/>
        <v>258235.97942169046</v>
      </c>
      <c r="P16" s="73">
        <f t="shared" si="3"/>
        <v>276043.1505875829</v>
      </c>
      <c r="Q16" s="73">
        <f t="shared" si="3"/>
        <v>293578.52347373992</v>
      </c>
      <c r="R16" s="73">
        <f t="shared" si="3"/>
        <v>310846.24665065471</v>
      </c>
      <c r="S16" s="73">
        <f t="shared" si="3"/>
        <v>327850.40536745905</v>
      </c>
      <c r="T16" s="73">
        <f t="shared" si="3"/>
        <v>344595.02251842344</v>
      </c>
      <c r="U16" s="73">
        <f t="shared" si="3"/>
        <v>361084.05959470547</v>
      </c>
      <c r="V16" s="74">
        <f t="shared" si="3"/>
        <v>377321.41762157105</v>
      </c>
      <c r="W16" s="74">
        <f t="shared" si="3"/>
        <v>393310.93808131071</v>
      </c>
      <c r="X16" s="73">
        <f t="shared" si="3"/>
        <v>409056.40382206859</v>
      </c>
      <c r="Y16" s="73">
        <f t="shared" si="3"/>
        <v>424561.53995280014</v>
      </c>
      <c r="Z16" s="73">
        <f t="shared" si="3"/>
        <v>439830.01472456928</v>
      </c>
      <c r="AA16" s="73">
        <f t="shared" si="3"/>
        <v>454865.44039839413</v>
      </c>
      <c r="AB16" s="73">
        <f t="shared" si="3"/>
        <v>469671.37409984646</v>
      </c>
      <c r="AC16" s="73">
        <f t="shared" si="3"/>
        <v>484251.31866060698</v>
      </c>
      <c r="AD16" s="73">
        <f t="shared" si="3"/>
        <v>498608.7234471757</v>
      </c>
      <c r="AE16" s="73">
        <f t="shared" si="3"/>
        <v>512746.98517693317</v>
      </c>
      <c r="AF16" s="73">
        <f t="shared" si="3"/>
        <v>526669.4487217461</v>
      </c>
      <c r="AG16" s="73">
        <f t="shared" si="3"/>
        <v>540379.40789930674</v>
      </c>
      <c r="AH16" s="73">
        <f t="shared" si="3"/>
        <v>553880.10625239462</v>
      </c>
      <c r="AI16" s="73">
        <f t="shared" si="3"/>
        <v>567174.73781624273</v>
      </c>
      <c r="AJ16" s="73">
        <f t="shared" si="3"/>
        <v>580266.44787419273</v>
      </c>
      <c r="AK16" s="73">
        <f t="shared" si="3"/>
        <v>593158.33370181452</v>
      </c>
      <c r="AL16" s="73">
        <f t="shared" si="3"/>
        <v>605853.44529966963</v>
      </c>
      <c r="AM16" s="73">
        <f t="shared" si="3"/>
        <v>618354.78611488873</v>
      </c>
      <c r="AN16" s="73">
        <f t="shared" si="3"/>
        <v>630665.31375173677</v>
      </c>
      <c r="AO16" s="73">
        <f t="shared" si="3"/>
        <v>642787.94067133102</v>
      </c>
      <c r="AP16" s="73">
        <f t="shared" si="3"/>
        <v>654725.53488068038</v>
      </c>
      <c r="AQ16" s="73">
        <f t="shared" si="3"/>
        <v>666480.92061120656</v>
      </c>
      <c r="AR16" s="73">
        <f t="shared" si="3"/>
        <v>678056.8789869094</v>
      </c>
      <c r="AS16" s="73">
        <f t="shared" si="3"/>
        <v>689456.14868233318</v>
      </c>
      <c r="AT16" s="73">
        <f t="shared" si="3"/>
        <v>700681.42657049047</v>
      </c>
      <c r="AU16" s="73">
        <f t="shared" si="3"/>
        <v>711735.36836089648</v>
      </c>
      <c r="AV16" s="73">
        <f t="shared" si="3"/>
        <v>722620.58922786452</v>
      </c>
      <c r="AW16" s="73">
        <f t="shared" si="3"/>
        <v>733339.66442921164</v>
      </c>
      <c r="AX16" s="73">
        <f t="shared" si="3"/>
        <v>743895.12991552101</v>
      </c>
      <c r="AY16" s="73">
        <f t="shared" si="3"/>
        <v>754289.48293010436</v>
      </c>
      <c r="AZ16" s="73">
        <f t="shared" si="3"/>
        <v>764525.18259980727</v>
      </c>
      <c r="BA16" s="73">
        <f t="shared" si="3"/>
        <v>774604.65051679686</v>
      </c>
      <c r="BB16" s="73">
        <f t="shared" si="3"/>
        <v>784530.27131146903</v>
      </c>
    </row>
    <row r="17" spans="2:54" s="32" customFormat="1" x14ac:dyDescent="0.45">
      <c r="B17" s="22" t="s">
        <v>17</v>
      </c>
      <c r="C17" s="73">
        <f t="shared" ref="C17:C18" si="4">C14</f>
        <v>21623.105541413745</v>
      </c>
      <c r="D17" s="73">
        <f t="shared" ref="D17:S18" si="5">C17+D14</f>
        <v>42793.17166772444</v>
      </c>
      <c r="E17" s="73">
        <f t="shared" si="5"/>
        <v>63519.690295402812</v>
      </c>
      <c r="F17" s="73">
        <f t="shared" si="5"/>
        <v>83811.954469750141</v>
      </c>
      <c r="G17" s="73">
        <f t="shared" si="5"/>
        <v>103679.06253157444</v>
      </c>
      <c r="H17" s="73">
        <f t="shared" si="5"/>
        <v>123129.92219656787</v>
      </c>
      <c r="I17" s="73">
        <f t="shared" si="5"/>
        <v>142173.25454921467</v>
      </c>
      <c r="J17" s="73">
        <f t="shared" si="5"/>
        <v>160817.59795302001</v>
      </c>
      <c r="K17" s="73">
        <f t="shared" si="5"/>
        <v>179071.31187881337</v>
      </c>
      <c r="L17" s="73">
        <f t="shared" si="5"/>
        <v>196942.58065284253</v>
      </c>
      <c r="M17" s="73">
        <f t="shared" si="5"/>
        <v>214439.41712633887</v>
      </c>
      <c r="N17" s="73">
        <f t="shared" si="5"/>
        <v>231569.66626819939</v>
      </c>
      <c r="O17" s="73">
        <f t="shared" si="5"/>
        <v>248341.00868239609</v>
      </c>
      <c r="P17" s="73">
        <f t="shared" si="5"/>
        <v>264760.96405168989</v>
      </c>
      <c r="Q17" s="73">
        <f t="shared" si="5"/>
        <v>280836.89450919314</v>
      </c>
      <c r="R17" s="73">
        <f t="shared" si="5"/>
        <v>296576.00793929223</v>
      </c>
      <c r="S17" s="73">
        <f t="shared" si="5"/>
        <v>311985.36120941082</v>
      </c>
      <c r="T17" s="73">
        <f t="shared" si="3"/>
        <v>327071.86333406187</v>
      </c>
      <c r="U17" s="73">
        <f t="shared" si="3"/>
        <v>341842.27857260802</v>
      </c>
      <c r="V17" s="73">
        <f t="shared" si="3"/>
        <v>356303.22946211864</v>
      </c>
      <c r="W17" s="73">
        <f t="shared" si="3"/>
        <v>370461.1997866836</v>
      </c>
      <c r="X17" s="74">
        <f t="shared" si="3"/>
        <v>384322.53748451493</v>
      </c>
      <c r="Y17" s="74">
        <f t="shared" si="3"/>
        <v>397893.45749414031</v>
      </c>
      <c r="Z17" s="73">
        <f t="shared" si="3"/>
        <v>411180.04454096366</v>
      </c>
      <c r="AA17" s="73">
        <f t="shared" si="3"/>
        <v>424188.25586544315</v>
      </c>
      <c r="AB17" s="73">
        <f t="shared" si="3"/>
        <v>436923.92389410915</v>
      </c>
      <c r="AC17" s="73">
        <f t="shared" si="3"/>
        <v>449392.75885462022</v>
      </c>
      <c r="AD17" s="73">
        <f t="shared" si="3"/>
        <v>461600.35133602913</v>
      </c>
      <c r="AE17" s="73">
        <f t="shared" si="3"/>
        <v>473552.17479540734</v>
      </c>
      <c r="AF17" s="73">
        <f t="shared" si="3"/>
        <v>485253.58801195154</v>
      </c>
      <c r="AG17" s="73">
        <f t="shared" si="3"/>
        <v>496709.83748967247</v>
      </c>
      <c r="AH17" s="73">
        <f t="shared" si="3"/>
        <v>507926.05980974389</v>
      </c>
      <c r="AI17" s="73">
        <f t="shared" si="3"/>
        <v>518907.28393356554</v>
      </c>
      <c r="AJ17" s="73">
        <f t="shared" si="3"/>
        <v>529658.43345757341</v>
      </c>
      <c r="AK17" s="73">
        <f t="shared" si="3"/>
        <v>540184.32882080809</v>
      </c>
      <c r="AL17" s="73">
        <f t="shared" si="3"/>
        <v>550489.68946623069</v>
      </c>
      <c r="AM17" s="73">
        <f t="shared" si="3"/>
        <v>560579.13595675607</v>
      </c>
      <c r="AN17" s="73">
        <f t="shared" si="3"/>
        <v>570457.19204695127</v>
      </c>
      <c r="AO17" s="73">
        <f t="shared" si="3"/>
        <v>580128.28671132878</v>
      </c>
      <c r="AP17" s="73">
        <f t="shared" si="3"/>
        <v>589596.75613014365</v>
      </c>
      <c r="AQ17" s="73">
        <f t="shared" si="3"/>
        <v>598866.84563358489</v>
      </c>
      <c r="AR17" s="73">
        <f t="shared" si="3"/>
        <v>607942.71160523279</v>
      </c>
      <c r="AS17" s="73">
        <f t="shared" si="3"/>
        <v>616828.42334563611</v>
      </c>
      <c r="AT17" s="73">
        <f t="shared" si="3"/>
        <v>625527.96489684354</v>
      </c>
      <c r="AU17" s="73">
        <f t="shared" si="3"/>
        <v>634045.23682870914</v>
      </c>
      <c r="AV17" s="73">
        <f t="shared" si="3"/>
        <v>642384.05798777076</v>
      </c>
      <c r="AW17" s="73">
        <f t="shared" si="3"/>
        <v>650548.16720948764</v>
      </c>
      <c r="AX17" s="73">
        <f t="shared" si="3"/>
        <v>658541.22499460308</v>
      </c>
      <c r="AY17" s="73">
        <f t="shared" si="3"/>
        <v>666366.81515038479</v>
      </c>
      <c r="AZ17" s="73">
        <f t="shared" si="3"/>
        <v>674028.44639747869</v>
      </c>
      <c r="BA17" s="73">
        <f t="shared" si="3"/>
        <v>681529.55394309631</v>
      </c>
      <c r="BB17" s="73">
        <f t="shared" si="3"/>
        <v>688873.50102124165</v>
      </c>
    </row>
    <row r="18" spans="2:54" s="32" customFormat="1" ht="15.75" x14ac:dyDescent="0.55000000000000004">
      <c r="B18" s="22" t="s">
        <v>18</v>
      </c>
      <c r="C18" s="73">
        <f t="shared" si="4"/>
        <v>19765.383926973333</v>
      </c>
      <c r="D18" s="73">
        <f t="shared" si="5"/>
        <v>37454.111264518826</v>
      </c>
      <c r="E18" s="73">
        <f t="shared" si="3"/>
        <v>53284.366622980873</v>
      </c>
      <c r="F18" s="73">
        <f t="shared" si="3"/>
        <v>67451.410974566737</v>
      </c>
      <c r="G18" s="73">
        <f t="shared" si="3"/>
        <v>80129.990132957522</v>
      </c>
      <c r="H18" s="73">
        <f t="shared" si="3"/>
        <v>91476.490185213464</v>
      </c>
      <c r="I18" s="73">
        <f t="shared" si="3"/>
        <v>101630.86646251428</v>
      </c>
      <c r="J18" s="73">
        <f t="shared" si="3"/>
        <v>110718.36984295175</v>
      </c>
      <c r="K18" s="73">
        <f t="shared" si="3"/>
        <v>118851.0916797492</v>
      </c>
      <c r="L18" s="73">
        <f t="shared" si="3"/>
        <v>126129.34641108752</v>
      </c>
      <c r="M18" s="73">
        <f t="shared" si="3"/>
        <v>132642.90890557322</v>
      </c>
      <c r="N18" s="73">
        <f t="shared" si="3"/>
        <v>138472.12180559622</v>
      </c>
      <c r="O18" s="73">
        <f t="shared" si="3"/>
        <v>143688.88652729214</v>
      </c>
      <c r="P18" s="73">
        <f t="shared" si="3"/>
        <v>148357.55014076619</v>
      </c>
      <c r="Q18" s="73">
        <f t="shared" si="3"/>
        <v>152535.69906995364</v>
      </c>
      <c r="R18" s="73">
        <f t="shared" si="3"/>
        <v>156274.86940214215</v>
      </c>
      <c r="S18" s="73">
        <f t="shared" si="3"/>
        <v>159621.18256858972</v>
      </c>
      <c r="T18" s="73">
        <f t="shared" si="3"/>
        <v>162615.91423714848</v>
      </c>
      <c r="U18" s="73">
        <f t="shared" si="3"/>
        <v>165296.00343399722</v>
      </c>
      <c r="V18" s="73">
        <f t="shared" si="3"/>
        <v>167694.50817433078</v>
      </c>
      <c r="W18" s="73">
        <f t="shared" si="3"/>
        <v>169841.01322206084</v>
      </c>
      <c r="X18" s="73">
        <f t="shared" si="3"/>
        <v>171761.99500810885</v>
      </c>
      <c r="Y18" s="73">
        <f t="shared" si="3"/>
        <v>173481.14820843822</v>
      </c>
      <c r="Z18" s="73">
        <f t="shared" si="3"/>
        <v>175019.67801005748</v>
      </c>
      <c r="AA18" s="73">
        <f t="shared" si="3"/>
        <v>176396.56166999953</v>
      </c>
      <c r="AB18" s="73">
        <f t="shared" si="3"/>
        <v>177628.78259352024</v>
      </c>
      <c r="AC18" s="73">
        <f t="shared" si="3"/>
        <v>178731.53981879386</v>
      </c>
      <c r="AD18" s="73">
        <f t="shared" si="3"/>
        <v>179718.43549202959</v>
      </c>
      <c r="AE18" s="73">
        <f t="shared" si="3"/>
        <v>180601.64264545336</v>
      </c>
      <c r="AF18" s="73">
        <f t="shared" si="3"/>
        <v>181392.05534764039</v>
      </c>
      <c r="AG18" s="73">
        <f t="shared" si="3"/>
        <v>182099.42307825343</v>
      </c>
      <c r="AH18" s="73">
        <f t="shared" si="3"/>
        <v>182732.47098465494</v>
      </c>
      <c r="AI18" s="73">
        <f t="shared" si="3"/>
        <v>183299.0075037184</v>
      </c>
      <c r="AJ18" s="73">
        <f t="shared" si="3"/>
        <v>183806.02067631859</v>
      </c>
      <c r="AK18" s="73">
        <f t="shared" si="3"/>
        <v>184259.76434250813</v>
      </c>
      <c r="AL18" s="73">
        <f t="shared" si="3"/>
        <v>184665.8352805693</v>
      </c>
      <c r="AM18" s="73">
        <f t="shared" si="3"/>
        <v>185029.24224142591</v>
      </c>
      <c r="AN18" s="73">
        <f t="shared" si="3"/>
        <v>185354.4677299319</v>
      </c>
      <c r="AO18" s="73">
        <f t="shared" si="3"/>
        <v>185645.52329508853</v>
      </c>
      <c r="AP18" s="73">
        <f t="shared" si="3"/>
        <v>185905.99901117641</v>
      </c>
      <c r="AQ18" s="73">
        <f t="shared" si="3"/>
        <v>186139.10776013639</v>
      </c>
      <c r="AR18" s="73">
        <f t="shared" si="3"/>
        <v>186347.72486140719</v>
      </c>
      <c r="AS18" s="73">
        <f t="shared" si="3"/>
        <v>186534.42353804116</v>
      </c>
      <c r="AT18" s="73">
        <f t="shared" si="3"/>
        <v>186701.5066565609</v>
      </c>
      <c r="AU18" s="73">
        <f t="shared" si="3"/>
        <v>186851.03513205735</v>
      </c>
      <c r="AV18" s="73">
        <f t="shared" si="3"/>
        <v>186984.85334889687</v>
      </c>
      <c r="AW18" s="73">
        <f t="shared" si="3"/>
        <v>187104.61191059323</v>
      </c>
      <c r="AX18" s="73">
        <f t="shared" si="3"/>
        <v>187211.78799945698</v>
      </c>
      <c r="AY18" s="73">
        <f t="shared" si="3"/>
        <v>187307.70359715141</v>
      </c>
      <c r="AZ18" s="73">
        <f t="shared" si="3"/>
        <v>187393.54179089979</v>
      </c>
      <c r="BA18" s="73">
        <f t="shared" si="3"/>
        <v>187470.36136647555</v>
      </c>
      <c r="BB18" s="73">
        <f t="shared" si="3"/>
        <v>187539.10986797526</v>
      </c>
    </row>
    <row r="19" spans="2:54" ht="15.75" x14ac:dyDescent="0.55000000000000004">
      <c r="B19" s="22" t="s">
        <v>19</v>
      </c>
      <c r="C19" s="71">
        <f>C16-$D$5</f>
        <v>-368251.26538650913</v>
      </c>
      <c r="D19" s="71">
        <f t="shared" ref="D19:BB21" si="6">D16-$D$5</f>
        <v>-346834.49077942799</v>
      </c>
      <c r="E19" s="71">
        <f t="shared" si="6"/>
        <v>-325744.60933473951</v>
      </c>
      <c r="F19" s="71">
        <f t="shared" si="6"/>
        <v>-304976.63154577994</v>
      </c>
      <c r="G19" s="71">
        <f t="shared" si="6"/>
        <v>-284525.64406280644</v>
      </c>
      <c r="H19" s="71">
        <f t="shared" si="6"/>
        <v>-264386.80853058246</v>
      </c>
      <c r="I19" s="71">
        <f t="shared" si="6"/>
        <v>-244555.36044370502</v>
      </c>
      <c r="J19" s="71">
        <f t="shared" si="6"/>
        <v>-225026.60801940429</v>
      </c>
      <c r="K19" s="71">
        <f t="shared" si="6"/>
        <v>-205795.93108754733</v>
      </c>
      <c r="L19" s="71">
        <f t="shared" si="6"/>
        <v>-186858.77999758479</v>
      </c>
      <c r="M19" s="71">
        <f t="shared" si="6"/>
        <v>-168210.67454218102</v>
      </c>
      <c r="N19" s="71">
        <f t="shared" si="6"/>
        <v>-149847.20289727332</v>
      </c>
      <c r="O19" s="78">
        <f t="shared" si="6"/>
        <v>-131764.02057830954</v>
      </c>
      <c r="P19" s="78">
        <f t="shared" si="6"/>
        <v>-113956.8494124171</v>
      </c>
      <c r="Q19" s="71">
        <f t="shared" si="6"/>
        <v>-96421.476526260085</v>
      </c>
      <c r="R19" s="71">
        <f t="shared" si="6"/>
        <v>-79153.753349345294</v>
      </c>
      <c r="S19" s="71">
        <f t="shared" si="6"/>
        <v>-62149.594632540946</v>
      </c>
      <c r="T19" s="71">
        <f t="shared" si="6"/>
        <v>-45404.977481576556</v>
      </c>
      <c r="U19" s="71">
        <f t="shared" si="6"/>
        <v>-28915.940405294532</v>
      </c>
      <c r="V19" s="71">
        <f t="shared" si="6"/>
        <v>-12678.582378428953</v>
      </c>
      <c r="W19" s="71">
        <f t="shared" si="6"/>
        <v>3310.9380813107127</v>
      </c>
      <c r="X19" s="71">
        <f t="shared" si="6"/>
        <v>19056.403822068591</v>
      </c>
      <c r="Y19" s="71">
        <f t="shared" si="6"/>
        <v>34561.539952800144</v>
      </c>
      <c r="Z19" s="71">
        <f t="shared" si="6"/>
        <v>49830.014724569279</v>
      </c>
      <c r="AA19" s="71">
        <f t="shared" si="6"/>
        <v>64865.44039839413</v>
      </c>
      <c r="AB19" s="71">
        <f t="shared" si="6"/>
        <v>79671.374099846464</v>
      </c>
      <c r="AC19" s="71">
        <f t="shared" si="6"/>
        <v>94251.318660606979</v>
      </c>
      <c r="AD19" s="71">
        <f t="shared" si="6"/>
        <v>108608.7234471757</v>
      </c>
      <c r="AE19" s="71">
        <f t="shared" si="6"/>
        <v>122746.98517693317</v>
      </c>
      <c r="AF19" s="71">
        <f t="shared" si="6"/>
        <v>136669.4487217461</v>
      </c>
      <c r="AG19" s="71">
        <f t="shared" si="6"/>
        <v>150379.40789930674</v>
      </c>
      <c r="AH19" s="71">
        <f t="shared" si="6"/>
        <v>163880.10625239462</v>
      </c>
      <c r="AI19" s="71">
        <f t="shared" si="6"/>
        <v>177174.73781624273</v>
      </c>
      <c r="AJ19" s="71">
        <f t="shared" si="6"/>
        <v>190266.44787419273</v>
      </c>
      <c r="AK19" s="71">
        <f t="shared" si="6"/>
        <v>203158.33370181452</v>
      </c>
      <c r="AL19" s="71">
        <f t="shared" si="6"/>
        <v>215853.44529966963</v>
      </c>
      <c r="AM19" s="71">
        <f t="shared" si="6"/>
        <v>228354.78611488873</v>
      </c>
      <c r="AN19" s="71">
        <f t="shared" si="6"/>
        <v>240665.31375173677</v>
      </c>
      <c r="AO19" s="71">
        <f t="shared" si="6"/>
        <v>252787.94067133102</v>
      </c>
      <c r="AP19" s="71">
        <f t="shared" si="6"/>
        <v>264725.53488068038</v>
      </c>
      <c r="AQ19" s="71">
        <f t="shared" si="6"/>
        <v>276480.92061120656</v>
      </c>
      <c r="AR19" s="71">
        <f t="shared" si="6"/>
        <v>288056.8789869094</v>
      </c>
      <c r="AS19" s="71">
        <f t="shared" si="6"/>
        <v>299456.14868233318</v>
      </c>
      <c r="AT19" s="71">
        <f t="shared" si="6"/>
        <v>310681.42657049047</v>
      </c>
      <c r="AU19" s="71">
        <f t="shared" si="6"/>
        <v>321735.36836089648</v>
      </c>
      <c r="AV19" s="71">
        <f t="shared" si="6"/>
        <v>332620.58922786452</v>
      </c>
      <c r="AW19" s="71">
        <f t="shared" si="6"/>
        <v>343339.66442921164</v>
      </c>
      <c r="AX19" s="71">
        <f t="shared" si="6"/>
        <v>353895.12991552101</v>
      </c>
      <c r="AY19" s="71">
        <f t="shared" si="6"/>
        <v>364289.48293010436</v>
      </c>
      <c r="AZ19" s="71">
        <f t="shared" si="6"/>
        <v>374525.18259980727</v>
      </c>
      <c r="BA19" s="71">
        <f t="shared" si="6"/>
        <v>384604.65051679686</v>
      </c>
      <c r="BB19" s="71">
        <f t="shared" si="6"/>
        <v>394530.27131146903</v>
      </c>
    </row>
    <row r="20" spans="2:54" x14ac:dyDescent="0.45">
      <c r="B20" s="22" t="s">
        <v>20</v>
      </c>
      <c r="C20" s="71">
        <f t="shared" ref="C20:R21" si="7">C17-$D$5</f>
        <v>-368376.89445858623</v>
      </c>
      <c r="D20" s="71">
        <f t="shared" si="7"/>
        <v>-347206.82833227556</v>
      </c>
      <c r="E20" s="71">
        <f t="shared" si="7"/>
        <v>-326480.30970459717</v>
      </c>
      <c r="F20" s="71">
        <f t="shared" si="7"/>
        <v>-306188.04553024983</v>
      </c>
      <c r="G20" s="71">
        <f t="shared" si="7"/>
        <v>-286320.93746842555</v>
      </c>
      <c r="H20" s="71">
        <f t="shared" si="7"/>
        <v>-266870.07780343213</v>
      </c>
      <c r="I20" s="71">
        <f t="shared" si="7"/>
        <v>-247826.74545078533</v>
      </c>
      <c r="J20" s="71">
        <f t="shared" si="7"/>
        <v>-229182.40204697999</v>
      </c>
      <c r="K20" s="71">
        <f t="shared" si="7"/>
        <v>-210928.68812118663</v>
      </c>
      <c r="L20" s="71">
        <f t="shared" si="7"/>
        <v>-193057.41934715747</v>
      </c>
      <c r="M20" s="71">
        <f t="shared" si="7"/>
        <v>-175560.58287366113</v>
      </c>
      <c r="N20" s="71">
        <f t="shared" si="7"/>
        <v>-158430.33373180061</v>
      </c>
      <c r="O20" s="78">
        <f t="shared" si="7"/>
        <v>-141658.99131760391</v>
      </c>
      <c r="P20" s="78">
        <f t="shared" si="7"/>
        <v>-125239.03594831011</v>
      </c>
      <c r="Q20" s="71">
        <f t="shared" si="7"/>
        <v>-109163.10549080686</v>
      </c>
      <c r="R20" s="71">
        <f t="shared" si="7"/>
        <v>-93423.992060707766</v>
      </c>
      <c r="S20" s="71">
        <f t="shared" si="6"/>
        <v>-78014.638790589175</v>
      </c>
      <c r="T20" s="71">
        <f t="shared" si="6"/>
        <v>-62928.136665938131</v>
      </c>
      <c r="U20" s="71">
        <f t="shared" si="6"/>
        <v>-48157.721427391982</v>
      </c>
      <c r="V20" s="71">
        <f t="shared" si="6"/>
        <v>-33696.770537881355</v>
      </c>
      <c r="W20" s="71">
        <f t="shared" si="6"/>
        <v>-19538.800213316397</v>
      </c>
      <c r="X20" s="71">
        <f t="shared" si="6"/>
        <v>-5677.4625154850655</v>
      </c>
      <c r="Y20" s="71">
        <f t="shared" si="6"/>
        <v>7893.4574941403116</v>
      </c>
      <c r="Z20" s="71">
        <f t="shared" si="6"/>
        <v>21180.04454096366</v>
      </c>
      <c r="AA20" s="71">
        <f t="shared" si="6"/>
        <v>34188.255865443149</v>
      </c>
      <c r="AB20" s="71">
        <f t="shared" si="6"/>
        <v>46923.923894109146</v>
      </c>
      <c r="AC20" s="71">
        <f t="shared" si="6"/>
        <v>59392.758854620217</v>
      </c>
      <c r="AD20" s="71">
        <f t="shared" si="6"/>
        <v>71600.351336029125</v>
      </c>
      <c r="AE20" s="71">
        <f t="shared" si="6"/>
        <v>83552.174795407336</v>
      </c>
      <c r="AF20" s="71">
        <f t="shared" si="6"/>
        <v>95253.588011951535</v>
      </c>
      <c r="AG20" s="71">
        <f t="shared" si="6"/>
        <v>106709.83748967247</v>
      </c>
      <c r="AH20" s="71">
        <f t="shared" si="6"/>
        <v>117926.05980974389</v>
      </c>
      <c r="AI20" s="71">
        <f t="shared" si="6"/>
        <v>128907.28393356554</v>
      </c>
      <c r="AJ20" s="71">
        <f t="shared" si="6"/>
        <v>139658.43345757341</v>
      </c>
      <c r="AK20" s="71">
        <f t="shared" si="6"/>
        <v>150184.32882080809</v>
      </c>
      <c r="AL20" s="71">
        <f t="shared" si="6"/>
        <v>160489.68946623069</v>
      </c>
      <c r="AM20" s="71">
        <f t="shared" si="6"/>
        <v>170579.13595675607</v>
      </c>
      <c r="AN20" s="71">
        <f t="shared" si="6"/>
        <v>180457.19204695127</v>
      </c>
      <c r="AO20" s="71">
        <f t="shared" si="6"/>
        <v>190128.28671132878</v>
      </c>
      <c r="AP20" s="71">
        <f t="shared" si="6"/>
        <v>199596.75613014365</v>
      </c>
      <c r="AQ20" s="71">
        <f t="shared" si="6"/>
        <v>208866.84563358489</v>
      </c>
      <c r="AR20" s="71">
        <f t="shared" si="6"/>
        <v>217942.71160523279</v>
      </c>
      <c r="AS20" s="71">
        <f t="shared" si="6"/>
        <v>226828.42334563611</v>
      </c>
      <c r="AT20" s="71">
        <f t="shared" si="6"/>
        <v>235527.96489684354</v>
      </c>
      <c r="AU20" s="71">
        <f t="shared" si="6"/>
        <v>244045.23682870914</v>
      </c>
      <c r="AV20" s="71">
        <f t="shared" si="6"/>
        <v>252384.05798777076</v>
      </c>
      <c r="AW20" s="71">
        <f t="shared" si="6"/>
        <v>260548.16720948764</v>
      </c>
      <c r="AX20" s="71">
        <f t="shared" si="6"/>
        <v>268541.22499460308</v>
      </c>
      <c r="AY20" s="71">
        <f t="shared" si="6"/>
        <v>276366.81515038479</v>
      </c>
      <c r="AZ20" s="71">
        <f t="shared" si="6"/>
        <v>284028.44639747869</v>
      </c>
      <c r="BA20" s="71">
        <f t="shared" si="6"/>
        <v>291529.55394309631</v>
      </c>
      <c r="BB20" s="71">
        <f t="shared" si="6"/>
        <v>298873.50102124165</v>
      </c>
    </row>
    <row r="21" spans="2:54" ht="15.75" x14ac:dyDescent="0.55000000000000004">
      <c r="B21" s="22" t="s">
        <v>21</v>
      </c>
      <c r="C21" s="71">
        <f t="shared" si="7"/>
        <v>-370234.61607302667</v>
      </c>
      <c r="D21" s="71">
        <f t="shared" si="6"/>
        <v>-352545.88873548119</v>
      </c>
      <c r="E21" s="71">
        <f t="shared" si="6"/>
        <v>-336715.63337701914</v>
      </c>
      <c r="F21" s="71">
        <f t="shared" si="6"/>
        <v>-322548.58902543329</v>
      </c>
      <c r="G21" s="71">
        <f t="shared" si="6"/>
        <v>-309870.00986704248</v>
      </c>
      <c r="H21" s="71">
        <f t="shared" si="6"/>
        <v>-298523.50981478655</v>
      </c>
      <c r="I21" s="71">
        <f t="shared" si="6"/>
        <v>-288369.13353748573</v>
      </c>
      <c r="J21" s="71">
        <f t="shared" si="6"/>
        <v>-279281.63015704823</v>
      </c>
      <c r="K21" s="71">
        <f t="shared" si="6"/>
        <v>-271148.9083202508</v>
      </c>
      <c r="L21" s="71">
        <f t="shared" si="6"/>
        <v>-263870.65358891245</v>
      </c>
      <c r="M21" s="71">
        <f t="shared" si="6"/>
        <v>-257357.09109442678</v>
      </c>
      <c r="N21" s="71">
        <f t="shared" si="6"/>
        <v>-251527.87819440378</v>
      </c>
      <c r="O21" s="71">
        <f t="shared" si="6"/>
        <v>-246311.11347270786</v>
      </c>
      <c r="P21" s="71">
        <f t="shared" si="6"/>
        <v>-241642.44985923381</v>
      </c>
      <c r="Q21" s="71">
        <f t="shared" si="6"/>
        <v>-237464.30093004636</v>
      </c>
      <c r="R21" s="71">
        <f t="shared" si="6"/>
        <v>-233725.13059785785</v>
      </c>
      <c r="S21" s="71">
        <f t="shared" si="6"/>
        <v>-230378.81743141028</v>
      </c>
      <c r="T21" s="71">
        <f t="shared" si="6"/>
        <v>-227384.08576285152</v>
      </c>
      <c r="U21" s="71">
        <f t="shared" si="6"/>
        <v>-224703.99656600278</v>
      </c>
      <c r="V21" s="71">
        <f t="shared" si="6"/>
        <v>-222305.49182566922</v>
      </c>
      <c r="W21" s="71">
        <f t="shared" si="6"/>
        <v>-220158.98677793916</v>
      </c>
      <c r="X21" s="71">
        <f t="shared" si="6"/>
        <v>-218238.00499189115</v>
      </c>
      <c r="Y21" s="71">
        <f t="shared" si="6"/>
        <v>-216518.85179156178</v>
      </c>
      <c r="Z21" s="71">
        <f t="shared" si="6"/>
        <v>-214980.32198994252</v>
      </c>
      <c r="AA21" s="71">
        <f t="shared" si="6"/>
        <v>-213603.43833000047</v>
      </c>
      <c r="AB21" s="71">
        <f t="shared" si="6"/>
        <v>-212371.21740647976</v>
      </c>
      <c r="AC21" s="71">
        <f t="shared" si="6"/>
        <v>-211268.46018120614</v>
      </c>
      <c r="AD21" s="71">
        <f t="shared" si="6"/>
        <v>-210281.56450797041</v>
      </c>
      <c r="AE21" s="71">
        <f t="shared" si="6"/>
        <v>-209398.35735454664</v>
      </c>
      <c r="AF21" s="71">
        <f t="shared" si="6"/>
        <v>-208607.94465235961</v>
      </c>
      <c r="AG21" s="71">
        <f t="shared" si="6"/>
        <v>-207900.57692174657</v>
      </c>
      <c r="AH21" s="71">
        <f t="shared" si="6"/>
        <v>-207267.52901534506</v>
      </c>
      <c r="AI21" s="71">
        <f t="shared" si="6"/>
        <v>-206700.9924962816</v>
      </c>
      <c r="AJ21" s="71">
        <f t="shared" si="6"/>
        <v>-206193.97932368141</v>
      </c>
      <c r="AK21" s="71">
        <f t="shared" si="6"/>
        <v>-205740.23565749187</v>
      </c>
      <c r="AL21" s="71">
        <f t="shared" si="6"/>
        <v>-205334.1647194307</v>
      </c>
      <c r="AM21" s="71">
        <f t="shared" si="6"/>
        <v>-204970.75775857409</v>
      </c>
      <c r="AN21" s="71">
        <f t="shared" si="6"/>
        <v>-204645.5322700681</v>
      </c>
      <c r="AO21" s="71">
        <f t="shared" si="6"/>
        <v>-204354.47670491147</v>
      </c>
      <c r="AP21" s="71">
        <f t="shared" si="6"/>
        <v>-204094.00098882359</v>
      </c>
      <c r="AQ21" s="71">
        <f t="shared" si="6"/>
        <v>-203860.89223986361</v>
      </c>
      <c r="AR21" s="71">
        <f t="shared" si="6"/>
        <v>-203652.27513859281</v>
      </c>
      <c r="AS21" s="71">
        <f t="shared" si="6"/>
        <v>-203465.57646195884</v>
      </c>
      <c r="AT21" s="71">
        <f t="shared" si="6"/>
        <v>-203298.4933434391</v>
      </c>
      <c r="AU21" s="71">
        <f t="shared" si="6"/>
        <v>-203148.96486794265</v>
      </c>
      <c r="AV21" s="71">
        <f t="shared" si="6"/>
        <v>-203015.14665110313</v>
      </c>
      <c r="AW21" s="71">
        <f t="shared" si="6"/>
        <v>-202895.38808940677</v>
      </c>
      <c r="AX21" s="71">
        <f t="shared" si="6"/>
        <v>-202788.21200054302</v>
      </c>
      <c r="AY21" s="71">
        <f t="shared" si="6"/>
        <v>-202692.29640284859</v>
      </c>
      <c r="AZ21" s="71">
        <f t="shared" si="6"/>
        <v>-202606.45820910021</v>
      </c>
      <c r="BA21" s="71">
        <f t="shared" si="6"/>
        <v>-202529.63863352445</v>
      </c>
      <c r="BB21" s="71">
        <f t="shared" si="6"/>
        <v>-202460.89013202474</v>
      </c>
    </row>
    <row r="24" spans="2:54" x14ac:dyDescent="0.45">
      <c r="B24" s="72" t="s">
        <v>31</v>
      </c>
      <c r="C24" s="71">
        <f>C12</f>
        <v>22085.84</v>
      </c>
      <c r="D24" s="71">
        <f>C24+D12</f>
        <v>44171.68</v>
      </c>
      <c r="E24" s="71">
        <f t="shared" ref="E24:BB24" si="8">D24+E12</f>
        <v>66257.52</v>
      </c>
      <c r="F24" s="71">
        <f t="shared" si="8"/>
        <v>88343.360000000001</v>
      </c>
      <c r="G24" s="71">
        <f t="shared" si="8"/>
        <v>110429.2</v>
      </c>
      <c r="H24" s="71">
        <f t="shared" si="8"/>
        <v>132515.04</v>
      </c>
      <c r="I24" s="71">
        <f t="shared" si="8"/>
        <v>154600.88</v>
      </c>
      <c r="J24" s="71">
        <f t="shared" si="8"/>
        <v>176686.72</v>
      </c>
      <c r="K24" s="71">
        <f t="shared" si="8"/>
        <v>198772.56</v>
      </c>
      <c r="L24" s="71">
        <f t="shared" si="8"/>
        <v>220858.4</v>
      </c>
      <c r="M24" s="78">
        <f t="shared" si="8"/>
        <v>242944.24</v>
      </c>
      <c r="N24" s="78">
        <f t="shared" si="8"/>
        <v>265030.08</v>
      </c>
      <c r="O24" s="71">
        <f t="shared" si="8"/>
        <v>287115.92000000004</v>
      </c>
      <c r="P24" s="71">
        <f t="shared" si="8"/>
        <v>309201.76000000007</v>
      </c>
      <c r="Q24" s="71">
        <f t="shared" si="8"/>
        <v>331287.60000000009</v>
      </c>
      <c r="R24" s="71">
        <f t="shared" si="8"/>
        <v>353373.44000000012</v>
      </c>
      <c r="S24" s="77">
        <f t="shared" si="8"/>
        <v>375459.28000000014</v>
      </c>
      <c r="T24" s="77">
        <f t="shared" si="8"/>
        <v>397545.12000000017</v>
      </c>
      <c r="U24" s="71">
        <f t="shared" si="8"/>
        <v>419630.9600000002</v>
      </c>
      <c r="V24" s="71">
        <f t="shared" si="8"/>
        <v>441716.80000000022</v>
      </c>
      <c r="W24" s="71">
        <f t="shared" si="8"/>
        <v>463802.64000000025</v>
      </c>
      <c r="X24" s="71">
        <f t="shared" si="8"/>
        <v>485888.48000000027</v>
      </c>
      <c r="Y24" s="71">
        <f t="shared" si="8"/>
        <v>507974.3200000003</v>
      </c>
      <c r="Z24" s="71">
        <f t="shared" si="8"/>
        <v>530060.16000000027</v>
      </c>
      <c r="AA24" s="71">
        <f t="shared" si="8"/>
        <v>552146.00000000023</v>
      </c>
      <c r="AB24" s="71">
        <f t="shared" si="8"/>
        <v>574231.8400000002</v>
      </c>
      <c r="AC24" s="71">
        <f t="shared" si="8"/>
        <v>596317.68000000017</v>
      </c>
      <c r="AD24" s="71">
        <f t="shared" si="8"/>
        <v>618403.52000000014</v>
      </c>
      <c r="AE24" s="71">
        <f t="shared" si="8"/>
        <v>640489.3600000001</v>
      </c>
      <c r="AF24" s="71">
        <f t="shared" si="8"/>
        <v>662575.20000000007</v>
      </c>
      <c r="AG24" s="71">
        <f t="shared" si="8"/>
        <v>684661.04</v>
      </c>
      <c r="AH24" s="71">
        <f t="shared" si="8"/>
        <v>706746.88</v>
      </c>
      <c r="AI24" s="71">
        <f t="shared" si="8"/>
        <v>728832.72</v>
      </c>
      <c r="AJ24" s="71">
        <f t="shared" si="8"/>
        <v>750918.55999999994</v>
      </c>
      <c r="AK24" s="71">
        <f t="shared" si="8"/>
        <v>773004.39999999991</v>
      </c>
      <c r="AL24" s="71">
        <f t="shared" si="8"/>
        <v>795090.23999999987</v>
      </c>
      <c r="AM24" s="71">
        <f t="shared" si="8"/>
        <v>817176.07999999984</v>
      </c>
      <c r="AN24" s="71">
        <f t="shared" si="8"/>
        <v>839261.91999999981</v>
      </c>
      <c r="AO24" s="71">
        <f t="shared" si="8"/>
        <v>861347.75999999978</v>
      </c>
      <c r="AP24" s="71">
        <f t="shared" si="8"/>
        <v>883433.59999999974</v>
      </c>
      <c r="AQ24" s="71">
        <f t="shared" si="8"/>
        <v>905519.43999999971</v>
      </c>
      <c r="AR24" s="71">
        <f t="shared" si="8"/>
        <v>927605.27999999968</v>
      </c>
      <c r="AS24" s="71">
        <f t="shared" si="8"/>
        <v>949691.11999999965</v>
      </c>
      <c r="AT24" s="71">
        <f t="shared" si="8"/>
        <v>971776.95999999961</v>
      </c>
      <c r="AU24" s="71">
        <f t="shared" si="8"/>
        <v>993862.79999999958</v>
      </c>
      <c r="AV24" s="71">
        <f t="shared" si="8"/>
        <v>1015948.6399999995</v>
      </c>
      <c r="AW24" s="71">
        <f t="shared" si="8"/>
        <v>1038034.4799999995</v>
      </c>
      <c r="AX24" s="71">
        <f t="shared" si="8"/>
        <v>1060120.3199999996</v>
      </c>
      <c r="AY24" s="71">
        <f t="shared" si="8"/>
        <v>1082206.1599999997</v>
      </c>
      <c r="AZ24" s="71">
        <f t="shared" si="8"/>
        <v>1104291.9999999998</v>
      </c>
      <c r="BA24" s="71">
        <f t="shared" si="8"/>
        <v>1126377.8399999999</v>
      </c>
      <c r="BB24" s="71">
        <f t="shared" si="8"/>
        <v>1148463.68</v>
      </c>
    </row>
    <row r="25" spans="2:54" x14ac:dyDescent="0.45">
      <c r="N25" s="81">
        <f>M11+((D5-M24)/M24)</f>
        <v>11.605306633324584</v>
      </c>
      <c r="O25" s="80" t="s">
        <v>186</v>
      </c>
      <c r="S25">
        <f>(Y17-390000)/(Y17-X17)+22</f>
        <v>22.581644979746528</v>
      </c>
    </row>
    <row r="27" spans="2:54" x14ac:dyDescent="0.45">
      <c r="M27" s="22" t="s">
        <v>31</v>
      </c>
      <c r="N27" s="5">
        <v>17.34</v>
      </c>
    </row>
    <row r="28" spans="2:54" ht="15.75" x14ac:dyDescent="0.55000000000000004">
      <c r="M28" s="22" t="s">
        <v>19</v>
      </c>
      <c r="N28" s="5">
        <v>20.21</v>
      </c>
    </row>
    <row r="29" spans="2:54" x14ac:dyDescent="0.45">
      <c r="M29" s="22" t="s">
        <v>20</v>
      </c>
      <c r="N29" s="5">
        <v>22.58</v>
      </c>
    </row>
    <row r="30" spans="2:54" ht="15.75" x14ac:dyDescent="0.55000000000000004">
      <c r="M30" s="22" t="s">
        <v>21</v>
      </c>
      <c r="N30" s="7" t="s">
        <v>42</v>
      </c>
    </row>
  </sheetData>
  <mergeCells count="1">
    <mergeCell ref="H3:I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17"/>
  <sheetViews>
    <sheetView workbookViewId="0">
      <selection activeCell="D21" sqref="D21"/>
    </sheetView>
  </sheetViews>
  <sheetFormatPr defaultRowHeight="14.25" x14ac:dyDescent="0.45"/>
  <cols>
    <col min="3" max="3" width="24.46484375" customWidth="1"/>
    <col min="14" max="14" width="9.1328125" style="3"/>
    <col min="15" max="15" width="10.86328125" style="3" customWidth="1"/>
    <col min="16" max="16" width="9.6640625" customWidth="1"/>
    <col min="17" max="17" width="11.1328125" customWidth="1"/>
    <col min="19" max="19" width="9.53125" style="3" bestFit="1" customWidth="1"/>
    <col min="20" max="20" width="12.6640625" style="3" customWidth="1"/>
    <col min="21" max="21" width="9.1328125" style="3"/>
  </cols>
  <sheetData>
    <row r="2" spans="1:26" x14ac:dyDescent="0.45">
      <c r="D2" s="21" t="s">
        <v>181</v>
      </c>
      <c r="E2" s="21"/>
      <c r="F2" s="21"/>
    </row>
    <row r="3" spans="1:26" x14ac:dyDescent="0.45">
      <c r="D3" s="11" t="s">
        <v>182</v>
      </c>
      <c r="E3" s="11"/>
      <c r="F3" s="11"/>
    </row>
    <row r="5" spans="1:26" x14ac:dyDescent="0.45">
      <c r="C5" t="s">
        <v>183</v>
      </c>
      <c r="D5" s="15">
        <f>'Vstupní hodnoty'!C69</f>
        <v>390000</v>
      </c>
      <c r="H5" s="8" t="s">
        <v>195</v>
      </c>
    </row>
    <row r="6" spans="1:26" x14ac:dyDescent="0.45">
      <c r="C6" t="s">
        <v>184</v>
      </c>
      <c r="D6" s="3" t="s">
        <v>29</v>
      </c>
      <c r="H6" t="s">
        <v>196</v>
      </c>
    </row>
    <row r="8" spans="1:26" x14ac:dyDescent="0.45">
      <c r="C8" s="6" t="s">
        <v>185</v>
      </c>
      <c r="D8" s="20">
        <v>1</v>
      </c>
      <c r="E8" s="20">
        <v>2</v>
      </c>
      <c r="F8" s="20">
        <v>3</v>
      </c>
      <c r="G8" s="20">
        <v>4</v>
      </c>
      <c r="H8" s="20">
        <v>5</v>
      </c>
      <c r="I8" s="20">
        <v>6</v>
      </c>
      <c r="J8" s="20">
        <v>7</v>
      </c>
      <c r="K8" s="20">
        <v>8</v>
      </c>
      <c r="L8" s="20">
        <v>9</v>
      </c>
      <c r="M8" s="20">
        <v>10</v>
      </c>
      <c r="N8" s="20">
        <v>11</v>
      </c>
      <c r="O8" s="20">
        <v>12</v>
      </c>
      <c r="P8" s="20">
        <v>13</v>
      </c>
      <c r="Q8" s="20">
        <v>14</v>
      </c>
      <c r="R8" s="20">
        <v>15</v>
      </c>
      <c r="S8" s="7" t="s">
        <v>3</v>
      </c>
      <c r="T8" s="7" t="s">
        <v>2</v>
      </c>
      <c r="U8"/>
      <c r="X8" s="3"/>
      <c r="Y8" s="3"/>
      <c r="Z8" s="3"/>
    </row>
    <row r="9" spans="1:26" x14ac:dyDescent="0.45">
      <c r="C9" s="6" t="s">
        <v>1</v>
      </c>
      <c r="D9" s="20">
        <f>'Vstupní hodnoty'!C60</f>
        <v>17246.8</v>
      </c>
      <c r="E9" s="20">
        <f>D9</f>
        <v>17246.8</v>
      </c>
      <c r="F9" s="20">
        <f t="shared" ref="F9:M9" si="0">E9</f>
        <v>17246.8</v>
      </c>
      <c r="G9" s="20">
        <f t="shared" si="0"/>
        <v>17246.8</v>
      </c>
      <c r="H9" s="20">
        <f t="shared" si="0"/>
        <v>17246.8</v>
      </c>
      <c r="I9" s="20">
        <f t="shared" si="0"/>
        <v>17246.8</v>
      </c>
      <c r="J9" s="20">
        <f t="shared" si="0"/>
        <v>17246.8</v>
      </c>
      <c r="K9" s="20">
        <f t="shared" si="0"/>
        <v>17246.8</v>
      </c>
      <c r="L9" s="20">
        <f t="shared" si="0"/>
        <v>17246.8</v>
      </c>
      <c r="M9" s="20">
        <f t="shared" si="0"/>
        <v>17246.8</v>
      </c>
      <c r="N9" s="20">
        <f t="shared" ref="N9" si="1">M9</f>
        <v>17246.8</v>
      </c>
      <c r="O9" s="20">
        <f t="shared" ref="O9" si="2">N9</f>
        <v>17246.8</v>
      </c>
      <c r="P9" s="20">
        <f t="shared" ref="P9" si="3">O9</f>
        <v>17246.8</v>
      </c>
      <c r="Q9" s="20">
        <f t="shared" ref="Q9" si="4">P9</f>
        <v>17246.8</v>
      </c>
      <c r="R9" s="20">
        <f t="shared" ref="R9" si="5">Q9</f>
        <v>17246.8</v>
      </c>
      <c r="S9" s="7"/>
      <c r="T9" s="7"/>
      <c r="U9"/>
      <c r="X9" s="3"/>
      <c r="Y9" s="3"/>
      <c r="Z9" s="3"/>
    </row>
    <row r="10" spans="1:26" x14ac:dyDescent="0.45">
      <c r="A10" s="28"/>
      <c r="B10" s="62" t="s">
        <v>197</v>
      </c>
      <c r="C10" s="61">
        <v>-4.7410000000000001E-2</v>
      </c>
      <c r="D10" s="4">
        <f>D$9/POWER(1+$C10,D$8)</f>
        <v>18105.16591608142</v>
      </c>
      <c r="E10" s="4">
        <f t="shared" ref="E10:R10" si="6">E$9/POWER(1+$C10,E$8)</f>
        <v>19006.252339496968</v>
      </c>
      <c r="F10" s="4">
        <f t="shared" si="6"/>
        <v>19952.185451765155</v>
      </c>
      <c r="G10" s="4">
        <f t="shared" si="6"/>
        <v>20945.197253556256</v>
      </c>
      <c r="H10" s="4">
        <f t="shared" si="6"/>
        <v>21987.630831266604</v>
      </c>
      <c r="I10" s="4">
        <f t="shared" si="6"/>
        <v>23081.945885708021</v>
      </c>
      <c r="J10" s="4">
        <f t="shared" si="6"/>
        <v>24230.724535957776</v>
      </c>
      <c r="K10" s="4">
        <f t="shared" si="6"/>
        <v>25436.677412063716</v>
      </c>
      <c r="L10" s="4">
        <f t="shared" si="6"/>
        <v>26702.650050980712</v>
      </c>
      <c r="M10" s="4">
        <f t="shared" si="6"/>
        <v>28031.629610830172</v>
      </c>
      <c r="N10" s="4">
        <f t="shared" si="6"/>
        <v>29426.751919325387</v>
      </c>
      <c r="O10" s="4">
        <f t="shared" si="6"/>
        <v>30891.308872994032</v>
      </c>
      <c r="P10" s="4">
        <f t="shared" si="6"/>
        <v>32428.756204656809</v>
      </c>
      <c r="Q10" s="4">
        <f t="shared" si="6"/>
        <v>34042.72163749022</v>
      </c>
      <c r="R10" s="4">
        <f t="shared" si="6"/>
        <v>35737.013444913566</v>
      </c>
      <c r="S10" s="9">
        <f>SUM(D10:R10)</f>
        <v>390006.61136708676</v>
      </c>
      <c r="T10" s="9">
        <f>S10-$D$5</f>
        <v>6.6113670867634937</v>
      </c>
      <c r="U10"/>
      <c r="X10" s="3"/>
      <c r="Y10" s="3"/>
      <c r="Z10" s="3"/>
    </row>
    <row r="11" spans="1:26" x14ac:dyDescent="0.45">
      <c r="C11" s="2"/>
      <c r="D11" s="4"/>
      <c r="E11" s="4"/>
      <c r="F11" s="4"/>
      <c r="G11" s="4"/>
      <c r="H11" s="4"/>
      <c r="I11" s="4"/>
      <c r="J11" s="4"/>
      <c r="K11" s="4"/>
      <c r="L11" s="4"/>
      <c r="M11" s="4"/>
    </row>
    <row r="12" spans="1:26" ht="14.65" thickBot="1" x14ac:dyDescent="0.5">
      <c r="D12" s="4"/>
      <c r="E12" s="4"/>
      <c r="J12" s="4"/>
      <c r="K12" s="4"/>
      <c r="L12" s="14" t="s">
        <v>204</v>
      </c>
      <c r="M12" s="3" t="s">
        <v>2</v>
      </c>
      <c r="O12" s="3" t="s">
        <v>4</v>
      </c>
    </row>
    <row r="13" spans="1:26" x14ac:dyDescent="0.45">
      <c r="D13" s="4"/>
      <c r="E13" s="4"/>
      <c r="J13" s="4"/>
      <c r="K13" s="4" t="s">
        <v>7</v>
      </c>
      <c r="L13" s="19">
        <v>0.74</v>
      </c>
      <c r="M13" s="19">
        <v>1.3450741052381545</v>
      </c>
      <c r="N13" s="10" t="s">
        <v>9</v>
      </c>
      <c r="O13" s="137"/>
      <c r="Q13" s="16"/>
      <c r="R13" s="16"/>
      <c r="S13" s="17"/>
    </row>
    <row r="14" spans="1:26" ht="14.65" thickBot="1" x14ac:dyDescent="0.5">
      <c r="D14" s="4"/>
      <c r="E14" s="4"/>
      <c r="J14" s="4"/>
      <c r="K14" s="4" t="s">
        <v>8</v>
      </c>
      <c r="L14" s="19">
        <v>0.75</v>
      </c>
      <c r="M14" s="19">
        <v>-0.40896225212281934</v>
      </c>
      <c r="N14" s="10" t="s">
        <v>10</v>
      </c>
      <c r="O14" s="138"/>
    </row>
    <row r="15" spans="1:26" x14ac:dyDescent="0.45">
      <c r="D15" s="4"/>
      <c r="E15" s="4"/>
      <c r="F15" s="4"/>
      <c r="G15" s="4"/>
      <c r="H15" s="4"/>
      <c r="I15" s="4"/>
      <c r="J15" s="4"/>
      <c r="K15" s="4"/>
      <c r="L15" s="4"/>
      <c r="M15" s="4"/>
    </row>
    <row r="16" spans="1:26" x14ac:dyDescent="0.45">
      <c r="D16" s="3"/>
      <c r="E16" s="3"/>
      <c r="F16" s="3"/>
      <c r="G16" s="3"/>
      <c r="H16" s="3"/>
      <c r="I16" s="3"/>
      <c r="J16" s="3"/>
      <c r="K16" s="3"/>
      <c r="L16" s="3"/>
      <c r="M16" s="3"/>
    </row>
    <row r="17" spans="4:13" x14ac:dyDescent="0.45">
      <c r="D17" s="3"/>
      <c r="E17" s="3"/>
      <c r="F17" s="3"/>
      <c r="G17" s="3"/>
      <c r="H17" s="3"/>
      <c r="I17" s="3"/>
      <c r="J17" s="3"/>
      <c r="K17" s="3"/>
      <c r="L17" s="3"/>
      <c r="M17" s="3"/>
    </row>
  </sheetData>
  <mergeCells count="1">
    <mergeCell ref="O13:O14"/>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CA30"/>
  <sheetViews>
    <sheetView workbookViewId="0">
      <selection activeCell="H4" sqref="H4:H8"/>
    </sheetView>
  </sheetViews>
  <sheetFormatPr defaultRowHeight="14.25" x14ac:dyDescent="0.45"/>
  <cols>
    <col min="1" max="1" width="17.796875" customWidth="1"/>
    <col min="3" max="3" width="9.1328125" customWidth="1"/>
    <col min="4" max="4" width="11.33203125" customWidth="1"/>
  </cols>
  <sheetData>
    <row r="1" spans="2:79" x14ac:dyDescent="0.45">
      <c r="N1" s="3"/>
      <c r="O1" s="3"/>
      <c r="S1" s="3"/>
      <c r="T1" s="3"/>
      <c r="U1" s="3"/>
    </row>
    <row r="2" spans="2:79" x14ac:dyDescent="0.45">
      <c r="D2" s="21" t="s">
        <v>181</v>
      </c>
      <c r="E2" s="21"/>
      <c r="F2" s="21"/>
      <c r="N2" s="3"/>
      <c r="O2" s="3"/>
      <c r="S2" s="3"/>
      <c r="T2" s="3"/>
      <c r="U2" s="3"/>
    </row>
    <row r="3" spans="2:79" x14ac:dyDescent="0.45">
      <c r="D3" s="11" t="s">
        <v>182</v>
      </c>
      <c r="E3" s="11"/>
      <c r="F3" s="11"/>
      <c r="H3" s="139" t="s">
        <v>178</v>
      </c>
      <c r="I3" s="140"/>
      <c r="J3" t="s">
        <v>180</v>
      </c>
      <c r="N3" s="3"/>
      <c r="O3" s="3"/>
      <c r="S3" s="3"/>
      <c r="T3" s="3"/>
      <c r="U3" s="3"/>
    </row>
    <row r="4" spans="2:79" x14ac:dyDescent="0.45">
      <c r="H4" s="6" t="s">
        <v>76</v>
      </c>
      <c r="I4" s="6">
        <f>'Vstupní hodnoty'!C69</f>
        <v>390000</v>
      </c>
      <c r="N4" s="3"/>
      <c r="O4" s="3"/>
      <c r="S4" s="3"/>
      <c r="T4" s="3"/>
      <c r="U4" s="3"/>
    </row>
    <row r="5" spans="2:79" x14ac:dyDescent="0.45">
      <c r="C5" s="14" t="s">
        <v>183</v>
      </c>
      <c r="D5" s="15">
        <f>I8</f>
        <v>390000</v>
      </c>
      <c r="H5" s="6" t="s">
        <v>77</v>
      </c>
      <c r="I5" s="6">
        <f>'Vstupní hodnoty'!C70</f>
        <v>650000</v>
      </c>
      <c r="N5" s="3"/>
      <c r="O5" s="3"/>
      <c r="S5" s="3"/>
      <c r="T5" s="3"/>
      <c r="U5" s="3"/>
    </row>
    <row r="6" spans="2:79" x14ac:dyDescent="0.45">
      <c r="B6" s="14" t="s">
        <v>184</v>
      </c>
      <c r="C6" s="3" t="s">
        <v>11</v>
      </c>
      <c r="D6" s="15">
        <f>'CSH, ISH'!D6</f>
        <v>1.55E-2</v>
      </c>
      <c r="E6" t="s">
        <v>12</v>
      </c>
      <c r="H6" s="6" t="s">
        <v>78</v>
      </c>
      <c r="I6" s="6">
        <f>'Vstupní hodnoty'!C71</f>
        <v>375000</v>
      </c>
      <c r="N6" s="3"/>
      <c r="O6" s="3"/>
      <c r="S6" s="3"/>
      <c r="T6" s="3"/>
      <c r="U6" s="3"/>
    </row>
    <row r="7" spans="2:79" x14ac:dyDescent="0.45">
      <c r="C7" s="3" t="s">
        <v>5</v>
      </c>
      <c r="D7" s="15">
        <f>'CSH, ISH'!D7</f>
        <v>2.1399999999999999E-2</v>
      </c>
      <c r="E7" t="s">
        <v>13</v>
      </c>
      <c r="H7" s="6" t="s">
        <v>79</v>
      </c>
      <c r="I7" s="6">
        <f>'Vstupní hodnoty'!C72</f>
        <v>390000</v>
      </c>
    </row>
    <row r="8" spans="2:79" x14ac:dyDescent="0.45">
      <c r="C8" s="3" t="s">
        <v>6</v>
      </c>
      <c r="D8" s="15">
        <f>'CSH, ISH'!D8</f>
        <v>0.1174</v>
      </c>
      <c r="E8" t="s">
        <v>14</v>
      </c>
      <c r="H8" s="6" t="s">
        <v>80</v>
      </c>
      <c r="I8" s="6">
        <f>'Vstupní hodnoty'!C73</f>
        <v>390000</v>
      </c>
    </row>
    <row r="11" spans="2:79" x14ac:dyDescent="0.45">
      <c r="B11" s="6" t="s">
        <v>185</v>
      </c>
      <c r="C11" s="20">
        <v>1</v>
      </c>
      <c r="D11" s="20">
        <v>2</v>
      </c>
      <c r="E11" s="20">
        <v>3</v>
      </c>
      <c r="F11" s="20">
        <v>4</v>
      </c>
      <c r="G11" s="20">
        <v>5</v>
      </c>
      <c r="H11" s="20">
        <v>6</v>
      </c>
      <c r="I11" s="20">
        <v>7</v>
      </c>
      <c r="J11" s="20">
        <v>8</v>
      </c>
      <c r="K11" s="20">
        <v>9</v>
      </c>
      <c r="L11" s="20">
        <v>10</v>
      </c>
      <c r="M11" s="20">
        <v>11</v>
      </c>
      <c r="N11" s="20">
        <v>12</v>
      </c>
      <c r="O11" s="20">
        <v>13</v>
      </c>
      <c r="P11" s="20">
        <v>14</v>
      </c>
      <c r="Q11" s="20">
        <v>15</v>
      </c>
      <c r="R11" s="20">
        <v>16</v>
      </c>
      <c r="S11" s="20">
        <v>17</v>
      </c>
      <c r="T11" s="20">
        <v>18</v>
      </c>
      <c r="U11" s="20">
        <v>19</v>
      </c>
      <c r="V11" s="20">
        <v>20</v>
      </c>
      <c r="W11" s="20">
        <v>21</v>
      </c>
      <c r="X11" s="20">
        <v>22</v>
      </c>
      <c r="Y11" s="20">
        <v>23</v>
      </c>
      <c r="Z11" s="20">
        <v>24</v>
      </c>
      <c r="AA11" s="20">
        <v>25</v>
      </c>
      <c r="AB11" s="20">
        <v>26</v>
      </c>
      <c r="AC11" s="20">
        <v>27</v>
      </c>
      <c r="AD11" s="20">
        <v>28</v>
      </c>
      <c r="AE11" s="20">
        <v>29</v>
      </c>
      <c r="AF11" s="20">
        <v>30</v>
      </c>
      <c r="AG11" s="20">
        <v>31</v>
      </c>
      <c r="AH11" s="20">
        <v>32</v>
      </c>
      <c r="AI11" s="20">
        <v>33</v>
      </c>
      <c r="AJ11" s="20">
        <v>34</v>
      </c>
      <c r="AK11" s="20">
        <v>35</v>
      </c>
      <c r="AL11" s="20">
        <v>36</v>
      </c>
      <c r="AM11" s="20">
        <v>37</v>
      </c>
      <c r="AN11" s="20">
        <v>38</v>
      </c>
      <c r="AO11" s="20">
        <v>39</v>
      </c>
      <c r="AP11" s="20">
        <v>40</v>
      </c>
      <c r="AQ11" s="20">
        <v>41</v>
      </c>
      <c r="AR11" s="20">
        <v>42</v>
      </c>
      <c r="AS11" s="20">
        <v>43</v>
      </c>
      <c r="AT11" s="20">
        <v>44</v>
      </c>
      <c r="AU11" s="20">
        <v>45</v>
      </c>
      <c r="AV11" s="20">
        <v>46</v>
      </c>
      <c r="AW11" s="20">
        <v>47</v>
      </c>
      <c r="AX11" s="20">
        <v>48</v>
      </c>
      <c r="AY11" s="20">
        <v>49</v>
      </c>
      <c r="AZ11" s="20">
        <v>50</v>
      </c>
      <c r="BA11" s="20">
        <v>51</v>
      </c>
      <c r="BB11" s="20">
        <v>52</v>
      </c>
      <c r="BC11" s="20">
        <v>53</v>
      </c>
      <c r="BD11" s="20">
        <v>54</v>
      </c>
      <c r="BE11" s="20">
        <v>55</v>
      </c>
      <c r="BF11" s="20">
        <v>56</v>
      </c>
      <c r="BG11" s="20">
        <v>57</v>
      </c>
      <c r="BH11" s="20">
        <v>58</v>
      </c>
      <c r="BI11" s="20">
        <v>59</v>
      </c>
      <c r="BJ11" s="20">
        <v>60</v>
      </c>
      <c r="BK11" s="20">
        <v>61</v>
      </c>
      <c r="BL11" s="20">
        <v>62</v>
      </c>
      <c r="BM11" s="20">
        <v>63</v>
      </c>
      <c r="BN11" s="20">
        <v>64</v>
      </c>
      <c r="BO11" s="20">
        <v>65</v>
      </c>
      <c r="BP11" s="20">
        <v>66</v>
      </c>
      <c r="BQ11" s="20">
        <v>67</v>
      </c>
      <c r="BR11" s="20">
        <v>68</v>
      </c>
      <c r="BS11" s="20">
        <v>69</v>
      </c>
      <c r="BT11" s="20">
        <v>70</v>
      </c>
      <c r="BU11" s="20">
        <v>71</v>
      </c>
      <c r="BV11" s="20">
        <v>72</v>
      </c>
      <c r="BW11" s="20">
        <v>73</v>
      </c>
      <c r="BX11" s="20">
        <v>74</v>
      </c>
      <c r="BY11" s="20">
        <v>75</v>
      </c>
      <c r="BZ11" s="20">
        <v>76</v>
      </c>
      <c r="CA11" s="20">
        <v>77</v>
      </c>
    </row>
    <row r="12" spans="2:79" x14ac:dyDescent="0.45">
      <c r="B12" s="6" t="s">
        <v>1</v>
      </c>
      <c r="C12" s="67">
        <f>'Vstupní hodnoty'!C64</f>
        <v>27269.5</v>
      </c>
      <c r="D12" s="67">
        <f>'Vstupní hodnoty'!D64</f>
        <v>27269.5</v>
      </c>
      <c r="E12" s="67">
        <f>'Vstupní hodnoty'!E64</f>
        <v>27269.5</v>
      </c>
      <c r="F12" s="67">
        <f>'Vstupní hodnoty'!F64</f>
        <v>27269.5</v>
      </c>
      <c r="G12" s="67">
        <f>'Vstupní hodnoty'!G64</f>
        <v>27269.5</v>
      </c>
      <c r="H12" s="67">
        <f>C12</f>
        <v>27269.5</v>
      </c>
      <c r="I12" s="67">
        <f t="shared" ref="I12:BB12" si="0">D12</f>
        <v>27269.5</v>
      </c>
      <c r="J12" s="67">
        <f t="shared" si="0"/>
        <v>27269.5</v>
      </c>
      <c r="K12" s="67">
        <f t="shared" si="0"/>
        <v>27269.5</v>
      </c>
      <c r="L12" s="67">
        <f t="shared" si="0"/>
        <v>27269.5</v>
      </c>
      <c r="M12" s="67">
        <f t="shared" si="0"/>
        <v>27269.5</v>
      </c>
      <c r="N12" s="67">
        <f t="shared" si="0"/>
        <v>27269.5</v>
      </c>
      <c r="O12" s="67">
        <f t="shared" si="0"/>
        <v>27269.5</v>
      </c>
      <c r="P12" s="67">
        <f t="shared" si="0"/>
        <v>27269.5</v>
      </c>
      <c r="Q12" s="67">
        <f t="shared" si="0"/>
        <v>27269.5</v>
      </c>
      <c r="R12" s="67">
        <f t="shared" si="0"/>
        <v>27269.5</v>
      </c>
      <c r="S12" s="67">
        <f t="shared" si="0"/>
        <v>27269.5</v>
      </c>
      <c r="T12" s="67">
        <f t="shared" si="0"/>
        <v>27269.5</v>
      </c>
      <c r="U12" s="67">
        <f t="shared" si="0"/>
        <v>27269.5</v>
      </c>
      <c r="V12" s="67">
        <f t="shared" si="0"/>
        <v>27269.5</v>
      </c>
      <c r="W12" s="67">
        <f t="shared" si="0"/>
        <v>27269.5</v>
      </c>
      <c r="X12" s="67">
        <f t="shared" si="0"/>
        <v>27269.5</v>
      </c>
      <c r="Y12" s="67">
        <f t="shared" si="0"/>
        <v>27269.5</v>
      </c>
      <c r="Z12" s="67">
        <f t="shared" si="0"/>
        <v>27269.5</v>
      </c>
      <c r="AA12" s="67">
        <f t="shared" si="0"/>
        <v>27269.5</v>
      </c>
      <c r="AB12" s="67">
        <f t="shared" si="0"/>
        <v>27269.5</v>
      </c>
      <c r="AC12" s="67">
        <f t="shared" si="0"/>
        <v>27269.5</v>
      </c>
      <c r="AD12" s="67">
        <f t="shared" si="0"/>
        <v>27269.5</v>
      </c>
      <c r="AE12" s="67">
        <f t="shared" si="0"/>
        <v>27269.5</v>
      </c>
      <c r="AF12" s="67">
        <f t="shared" si="0"/>
        <v>27269.5</v>
      </c>
      <c r="AG12" s="67">
        <f t="shared" si="0"/>
        <v>27269.5</v>
      </c>
      <c r="AH12" s="67">
        <f t="shared" si="0"/>
        <v>27269.5</v>
      </c>
      <c r="AI12" s="67">
        <f t="shared" si="0"/>
        <v>27269.5</v>
      </c>
      <c r="AJ12" s="67">
        <f t="shared" si="0"/>
        <v>27269.5</v>
      </c>
      <c r="AK12" s="67">
        <f t="shared" si="0"/>
        <v>27269.5</v>
      </c>
      <c r="AL12" s="67">
        <f t="shared" si="0"/>
        <v>27269.5</v>
      </c>
      <c r="AM12" s="67">
        <f t="shared" si="0"/>
        <v>27269.5</v>
      </c>
      <c r="AN12" s="67">
        <f t="shared" si="0"/>
        <v>27269.5</v>
      </c>
      <c r="AO12" s="67">
        <f t="shared" si="0"/>
        <v>27269.5</v>
      </c>
      <c r="AP12" s="67">
        <f t="shared" si="0"/>
        <v>27269.5</v>
      </c>
      <c r="AQ12" s="67">
        <f t="shared" si="0"/>
        <v>27269.5</v>
      </c>
      <c r="AR12" s="67">
        <f t="shared" si="0"/>
        <v>27269.5</v>
      </c>
      <c r="AS12" s="67">
        <f t="shared" si="0"/>
        <v>27269.5</v>
      </c>
      <c r="AT12" s="67">
        <f t="shared" si="0"/>
        <v>27269.5</v>
      </c>
      <c r="AU12" s="67">
        <f t="shared" si="0"/>
        <v>27269.5</v>
      </c>
      <c r="AV12" s="67">
        <f t="shared" si="0"/>
        <v>27269.5</v>
      </c>
      <c r="AW12" s="67">
        <f t="shared" si="0"/>
        <v>27269.5</v>
      </c>
      <c r="AX12" s="67">
        <f t="shared" si="0"/>
        <v>27269.5</v>
      </c>
      <c r="AY12" s="67">
        <f t="shared" si="0"/>
        <v>27269.5</v>
      </c>
      <c r="AZ12" s="67">
        <f t="shared" si="0"/>
        <v>27269.5</v>
      </c>
      <c r="BA12" s="67">
        <f t="shared" si="0"/>
        <v>27269.5</v>
      </c>
      <c r="BB12" s="67">
        <f t="shared" si="0"/>
        <v>27269.5</v>
      </c>
      <c r="BC12" s="71">
        <f>BB12</f>
        <v>27269.5</v>
      </c>
      <c r="BD12" s="71">
        <f t="shared" ref="BD12:CA12" si="1">BC12</f>
        <v>27269.5</v>
      </c>
      <c r="BE12" s="71">
        <f t="shared" si="1"/>
        <v>27269.5</v>
      </c>
      <c r="BF12" s="71">
        <f t="shared" si="1"/>
        <v>27269.5</v>
      </c>
      <c r="BG12" s="71">
        <f t="shared" si="1"/>
        <v>27269.5</v>
      </c>
      <c r="BH12" s="71">
        <f t="shared" si="1"/>
        <v>27269.5</v>
      </c>
      <c r="BI12" s="71">
        <f t="shared" si="1"/>
        <v>27269.5</v>
      </c>
      <c r="BJ12" s="71">
        <f t="shared" si="1"/>
        <v>27269.5</v>
      </c>
      <c r="BK12" s="71">
        <f t="shared" si="1"/>
        <v>27269.5</v>
      </c>
      <c r="BL12" s="71">
        <f t="shared" si="1"/>
        <v>27269.5</v>
      </c>
      <c r="BM12" s="71">
        <f t="shared" si="1"/>
        <v>27269.5</v>
      </c>
      <c r="BN12" s="71">
        <f t="shared" si="1"/>
        <v>27269.5</v>
      </c>
      <c r="BO12" s="71">
        <f t="shared" si="1"/>
        <v>27269.5</v>
      </c>
      <c r="BP12" s="71">
        <f t="shared" si="1"/>
        <v>27269.5</v>
      </c>
      <c r="BQ12" s="71">
        <f t="shared" si="1"/>
        <v>27269.5</v>
      </c>
      <c r="BR12" s="71">
        <f t="shared" si="1"/>
        <v>27269.5</v>
      </c>
      <c r="BS12" s="71">
        <f t="shared" si="1"/>
        <v>27269.5</v>
      </c>
      <c r="BT12" s="71">
        <f t="shared" si="1"/>
        <v>27269.5</v>
      </c>
      <c r="BU12" s="71">
        <f t="shared" si="1"/>
        <v>27269.5</v>
      </c>
      <c r="BV12" s="71">
        <f t="shared" si="1"/>
        <v>27269.5</v>
      </c>
      <c r="BW12" s="71">
        <f t="shared" si="1"/>
        <v>27269.5</v>
      </c>
      <c r="BX12" s="71">
        <f t="shared" si="1"/>
        <v>27269.5</v>
      </c>
      <c r="BY12" s="71">
        <f t="shared" si="1"/>
        <v>27269.5</v>
      </c>
      <c r="BZ12" s="71">
        <f t="shared" si="1"/>
        <v>27269.5</v>
      </c>
      <c r="CA12" s="71">
        <f t="shared" si="1"/>
        <v>27269.5</v>
      </c>
    </row>
    <row r="13" spans="2:79" x14ac:dyDescent="0.45">
      <c r="B13" s="22" t="s">
        <v>12</v>
      </c>
      <c r="C13" s="68">
        <f>C$12/POWER(1+$D6,C$11)</f>
        <v>26853.274249138354</v>
      </c>
      <c r="D13" s="68">
        <f t="shared" ref="D13:BB13" si="2">D12/POWER(1+$D6,D$11)</f>
        <v>26443.401525493206</v>
      </c>
      <c r="E13" s="68">
        <f t="shared" si="2"/>
        <v>26039.784860160711</v>
      </c>
      <c r="F13" s="68">
        <f t="shared" si="2"/>
        <v>25642.328764313843</v>
      </c>
      <c r="G13" s="68">
        <f t="shared" si="2"/>
        <v>25250.939206611365</v>
      </c>
      <c r="H13" s="68">
        <f t="shared" si="2"/>
        <v>24865.523590951612</v>
      </c>
      <c r="I13" s="68">
        <f t="shared" si="2"/>
        <v>24485.990734565839</v>
      </c>
      <c r="J13" s="68">
        <f t="shared" si="2"/>
        <v>24112.250846445924</v>
      </c>
      <c r="K13" s="68">
        <f t="shared" si="2"/>
        <v>23744.215506101351</v>
      </c>
      <c r="L13" s="68">
        <f t="shared" si="2"/>
        <v>23381.79764264042</v>
      </c>
      <c r="M13" s="68">
        <f t="shared" si="2"/>
        <v>23024.911514170773</v>
      </c>
      <c r="N13" s="68">
        <f t="shared" si="2"/>
        <v>22673.472687514295</v>
      </c>
      <c r="O13" s="68">
        <f t="shared" si="2"/>
        <v>22327.398018231703</v>
      </c>
      <c r="P13" s="68">
        <f t="shared" si="2"/>
        <v>21986.605630951948</v>
      </c>
      <c r="Q13" s="68">
        <f t="shared" si="2"/>
        <v>21651.014900001916</v>
      </c>
      <c r="R13" s="68">
        <f t="shared" si="2"/>
        <v>21320.546430331768</v>
      </c>
      <c r="S13" s="68">
        <f t="shared" si="2"/>
        <v>20995.122038731432</v>
      </c>
      <c r="T13" s="68">
        <f t="shared" si="2"/>
        <v>20674.664735333754</v>
      </c>
      <c r="U13" s="68">
        <f t="shared" si="2"/>
        <v>20359.098705400051</v>
      </c>
      <c r="V13" s="68">
        <f t="shared" si="2"/>
        <v>20048.349291383602</v>
      </c>
      <c r="W13" s="68">
        <f t="shared" si="2"/>
        <v>19742.342975266962</v>
      </c>
      <c r="X13" s="68">
        <f t="shared" si="2"/>
        <v>19441.007361168842</v>
      </c>
      <c r="Y13" s="68">
        <f t="shared" si="2"/>
        <v>19144.271158216485</v>
      </c>
      <c r="Z13" s="68">
        <f t="shared" si="2"/>
        <v>18852.06416367945</v>
      </c>
      <c r="AA13" s="68">
        <f t="shared" si="2"/>
        <v>18564.317246360857</v>
      </c>
      <c r="AB13" s="68">
        <f t="shared" si="2"/>
        <v>18280.962330242102</v>
      </c>
      <c r="AC13" s="68">
        <f t="shared" si="2"/>
        <v>18001.932378377252</v>
      </c>
      <c r="AD13" s="68">
        <f t="shared" si="2"/>
        <v>17727.161377033233</v>
      </c>
      <c r="AE13" s="68">
        <f t="shared" si="2"/>
        <v>17456.584320072114</v>
      </c>
      <c r="AF13" s="68">
        <f t="shared" si="2"/>
        <v>17190.137193571754</v>
      </c>
      <c r="AG13" s="68">
        <f t="shared" si="2"/>
        <v>16927.756960681189</v>
      </c>
      <c r="AH13" s="68">
        <f t="shared" si="2"/>
        <v>16669.381546707227</v>
      </c>
      <c r="AI13" s="68">
        <f t="shared" si="2"/>
        <v>16414.949824428582</v>
      </c>
      <c r="AJ13" s="68">
        <f t="shared" si="2"/>
        <v>16164.40159963425</v>
      </c>
      <c r="AK13" s="68">
        <f t="shared" si="2"/>
        <v>15917.67759688257</v>
      </c>
      <c r="AL13" s="68">
        <f t="shared" si="2"/>
        <v>15674.719445477664</v>
      </c>
      <c r="AM13" s="68">
        <f t="shared" si="2"/>
        <v>15435.469665659932</v>
      </c>
      <c r="AN13" s="68">
        <f t="shared" si="2"/>
        <v>15199.871655007317</v>
      </c>
      <c r="AO13" s="68">
        <f t="shared" si="2"/>
        <v>14967.86967504413</v>
      </c>
      <c r="AP13" s="68">
        <f t="shared" si="2"/>
        <v>14739.408838054287</v>
      </c>
      <c r="AQ13" s="68">
        <f t="shared" si="2"/>
        <v>14514.435094095801</v>
      </c>
      <c r="AR13" s="68">
        <f t="shared" si="2"/>
        <v>14292.895218213491</v>
      </c>
      <c r="AS13" s="68">
        <f t="shared" si="2"/>
        <v>14074.736797846863</v>
      </c>
      <c r="AT13" s="68">
        <f t="shared" si="2"/>
        <v>13859.90822043019</v>
      </c>
      <c r="AU13" s="68">
        <f t="shared" si="2"/>
        <v>13648.358661181872</v>
      </c>
      <c r="AV13" s="68">
        <f t="shared" si="2"/>
        <v>13440.038071080131</v>
      </c>
      <c r="AW13" s="68">
        <f t="shared" si="2"/>
        <v>13234.897165022283</v>
      </c>
      <c r="AX13" s="68">
        <f t="shared" si="2"/>
        <v>13032.887410164729</v>
      </c>
      <c r="AY13" s="68">
        <f t="shared" si="2"/>
        <v>12833.961014440894</v>
      </c>
      <c r="AZ13" s="68">
        <f t="shared" si="2"/>
        <v>12638.070915254446</v>
      </c>
      <c r="BA13" s="68">
        <f t="shared" si="2"/>
        <v>12445.170768345097</v>
      </c>
      <c r="BB13" s="68">
        <f t="shared" si="2"/>
        <v>12255.214936824317</v>
      </c>
      <c r="BC13" s="68">
        <f t="shared" ref="BC13:CA13" si="3">BC12/POWER(1+$D6,BC$11)</f>
        <v>12068.158480378452</v>
      </c>
      <c r="BD13" s="68">
        <f t="shared" si="3"/>
        <v>11883.957144636583</v>
      </c>
      <c r="BE13" s="68">
        <f t="shared" si="3"/>
        <v>11702.567350700721</v>
      </c>
      <c r="BF13" s="68">
        <f t="shared" si="3"/>
        <v>11523.946184835762</v>
      </c>
      <c r="BG13" s="68">
        <f t="shared" si="3"/>
        <v>11348.051388316851</v>
      </c>
      <c r="BH13" s="68">
        <f t="shared" si="3"/>
        <v>11174.84134743166</v>
      </c>
      <c r="BI13" s="68">
        <f t="shared" si="3"/>
        <v>11004.275083635312</v>
      </c>
      <c r="BJ13" s="68">
        <f t="shared" si="3"/>
        <v>10836.312243855547</v>
      </c>
      <c r="BK13" s="68">
        <f t="shared" si="3"/>
        <v>10670.913090945885</v>
      </c>
      <c r="BL13" s="68">
        <f t="shared" si="3"/>
        <v>10508.038494284478</v>
      </c>
      <c r="BM13" s="68">
        <f t="shared" si="3"/>
        <v>10347.649920516469</v>
      </c>
      <c r="BN13" s="68">
        <f t="shared" si="3"/>
        <v>10189.709424437684</v>
      </c>
      <c r="BO13" s="68">
        <f t="shared" si="3"/>
        <v>10034.179640017413</v>
      </c>
      <c r="BP13" s="68">
        <f t="shared" si="3"/>
        <v>9881.0237715582607</v>
      </c>
      <c r="BQ13" s="68">
        <f t="shared" si="3"/>
        <v>9730.2055849908993</v>
      </c>
      <c r="BR13" s="68">
        <f t="shared" si="3"/>
        <v>9581.689399301722</v>
      </c>
      <c r="BS13" s="68">
        <f t="shared" si="3"/>
        <v>9435.4400780913056</v>
      </c>
      <c r="BT13" s="68">
        <f t="shared" si="3"/>
        <v>9291.4230212617476</v>
      </c>
      <c r="BU13" s="68">
        <f t="shared" si="3"/>
        <v>9149.6041568308683</v>
      </c>
      <c r="BV13" s="68">
        <f t="shared" si="3"/>
        <v>9009.9499328713591</v>
      </c>
      <c r="BW13" s="68">
        <f t="shared" si="3"/>
        <v>8872.4273095729786</v>
      </c>
      <c r="BX13" s="68">
        <f t="shared" si="3"/>
        <v>8737.0037514258765</v>
      </c>
      <c r="BY13" s="68">
        <f t="shared" si="3"/>
        <v>8603.6472195232636</v>
      </c>
      <c r="BZ13" s="68">
        <f t="shared" si="3"/>
        <v>8472.3261639815482</v>
      </c>
      <c r="CA13" s="68">
        <f t="shared" si="3"/>
        <v>8343.0095164761678</v>
      </c>
    </row>
    <row r="14" spans="2:79" x14ac:dyDescent="0.45">
      <c r="B14" s="22" t="s">
        <v>13</v>
      </c>
      <c r="C14" s="68">
        <f t="shared" ref="C14:BB15" si="4">C$12/POWER(1+$D7,C$11)</f>
        <v>26698.159389073819</v>
      </c>
      <c r="D14" s="68">
        <f t="shared" si="4"/>
        <v>26138.789298094591</v>
      </c>
      <c r="E14" s="68">
        <f t="shared" si="4"/>
        <v>25591.138925097501</v>
      </c>
      <c r="F14" s="68">
        <f t="shared" si="4"/>
        <v>25054.962722828957</v>
      </c>
      <c r="G14" s="68">
        <f t="shared" si="4"/>
        <v>24530.020288651809</v>
      </c>
      <c r="H14" s="68">
        <f t="shared" si="4"/>
        <v>24016.076256757195</v>
      </c>
      <c r="I14" s="68">
        <f t="shared" si="4"/>
        <v>23512.90019263481</v>
      </c>
      <c r="J14" s="68">
        <f t="shared" si="4"/>
        <v>23020.266489754071</v>
      </c>
      <c r="K14" s="68">
        <f t="shared" si="4"/>
        <v>22537.954268410092</v>
      </c>
      <c r="L14" s="68">
        <f t="shared" si="4"/>
        <v>22065.747276688948</v>
      </c>
      <c r="M14" s="68">
        <f t="shared" si="4"/>
        <v>21603.433793507877</v>
      </c>
      <c r="N14" s="68">
        <f t="shared" si="4"/>
        <v>21150.806533686969</v>
      </c>
      <c r="O14" s="68">
        <f t="shared" si="4"/>
        <v>20707.662555009763</v>
      </c>
      <c r="P14" s="68">
        <f t="shared" si="4"/>
        <v>20273.803167231014</v>
      </c>
      <c r="Q14" s="68">
        <f t="shared" si="4"/>
        <v>19849.033842991004</v>
      </c>
      <c r="R14" s="68">
        <f t="shared" si="4"/>
        <v>19433.164130596244</v>
      </c>
      <c r="S14" s="68">
        <f t="shared" si="4"/>
        <v>19026.00756862761</v>
      </c>
      <c r="T14" s="68">
        <f t="shared" si="4"/>
        <v>18627.381602337584</v>
      </c>
      <c r="U14" s="68">
        <f t="shared" si="4"/>
        <v>18237.107501799081</v>
      </c>
      <c r="V14" s="68">
        <f t="shared" si="4"/>
        <v>17855.010281769217</v>
      </c>
      <c r="W14" s="68">
        <f t="shared" si="4"/>
        <v>17480.91862323205</v>
      </c>
      <c r="X14" s="68">
        <f t="shared" si="4"/>
        <v>17114.664796585123</v>
      </c>
      <c r="Y14" s="68">
        <f t="shared" si="4"/>
        <v>16756.084586435405</v>
      </c>
      <c r="Z14" s="68">
        <f t="shared" si="4"/>
        <v>16405.017217970832</v>
      </c>
      <c r="AA14" s="68">
        <f t="shared" si="4"/>
        <v>16061.305284874514</v>
      </c>
      <c r="AB14" s="68">
        <f t="shared" si="4"/>
        <v>15724.794678749276</v>
      </c>
      <c r="AC14" s="68">
        <f t="shared" si="4"/>
        <v>15395.33452002083</v>
      </c>
      <c r="AD14" s="68">
        <f t="shared" si="4"/>
        <v>15072.77709028865</v>
      </c>
      <c r="AE14" s="68">
        <f t="shared" si="4"/>
        <v>14756.977766094235</v>
      </c>
      <c r="AF14" s="68">
        <f t="shared" si="4"/>
        <v>14447.794954076981</v>
      </c>
      <c r="AG14" s="68">
        <f t="shared" si="4"/>
        <v>14145.090027488721</v>
      </c>
      <c r="AH14" s="68">
        <f t="shared" si="4"/>
        <v>13848.727264038302</v>
      </c>
      <c r="AI14" s="68">
        <f t="shared" si="4"/>
        <v>13558.573785038478</v>
      </c>
      <c r="AJ14" s="68">
        <f t="shared" si="4"/>
        <v>13274.499495827762</v>
      </c>
      <c r="AK14" s="68">
        <f t="shared" si="4"/>
        <v>12996.377027440531</v>
      </c>
      <c r="AL14" s="68">
        <f t="shared" si="4"/>
        <v>12724.081679499248</v>
      </c>
      <c r="AM14" s="68">
        <f t="shared" si="4"/>
        <v>12457.49136430316</v>
      </c>
      <c r="AN14" s="68">
        <f t="shared" si="4"/>
        <v>12196.486552088461</v>
      </c>
      <c r="AO14" s="68">
        <f t="shared" si="4"/>
        <v>11940.950217435344</v>
      </c>
      <c r="AP14" s="68">
        <f t="shared" si="4"/>
        <v>11690.767786797869</v>
      </c>
      <c r="AQ14" s="68">
        <f t="shared" si="4"/>
        <v>11445.827087133217</v>
      </c>
      <c r="AR14" s="68">
        <f t="shared" si="4"/>
        <v>11206.018295607222</v>
      </c>
      <c r="AS14" s="68">
        <f t="shared" si="4"/>
        <v>10971.233890353653</v>
      </c>
      <c r="AT14" s="68">
        <f t="shared" si="4"/>
        <v>10741.368602265175</v>
      </c>
      <c r="AU14" s="68">
        <f t="shared" si="4"/>
        <v>10516.319367794376</v>
      </c>
      <c r="AV14" s="68">
        <f t="shared" si="4"/>
        <v>10295.985282743659</v>
      </c>
      <c r="AW14" s="68">
        <f t="shared" si="4"/>
        <v>10080.267557023359</v>
      </c>
      <c r="AX14" s="68">
        <f t="shared" si="4"/>
        <v>9869.0694703577028</v>
      </c>
      <c r="AY14" s="68">
        <f t="shared" si="4"/>
        <v>9662.2963289188392</v>
      </c>
      <c r="AZ14" s="68">
        <f t="shared" si="4"/>
        <v>9459.855422869432</v>
      </c>
      <c r="BA14" s="68">
        <f t="shared" si="4"/>
        <v>9261.6559847948229</v>
      </c>
      <c r="BB14" s="68">
        <f t="shared" si="4"/>
        <v>9067.6091490060899</v>
      </c>
      <c r="BC14" s="68">
        <f t="shared" ref="BC14:CA14" si="5">BC$12/POWER(1+$D7,BC$11)</f>
        <v>8877.6279116957994</v>
      </c>
      <c r="BD14" s="68">
        <f t="shared" si="5"/>
        <v>8691.6270919285271</v>
      </c>
      <c r="BE14" s="68">
        <f t="shared" si="5"/>
        <v>8509.5232934487231</v>
      </c>
      <c r="BF14" s="68">
        <f t="shared" si="5"/>
        <v>8331.2348672887438</v>
      </c>
      <c r="BG14" s="68">
        <f t="shared" si="5"/>
        <v>8156.6818751603123</v>
      </c>
      <c r="BH14" s="68">
        <f t="shared" si="5"/>
        <v>7985.7860536129929</v>
      </c>
      <c r="BI14" s="68">
        <f t="shared" si="5"/>
        <v>7818.4707789435997</v>
      </c>
      <c r="BJ14" s="68">
        <f t="shared" si="5"/>
        <v>7654.6610328408051</v>
      </c>
      <c r="BK14" s="68">
        <f t="shared" si="5"/>
        <v>7494.2833687495659</v>
      </c>
      <c r="BL14" s="68">
        <f t="shared" si="5"/>
        <v>7337.2658789402412</v>
      </c>
      <c r="BM14" s="68">
        <f t="shared" si="5"/>
        <v>7183.5381622677114</v>
      </c>
      <c r="BN14" s="68">
        <f t="shared" si="5"/>
        <v>7033.0312926059441</v>
      </c>
      <c r="BO14" s="68">
        <f t="shared" si="5"/>
        <v>6885.6777879439433</v>
      </c>
      <c r="BP14" s="68">
        <f t="shared" si="5"/>
        <v>6741.4115801291773</v>
      </c>
      <c r="BQ14" s="68">
        <f t="shared" si="5"/>
        <v>6600.1679852449352</v>
      </c>
      <c r="BR14" s="68">
        <f t="shared" si="5"/>
        <v>6461.8836746083171</v>
      </c>
      <c r="BS14" s="68">
        <f t="shared" si="5"/>
        <v>6326.4966463758719</v>
      </c>
      <c r="BT14" s="68">
        <f t="shared" si="5"/>
        <v>6193.9461977441451</v>
      </c>
      <c r="BU14" s="68">
        <f t="shared" si="5"/>
        <v>6064.1728977326666</v>
      </c>
      <c r="BV14" s="68">
        <f t="shared" si="5"/>
        <v>5937.1185605371711</v>
      </c>
      <c r="BW14" s="68">
        <f t="shared" si="5"/>
        <v>5812.7262194411296</v>
      </c>
      <c r="BX14" s="68">
        <f t="shared" si="5"/>
        <v>5690.9401012738681</v>
      </c>
      <c r="BY14" s="68">
        <f t="shared" si="5"/>
        <v>5571.7056014038253</v>
      </c>
      <c r="BZ14" s="68">
        <f t="shared" si="5"/>
        <v>5454.9692592557512</v>
      </c>
      <c r="CA14" s="68">
        <f t="shared" si="5"/>
        <v>5340.6787343408578</v>
      </c>
    </row>
    <row r="15" spans="2:79" x14ac:dyDescent="0.45">
      <c r="B15" s="22" t="s">
        <v>14</v>
      </c>
      <c r="C15" s="68">
        <f t="shared" si="4"/>
        <v>24404.420977268659</v>
      </c>
      <c r="D15" s="68">
        <f t="shared" si="4"/>
        <v>21840.362428198194</v>
      </c>
      <c r="E15" s="68">
        <f t="shared" si="4"/>
        <v>19545.697537317159</v>
      </c>
      <c r="F15" s="68">
        <f t="shared" si="4"/>
        <v>17492.122370965779</v>
      </c>
      <c r="G15" s="68">
        <f t="shared" si="4"/>
        <v>15654.306757621067</v>
      </c>
      <c r="H15" s="68">
        <f t="shared" si="4"/>
        <v>14009.581848595908</v>
      </c>
      <c r="I15" s="68">
        <f t="shared" si="4"/>
        <v>12537.660505276452</v>
      </c>
      <c r="J15" s="68">
        <f t="shared" si="4"/>
        <v>11220.387063966757</v>
      </c>
      <c r="K15" s="68">
        <f t="shared" si="4"/>
        <v>10041.513391772649</v>
      </c>
      <c r="L15" s="68">
        <f t="shared" si="4"/>
        <v>8986.49847124812</v>
      </c>
      <c r="M15" s="68">
        <f t="shared" si="4"/>
        <v>8042.3290417470189</v>
      </c>
      <c r="N15" s="68">
        <f t="shared" si="4"/>
        <v>7197.3590851503668</v>
      </c>
      <c r="O15" s="68">
        <f t="shared" si="4"/>
        <v>6441.1661760787247</v>
      </c>
      <c r="P15" s="68">
        <f t="shared" si="4"/>
        <v>5764.4229247169542</v>
      </c>
      <c r="Q15" s="68">
        <f t="shared" si="4"/>
        <v>5158.7819265410371</v>
      </c>
      <c r="R15" s="68">
        <f t="shared" si="4"/>
        <v>4616.7727998398404</v>
      </c>
      <c r="S15" s="68">
        <f t="shared" si="4"/>
        <v>4131.7100410236626</v>
      </c>
      <c r="T15" s="68">
        <f t="shared" si="4"/>
        <v>3697.6105611452144</v>
      </c>
      <c r="U15" s="68">
        <f t="shared" si="4"/>
        <v>3309.1198864732546</v>
      </c>
      <c r="V15" s="68">
        <f t="shared" si="4"/>
        <v>2961.4461128273269</v>
      </c>
      <c r="W15" s="68">
        <f t="shared" si="4"/>
        <v>2650.300799022129</v>
      </c>
      <c r="X15" s="68">
        <f t="shared" si="4"/>
        <v>2371.8460703616688</v>
      </c>
      <c r="Y15" s="68">
        <f t="shared" si="4"/>
        <v>2122.6472797222741</v>
      </c>
      <c r="Z15" s="68">
        <f t="shared" si="4"/>
        <v>1899.6306423145468</v>
      </c>
      <c r="AA15" s="68">
        <f t="shared" si="4"/>
        <v>1700.0453215630453</v>
      </c>
      <c r="AB15" s="68">
        <f t="shared" si="4"/>
        <v>1521.4294984455391</v>
      </c>
      <c r="AC15" s="68">
        <f t="shared" si="4"/>
        <v>1361.5800057683362</v>
      </c>
      <c r="AD15" s="68">
        <f t="shared" si="4"/>
        <v>1218.5251528265048</v>
      </c>
      <c r="AE15" s="68">
        <f t="shared" si="4"/>
        <v>1090.5004052501386</v>
      </c>
      <c r="AF15" s="68">
        <f t="shared" si="4"/>
        <v>975.92662005560987</v>
      </c>
      <c r="AG15" s="68">
        <f t="shared" si="4"/>
        <v>873.39056743834806</v>
      </c>
      <c r="AH15" s="68">
        <f t="shared" si="4"/>
        <v>781.62749904989084</v>
      </c>
      <c r="AI15" s="68">
        <f t="shared" si="4"/>
        <v>699.50554774466696</v>
      </c>
      <c r="AJ15" s="68">
        <f t="shared" si="4"/>
        <v>626.01176637253172</v>
      </c>
      <c r="AK15" s="68">
        <f t="shared" si="4"/>
        <v>560.23963341017702</v>
      </c>
      <c r="AL15" s="68">
        <f t="shared" si="4"/>
        <v>501.3778713175023</v>
      </c>
      <c r="AM15" s="68">
        <f t="shared" si="4"/>
        <v>448.70043969706671</v>
      </c>
      <c r="AN15" s="68">
        <f t="shared" si="4"/>
        <v>401.55757982554746</v>
      </c>
      <c r="AO15" s="68">
        <f t="shared" si="4"/>
        <v>359.367800094458</v>
      </c>
      <c r="AP15" s="68">
        <f t="shared" si="4"/>
        <v>321.61070350318425</v>
      </c>
      <c r="AQ15" s="68">
        <f t="shared" si="4"/>
        <v>287.82056873383237</v>
      </c>
      <c r="AR15" s="68">
        <f t="shared" si="4"/>
        <v>257.58060563256879</v>
      </c>
      <c r="AS15" s="68">
        <f t="shared" si="4"/>
        <v>230.5178142407095</v>
      </c>
      <c r="AT15" s="68">
        <f t="shared" si="4"/>
        <v>206.29838396340571</v>
      </c>
      <c r="AU15" s="68">
        <f t="shared" si="4"/>
        <v>184.62357612619093</v>
      </c>
      <c r="AV15" s="68">
        <f t="shared" si="4"/>
        <v>165.2260391320842</v>
      </c>
      <c r="AW15" s="68">
        <f t="shared" si="4"/>
        <v>147.86651076792933</v>
      </c>
      <c r="AX15" s="68">
        <f t="shared" si="4"/>
        <v>132.33086698400692</v>
      </c>
      <c r="AY15" s="68">
        <f t="shared" si="4"/>
        <v>118.42748074459185</v>
      </c>
      <c r="AZ15" s="68">
        <f t="shared" si="4"/>
        <v>105.98485837174857</v>
      </c>
      <c r="BA15" s="68">
        <f t="shared" si="4"/>
        <v>94.849524227446352</v>
      </c>
      <c r="BB15" s="68">
        <f t="shared" si="4"/>
        <v>84.884127642246625</v>
      </c>
      <c r="BC15" s="68">
        <f t="shared" ref="BC15:CA15" si="6">BC$12/POWER(1+$D8,BC$11)</f>
        <v>75.965748740152705</v>
      </c>
      <c r="BD15" s="68">
        <f t="shared" si="6"/>
        <v>67.984382262531497</v>
      </c>
      <c r="BE15" s="68">
        <f t="shared" si="6"/>
        <v>60.841580689575359</v>
      </c>
      <c r="BF15" s="68">
        <f t="shared" si="6"/>
        <v>54.4492399226556</v>
      </c>
      <c r="BG15" s="68">
        <f t="shared" si="6"/>
        <v>48.728512549360659</v>
      </c>
      <c r="BH15" s="68">
        <f t="shared" si="6"/>
        <v>43.608835286701868</v>
      </c>
      <c r="BI15" s="68">
        <f t="shared" si="6"/>
        <v>39.027058606319905</v>
      </c>
      <c r="BJ15" s="68">
        <f t="shared" si="6"/>
        <v>34.92666780590649</v>
      </c>
      <c r="BK15" s="68">
        <f t="shared" si="6"/>
        <v>31.257085919014219</v>
      </c>
      <c r="BL15" s="68">
        <f t="shared" si="6"/>
        <v>27.973049864877591</v>
      </c>
      <c r="BM15" s="68">
        <f t="shared" si="6"/>
        <v>25.03405214325899</v>
      </c>
      <c r="BN15" s="68">
        <f t="shared" si="6"/>
        <v>22.403841187810084</v>
      </c>
      <c r="BO15" s="68">
        <f t="shared" si="6"/>
        <v>20.049974214972334</v>
      </c>
      <c r="BP15" s="68">
        <f t="shared" si="6"/>
        <v>17.943417052955375</v>
      </c>
      <c r="BQ15" s="68">
        <f t="shared" si="6"/>
        <v>16.058186014815977</v>
      </c>
      <c r="BR15" s="68">
        <f t="shared" si="6"/>
        <v>14.37102739826023</v>
      </c>
      <c r="BS15" s="68">
        <f t="shared" si="6"/>
        <v>12.861130658904806</v>
      </c>
      <c r="BT15" s="68">
        <f t="shared" si="6"/>
        <v>11.509871719084307</v>
      </c>
      <c r="BU15" s="68">
        <f t="shared" si="6"/>
        <v>10.300583246003498</v>
      </c>
      <c r="BV15" s="68">
        <f t="shared" si="6"/>
        <v>9.2183490656913367</v>
      </c>
      <c r="BW15" s="68">
        <f t="shared" si="6"/>
        <v>8.2498201769208315</v>
      </c>
      <c r="BX15" s="68">
        <f t="shared" si="6"/>
        <v>7.3830500956871585</v>
      </c>
      <c r="BY15" s="68">
        <f t="shared" si="6"/>
        <v>6.6073474992725609</v>
      </c>
      <c r="BZ15" s="68">
        <f t="shared" si="6"/>
        <v>5.9131443523112228</v>
      </c>
      <c r="CA15" s="68">
        <f t="shared" si="6"/>
        <v>5.2918778882327047</v>
      </c>
    </row>
    <row r="16" spans="2:79" s="32" customFormat="1" ht="15.75" x14ac:dyDescent="0.55000000000000004">
      <c r="B16" s="22" t="s">
        <v>16</v>
      </c>
      <c r="C16" s="73">
        <f>C13</f>
        <v>26853.274249138354</v>
      </c>
      <c r="D16" s="73">
        <f>C16+D13</f>
        <v>53296.675774631556</v>
      </c>
      <c r="E16" s="73">
        <f t="shared" ref="E16:BB18" si="7">D16+E13</f>
        <v>79336.460634792267</v>
      </c>
      <c r="F16" s="73">
        <f t="shared" si="7"/>
        <v>104978.78939910611</v>
      </c>
      <c r="G16" s="73">
        <f t="shared" si="7"/>
        <v>130229.72860571748</v>
      </c>
      <c r="H16" s="73">
        <f t="shared" si="7"/>
        <v>155095.25219666908</v>
      </c>
      <c r="I16" s="73">
        <f t="shared" si="7"/>
        <v>179581.24293123491</v>
      </c>
      <c r="J16" s="73">
        <f t="shared" si="7"/>
        <v>203693.49377768085</v>
      </c>
      <c r="K16" s="73">
        <f t="shared" si="7"/>
        <v>227437.7092837822</v>
      </c>
      <c r="L16" s="73">
        <f t="shared" si="7"/>
        <v>250819.50692642262</v>
      </c>
      <c r="M16" s="73">
        <f t="shared" si="7"/>
        <v>273844.41844059341</v>
      </c>
      <c r="N16" s="73">
        <f t="shared" si="7"/>
        <v>296517.89112810767</v>
      </c>
      <c r="O16" s="73">
        <f t="shared" si="7"/>
        <v>318845.2891463394</v>
      </c>
      <c r="P16" s="73">
        <f t="shared" si="7"/>
        <v>340831.89477729134</v>
      </c>
      <c r="Q16" s="73">
        <f t="shared" si="7"/>
        <v>362482.90967729327</v>
      </c>
      <c r="R16" s="74">
        <f t="shared" si="7"/>
        <v>383803.45610762504</v>
      </c>
      <c r="S16" s="74">
        <f t="shared" si="7"/>
        <v>404798.57814635645</v>
      </c>
      <c r="T16" s="73">
        <f t="shared" si="7"/>
        <v>425473.24288169021</v>
      </c>
      <c r="U16" s="73">
        <f t="shared" si="7"/>
        <v>445832.34158709028</v>
      </c>
      <c r="V16" s="73">
        <f t="shared" si="7"/>
        <v>465880.69087847386</v>
      </c>
      <c r="W16" s="73">
        <f t="shared" si="7"/>
        <v>485623.03385374084</v>
      </c>
      <c r="X16" s="73">
        <f t="shared" si="7"/>
        <v>505064.0412149097</v>
      </c>
      <c r="Y16" s="73">
        <f t="shared" si="7"/>
        <v>524208.31237312616</v>
      </c>
      <c r="Z16" s="73">
        <f t="shared" si="7"/>
        <v>543060.37653680565</v>
      </c>
      <c r="AA16" s="73">
        <f t="shared" si="7"/>
        <v>561624.69378316647</v>
      </c>
      <c r="AB16" s="73">
        <f t="shared" si="7"/>
        <v>579905.65611340862</v>
      </c>
      <c r="AC16" s="73">
        <f t="shared" si="7"/>
        <v>597907.58849178592</v>
      </c>
      <c r="AD16" s="73">
        <f t="shared" si="7"/>
        <v>615634.74986881914</v>
      </c>
      <c r="AE16" s="73">
        <f t="shared" si="7"/>
        <v>633091.33418889123</v>
      </c>
      <c r="AF16" s="73">
        <f t="shared" si="7"/>
        <v>650281.471382463</v>
      </c>
      <c r="AG16" s="73">
        <f t="shared" si="7"/>
        <v>667209.22834314418</v>
      </c>
      <c r="AH16" s="73">
        <f t="shared" si="7"/>
        <v>683878.60988985142</v>
      </c>
      <c r="AI16" s="73">
        <f t="shared" si="7"/>
        <v>700293.55971427995</v>
      </c>
      <c r="AJ16" s="73">
        <f t="shared" si="7"/>
        <v>716457.96131391416</v>
      </c>
      <c r="AK16" s="73">
        <f t="shared" si="7"/>
        <v>732375.63891079673</v>
      </c>
      <c r="AL16" s="73">
        <f t="shared" si="7"/>
        <v>748050.35835627443</v>
      </c>
      <c r="AM16" s="73">
        <f t="shared" si="7"/>
        <v>763485.82802193437</v>
      </c>
      <c r="AN16" s="73">
        <f t="shared" si="7"/>
        <v>778685.69967694173</v>
      </c>
      <c r="AO16" s="73">
        <f t="shared" si="7"/>
        <v>793653.56935198582</v>
      </c>
      <c r="AP16" s="73">
        <f t="shared" si="7"/>
        <v>808392.9781900401</v>
      </c>
      <c r="AQ16" s="73">
        <f t="shared" si="7"/>
        <v>822907.41328413587</v>
      </c>
      <c r="AR16" s="73">
        <f t="shared" si="7"/>
        <v>837200.3085023493</v>
      </c>
      <c r="AS16" s="73">
        <f t="shared" si="7"/>
        <v>851275.04530019616</v>
      </c>
      <c r="AT16" s="73">
        <f t="shared" si="7"/>
        <v>865134.9535206263</v>
      </c>
      <c r="AU16" s="73">
        <f t="shared" si="7"/>
        <v>878783.31218180817</v>
      </c>
      <c r="AV16" s="73">
        <f t="shared" si="7"/>
        <v>892223.35025288828</v>
      </c>
      <c r="AW16" s="73">
        <f t="shared" si="7"/>
        <v>905458.24741791061</v>
      </c>
      <c r="AX16" s="73">
        <f t="shared" si="7"/>
        <v>918491.1348280753</v>
      </c>
      <c r="AY16" s="73">
        <f t="shared" si="7"/>
        <v>931325.09584251617</v>
      </c>
      <c r="AZ16" s="73">
        <f t="shared" si="7"/>
        <v>943963.16675777058</v>
      </c>
      <c r="BA16" s="73">
        <f t="shared" si="7"/>
        <v>956408.33752611571</v>
      </c>
      <c r="BB16" s="73">
        <f t="shared" si="7"/>
        <v>968663.55246293999</v>
      </c>
      <c r="BC16" s="73">
        <f t="shared" ref="BC16:BC18" si="8">BB16+BC13</f>
        <v>980731.71094331844</v>
      </c>
      <c r="BD16" s="73">
        <f t="shared" ref="BD16:BD18" si="9">BC16+BD13</f>
        <v>992615.66808795498</v>
      </c>
      <c r="BE16" s="73">
        <f t="shared" ref="BE16:BE18" si="10">BD16+BE13</f>
        <v>1004318.2354386557</v>
      </c>
      <c r="BF16" s="73">
        <f t="shared" ref="BF16:BF18" si="11">BE16+BF13</f>
        <v>1015842.1816234915</v>
      </c>
      <c r="BG16" s="73">
        <f t="shared" ref="BG16:BG18" si="12">BF16+BG13</f>
        <v>1027190.2330118084</v>
      </c>
      <c r="BH16" s="73">
        <f t="shared" ref="BH16:BH18" si="13">BG16+BH13</f>
        <v>1038365.07435924</v>
      </c>
      <c r="BI16" s="73">
        <f t="shared" ref="BI16:BI18" si="14">BH16+BI13</f>
        <v>1049369.3494428752</v>
      </c>
      <c r="BJ16" s="73">
        <f t="shared" ref="BJ16:BJ18" si="15">BI16+BJ13</f>
        <v>1060205.6616867308</v>
      </c>
      <c r="BK16" s="73">
        <f t="shared" ref="BK16:BK18" si="16">BJ16+BK13</f>
        <v>1070876.5747776767</v>
      </c>
      <c r="BL16" s="73">
        <f t="shared" ref="BL16:BL18" si="17">BK16+BL13</f>
        <v>1081384.6132719612</v>
      </c>
      <c r="BM16" s="73">
        <f t="shared" ref="BM16:BM18" si="18">BL16+BM13</f>
        <v>1091732.2631924776</v>
      </c>
      <c r="BN16" s="73">
        <f t="shared" ref="BN16:BN18" si="19">BM16+BN13</f>
        <v>1101921.9726169154</v>
      </c>
      <c r="BO16" s="73">
        <f t="shared" ref="BO16:BO18" si="20">BN16+BO13</f>
        <v>1111956.1522569328</v>
      </c>
      <c r="BP16" s="73">
        <f t="shared" ref="BP16:BP18" si="21">BO16+BP13</f>
        <v>1121837.176028491</v>
      </c>
      <c r="BQ16" s="73">
        <f t="shared" ref="BQ16:BQ18" si="22">BP16+BQ13</f>
        <v>1131567.3816134818</v>
      </c>
      <c r="BR16" s="73">
        <f t="shared" ref="BR16:BR18" si="23">BQ16+BR13</f>
        <v>1141149.0710127836</v>
      </c>
      <c r="BS16" s="73">
        <f t="shared" ref="BS16:BS18" si="24">BR16+BS13</f>
        <v>1150584.5110908749</v>
      </c>
      <c r="BT16" s="73">
        <f t="shared" ref="BT16:BT18" si="25">BS16+BT13</f>
        <v>1159875.9341121367</v>
      </c>
      <c r="BU16" s="73">
        <f t="shared" ref="BU16:BU18" si="26">BT16+BU13</f>
        <v>1169025.5382689675</v>
      </c>
      <c r="BV16" s="73">
        <f t="shared" ref="BV16:BV18" si="27">BU16+BV13</f>
        <v>1178035.4882018389</v>
      </c>
      <c r="BW16" s="73">
        <f t="shared" ref="BW16:BW18" si="28">BV16+BW13</f>
        <v>1186907.9155114118</v>
      </c>
      <c r="BX16" s="73">
        <f t="shared" ref="BX16:BX18" si="29">BW16+BX13</f>
        <v>1195644.9192628376</v>
      </c>
      <c r="BY16" s="73">
        <f t="shared" ref="BY16:BY18" si="30">BX16+BY13</f>
        <v>1204248.5664823609</v>
      </c>
      <c r="BZ16" s="73">
        <f t="shared" ref="BZ16:BZ18" si="31">BY16+BZ13</f>
        <v>1212720.8926463425</v>
      </c>
      <c r="CA16" s="73">
        <f t="shared" ref="CA16:CA18" si="32">BZ16+CA13</f>
        <v>1221063.9021628187</v>
      </c>
    </row>
    <row r="17" spans="2:79" s="32" customFormat="1" x14ac:dyDescent="0.45">
      <c r="B17" s="22" t="s">
        <v>17</v>
      </c>
      <c r="C17" s="73">
        <f t="shared" ref="C17:C18" si="33">C14</f>
        <v>26698.159389073819</v>
      </c>
      <c r="D17" s="73">
        <f t="shared" ref="D17:S18" si="34">C17+D14</f>
        <v>52836.948687168406</v>
      </c>
      <c r="E17" s="73">
        <f t="shared" si="34"/>
        <v>78428.08761226591</v>
      </c>
      <c r="F17" s="73">
        <f t="shared" si="34"/>
        <v>103483.05033509487</v>
      </c>
      <c r="G17" s="73">
        <f t="shared" si="34"/>
        <v>128013.07062374668</v>
      </c>
      <c r="H17" s="73">
        <f t="shared" si="34"/>
        <v>152029.14688050386</v>
      </c>
      <c r="I17" s="73">
        <f t="shared" si="34"/>
        <v>175542.04707313867</v>
      </c>
      <c r="J17" s="73">
        <f t="shared" si="34"/>
        <v>198562.31356289276</v>
      </c>
      <c r="K17" s="73">
        <f t="shared" si="34"/>
        <v>221100.26783130286</v>
      </c>
      <c r="L17" s="73">
        <f t="shared" si="34"/>
        <v>243166.01510799181</v>
      </c>
      <c r="M17" s="73">
        <f t="shared" si="34"/>
        <v>264769.44890149968</v>
      </c>
      <c r="N17" s="73">
        <f t="shared" si="34"/>
        <v>285920.25543518667</v>
      </c>
      <c r="O17" s="73">
        <f t="shared" si="34"/>
        <v>306627.91799019644</v>
      </c>
      <c r="P17" s="73">
        <f t="shared" si="34"/>
        <v>326901.72115742747</v>
      </c>
      <c r="Q17" s="73">
        <f t="shared" si="34"/>
        <v>346750.75500041846</v>
      </c>
      <c r="R17" s="73">
        <f t="shared" si="34"/>
        <v>366183.91913101473</v>
      </c>
      <c r="S17" s="74">
        <f t="shared" si="34"/>
        <v>385209.92669964232</v>
      </c>
      <c r="T17" s="74">
        <f t="shared" si="7"/>
        <v>403837.30830197991</v>
      </c>
      <c r="U17" s="73">
        <f t="shared" si="7"/>
        <v>422074.41580377897</v>
      </c>
      <c r="V17" s="73">
        <f t="shared" si="7"/>
        <v>439929.42608554818</v>
      </c>
      <c r="W17" s="73">
        <f t="shared" si="7"/>
        <v>457410.34470878023</v>
      </c>
      <c r="X17" s="73">
        <f t="shared" si="7"/>
        <v>474525.00950536533</v>
      </c>
      <c r="Y17" s="73">
        <f t="shared" si="7"/>
        <v>491281.09409180074</v>
      </c>
      <c r="Z17" s="73">
        <f t="shared" si="7"/>
        <v>507686.11130977154</v>
      </c>
      <c r="AA17" s="73">
        <f t="shared" si="7"/>
        <v>523747.41659464606</v>
      </c>
      <c r="AB17" s="73">
        <f t="shared" si="7"/>
        <v>539472.21127339534</v>
      </c>
      <c r="AC17" s="73">
        <f t="shared" si="7"/>
        <v>554867.54579341621</v>
      </c>
      <c r="AD17" s="73">
        <f t="shared" si="7"/>
        <v>569940.32288370491</v>
      </c>
      <c r="AE17" s="73">
        <f t="shared" si="7"/>
        <v>584697.30064979917</v>
      </c>
      <c r="AF17" s="73">
        <f t="shared" si="7"/>
        <v>599145.09560387617</v>
      </c>
      <c r="AG17" s="73">
        <f t="shared" si="7"/>
        <v>613290.18563136493</v>
      </c>
      <c r="AH17" s="73">
        <f t="shared" si="7"/>
        <v>627138.91289540322</v>
      </c>
      <c r="AI17" s="73">
        <f t="shared" si="7"/>
        <v>640697.48668044165</v>
      </c>
      <c r="AJ17" s="73">
        <f t="shared" si="7"/>
        <v>653971.98617626936</v>
      </c>
      <c r="AK17" s="73">
        <f t="shared" si="7"/>
        <v>666968.36320370995</v>
      </c>
      <c r="AL17" s="73">
        <f t="shared" si="7"/>
        <v>679692.44488320919</v>
      </c>
      <c r="AM17" s="73">
        <f t="shared" si="7"/>
        <v>692149.93624751235</v>
      </c>
      <c r="AN17" s="73">
        <f t="shared" si="7"/>
        <v>704346.42279960075</v>
      </c>
      <c r="AO17" s="73">
        <f t="shared" si="7"/>
        <v>716287.37301703612</v>
      </c>
      <c r="AP17" s="73">
        <f t="shared" si="7"/>
        <v>727978.14080383396</v>
      </c>
      <c r="AQ17" s="73">
        <f t="shared" si="7"/>
        <v>739423.96789096715</v>
      </c>
      <c r="AR17" s="73">
        <f t="shared" si="7"/>
        <v>750629.98618657433</v>
      </c>
      <c r="AS17" s="73">
        <f t="shared" si="7"/>
        <v>761601.22007692803</v>
      </c>
      <c r="AT17" s="73">
        <f t="shared" si="7"/>
        <v>772342.58867919317</v>
      </c>
      <c r="AU17" s="73">
        <f t="shared" si="7"/>
        <v>782858.90804698749</v>
      </c>
      <c r="AV17" s="73">
        <f t="shared" si="7"/>
        <v>793154.89332973119</v>
      </c>
      <c r="AW17" s="73">
        <f t="shared" si="7"/>
        <v>803235.16088675451</v>
      </c>
      <c r="AX17" s="73">
        <f t="shared" si="7"/>
        <v>813104.23035711225</v>
      </c>
      <c r="AY17" s="73">
        <f t="shared" si="7"/>
        <v>822766.52668603114</v>
      </c>
      <c r="AZ17" s="73">
        <f t="shared" si="7"/>
        <v>832226.38210890058</v>
      </c>
      <c r="BA17" s="73">
        <f t="shared" si="7"/>
        <v>841488.03809369542</v>
      </c>
      <c r="BB17" s="73">
        <f t="shared" si="7"/>
        <v>850555.6472427015</v>
      </c>
      <c r="BC17" s="73">
        <f t="shared" si="8"/>
        <v>859433.27515439724</v>
      </c>
      <c r="BD17" s="73">
        <f t="shared" si="9"/>
        <v>868124.90224632574</v>
      </c>
      <c r="BE17" s="73">
        <f t="shared" si="10"/>
        <v>876634.42553977447</v>
      </c>
      <c r="BF17" s="73">
        <f t="shared" si="11"/>
        <v>884965.6604070632</v>
      </c>
      <c r="BG17" s="73">
        <f t="shared" si="12"/>
        <v>893122.34228222352</v>
      </c>
      <c r="BH17" s="73">
        <f t="shared" si="13"/>
        <v>901108.12833583646</v>
      </c>
      <c r="BI17" s="73">
        <f t="shared" si="14"/>
        <v>908926.59911478008</v>
      </c>
      <c r="BJ17" s="73">
        <f t="shared" si="15"/>
        <v>916581.26014762092</v>
      </c>
      <c r="BK17" s="73">
        <f t="shared" si="16"/>
        <v>924075.54351637047</v>
      </c>
      <c r="BL17" s="73">
        <f t="shared" si="17"/>
        <v>931412.8093953107</v>
      </c>
      <c r="BM17" s="73">
        <f t="shared" si="18"/>
        <v>938596.34755757847</v>
      </c>
      <c r="BN17" s="73">
        <f t="shared" si="19"/>
        <v>945629.37885018438</v>
      </c>
      <c r="BO17" s="73">
        <f t="shared" si="20"/>
        <v>952515.05663812836</v>
      </c>
      <c r="BP17" s="73">
        <f t="shared" si="21"/>
        <v>959256.46821825753</v>
      </c>
      <c r="BQ17" s="73">
        <f t="shared" si="22"/>
        <v>965856.63620350242</v>
      </c>
      <c r="BR17" s="73">
        <f t="shared" si="23"/>
        <v>972318.51987811073</v>
      </c>
      <c r="BS17" s="73">
        <f t="shared" si="24"/>
        <v>978645.01652448659</v>
      </c>
      <c r="BT17" s="73">
        <f t="shared" si="25"/>
        <v>984838.9627222307</v>
      </c>
      <c r="BU17" s="73">
        <f t="shared" si="26"/>
        <v>990903.1356199634</v>
      </c>
      <c r="BV17" s="73">
        <f t="shared" si="27"/>
        <v>996840.25418050052</v>
      </c>
      <c r="BW17" s="73">
        <f t="shared" si="28"/>
        <v>1002652.9803999417</v>
      </c>
      <c r="BX17" s="73">
        <f t="shared" si="29"/>
        <v>1008343.9205012155</v>
      </c>
      <c r="BY17" s="73">
        <f t="shared" si="30"/>
        <v>1013915.6261026193</v>
      </c>
      <c r="BZ17" s="73">
        <f t="shared" si="31"/>
        <v>1019370.5953618751</v>
      </c>
      <c r="CA17" s="73">
        <f t="shared" si="32"/>
        <v>1024711.274096216</v>
      </c>
    </row>
    <row r="18" spans="2:79" s="32" customFormat="1" ht="15.75" x14ac:dyDescent="0.55000000000000004">
      <c r="B18" s="22" t="s">
        <v>18</v>
      </c>
      <c r="C18" s="73">
        <f t="shared" si="33"/>
        <v>24404.420977268659</v>
      </c>
      <c r="D18" s="73">
        <f t="shared" si="34"/>
        <v>46244.783405466849</v>
      </c>
      <c r="E18" s="73">
        <f t="shared" si="7"/>
        <v>65790.480942784008</v>
      </c>
      <c r="F18" s="73">
        <f t="shared" si="7"/>
        <v>83282.603313749787</v>
      </c>
      <c r="G18" s="73">
        <f t="shared" si="7"/>
        <v>98936.910071370861</v>
      </c>
      <c r="H18" s="73">
        <f t="shared" si="7"/>
        <v>112946.49191996676</v>
      </c>
      <c r="I18" s="73">
        <f t="shared" si="7"/>
        <v>125484.15242524321</v>
      </c>
      <c r="J18" s="73">
        <f t="shared" si="7"/>
        <v>136704.53948920997</v>
      </c>
      <c r="K18" s="73">
        <f t="shared" si="7"/>
        <v>146746.05288098264</v>
      </c>
      <c r="L18" s="73">
        <f t="shared" si="7"/>
        <v>155732.55135223074</v>
      </c>
      <c r="M18" s="73">
        <f t="shared" si="7"/>
        <v>163774.88039397777</v>
      </c>
      <c r="N18" s="73">
        <f t="shared" si="7"/>
        <v>170972.23947912813</v>
      </c>
      <c r="O18" s="73">
        <f t="shared" si="7"/>
        <v>177413.40565520685</v>
      </c>
      <c r="P18" s="73">
        <f t="shared" si="7"/>
        <v>183177.82857992381</v>
      </c>
      <c r="Q18" s="73">
        <f t="shared" si="7"/>
        <v>188336.61050646484</v>
      </c>
      <c r="R18" s="73">
        <f t="shared" si="7"/>
        <v>192953.38330630469</v>
      </c>
      <c r="S18" s="73">
        <f t="shared" si="7"/>
        <v>197085.09334732837</v>
      </c>
      <c r="T18" s="73">
        <f t="shared" si="7"/>
        <v>200782.70390847357</v>
      </c>
      <c r="U18" s="73">
        <f t="shared" si="7"/>
        <v>204091.82379494683</v>
      </c>
      <c r="V18" s="73">
        <f t="shared" si="7"/>
        <v>207053.26990777417</v>
      </c>
      <c r="W18" s="73">
        <f t="shared" si="7"/>
        <v>209703.57070679631</v>
      </c>
      <c r="X18" s="73">
        <f t="shared" si="7"/>
        <v>212075.41677715798</v>
      </c>
      <c r="Y18" s="73">
        <f t="shared" si="7"/>
        <v>214198.06405688025</v>
      </c>
      <c r="Z18" s="73">
        <f t="shared" si="7"/>
        <v>216097.69469919481</v>
      </c>
      <c r="AA18" s="73">
        <f t="shared" si="7"/>
        <v>217797.74002075786</v>
      </c>
      <c r="AB18" s="73">
        <f t="shared" si="7"/>
        <v>219319.16951920339</v>
      </c>
      <c r="AC18" s="73">
        <f t="shared" si="7"/>
        <v>220680.74952497173</v>
      </c>
      <c r="AD18" s="73">
        <f t="shared" si="7"/>
        <v>221899.27467779824</v>
      </c>
      <c r="AE18" s="73">
        <f t="shared" si="7"/>
        <v>222989.77508304839</v>
      </c>
      <c r="AF18" s="73">
        <f t="shared" si="7"/>
        <v>223965.70170310399</v>
      </c>
      <c r="AG18" s="73">
        <f t="shared" si="7"/>
        <v>224839.09227054234</v>
      </c>
      <c r="AH18" s="73">
        <f t="shared" si="7"/>
        <v>225620.71976959222</v>
      </c>
      <c r="AI18" s="73">
        <f t="shared" si="7"/>
        <v>226320.22531733688</v>
      </c>
      <c r="AJ18" s="73">
        <f t="shared" si="7"/>
        <v>226946.23708370942</v>
      </c>
      <c r="AK18" s="73">
        <f t="shared" si="7"/>
        <v>227506.4767171196</v>
      </c>
      <c r="AL18" s="73">
        <f t="shared" si="7"/>
        <v>228007.8545884371</v>
      </c>
      <c r="AM18" s="73">
        <f t="shared" si="7"/>
        <v>228456.55502813417</v>
      </c>
      <c r="AN18" s="73">
        <f t="shared" si="7"/>
        <v>228858.11260795972</v>
      </c>
      <c r="AO18" s="73">
        <f t="shared" si="7"/>
        <v>229217.48040805417</v>
      </c>
      <c r="AP18" s="73">
        <f t="shared" si="7"/>
        <v>229539.09111155735</v>
      </c>
      <c r="AQ18" s="73">
        <f t="shared" si="7"/>
        <v>229826.91168029117</v>
      </c>
      <c r="AR18" s="73">
        <f t="shared" si="7"/>
        <v>230084.49228592374</v>
      </c>
      <c r="AS18" s="73">
        <f t="shared" si="7"/>
        <v>230315.01010016445</v>
      </c>
      <c r="AT18" s="73">
        <f t="shared" si="7"/>
        <v>230521.30848412786</v>
      </c>
      <c r="AU18" s="73">
        <f t="shared" si="7"/>
        <v>230705.93206025404</v>
      </c>
      <c r="AV18" s="73">
        <f t="shared" si="7"/>
        <v>230871.15809938611</v>
      </c>
      <c r="AW18" s="73">
        <f t="shared" si="7"/>
        <v>231019.02461015404</v>
      </c>
      <c r="AX18" s="73">
        <f t="shared" si="7"/>
        <v>231151.35547713804</v>
      </c>
      <c r="AY18" s="73">
        <f t="shared" si="7"/>
        <v>231269.78295788265</v>
      </c>
      <c r="AZ18" s="73">
        <f t="shared" si="7"/>
        <v>231375.7678162544</v>
      </c>
      <c r="BA18" s="73">
        <f t="shared" si="7"/>
        <v>231470.61734048184</v>
      </c>
      <c r="BB18" s="73">
        <f t="shared" si="7"/>
        <v>231555.5014681241</v>
      </c>
      <c r="BC18" s="73">
        <f t="shared" si="8"/>
        <v>231631.46721686426</v>
      </c>
      <c r="BD18" s="73">
        <f t="shared" si="9"/>
        <v>231699.4515991268</v>
      </c>
      <c r="BE18" s="73">
        <f t="shared" si="10"/>
        <v>231760.29317981636</v>
      </c>
      <c r="BF18" s="73">
        <f t="shared" si="11"/>
        <v>231814.74241973902</v>
      </c>
      <c r="BG18" s="73">
        <f t="shared" si="12"/>
        <v>231863.47093228839</v>
      </c>
      <c r="BH18" s="73">
        <f t="shared" si="13"/>
        <v>231907.07976757508</v>
      </c>
      <c r="BI18" s="73">
        <f t="shared" si="14"/>
        <v>231946.10682618141</v>
      </c>
      <c r="BJ18" s="73">
        <f t="shared" si="15"/>
        <v>231981.03349398731</v>
      </c>
      <c r="BK18" s="73">
        <f t="shared" si="16"/>
        <v>232012.29057990632</v>
      </c>
      <c r="BL18" s="73">
        <f t="shared" si="17"/>
        <v>232040.26362977119</v>
      </c>
      <c r="BM18" s="73">
        <f t="shared" si="18"/>
        <v>232065.29768191444</v>
      </c>
      <c r="BN18" s="73">
        <f t="shared" si="19"/>
        <v>232087.70152310224</v>
      </c>
      <c r="BO18" s="73">
        <f t="shared" si="20"/>
        <v>232107.75149731722</v>
      </c>
      <c r="BP18" s="73">
        <f t="shared" si="21"/>
        <v>232125.69491437016</v>
      </c>
      <c r="BQ18" s="73">
        <f t="shared" si="22"/>
        <v>232141.75310038499</v>
      </c>
      <c r="BR18" s="73">
        <f t="shared" si="23"/>
        <v>232156.12412778326</v>
      </c>
      <c r="BS18" s="73">
        <f t="shared" si="24"/>
        <v>232168.98525844218</v>
      </c>
      <c r="BT18" s="73">
        <f t="shared" si="25"/>
        <v>232180.49513016126</v>
      </c>
      <c r="BU18" s="73">
        <f t="shared" si="26"/>
        <v>232190.79571340725</v>
      </c>
      <c r="BV18" s="73">
        <f t="shared" si="27"/>
        <v>232200.01406247294</v>
      </c>
      <c r="BW18" s="73">
        <f t="shared" si="28"/>
        <v>232208.26388264986</v>
      </c>
      <c r="BX18" s="73">
        <f t="shared" si="29"/>
        <v>232215.64693274556</v>
      </c>
      <c r="BY18" s="73">
        <f t="shared" si="30"/>
        <v>232222.25428024482</v>
      </c>
      <c r="BZ18" s="73">
        <f t="shared" si="31"/>
        <v>232228.16742459714</v>
      </c>
      <c r="CA18" s="73">
        <f t="shared" si="32"/>
        <v>232233.45930248537</v>
      </c>
    </row>
    <row r="19" spans="2:79" s="32" customFormat="1" ht="15.75" x14ac:dyDescent="0.55000000000000004">
      <c r="B19" s="22" t="s">
        <v>19</v>
      </c>
      <c r="C19" s="78">
        <f>C16-$D$5</f>
        <v>-363146.72575086163</v>
      </c>
      <c r="D19" s="78">
        <f t="shared" ref="D19:BB21" si="35">D16-$D$5</f>
        <v>-336703.32422536844</v>
      </c>
      <c r="E19" s="78">
        <f t="shared" si="35"/>
        <v>-310663.53936520772</v>
      </c>
      <c r="F19" s="78">
        <f t="shared" si="35"/>
        <v>-285021.21060089389</v>
      </c>
      <c r="G19" s="78">
        <f t="shared" si="35"/>
        <v>-259770.27139428252</v>
      </c>
      <c r="H19" s="78">
        <f t="shared" si="35"/>
        <v>-234904.74780333092</v>
      </c>
      <c r="I19" s="78">
        <f t="shared" si="35"/>
        <v>-210418.75706876509</v>
      </c>
      <c r="J19" s="78">
        <f t="shared" si="35"/>
        <v>-186306.50622231915</v>
      </c>
      <c r="K19" s="78">
        <f t="shared" si="35"/>
        <v>-162562.2907162178</v>
      </c>
      <c r="L19" s="78">
        <f t="shared" si="35"/>
        <v>-139180.49307357738</v>
      </c>
      <c r="M19" s="78">
        <f t="shared" si="35"/>
        <v>-116155.58155940659</v>
      </c>
      <c r="N19" s="78">
        <f t="shared" si="35"/>
        <v>-93482.108871892327</v>
      </c>
      <c r="O19" s="78">
        <f t="shared" si="35"/>
        <v>-71154.710853660596</v>
      </c>
      <c r="P19" s="78">
        <f t="shared" si="35"/>
        <v>-49168.105222708662</v>
      </c>
      <c r="Q19" s="78">
        <f t="shared" si="35"/>
        <v>-27517.090322706732</v>
      </c>
      <c r="R19" s="78">
        <f t="shared" si="35"/>
        <v>-6196.5438923749607</v>
      </c>
      <c r="S19" s="78">
        <f t="shared" si="35"/>
        <v>14798.578146356449</v>
      </c>
      <c r="T19" s="78">
        <f t="shared" si="35"/>
        <v>35473.24288169021</v>
      </c>
      <c r="U19" s="78">
        <f t="shared" si="35"/>
        <v>55832.341587090283</v>
      </c>
      <c r="V19" s="78">
        <f t="shared" si="35"/>
        <v>75880.690878473863</v>
      </c>
      <c r="W19" s="78">
        <f t="shared" si="35"/>
        <v>95623.033853740839</v>
      </c>
      <c r="X19" s="78">
        <f t="shared" si="35"/>
        <v>115064.0412149097</v>
      </c>
      <c r="Y19" s="78">
        <f t="shared" si="35"/>
        <v>134208.31237312616</v>
      </c>
      <c r="Z19" s="78">
        <f t="shared" si="35"/>
        <v>153060.37653680565</v>
      </c>
      <c r="AA19" s="78">
        <f t="shared" si="35"/>
        <v>171624.69378316647</v>
      </c>
      <c r="AB19" s="78">
        <f t="shared" si="35"/>
        <v>189905.65611340862</v>
      </c>
      <c r="AC19" s="78">
        <f t="shared" si="35"/>
        <v>207907.58849178592</v>
      </c>
      <c r="AD19" s="78">
        <f t="shared" si="35"/>
        <v>225634.74986881914</v>
      </c>
      <c r="AE19" s="78">
        <f t="shared" si="35"/>
        <v>243091.33418889123</v>
      </c>
      <c r="AF19" s="78">
        <f t="shared" si="35"/>
        <v>260281.471382463</v>
      </c>
      <c r="AG19" s="78">
        <f t="shared" si="35"/>
        <v>277209.22834314418</v>
      </c>
      <c r="AH19" s="78">
        <f t="shared" si="35"/>
        <v>293878.60988985142</v>
      </c>
      <c r="AI19" s="78">
        <f t="shared" si="35"/>
        <v>310293.55971427995</v>
      </c>
      <c r="AJ19" s="78">
        <f t="shared" si="35"/>
        <v>326457.96131391416</v>
      </c>
      <c r="AK19" s="78">
        <f t="shared" si="35"/>
        <v>342375.63891079673</v>
      </c>
      <c r="AL19" s="78">
        <f t="shared" si="35"/>
        <v>358050.35835627443</v>
      </c>
      <c r="AM19" s="78">
        <f t="shared" si="35"/>
        <v>373485.82802193437</v>
      </c>
      <c r="AN19" s="78">
        <f t="shared" si="35"/>
        <v>388685.69967694173</v>
      </c>
      <c r="AO19" s="78">
        <f t="shared" si="35"/>
        <v>403653.56935198582</v>
      </c>
      <c r="AP19" s="78">
        <f t="shared" si="35"/>
        <v>418392.9781900401</v>
      </c>
      <c r="AQ19" s="78">
        <f t="shared" si="35"/>
        <v>432907.41328413587</v>
      </c>
      <c r="AR19" s="78">
        <f t="shared" si="35"/>
        <v>447200.3085023493</v>
      </c>
      <c r="AS19" s="78">
        <f t="shared" si="35"/>
        <v>461275.04530019616</v>
      </c>
      <c r="AT19" s="78">
        <f t="shared" si="35"/>
        <v>475134.9535206263</v>
      </c>
      <c r="AU19" s="78">
        <f t="shared" si="35"/>
        <v>488783.31218180817</v>
      </c>
      <c r="AV19" s="78">
        <f t="shared" si="35"/>
        <v>502223.35025288828</v>
      </c>
      <c r="AW19" s="78">
        <f t="shared" si="35"/>
        <v>515458.24741791061</v>
      </c>
      <c r="AX19" s="78">
        <f t="shared" si="35"/>
        <v>528491.1348280753</v>
      </c>
      <c r="AY19" s="78">
        <f t="shared" si="35"/>
        <v>541325.09584251617</v>
      </c>
      <c r="AZ19" s="78">
        <f t="shared" si="35"/>
        <v>553963.16675777058</v>
      </c>
      <c r="BA19" s="78">
        <f t="shared" si="35"/>
        <v>566408.33752611571</v>
      </c>
      <c r="BB19" s="78">
        <f t="shared" si="35"/>
        <v>578663.55246293999</v>
      </c>
      <c r="BC19" s="78">
        <f t="shared" ref="BC19:CA19" si="36">BC16-$D$5</f>
        <v>590731.71094331844</v>
      </c>
      <c r="BD19" s="78">
        <f t="shared" si="36"/>
        <v>602615.66808795498</v>
      </c>
      <c r="BE19" s="78">
        <f t="shared" si="36"/>
        <v>614318.23543865571</v>
      </c>
      <c r="BF19" s="78">
        <f t="shared" si="36"/>
        <v>625842.18162349146</v>
      </c>
      <c r="BG19" s="78">
        <f t="shared" si="36"/>
        <v>637190.23301180836</v>
      </c>
      <c r="BH19" s="78">
        <f t="shared" si="36"/>
        <v>648365.07435924001</v>
      </c>
      <c r="BI19" s="78">
        <f t="shared" si="36"/>
        <v>659369.34944287525</v>
      </c>
      <c r="BJ19" s="78">
        <f t="shared" si="36"/>
        <v>670205.6616867308</v>
      </c>
      <c r="BK19" s="78">
        <f t="shared" si="36"/>
        <v>680876.57477767672</v>
      </c>
      <c r="BL19" s="78">
        <f t="shared" si="36"/>
        <v>691384.61327196122</v>
      </c>
      <c r="BM19" s="78">
        <f t="shared" si="36"/>
        <v>701732.26319247764</v>
      </c>
      <c r="BN19" s="78">
        <f t="shared" si="36"/>
        <v>711921.97261691536</v>
      </c>
      <c r="BO19" s="78">
        <f t="shared" si="36"/>
        <v>721956.15225693281</v>
      </c>
      <c r="BP19" s="78">
        <f t="shared" si="36"/>
        <v>731837.176028491</v>
      </c>
      <c r="BQ19" s="78">
        <f t="shared" si="36"/>
        <v>741567.38161348179</v>
      </c>
      <c r="BR19" s="78">
        <f t="shared" si="36"/>
        <v>751149.07101278356</v>
      </c>
      <c r="BS19" s="78">
        <f t="shared" si="36"/>
        <v>760584.5110908749</v>
      </c>
      <c r="BT19" s="78">
        <f t="shared" si="36"/>
        <v>769875.93411213672</v>
      </c>
      <c r="BU19" s="78">
        <f t="shared" si="36"/>
        <v>779025.53826896753</v>
      </c>
      <c r="BV19" s="78">
        <f t="shared" si="36"/>
        <v>788035.48820183892</v>
      </c>
      <c r="BW19" s="78">
        <f t="shared" si="36"/>
        <v>796907.91551141185</v>
      </c>
      <c r="BX19" s="78">
        <f t="shared" si="36"/>
        <v>805644.91926283762</v>
      </c>
      <c r="BY19" s="78">
        <f t="shared" si="36"/>
        <v>814248.56648236094</v>
      </c>
      <c r="BZ19" s="78">
        <f t="shared" si="36"/>
        <v>822720.89264634252</v>
      </c>
      <c r="CA19" s="78">
        <f t="shared" si="36"/>
        <v>831063.9021628187</v>
      </c>
    </row>
    <row r="20" spans="2:79" s="32" customFormat="1" x14ac:dyDescent="0.45">
      <c r="B20" s="22" t="s">
        <v>20</v>
      </c>
      <c r="C20" s="78">
        <f t="shared" ref="C20:R21" si="37">C17-$D$5</f>
        <v>-363301.84061092616</v>
      </c>
      <c r="D20" s="78">
        <f t="shared" si="37"/>
        <v>-337163.05131283158</v>
      </c>
      <c r="E20" s="78">
        <f t="shared" si="37"/>
        <v>-311571.9123877341</v>
      </c>
      <c r="F20" s="78">
        <f t="shared" si="37"/>
        <v>-286516.94966490514</v>
      </c>
      <c r="G20" s="78">
        <f t="shared" si="37"/>
        <v>-261986.92937625333</v>
      </c>
      <c r="H20" s="78">
        <f t="shared" si="37"/>
        <v>-237970.85311949614</v>
      </c>
      <c r="I20" s="78">
        <f t="shared" si="37"/>
        <v>-214457.95292686133</v>
      </c>
      <c r="J20" s="78">
        <f t="shared" si="37"/>
        <v>-191437.68643710724</v>
      </c>
      <c r="K20" s="78">
        <f t="shared" si="37"/>
        <v>-168899.73216869714</v>
      </c>
      <c r="L20" s="78">
        <f t="shared" si="37"/>
        <v>-146833.98489200819</v>
      </c>
      <c r="M20" s="78">
        <f t="shared" si="37"/>
        <v>-125230.55109850032</v>
      </c>
      <c r="N20" s="78">
        <f t="shared" si="37"/>
        <v>-104079.74456481333</v>
      </c>
      <c r="O20" s="78">
        <f t="shared" si="37"/>
        <v>-83372.082009803562</v>
      </c>
      <c r="P20" s="78">
        <f t="shared" si="37"/>
        <v>-63098.27884257253</v>
      </c>
      <c r="Q20" s="78">
        <f t="shared" si="37"/>
        <v>-43249.24499958154</v>
      </c>
      <c r="R20" s="78">
        <f t="shared" si="37"/>
        <v>-23816.080868985271</v>
      </c>
      <c r="S20" s="78">
        <f t="shared" si="35"/>
        <v>-4790.0733003576752</v>
      </c>
      <c r="T20" s="78">
        <f t="shared" si="35"/>
        <v>13837.308301979909</v>
      </c>
      <c r="U20" s="78">
        <f t="shared" si="35"/>
        <v>32074.415803778975</v>
      </c>
      <c r="V20" s="78">
        <f t="shared" si="35"/>
        <v>49929.426085548184</v>
      </c>
      <c r="W20" s="78">
        <f t="shared" si="35"/>
        <v>67410.344708780234</v>
      </c>
      <c r="X20" s="78">
        <f t="shared" si="35"/>
        <v>84525.009505365335</v>
      </c>
      <c r="Y20" s="78">
        <f t="shared" si="35"/>
        <v>101281.09409180074</v>
      </c>
      <c r="Z20" s="78">
        <f t="shared" si="35"/>
        <v>117686.11130977154</v>
      </c>
      <c r="AA20" s="78">
        <f t="shared" si="35"/>
        <v>133747.41659464606</v>
      </c>
      <c r="AB20" s="78">
        <f t="shared" si="35"/>
        <v>149472.21127339534</v>
      </c>
      <c r="AC20" s="78">
        <f t="shared" si="35"/>
        <v>164867.54579341621</v>
      </c>
      <c r="AD20" s="78">
        <f t="shared" si="35"/>
        <v>179940.32288370491</v>
      </c>
      <c r="AE20" s="78">
        <f t="shared" si="35"/>
        <v>194697.30064979917</v>
      </c>
      <c r="AF20" s="78">
        <f t="shared" si="35"/>
        <v>209145.09560387617</v>
      </c>
      <c r="AG20" s="78">
        <f t="shared" si="35"/>
        <v>223290.18563136493</v>
      </c>
      <c r="AH20" s="78">
        <f t="shared" si="35"/>
        <v>237138.91289540322</v>
      </c>
      <c r="AI20" s="78">
        <f t="shared" si="35"/>
        <v>250697.48668044165</v>
      </c>
      <c r="AJ20" s="78">
        <f t="shared" si="35"/>
        <v>263971.98617626936</v>
      </c>
      <c r="AK20" s="78">
        <f t="shared" si="35"/>
        <v>276968.36320370995</v>
      </c>
      <c r="AL20" s="78">
        <f t="shared" si="35"/>
        <v>289692.44488320919</v>
      </c>
      <c r="AM20" s="78">
        <f t="shared" si="35"/>
        <v>302149.93624751235</v>
      </c>
      <c r="AN20" s="78">
        <f t="shared" si="35"/>
        <v>314346.42279960075</v>
      </c>
      <c r="AO20" s="78">
        <f t="shared" si="35"/>
        <v>326287.37301703612</v>
      </c>
      <c r="AP20" s="78">
        <f t="shared" si="35"/>
        <v>337978.14080383396</v>
      </c>
      <c r="AQ20" s="78">
        <f t="shared" si="35"/>
        <v>349423.96789096715</v>
      </c>
      <c r="AR20" s="78">
        <f t="shared" si="35"/>
        <v>360629.98618657433</v>
      </c>
      <c r="AS20" s="78">
        <f t="shared" si="35"/>
        <v>371601.22007692803</v>
      </c>
      <c r="AT20" s="78">
        <f t="shared" si="35"/>
        <v>382342.58867919317</v>
      </c>
      <c r="AU20" s="78">
        <f t="shared" si="35"/>
        <v>392858.90804698749</v>
      </c>
      <c r="AV20" s="78">
        <f t="shared" si="35"/>
        <v>403154.89332973119</v>
      </c>
      <c r="AW20" s="78">
        <f t="shared" si="35"/>
        <v>413235.16088675451</v>
      </c>
      <c r="AX20" s="78">
        <f t="shared" si="35"/>
        <v>423104.23035711225</v>
      </c>
      <c r="AY20" s="78">
        <f t="shared" si="35"/>
        <v>432766.52668603114</v>
      </c>
      <c r="AZ20" s="78">
        <f t="shared" si="35"/>
        <v>442226.38210890058</v>
      </c>
      <c r="BA20" s="78">
        <f t="shared" si="35"/>
        <v>451488.03809369542</v>
      </c>
      <c r="BB20" s="78">
        <f t="shared" si="35"/>
        <v>460555.6472427015</v>
      </c>
      <c r="BC20" s="78">
        <f t="shared" ref="BC20:CA20" si="38">BC17-$D$5</f>
        <v>469433.27515439724</v>
      </c>
      <c r="BD20" s="78">
        <f t="shared" si="38"/>
        <v>478124.90224632574</v>
      </c>
      <c r="BE20" s="78">
        <f t="shared" si="38"/>
        <v>486634.42553977447</v>
      </c>
      <c r="BF20" s="78">
        <f t="shared" si="38"/>
        <v>494965.6604070632</v>
      </c>
      <c r="BG20" s="78">
        <f t="shared" si="38"/>
        <v>503122.34228222352</v>
      </c>
      <c r="BH20" s="78">
        <f t="shared" si="38"/>
        <v>511108.12833583646</v>
      </c>
      <c r="BI20" s="78">
        <f t="shared" si="38"/>
        <v>518926.59911478008</v>
      </c>
      <c r="BJ20" s="78">
        <f t="shared" si="38"/>
        <v>526581.26014762092</v>
      </c>
      <c r="BK20" s="78">
        <f t="shared" si="38"/>
        <v>534075.54351637047</v>
      </c>
      <c r="BL20" s="78">
        <f t="shared" si="38"/>
        <v>541412.8093953107</v>
      </c>
      <c r="BM20" s="78">
        <f t="shared" si="38"/>
        <v>548596.34755757847</v>
      </c>
      <c r="BN20" s="78">
        <f t="shared" si="38"/>
        <v>555629.37885018438</v>
      </c>
      <c r="BO20" s="78">
        <f t="shared" si="38"/>
        <v>562515.05663812836</v>
      </c>
      <c r="BP20" s="78">
        <f t="shared" si="38"/>
        <v>569256.46821825753</v>
      </c>
      <c r="BQ20" s="78">
        <f t="shared" si="38"/>
        <v>575856.63620350242</v>
      </c>
      <c r="BR20" s="78">
        <f t="shared" si="38"/>
        <v>582318.51987811073</v>
      </c>
      <c r="BS20" s="78">
        <f t="shared" si="38"/>
        <v>588645.01652448659</v>
      </c>
      <c r="BT20" s="78">
        <f t="shared" si="38"/>
        <v>594838.9627222307</v>
      </c>
      <c r="BU20" s="78">
        <f t="shared" si="38"/>
        <v>600903.1356199634</v>
      </c>
      <c r="BV20" s="78">
        <f t="shared" si="38"/>
        <v>606840.25418050052</v>
      </c>
      <c r="BW20" s="78">
        <f t="shared" si="38"/>
        <v>612652.98039994168</v>
      </c>
      <c r="BX20" s="78">
        <f t="shared" si="38"/>
        <v>618343.9205012155</v>
      </c>
      <c r="BY20" s="78">
        <f t="shared" si="38"/>
        <v>623915.62610261934</v>
      </c>
      <c r="BZ20" s="78">
        <f t="shared" si="38"/>
        <v>629370.59536187514</v>
      </c>
      <c r="CA20" s="78">
        <f t="shared" si="38"/>
        <v>634711.27409621596</v>
      </c>
    </row>
    <row r="21" spans="2:79" s="32" customFormat="1" ht="15.75" x14ac:dyDescent="0.55000000000000004">
      <c r="B21" s="22" t="s">
        <v>21</v>
      </c>
      <c r="C21" s="78">
        <f t="shared" si="37"/>
        <v>-365595.57902273134</v>
      </c>
      <c r="D21" s="78">
        <f t="shared" si="35"/>
        <v>-343755.21659453318</v>
      </c>
      <c r="E21" s="78">
        <f t="shared" si="35"/>
        <v>-324209.51905721601</v>
      </c>
      <c r="F21" s="78">
        <f t="shared" si="35"/>
        <v>-306717.39668625023</v>
      </c>
      <c r="G21" s="78">
        <f t="shared" si="35"/>
        <v>-291063.08992862911</v>
      </c>
      <c r="H21" s="78">
        <f t="shared" si="35"/>
        <v>-277053.50808003324</v>
      </c>
      <c r="I21" s="78">
        <f t="shared" si="35"/>
        <v>-264515.84757475677</v>
      </c>
      <c r="J21" s="78">
        <f t="shared" si="35"/>
        <v>-253295.46051079003</v>
      </c>
      <c r="K21" s="78">
        <f t="shared" si="35"/>
        <v>-243253.94711901736</v>
      </c>
      <c r="L21" s="78">
        <f t="shared" si="35"/>
        <v>-234267.44864776926</v>
      </c>
      <c r="M21" s="78">
        <f t="shared" si="35"/>
        <v>-226225.11960602223</v>
      </c>
      <c r="N21" s="78">
        <f t="shared" si="35"/>
        <v>-219027.76052087187</v>
      </c>
      <c r="O21" s="78">
        <f t="shared" si="35"/>
        <v>-212586.59434479315</v>
      </c>
      <c r="P21" s="78">
        <f t="shared" si="35"/>
        <v>-206822.17142007619</v>
      </c>
      <c r="Q21" s="78">
        <f t="shared" si="35"/>
        <v>-201663.38949353516</v>
      </c>
      <c r="R21" s="78">
        <f t="shared" si="35"/>
        <v>-197046.61669369531</v>
      </c>
      <c r="S21" s="78">
        <f t="shared" si="35"/>
        <v>-192914.90665267163</v>
      </c>
      <c r="T21" s="78">
        <f t="shared" si="35"/>
        <v>-189217.29609152643</v>
      </c>
      <c r="U21" s="78">
        <f t="shared" si="35"/>
        <v>-185908.17620505317</v>
      </c>
      <c r="V21" s="78">
        <f t="shared" si="35"/>
        <v>-182946.73009222583</v>
      </c>
      <c r="W21" s="78">
        <f t="shared" si="35"/>
        <v>-180296.42929320369</v>
      </c>
      <c r="X21" s="78">
        <f t="shared" si="35"/>
        <v>-177924.58322284202</v>
      </c>
      <c r="Y21" s="78">
        <f t="shared" si="35"/>
        <v>-175801.93594311975</v>
      </c>
      <c r="Z21" s="78">
        <f t="shared" si="35"/>
        <v>-173902.30530080519</v>
      </c>
      <c r="AA21" s="78">
        <f t="shared" si="35"/>
        <v>-172202.25997924214</v>
      </c>
      <c r="AB21" s="78">
        <f t="shared" si="35"/>
        <v>-170680.83048079661</v>
      </c>
      <c r="AC21" s="78">
        <f t="shared" si="35"/>
        <v>-169319.25047502827</v>
      </c>
      <c r="AD21" s="78">
        <f t="shared" si="35"/>
        <v>-168100.72532220176</v>
      </c>
      <c r="AE21" s="78">
        <f t="shared" si="35"/>
        <v>-167010.22491695161</v>
      </c>
      <c r="AF21" s="78">
        <f t="shared" si="35"/>
        <v>-166034.29829689601</v>
      </c>
      <c r="AG21" s="78">
        <f t="shared" si="35"/>
        <v>-165160.90772945766</v>
      </c>
      <c r="AH21" s="78">
        <f t="shared" si="35"/>
        <v>-164379.28023040778</v>
      </c>
      <c r="AI21" s="78">
        <f t="shared" si="35"/>
        <v>-163679.77468266312</v>
      </c>
      <c r="AJ21" s="78">
        <f t="shared" si="35"/>
        <v>-163053.76291629058</v>
      </c>
      <c r="AK21" s="78">
        <f t="shared" si="35"/>
        <v>-162493.5232828804</v>
      </c>
      <c r="AL21" s="78">
        <f t="shared" si="35"/>
        <v>-161992.1454115629</v>
      </c>
      <c r="AM21" s="78">
        <f t="shared" si="35"/>
        <v>-161543.44497186583</v>
      </c>
      <c r="AN21" s="78">
        <f t="shared" si="35"/>
        <v>-161141.88739204028</v>
      </c>
      <c r="AO21" s="78">
        <f t="shared" si="35"/>
        <v>-160782.51959194583</v>
      </c>
      <c r="AP21" s="78">
        <f t="shared" si="35"/>
        <v>-160460.90888844265</v>
      </c>
      <c r="AQ21" s="78">
        <f t="shared" si="35"/>
        <v>-160173.08831970883</v>
      </c>
      <c r="AR21" s="78">
        <f t="shared" si="35"/>
        <v>-159915.50771407626</v>
      </c>
      <c r="AS21" s="78">
        <f t="shared" si="35"/>
        <v>-159684.98989983555</v>
      </c>
      <c r="AT21" s="78">
        <f t="shared" si="35"/>
        <v>-159478.69151587214</v>
      </c>
      <c r="AU21" s="78">
        <f t="shared" si="35"/>
        <v>-159294.06793974596</v>
      </c>
      <c r="AV21" s="78">
        <f t="shared" si="35"/>
        <v>-159128.84190061389</v>
      </c>
      <c r="AW21" s="78">
        <f t="shared" si="35"/>
        <v>-158980.97538984596</v>
      </c>
      <c r="AX21" s="78">
        <f t="shared" si="35"/>
        <v>-158848.64452286196</v>
      </c>
      <c r="AY21" s="78">
        <f t="shared" si="35"/>
        <v>-158730.21704211735</v>
      </c>
      <c r="AZ21" s="78">
        <f t="shared" si="35"/>
        <v>-158624.2321837456</v>
      </c>
      <c r="BA21" s="78">
        <f t="shared" si="35"/>
        <v>-158529.38265951816</v>
      </c>
      <c r="BB21" s="78">
        <f t="shared" si="35"/>
        <v>-158444.4985318759</v>
      </c>
      <c r="BC21" s="78">
        <f t="shared" ref="BC21:CA21" si="39">BC18-$D$5</f>
        <v>-158368.53278313574</v>
      </c>
      <c r="BD21" s="78">
        <f t="shared" si="39"/>
        <v>-158300.5484008732</v>
      </c>
      <c r="BE21" s="78">
        <f t="shared" si="39"/>
        <v>-158239.70682018364</v>
      </c>
      <c r="BF21" s="78">
        <f t="shared" si="39"/>
        <v>-158185.25758026098</v>
      </c>
      <c r="BG21" s="78">
        <f t="shared" si="39"/>
        <v>-158136.52906771161</v>
      </c>
      <c r="BH21" s="78">
        <f t="shared" si="39"/>
        <v>-158092.92023242492</v>
      </c>
      <c r="BI21" s="78">
        <f t="shared" si="39"/>
        <v>-158053.89317381859</v>
      </c>
      <c r="BJ21" s="78">
        <f t="shared" si="39"/>
        <v>-158018.96650601269</v>
      </c>
      <c r="BK21" s="78">
        <f t="shared" si="39"/>
        <v>-157987.70942009368</v>
      </c>
      <c r="BL21" s="78">
        <f t="shared" si="39"/>
        <v>-157959.73637022881</v>
      </c>
      <c r="BM21" s="78">
        <f t="shared" si="39"/>
        <v>-157934.70231808556</v>
      </c>
      <c r="BN21" s="78">
        <f t="shared" si="39"/>
        <v>-157912.29847689776</v>
      </c>
      <c r="BO21" s="78">
        <f t="shared" si="39"/>
        <v>-157892.24850268278</v>
      </c>
      <c r="BP21" s="78">
        <f t="shared" si="39"/>
        <v>-157874.30508562984</v>
      </c>
      <c r="BQ21" s="78">
        <f t="shared" si="39"/>
        <v>-157858.24689961501</v>
      </c>
      <c r="BR21" s="78">
        <f t="shared" si="39"/>
        <v>-157843.87587221674</v>
      </c>
      <c r="BS21" s="78">
        <f t="shared" si="39"/>
        <v>-157831.01474155782</v>
      </c>
      <c r="BT21" s="78">
        <f t="shared" si="39"/>
        <v>-157819.50486983874</v>
      </c>
      <c r="BU21" s="78">
        <f t="shared" si="39"/>
        <v>-157809.20428659275</v>
      </c>
      <c r="BV21" s="78">
        <f t="shared" si="39"/>
        <v>-157799.98593752706</v>
      </c>
      <c r="BW21" s="78">
        <f t="shared" si="39"/>
        <v>-157791.73611735014</v>
      </c>
      <c r="BX21" s="78">
        <f t="shared" si="39"/>
        <v>-157784.35306725444</v>
      </c>
      <c r="BY21" s="78">
        <f t="shared" si="39"/>
        <v>-157777.74571975518</v>
      </c>
      <c r="BZ21" s="78">
        <f t="shared" si="39"/>
        <v>-157771.83257540286</v>
      </c>
      <c r="CA21" s="78">
        <f t="shared" si="39"/>
        <v>-157766.54069751463</v>
      </c>
    </row>
    <row r="22" spans="2:79" s="32" customFormat="1" x14ac:dyDescent="0.45"/>
    <row r="23" spans="2:79" s="32" customFormat="1" x14ac:dyDescent="0.45"/>
    <row r="24" spans="2:79" s="32" customFormat="1" x14ac:dyDescent="0.45">
      <c r="B24" s="72" t="s">
        <v>31</v>
      </c>
      <c r="C24" s="78">
        <f>C12</f>
        <v>27269.5</v>
      </c>
      <c r="D24" s="78">
        <f>C24+D12</f>
        <v>54539</v>
      </c>
      <c r="E24" s="78">
        <f t="shared" ref="E24:BB24" si="40">D24+E12</f>
        <v>81808.5</v>
      </c>
      <c r="F24" s="78">
        <f t="shared" si="40"/>
        <v>109078</v>
      </c>
      <c r="G24" s="78">
        <f t="shared" si="40"/>
        <v>136347.5</v>
      </c>
      <c r="H24" s="78">
        <f t="shared" si="40"/>
        <v>163617</v>
      </c>
      <c r="I24" s="78">
        <f t="shared" si="40"/>
        <v>190886.5</v>
      </c>
      <c r="J24" s="78">
        <f t="shared" si="40"/>
        <v>218156</v>
      </c>
      <c r="K24" s="78">
        <f t="shared" si="40"/>
        <v>245425.5</v>
      </c>
      <c r="L24" s="78">
        <f t="shared" si="40"/>
        <v>272695</v>
      </c>
      <c r="M24" s="78">
        <f t="shared" si="40"/>
        <v>299964.5</v>
      </c>
      <c r="N24" s="78">
        <f t="shared" si="40"/>
        <v>327234</v>
      </c>
      <c r="O24" s="78">
        <f t="shared" si="40"/>
        <v>354503.5</v>
      </c>
      <c r="P24" s="77">
        <f t="shared" si="40"/>
        <v>381773</v>
      </c>
      <c r="Q24" s="77">
        <f t="shared" si="40"/>
        <v>409042.5</v>
      </c>
      <c r="R24" s="78">
        <f t="shared" si="40"/>
        <v>436312</v>
      </c>
      <c r="S24" s="78">
        <f t="shared" si="40"/>
        <v>463581.5</v>
      </c>
      <c r="T24" s="78">
        <f t="shared" si="40"/>
        <v>490851</v>
      </c>
      <c r="U24" s="78">
        <f t="shared" si="40"/>
        <v>518120.5</v>
      </c>
      <c r="V24" s="78">
        <f t="shared" si="40"/>
        <v>545390</v>
      </c>
      <c r="W24" s="78">
        <f t="shared" si="40"/>
        <v>572659.5</v>
      </c>
      <c r="X24" s="78">
        <f t="shared" si="40"/>
        <v>599929</v>
      </c>
      <c r="Y24" s="78">
        <f t="shared" si="40"/>
        <v>627198.5</v>
      </c>
      <c r="Z24" s="78">
        <f t="shared" si="40"/>
        <v>654468</v>
      </c>
      <c r="AA24" s="78">
        <f t="shared" si="40"/>
        <v>681737.5</v>
      </c>
      <c r="AB24" s="78">
        <f t="shared" si="40"/>
        <v>709007</v>
      </c>
      <c r="AC24" s="78">
        <f t="shared" si="40"/>
        <v>736276.5</v>
      </c>
      <c r="AD24" s="78">
        <f t="shared" si="40"/>
        <v>763546</v>
      </c>
      <c r="AE24" s="78">
        <f t="shared" si="40"/>
        <v>790815.5</v>
      </c>
      <c r="AF24" s="78">
        <f t="shared" si="40"/>
        <v>818085</v>
      </c>
      <c r="AG24" s="78">
        <f t="shared" si="40"/>
        <v>845354.5</v>
      </c>
      <c r="AH24" s="78">
        <f t="shared" si="40"/>
        <v>872624</v>
      </c>
      <c r="AI24" s="78">
        <f t="shared" si="40"/>
        <v>899893.5</v>
      </c>
      <c r="AJ24" s="78">
        <f t="shared" si="40"/>
        <v>927163</v>
      </c>
      <c r="AK24" s="78">
        <f t="shared" si="40"/>
        <v>954432.5</v>
      </c>
      <c r="AL24" s="78">
        <f t="shared" si="40"/>
        <v>981702</v>
      </c>
      <c r="AM24" s="78">
        <f t="shared" si="40"/>
        <v>1008971.5</v>
      </c>
      <c r="AN24" s="78">
        <f t="shared" si="40"/>
        <v>1036241</v>
      </c>
      <c r="AO24" s="78">
        <f t="shared" si="40"/>
        <v>1063510.5</v>
      </c>
      <c r="AP24" s="78">
        <f t="shared" si="40"/>
        <v>1090780</v>
      </c>
      <c r="AQ24" s="78">
        <f t="shared" si="40"/>
        <v>1118049.5</v>
      </c>
      <c r="AR24" s="78">
        <f t="shared" si="40"/>
        <v>1145319</v>
      </c>
      <c r="AS24" s="78">
        <f t="shared" si="40"/>
        <v>1172588.5</v>
      </c>
      <c r="AT24" s="78">
        <f t="shared" si="40"/>
        <v>1199858</v>
      </c>
      <c r="AU24" s="78">
        <f t="shared" si="40"/>
        <v>1227127.5</v>
      </c>
      <c r="AV24" s="78">
        <f t="shared" si="40"/>
        <v>1254397</v>
      </c>
      <c r="AW24" s="78">
        <f t="shared" si="40"/>
        <v>1281666.5</v>
      </c>
      <c r="AX24" s="78">
        <f t="shared" si="40"/>
        <v>1308936</v>
      </c>
      <c r="AY24" s="78">
        <f t="shared" si="40"/>
        <v>1336205.5</v>
      </c>
      <c r="AZ24" s="78">
        <f t="shared" si="40"/>
        <v>1363475</v>
      </c>
      <c r="BA24" s="78">
        <f t="shared" si="40"/>
        <v>1390744.5</v>
      </c>
      <c r="BB24" s="78">
        <f t="shared" si="40"/>
        <v>1418014</v>
      </c>
    </row>
    <row r="25" spans="2:79" s="80" customFormat="1" x14ac:dyDescent="0.45">
      <c r="L25" s="81">
        <f>K11+((D5-K24)/K24)</f>
        <v>9.5890769296588978</v>
      </c>
      <c r="M25" s="80" t="s">
        <v>32</v>
      </c>
      <c r="P25" s="80">
        <f>(390000-S17)/(T17-S17)+17</f>
        <v>17.257152261258049</v>
      </c>
    </row>
    <row r="27" spans="2:79" x14ac:dyDescent="0.45">
      <c r="K27" s="22" t="s">
        <v>31</v>
      </c>
      <c r="L27" s="5">
        <v>14.7</v>
      </c>
    </row>
    <row r="28" spans="2:79" ht="15.75" x14ac:dyDescent="0.55000000000000004">
      <c r="K28" s="22" t="s">
        <v>19</v>
      </c>
      <c r="L28" s="5">
        <v>16.3</v>
      </c>
    </row>
    <row r="29" spans="2:79" x14ac:dyDescent="0.45">
      <c r="K29" s="22" t="s">
        <v>20</v>
      </c>
      <c r="L29" s="5">
        <v>17.260000000000002</v>
      </c>
    </row>
    <row r="30" spans="2:79" ht="15.75" x14ac:dyDescent="0.55000000000000004">
      <c r="K30" s="22" t="s">
        <v>21</v>
      </c>
      <c r="L30" s="7" t="s">
        <v>42</v>
      </c>
    </row>
  </sheetData>
  <mergeCells count="1">
    <mergeCell ref="H3:I3"/>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C4:H18"/>
  <sheetViews>
    <sheetView zoomScale="85" zoomScaleNormal="85" workbookViewId="0">
      <selection activeCell="C11" sqref="C11"/>
    </sheetView>
  </sheetViews>
  <sheetFormatPr defaultRowHeight="14.25" x14ac:dyDescent="0.45"/>
  <cols>
    <col min="3" max="3" width="17" customWidth="1"/>
    <col min="4" max="8" width="9.1328125" style="3"/>
  </cols>
  <sheetData>
    <row r="4" spans="3:8" x14ac:dyDescent="0.45">
      <c r="D4" s="7" t="s">
        <v>76</v>
      </c>
      <c r="E4" s="7" t="s">
        <v>77</v>
      </c>
      <c r="F4" s="7" t="s">
        <v>78</v>
      </c>
      <c r="G4" s="7" t="s">
        <v>79</v>
      </c>
      <c r="H4" s="7" t="s">
        <v>80</v>
      </c>
    </row>
    <row r="5" spans="3:8" x14ac:dyDescent="0.45">
      <c r="C5" s="6" t="s">
        <v>178</v>
      </c>
      <c r="D5" s="128">
        <v>208000</v>
      </c>
      <c r="E5" s="128">
        <v>300000</v>
      </c>
      <c r="F5" s="128">
        <v>139000</v>
      </c>
      <c r="G5" s="128">
        <v>208000</v>
      </c>
      <c r="H5" s="128">
        <v>208000</v>
      </c>
    </row>
    <row r="6" spans="3:8" x14ac:dyDescent="0.45">
      <c r="C6" s="6" t="s">
        <v>31</v>
      </c>
      <c r="D6" s="129">
        <v>11.08113727324705</v>
      </c>
      <c r="E6" s="129">
        <v>11</v>
      </c>
      <c r="F6" s="129">
        <v>13.015297835794055</v>
      </c>
      <c r="G6" s="129">
        <v>11.072886658293337</v>
      </c>
      <c r="H6" s="129">
        <v>9.0956248748986024</v>
      </c>
    </row>
    <row r="7" spans="3:8" x14ac:dyDescent="0.45">
      <c r="C7" s="6" t="s">
        <v>34</v>
      </c>
      <c r="D7" s="129">
        <v>13.017116490788329</v>
      </c>
      <c r="E7" s="129" t="s">
        <v>33</v>
      </c>
      <c r="F7" s="129">
        <v>14.048486147428848</v>
      </c>
      <c r="G7" s="129">
        <v>13.009354445453084</v>
      </c>
      <c r="H7" s="129">
        <v>10.019735848167578</v>
      </c>
    </row>
    <row r="8" spans="3:8" x14ac:dyDescent="0.45">
      <c r="C8" s="6" t="s">
        <v>20</v>
      </c>
      <c r="D8" s="129">
        <v>13.057642773451841</v>
      </c>
      <c r="E8" s="129" t="s">
        <v>33</v>
      </c>
      <c r="F8" s="129">
        <v>15.023747634886554</v>
      </c>
      <c r="G8" s="129">
        <v>13.04957145494469</v>
      </c>
      <c r="H8" s="129">
        <v>11.015578964453946</v>
      </c>
    </row>
    <row r="9" spans="3:8" x14ac:dyDescent="0.45">
      <c r="C9" s="6" t="s">
        <v>35</v>
      </c>
      <c r="D9" s="128" t="s">
        <v>33</v>
      </c>
      <c r="E9" s="128" t="s">
        <v>33</v>
      </c>
      <c r="F9" s="128" t="s">
        <v>33</v>
      </c>
      <c r="G9" s="128" t="s">
        <v>33</v>
      </c>
      <c r="H9" s="128" t="s">
        <v>33</v>
      </c>
    </row>
    <row r="11" spans="3:8" x14ac:dyDescent="0.45">
      <c r="C11" t="s">
        <v>179</v>
      </c>
      <c r="D11" s="3">
        <v>25.625</v>
      </c>
    </row>
    <row r="13" spans="3:8" x14ac:dyDescent="0.45">
      <c r="D13" s="7" t="s">
        <v>76</v>
      </c>
      <c r="E13" s="7" t="s">
        <v>77</v>
      </c>
      <c r="F13" s="7" t="s">
        <v>78</v>
      </c>
      <c r="G13" s="7" t="s">
        <v>79</v>
      </c>
      <c r="H13" s="7" t="s">
        <v>80</v>
      </c>
    </row>
    <row r="14" spans="3:8" x14ac:dyDescent="0.45">
      <c r="C14" t="s">
        <v>178</v>
      </c>
      <c r="D14" s="130">
        <f>D5/$D$11</f>
        <v>8117.0731707317073</v>
      </c>
      <c r="E14" s="130">
        <f t="shared" ref="E14:H14" si="0">E5/$D$11</f>
        <v>11707.317073170732</v>
      </c>
      <c r="F14" s="130">
        <f t="shared" si="0"/>
        <v>5424.3902439024387</v>
      </c>
      <c r="G14" s="130">
        <f t="shared" si="0"/>
        <v>8117.0731707317073</v>
      </c>
      <c r="H14" s="130">
        <f t="shared" si="0"/>
        <v>8117.0731707317073</v>
      </c>
    </row>
    <row r="15" spans="3:8" x14ac:dyDescent="0.45">
      <c r="C15" s="6" t="s">
        <v>31</v>
      </c>
      <c r="D15" s="129">
        <v>11.08113727324705</v>
      </c>
      <c r="E15" s="129">
        <v>16.016134591497636</v>
      </c>
      <c r="F15" s="129">
        <v>13.015297835794055</v>
      </c>
      <c r="G15" s="129">
        <v>11.072886658293337</v>
      </c>
      <c r="H15" s="129">
        <v>9.0956248748986024</v>
      </c>
    </row>
    <row r="16" spans="3:8" x14ac:dyDescent="0.45">
      <c r="C16" s="6" t="s">
        <v>34</v>
      </c>
      <c r="D16" s="129">
        <v>13.017116490788329</v>
      </c>
      <c r="E16" s="129">
        <v>18.042020205272458</v>
      </c>
      <c r="F16" s="129">
        <v>14.048486147428848</v>
      </c>
      <c r="G16" s="129">
        <v>13.009354445453084</v>
      </c>
      <c r="H16" s="129">
        <v>10.019735848167578</v>
      </c>
    </row>
    <row r="17" spans="3:8" x14ac:dyDescent="0.45">
      <c r="C17" s="6" t="s">
        <v>20</v>
      </c>
      <c r="D17" s="129">
        <v>13.057642773451841</v>
      </c>
      <c r="E17" s="129">
        <v>20.007779179107022</v>
      </c>
      <c r="F17" s="129">
        <v>15.023747634886554</v>
      </c>
      <c r="G17" s="129">
        <v>13.04957145494469</v>
      </c>
      <c r="H17" s="129">
        <v>11.015578964453946</v>
      </c>
    </row>
    <row r="18" spans="3:8" x14ac:dyDescent="0.45">
      <c r="C18" s="6" t="s">
        <v>35</v>
      </c>
      <c r="D18" s="7" t="s">
        <v>33</v>
      </c>
      <c r="E18" s="7" t="s">
        <v>33</v>
      </c>
      <c r="F18" s="7" t="s">
        <v>33</v>
      </c>
      <c r="G18" s="7" t="s">
        <v>33</v>
      </c>
      <c r="H18" s="7" t="s">
        <v>33</v>
      </c>
    </row>
  </sheetData>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J108"/>
  <sheetViews>
    <sheetView tabSelected="1" topLeftCell="E58" zoomScaleNormal="100" workbookViewId="0">
      <selection activeCell="I70" sqref="I70"/>
    </sheetView>
  </sheetViews>
  <sheetFormatPr defaultRowHeight="14.25" x14ac:dyDescent="0.45"/>
  <cols>
    <col min="2" max="2" width="26.33203125" style="26" customWidth="1"/>
    <col min="3" max="3" width="28.46484375" customWidth="1"/>
    <col min="4" max="4" width="40" customWidth="1"/>
    <col min="5" max="5" width="27.6640625" customWidth="1"/>
    <col min="6" max="6" width="28.53125" customWidth="1"/>
    <col min="7" max="7" width="21.6640625" customWidth="1"/>
    <col min="8" max="8" width="28.53125" customWidth="1"/>
    <col min="9" max="9" width="32.33203125" customWidth="1"/>
    <col min="10" max="10" width="31.6640625" customWidth="1"/>
  </cols>
  <sheetData>
    <row r="1" spans="2:8" ht="18" x14ac:dyDescent="0.55000000000000004">
      <c r="B1" s="29" t="s">
        <v>74</v>
      </c>
    </row>
    <row r="2" spans="2:8" ht="14.65" thickBot="1" x14ac:dyDescent="0.5"/>
    <row r="3" spans="2:8" s="35" customFormat="1" ht="10.9" thickBot="1" x14ac:dyDescent="0.4">
      <c r="B3" s="33"/>
      <c r="C3" s="34" t="s">
        <v>76</v>
      </c>
      <c r="D3" s="34" t="s">
        <v>77</v>
      </c>
      <c r="E3" s="34" t="s">
        <v>78</v>
      </c>
      <c r="F3" s="34" t="s">
        <v>79</v>
      </c>
      <c r="G3" s="34" t="s">
        <v>80</v>
      </c>
    </row>
    <row r="4" spans="2:8" s="35" customFormat="1" ht="35.25" customHeight="1" x14ac:dyDescent="0.35">
      <c r="B4" s="45" t="s">
        <v>75</v>
      </c>
      <c r="C4" s="24" t="s">
        <v>98</v>
      </c>
      <c r="D4" s="24" t="s">
        <v>99</v>
      </c>
      <c r="E4" s="24" t="s">
        <v>128</v>
      </c>
      <c r="F4" s="24" t="s">
        <v>114</v>
      </c>
      <c r="G4" s="23" t="s">
        <v>124</v>
      </c>
    </row>
    <row r="5" spans="2:8" s="35" customFormat="1" ht="30.75" thickBot="1" x14ac:dyDescent="0.4">
      <c r="B5" s="39" t="s">
        <v>81</v>
      </c>
      <c r="C5" s="46" t="s">
        <v>96</v>
      </c>
      <c r="D5" s="25" t="s">
        <v>100</v>
      </c>
      <c r="E5" s="46" t="s">
        <v>110</v>
      </c>
      <c r="F5" s="47" t="s">
        <v>115</v>
      </c>
      <c r="G5" s="47" t="s">
        <v>119</v>
      </c>
      <c r="H5" s="35">
        <v>4000</v>
      </c>
    </row>
    <row r="6" spans="2:8" s="35" customFormat="1" ht="10.9" thickBot="1" x14ac:dyDescent="0.4">
      <c r="B6" s="39" t="s">
        <v>82</v>
      </c>
      <c r="C6" s="37" t="s">
        <v>22</v>
      </c>
      <c r="D6" s="37" t="s">
        <v>23</v>
      </c>
      <c r="E6" s="40" t="s">
        <v>23</v>
      </c>
      <c r="F6" s="40" t="s">
        <v>116</v>
      </c>
      <c r="G6" s="40" t="s">
        <v>120</v>
      </c>
    </row>
    <row r="7" spans="2:8" s="35" customFormat="1" ht="10.9" thickBot="1" x14ac:dyDescent="0.4">
      <c r="B7" s="39" t="s">
        <v>83</v>
      </c>
      <c r="C7" s="37" t="s">
        <v>22</v>
      </c>
      <c r="D7" s="37" t="s">
        <v>23</v>
      </c>
      <c r="E7" s="40" t="s">
        <v>22</v>
      </c>
      <c r="F7" s="40" t="s">
        <v>117</v>
      </c>
      <c r="G7" s="40" t="s">
        <v>121</v>
      </c>
      <c r="H7" s="35">
        <f>12031*0.1625</f>
        <v>1955.0375000000001</v>
      </c>
    </row>
    <row r="8" spans="2:8" s="35" customFormat="1" ht="10.9" thickBot="1" x14ac:dyDescent="0.4">
      <c r="B8" s="42" t="s">
        <v>84</v>
      </c>
      <c r="C8" s="43">
        <f>3100*1.038</f>
        <v>3217.8</v>
      </c>
      <c r="D8" s="43">
        <v>0</v>
      </c>
      <c r="E8" s="44">
        <f>4000*1.038</f>
        <v>4152</v>
      </c>
      <c r="F8" s="44">
        <f>0.22*5023+3800*1.038+3300*1.038</f>
        <v>8474.86</v>
      </c>
      <c r="G8" s="44">
        <f>1955+5000*1.038+5100*1.038</f>
        <v>12438.8</v>
      </c>
      <c r="H8" s="35">
        <f>0.22*5023</f>
        <v>1105.06</v>
      </c>
    </row>
    <row r="9" spans="2:8" s="35" customFormat="1" ht="10.9" thickBot="1" x14ac:dyDescent="0.4">
      <c r="B9" s="39"/>
      <c r="C9" s="37"/>
      <c r="D9" s="37"/>
      <c r="E9" s="40" t="s">
        <v>108</v>
      </c>
      <c r="F9" s="40"/>
      <c r="G9" s="40"/>
    </row>
    <row r="10" spans="2:8" s="35" customFormat="1" ht="10.9" thickBot="1" x14ac:dyDescent="0.4">
      <c r="B10" s="48" t="s">
        <v>85</v>
      </c>
      <c r="C10" s="49"/>
      <c r="D10" s="149"/>
      <c r="E10" s="150"/>
      <c r="F10" s="150"/>
      <c r="G10" s="151"/>
    </row>
    <row r="11" spans="2:8" s="35" customFormat="1" ht="20.65" thickBot="1" x14ac:dyDescent="0.4">
      <c r="B11" s="92" t="s">
        <v>86</v>
      </c>
      <c r="C11" s="93">
        <v>500</v>
      </c>
      <c r="D11" s="93" t="s">
        <v>101</v>
      </c>
      <c r="E11" s="105" t="s">
        <v>109</v>
      </c>
      <c r="F11" s="93">
        <v>400</v>
      </c>
      <c r="G11" s="93">
        <v>400</v>
      </c>
      <c r="H11" s="89">
        <v>500</v>
      </c>
    </row>
    <row r="12" spans="2:8" s="35" customFormat="1" ht="10.9" thickBot="1" x14ac:dyDescent="0.4">
      <c r="B12" s="92" t="s">
        <v>87</v>
      </c>
      <c r="C12" s="93">
        <v>1200</v>
      </c>
      <c r="D12" s="93" t="s">
        <v>102</v>
      </c>
      <c r="E12" s="105" t="s">
        <v>111</v>
      </c>
      <c r="F12" s="93">
        <v>1100</v>
      </c>
      <c r="G12" s="93">
        <v>1100</v>
      </c>
      <c r="H12" s="89">
        <v>2700</v>
      </c>
    </row>
    <row r="13" spans="2:8" s="35" customFormat="1" ht="10.9" thickBot="1" x14ac:dyDescent="0.4">
      <c r="B13" s="92" t="s">
        <v>88</v>
      </c>
      <c r="C13" s="93" t="s">
        <v>97</v>
      </c>
      <c r="D13" s="93" t="s">
        <v>22</v>
      </c>
      <c r="E13" s="105" t="s">
        <v>109</v>
      </c>
      <c r="F13" s="93" t="s">
        <v>118</v>
      </c>
      <c r="G13" s="93" t="s">
        <v>118</v>
      </c>
      <c r="H13" s="89">
        <v>500</v>
      </c>
    </row>
    <row r="14" spans="2:8" s="35" customFormat="1" ht="10.9" thickBot="1" x14ac:dyDescent="0.4">
      <c r="B14" s="92" t="s">
        <v>89</v>
      </c>
      <c r="C14" s="93">
        <v>900</v>
      </c>
      <c r="D14" s="94" t="s">
        <v>26</v>
      </c>
      <c r="E14" s="105" t="s">
        <v>112</v>
      </c>
      <c r="F14" s="93">
        <v>800</v>
      </c>
      <c r="G14" s="93">
        <v>800</v>
      </c>
      <c r="H14" s="89">
        <v>900</v>
      </c>
    </row>
    <row r="15" spans="2:8" s="35" customFormat="1" ht="10.9" thickBot="1" x14ac:dyDescent="0.4">
      <c r="B15" s="92" t="s">
        <v>90</v>
      </c>
      <c r="C15" s="95" t="s">
        <v>25</v>
      </c>
      <c r="D15" s="93" t="s">
        <v>22</v>
      </c>
      <c r="E15" s="106" t="s">
        <v>22</v>
      </c>
      <c r="F15" s="93">
        <v>1200</v>
      </c>
      <c r="G15" s="93">
        <v>1500</v>
      </c>
    </row>
    <row r="16" spans="2:8" s="35" customFormat="1" ht="10.5" x14ac:dyDescent="0.35">
      <c r="B16" s="152" t="s">
        <v>91</v>
      </c>
      <c r="C16" s="154" t="s">
        <v>22</v>
      </c>
      <c r="D16" s="96" t="s">
        <v>103</v>
      </c>
      <c r="E16" s="156" t="s">
        <v>22</v>
      </c>
      <c r="F16" s="154">
        <v>1200</v>
      </c>
      <c r="G16" s="154">
        <v>1200</v>
      </c>
    </row>
    <row r="17" spans="2:9" s="35" customFormat="1" ht="10.9" thickBot="1" x14ac:dyDescent="0.4">
      <c r="B17" s="153"/>
      <c r="C17" s="155"/>
      <c r="D17" s="93" t="s">
        <v>24</v>
      </c>
      <c r="E17" s="157"/>
      <c r="F17" s="155"/>
      <c r="G17" s="155"/>
    </row>
    <row r="18" spans="2:9" s="35" customFormat="1" ht="10.5" x14ac:dyDescent="0.35">
      <c r="B18" s="152" t="s">
        <v>92</v>
      </c>
      <c r="C18" s="154"/>
      <c r="D18" s="96" t="s">
        <v>104</v>
      </c>
      <c r="E18" s="156" t="s">
        <v>104</v>
      </c>
      <c r="F18" s="154">
        <v>1800</v>
      </c>
      <c r="G18" s="154">
        <v>2000</v>
      </c>
    </row>
    <row r="19" spans="2:9" s="35" customFormat="1" ht="10.9" thickBot="1" x14ac:dyDescent="0.4">
      <c r="B19" s="153"/>
      <c r="C19" s="155"/>
      <c r="D19" s="93" t="s">
        <v>107</v>
      </c>
      <c r="E19" s="157"/>
      <c r="F19" s="155"/>
      <c r="G19" s="155"/>
      <c r="H19" s="35">
        <v>1300</v>
      </c>
    </row>
    <row r="20" spans="2:9" s="35" customFormat="1" ht="10.5" x14ac:dyDescent="0.35">
      <c r="B20" s="152" t="s">
        <v>93</v>
      </c>
      <c r="C20" s="154"/>
      <c r="D20" s="96" t="s">
        <v>105</v>
      </c>
      <c r="E20" s="156" t="s">
        <v>105</v>
      </c>
      <c r="F20" s="154">
        <v>500</v>
      </c>
      <c r="G20" s="154">
        <v>300</v>
      </c>
      <c r="H20" s="35">
        <v>600</v>
      </c>
    </row>
    <row r="21" spans="2:9" s="35" customFormat="1" ht="10.9" thickBot="1" x14ac:dyDescent="0.4">
      <c r="B21" s="153"/>
      <c r="C21" s="155"/>
      <c r="D21" s="93" t="s">
        <v>106</v>
      </c>
      <c r="E21" s="157"/>
      <c r="F21" s="155"/>
      <c r="G21" s="155"/>
    </row>
    <row r="22" spans="2:9" s="35" customFormat="1" ht="20.65" thickBot="1" x14ac:dyDescent="0.4">
      <c r="B22" s="92" t="s">
        <v>94</v>
      </c>
      <c r="C22" s="93">
        <v>200</v>
      </c>
      <c r="D22" s="93">
        <v>200</v>
      </c>
      <c r="E22" s="106">
        <v>200</v>
      </c>
      <c r="F22" s="93">
        <v>200</v>
      </c>
      <c r="G22" s="93">
        <v>200</v>
      </c>
      <c r="H22" s="107">
        <v>200</v>
      </c>
      <c r="I22" s="50"/>
    </row>
    <row r="23" spans="2:9" s="35" customFormat="1" ht="16.149999999999999" thickBot="1" x14ac:dyDescent="0.55000000000000004">
      <c r="B23" s="97" t="s">
        <v>84</v>
      </c>
      <c r="C23" s="98">
        <v>3300</v>
      </c>
      <c r="D23" s="98">
        <v>3320</v>
      </c>
      <c r="E23" s="110">
        <f>H23*1.038</f>
        <v>6954.6</v>
      </c>
      <c r="F23" s="98">
        <v>7600</v>
      </c>
      <c r="G23" s="108">
        <v>7900</v>
      </c>
      <c r="H23" s="109">
        <f>SUM(H11:H22)</f>
        <v>6700</v>
      </c>
      <c r="I23" s="109" t="s">
        <v>126</v>
      </c>
    </row>
    <row r="24" spans="2:9" ht="15.75" x14ac:dyDescent="0.5">
      <c r="B24" s="110" t="s">
        <v>95</v>
      </c>
      <c r="C24" s="110">
        <f>C23*H25</f>
        <v>3425.4</v>
      </c>
      <c r="D24" s="110">
        <f>D23*H25</f>
        <v>3446.1600000000003</v>
      </c>
      <c r="E24" s="110">
        <f>H24*1.038</f>
        <v>2179.8000000000002</v>
      </c>
      <c r="F24" s="110">
        <f>F23*H25</f>
        <v>7888.8</v>
      </c>
      <c r="G24" s="110">
        <f>G23*H25</f>
        <v>8200.2000000000007</v>
      </c>
      <c r="H24" s="109">
        <f>SUM(H19:H22)</f>
        <v>2100</v>
      </c>
      <c r="I24" s="109" t="s">
        <v>127</v>
      </c>
    </row>
    <row r="25" spans="2:9" x14ac:dyDescent="0.45">
      <c r="E25" s="3" t="s">
        <v>123</v>
      </c>
      <c r="H25" s="32">
        <v>1.038</v>
      </c>
      <c r="I25" t="s">
        <v>122</v>
      </c>
    </row>
    <row r="26" spans="2:9" ht="15.4" thickBot="1" x14ac:dyDescent="0.5">
      <c r="B26" s="30" t="s">
        <v>125</v>
      </c>
    </row>
    <row r="27" spans="2:9" s="35" customFormat="1" ht="10.9" thickBot="1" x14ac:dyDescent="0.4">
      <c r="B27" s="33"/>
      <c r="C27" s="34" t="s">
        <v>76</v>
      </c>
      <c r="D27" s="34" t="s">
        <v>77</v>
      </c>
      <c r="E27" s="34" t="s">
        <v>78</v>
      </c>
      <c r="F27" s="34" t="s">
        <v>79</v>
      </c>
      <c r="G27" s="34" t="s">
        <v>80</v>
      </c>
    </row>
    <row r="28" spans="2:9" s="35" customFormat="1" ht="21" customHeight="1" x14ac:dyDescent="0.35">
      <c r="B28" s="143" t="s">
        <v>129</v>
      </c>
      <c r="C28" s="145" t="s">
        <v>134</v>
      </c>
      <c r="D28" s="36" t="s">
        <v>136</v>
      </c>
      <c r="E28" s="147" t="s">
        <v>136</v>
      </c>
      <c r="F28" s="147" t="s">
        <v>142</v>
      </c>
      <c r="G28" s="147" t="s">
        <v>143</v>
      </c>
    </row>
    <row r="29" spans="2:9" s="35" customFormat="1" ht="10.9" thickBot="1" x14ac:dyDescent="0.4">
      <c r="B29" s="144"/>
      <c r="C29" s="146"/>
      <c r="D29" s="91" t="s">
        <v>137</v>
      </c>
      <c r="E29" s="148"/>
      <c r="F29" s="148"/>
      <c r="G29" s="148"/>
    </row>
    <row r="30" spans="2:9" s="35" customFormat="1" ht="10.5" x14ac:dyDescent="0.35">
      <c r="B30" s="143" t="s">
        <v>130</v>
      </c>
      <c r="C30" s="145" t="s">
        <v>135</v>
      </c>
      <c r="D30" s="38" t="s">
        <v>138</v>
      </c>
      <c r="E30" s="147" t="s">
        <v>138</v>
      </c>
      <c r="F30" s="147">
        <v>6.5</v>
      </c>
      <c r="G30" s="147">
        <v>3.5</v>
      </c>
    </row>
    <row r="31" spans="2:9" s="35" customFormat="1" ht="10.9" thickBot="1" x14ac:dyDescent="0.4">
      <c r="B31" s="144"/>
      <c r="C31" s="146"/>
      <c r="D31" s="37" t="s">
        <v>139</v>
      </c>
      <c r="E31" s="148"/>
      <c r="F31" s="148"/>
      <c r="G31" s="148"/>
    </row>
    <row r="32" spans="2:9" s="35" customFormat="1" ht="12.4" thickBot="1" x14ac:dyDescent="0.4">
      <c r="B32" s="39" t="s">
        <v>131</v>
      </c>
      <c r="C32" s="90">
        <v>18090</v>
      </c>
      <c r="D32" s="91" t="s">
        <v>140</v>
      </c>
      <c r="E32" s="91" t="s">
        <v>141</v>
      </c>
      <c r="F32" s="41" t="s">
        <v>25</v>
      </c>
      <c r="G32" s="41" t="s">
        <v>25</v>
      </c>
    </row>
    <row r="33" spans="2:8" s="35" customFormat="1" ht="10.9" thickBot="1" x14ac:dyDescent="0.4">
      <c r="B33" s="39" t="s">
        <v>132</v>
      </c>
      <c r="C33" s="91">
        <v>5800</v>
      </c>
      <c r="D33" s="91">
        <v>5800</v>
      </c>
      <c r="E33" s="91">
        <v>5800</v>
      </c>
      <c r="F33" s="91">
        <v>5800</v>
      </c>
      <c r="G33" s="91">
        <v>5800</v>
      </c>
    </row>
    <row r="34" spans="2:8" s="35" customFormat="1" ht="32.65" thickBot="1" x14ac:dyDescent="0.4">
      <c r="B34" s="42" t="s">
        <v>133</v>
      </c>
      <c r="C34" s="56">
        <f>C32+C33</f>
        <v>23890</v>
      </c>
      <c r="D34" s="43">
        <f>2290*1.72+8000+4190+5800</f>
        <v>21928.799999999999</v>
      </c>
      <c r="E34" s="44">
        <f>2290*1.72+4572+5800</f>
        <v>14310.8</v>
      </c>
      <c r="F34" s="44">
        <f>5023*6.5+5800</f>
        <v>38449.5</v>
      </c>
      <c r="G34" s="44">
        <f>12031*3.5+5800</f>
        <v>47908.5</v>
      </c>
    </row>
    <row r="35" spans="2:8" s="3" customFormat="1" x14ac:dyDescent="0.45">
      <c r="B35" s="57"/>
      <c r="H35" s="17"/>
    </row>
    <row r="36" spans="2:8" s="3" customFormat="1" x14ac:dyDescent="0.45">
      <c r="B36" s="103"/>
      <c r="C36" s="104"/>
      <c r="D36" s="104"/>
      <c r="E36" s="104"/>
      <c r="F36" s="104"/>
      <c r="G36" s="104"/>
      <c r="H36" s="104"/>
    </row>
    <row r="37" spans="2:8" s="3" customFormat="1" ht="18" x14ac:dyDescent="0.55000000000000004">
      <c r="B37" s="29" t="s">
        <v>144</v>
      </c>
      <c r="H37" s="17"/>
    </row>
    <row r="39" spans="2:8" s="29" customFormat="1" ht="18" x14ac:dyDescent="0.55000000000000004">
      <c r="B39" s="29" t="s">
        <v>145</v>
      </c>
    </row>
    <row r="41" spans="2:8" ht="14.65" thickBot="1" x14ac:dyDescent="0.5">
      <c r="C41" s="7">
        <v>1</v>
      </c>
      <c r="D41" s="7">
        <v>2</v>
      </c>
      <c r="E41" s="7">
        <v>3</v>
      </c>
      <c r="F41" s="7">
        <v>4</v>
      </c>
      <c r="G41" s="7">
        <v>5</v>
      </c>
    </row>
    <row r="42" spans="2:8" ht="15.4" thickBot="1" x14ac:dyDescent="0.5">
      <c r="B42" s="27" t="s">
        <v>76</v>
      </c>
      <c r="C42" s="7">
        <f>C8+C24</f>
        <v>6643.2000000000007</v>
      </c>
      <c r="D42" s="7">
        <f>C42</f>
        <v>6643.2000000000007</v>
      </c>
      <c r="E42" s="7">
        <f t="shared" ref="E42:G42" si="0">D42</f>
        <v>6643.2000000000007</v>
      </c>
      <c r="F42" s="7">
        <f t="shared" si="0"/>
        <v>6643.2000000000007</v>
      </c>
      <c r="G42" s="7">
        <f t="shared" si="0"/>
        <v>6643.2000000000007</v>
      </c>
    </row>
    <row r="43" spans="2:8" ht="15.4" thickBot="1" x14ac:dyDescent="0.5">
      <c r="B43" s="27" t="s">
        <v>77</v>
      </c>
      <c r="C43" s="7">
        <f>D8+D24</f>
        <v>3446.1600000000003</v>
      </c>
      <c r="D43" s="7">
        <f>C43</f>
        <v>3446.1600000000003</v>
      </c>
      <c r="E43" s="7">
        <f t="shared" ref="E43:G43" si="1">D43</f>
        <v>3446.1600000000003</v>
      </c>
      <c r="F43" s="7">
        <f t="shared" si="1"/>
        <v>3446.1600000000003</v>
      </c>
      <c r="G43" s="7">
        <f t="shared" si="1"/>
        <v>3446.1600000000003</v>
      </c>
    </row>
    <row r="44" spans="2:8" ht="15.4" thickBot="1" x14ac:dyDescent="0.5">
      <c r="B44" s="27" t="s">
        <v>78</v>
      </c>
      <c r="C44" s="7">
        <f>E8+E23</f>
        <v>11106.6</v>
      </c>
      <c r="D44" s="7">
        <f>E8+E24</f>
        <v>6331.8</v>
      </c>
      <c r="E44" s="7">
        <f>D44</f>
        <v>6331.8</v>
      </c>
      <c r="F44" s="7">
        <f t="shared" ref="F44:G44" si="2">E44</f>
        <v>6331.8</v>
      </c>
      <c r="G44" s="7">
        <f t="shared" si="2"/>
        <v>6331.8</v>
      </c>
    </row>
    <row r="45" spans="2:8" ht="15.4" thickBot="1" x14ac:dyDescent="0.5">
      <c r="B45" s="27" t="s">
        <v>79</v>
      </c>
      <c r="C45" s="7">
        <f>F8+F24</f>
        <v>16363.66</v>
      </c>
      <c r="D45" s="7">
        <f>C45</f>
        <v>16363.66</v>
      </c>
      <c r="E45" s="7">
        <f t="shared" ref="E45:G45" si="3">D45</f>
        <v>16363.66</v>
      </c>
      <c r="F45" s="7">
        <f t="shared" si="3"/>
        <v>16363.66</v>
      </c>
      <c r="G45" s="7">
        <f t="shared" si="3"/>
        <v>16363.66</v>
      </c>
    </row>
    <row r="46" spans="2:8" ht="15.4" thickBot="1" x14ac:dyDescent="0.5">
      <c r="B46" s="27" t="s">
        <v>80</v>
      </c>
      <c r="C46" s="7">
        <f>G8+G24</f>
        <v>20639</v>
      </c>
      <c r="D46" s="7">
        <f>C46</f>
        <v>20639</v>
      </c>
      <c r="E46" s="7">
        <f t="shared" ref="E46:G46" si="4">D46</f>
        <v>20639</v>
      </c>
      <c r="F46" s="7">
        <f t="shared" si="4"/>
        <v>20639</v>
      </c>
      <c r="G46" s="7">
        <f t="shared" si="4"/>
        <v>20639</v>
      </c>
    </row>
    <row r="48" spans="2:8" ht="18" x14ac:dyDescent="0.55000000000000004">
      <c r="B48" s="29" t="s">
        <v>146</v>
      </c>
      <c r="C48" s="29"/>
      <c r="D48" s="29"/>
      <c r="F48" s="54" t="s">
        <v>28</v>
      </c>
      <c r="G48" s="29"/>
    </row>
    <row r="50" spans="2:10" ht="14.65" thickBot="1" x14ac:dyDescent="0.5">
      <c r="C50" s="7">
        <v>1</v>
      </c>
      <c r="D50" s="7">
        <v>2</v>
      </c>
      <c r="E50" s="7">
        <v>3</v>
      </c>
      <c r="F50" s="7">
        <v>4</v>
      </c>
      <c r="G50" s="7">
        <v>5</v>
      </c>
    </row>
    <row r="51" spans="2:10" ht="15.4" thickBot="1" x14ac:dyDescent="0.5">
      <c r="B51" s="27" t="s">
        <v>76</v>
      </c>
      <c r="C51" s="51">
        <f>C34</f>
        <v>23890</v>
      </c>
      <c r="D51" s="51">
        <f>C51</f>
        <v>23890</v>
      </c>
      <c r="E51" s="51">
        <f t="shared" ref="E51:G51" si="5">D51</f>
        <v>23890</v>
      </c>
      <c r="F51" s="51">
        <f t="shared" si="5"/>
        <v>23890</v>
      </c>
      <c r="G51" s="51">
        <f t="shared" si="5"/>
        <v>23890</v>
      </c>
    </row>
    <row r="52" spans="2:10" ht="15.4" thickBot="1" x14ac:dyDescent="0.5">
      <c r="B52" s="27" t="s">
        <v>77</v>
      </c>
      <c r="C52" s="51">
        <f>D34</f>
        <v>21928.799999999999</v>
      </c>
      <c r="D52" s="51">
        <f>C52</f>
        <v>21928.799999999999</v>
      </c>
      <c r="E52" s="51">
        <f t="shared" ref="E52:G52" si="6">D52</f>
        <v>21928.799999999999</v>
      </c>
      <c r="F52" s="51">
        <f t="shared" si="6"/>
        <v>21928.799999999999</v>
      </c>
      <c r="G52" s="51">
        <f t="shared" si="6"/>
        <v>21928.799999999999</v>
      </c>
    </row>
    <row r="53" spans="2:10" ht="15.4" thickBot="1" x14ac:dyDescent="0.5">
      <c r="B53" s="27" t="s">
        <v>78</v>
      </c>
      <c r="C53" s="51">
        <f>E34</f>
        <v>14310.8</v>
      </c>
      <c r="D53" s="51">
        <f>C53</f>
        <v>14310.8</v>
      </c>
      <c r="E53" s="51">
        <f t="shared" ref="E53:G53" si="7">D53</f>
        <v>14310.8</v>
      </c>
      <c r="F53" s="51">
        <f t="shared" si="7"/>
        <v>14310.8</v>
      </c>
      <c r="G53" s="51">
        <f t="shared" si="7"/>
        <v>14310.8</v>
      </c>
    </row>
    <row r="54" spans="2:10" ht="15.4" thickBot="1" x14ac:dyDescent="0.5">
      <c r="B54" s="27" t="s">
        <v>79</v>
      </c>
      <c r="C54" s="51">
        <f>F34</f>
        <v>38449.5</v>
      </c>
      <c r="D54" s="51">
        <f>C54</f>
        <v>38449.5</v>
      </c>
      <c r="E54" s="51">
        <f t="shared" ref="E54:G54" si="8">D54</f>
        <v>38449.5</v>
      </c>
      <c r="F54" s="51">
        <f t="shared" si="8"/>
        <v>38449.5</v>
      </c>
      <c r="G54" s="51">
        <f t="shared" si="8"/>
        <v>38449.5</v>
      </c>
    </row>
    <row r="55" spans="2:10" ht="15.4" thickBot="1" x14ac:dyDescent="0.5">
      <c r="B55" s="27" t="s">
        <v>80</v>
      </c>
      <c r="C55" s="51">
        <f>G34</f>
        <v>47908.5</v>
      </c>
      <c r="D55" s="51">
        <f>C55</f>
        <v>47908.5</v>
      </c>
      <c r="E55" s="51">
        <f t="shared" ref="E55:G55" si="9">D55</f>
        <v>47908.5</v>
      </c>
      <c r="F55" s="51">
        <f t="shared" si="9"/>
        <v>47908.5</v>
      </c>
      <c r="G55" s="51">
        <f t="shared" si="9"/>
        <v>47908.5</v>
      </c>
    </row>
    <row r="57" spans="2:10" ht="18" x14ac:dyDescent="0.55000000000000004">
      <c r="B57" s="29" t="s">
        <v>147</v>
      </c>
      <c r="C57" s="29"/>
      <c r="D57" s="29"/>
      <c r="E57" s="29"/>
      <c r="F57" s="29"/>
      <c r="G57" s="29"/>
    </row>
    <row r="58" spans="2:10" x14ac:dyDescent="0.45">
      <c r="H58" s="3"/>
    </row>
    <row r="59" spans="2:10" ht="14.65" thickBot="1" x14ac:dyDescent="0.5">
      <c r="C59" s="7">
        <v>1</v>
      </c>
      <c r="D59" s="7">
        <v>2</v>
      </c>
      <c r="E59" s="7">
        <v>3</v>
      </c>
      <c r="F59" s="7">
        <v>4</v>
      </c>
      <c r="G59" s="7">
        <v>5</v>
      </c>
      <c r="H59" t="s">
        <v>149</v>
      </c>
      <c r="I59" s="59" t="s">
        <v>148</v>
      </c>
      <c r="J59" t="s">
        <v>150</v>
      </c>
    </row>
    <row r="60" spans="2:10" ht="15.4" thickBot="1" x14ac:dyDescent="0.5">
      <c r="B60" s="27" t="s">
        <v>76</v>
      </c>
      <c r="C60" s="68">
        <f>C51-C42</f>
        <v>17246.8</v>
      </c>
      <c r="D60" s="68">
        <f t="shared" ref="D60:G60" si="10">D51-D42</f>
        <v>17246.8</v>
      </c>
      <c r="E60" s="68">
        <f t="shared" si="10"/>
        <v>17246.8</v>
      </c>
      <c r="F60" s="68">
        <f t="shared" si="10"/>
        <v>17246.8</v>
      </c>
      <c r="G60" s="68">
        <f t="shared" si="10"/>
        <v>17246.8</v>
      </c>
      <c r="H60" s="111">
        <f>(SUM(C60:G60))/5</f>
        <v>17246.8</v>
      </c>
      <c r="I60" s="60">
        <v>17500</v>
      </c>
      <c r="J60" s="3">
        <f>SUM(C60:G60)</f>
        <v>86234</v>
      </c>
    </row>
    <row r="61" spans="2:10" ht="15.4" thickBot="1" x14ac:dyDescent="0.5">
      <c r="B61" s="27" t="s">
        <v>77</v>
      </c>
      <c r="C61" s="68">
        <f t="shared" ref="C61:G64" si="11">C52-C43</f>
        <v>18482.64</v>
      </c>
      <c r="D61" s="68">
        <f t="shared" si="11"/>
        <v>18482.64</v>
      </c>
      <c r="E61" s="68">
        <f t="shared" si="11"/>
        <v>18482.64</v>
      </c>
      <c r="F61" s="68">
        <f t="shared" si="11"/>
        <v>18482.64</v>
      </c>
      <c r="G61" s="68">
        <f t="shared" si="11"/>
        <v>18482.64</v>
      </c>
      <c r="H61" s="111">
        <f t="shared" ref="H61:H64" si="12">(SUM(C61:G61))/5</f>
        <v>18482.64</v>
      </c>
      <c r="I61" s="60">
        <v>13830</v>
      </c>
      <c r="J61" s="3">
        <f t="shared" ref="J61:J64" si="13">SUM(C61:G61)</f>
        <v>92413.2</v>
      </c>
    </row>
    <row r="62" spans="2:10" ht="15.4" thickBot="1" x14ac:dyDescent="0.5">
      <c r="B62" s="27" t="s">
        <v>78</v>
      </c>
      <c r="C62" s="68">
        <f t="shared" si="11"/>
        <v>3204.1999999999989</v>
      </c>
      <c r="D62" s="68">
        <f t="shared" si="11"/>
        <v>7978.9999999999991</v>
      </c>
      <c r="E62" s="68">
        <f t="shared" si="11"/>
        <v>7978.9999999999991</v>
      </c>
      <c r="F62" s="68">
        <f t="shared" si="11"/>
        <v>7978.9999999999991</v>
      </c>
      <c r="G62" s="68">
        <f t="shared" si="11"/>
        <v>7978.9999999999991</v>
      </c>
      <c r="H62" s="111">
        <f t="shared" si="12"/>
        <v>7024.0399999999991</v>
      </c>
      <c r="I62" s="60">
        <v>12112</v>
      </c>
      <c r="J62" s="3">
        <f t="shared" si="13"/>
        <v>35120.199999999997</v>
      </c>
    </row>
    <row r="63" spans="2:10" ht="15.4" thickBot="1" x14ac:dyDescent="0.5">
      <c r="B63" s="27" t="s">
        <v>79</v>
      </c>
      <c r="C63" s="68">
        <f t="shared" si="11"/>
        <v>22085.84</v>
      </c>
      <c r="D63" s="68">
        <f t="shared" si="11"/>
        <v>22085.84</v>
      </c>
      <c r="E63" s="68">
        <f t="shared" si="11"/>
        <v>22085.84</v>
      </c>
      <c r="F63" s="68">
        <f t="shared" si="11"/>
        <v>22085.84</v>
      </c>
      <c r="G63" s="68">
        <f t="shared" si="11"/>
        <v>22085.84</v>
      </c>
      <c r="H63" s="111">
        <f t="shared" si="12"/>
        <v>22085.84</v>
      </c>
      <c r="I63" s="60">
        <v>13250</v>
      </c>
      <c r="J63" s="3">
        <f t="shared" si="13"/>
        <v>110429.2</v>
      </c>
    </row>
    <row r="64" spans="2:10" ht="15.4" thickBot="1" x14ac:dyDescent="0.5">
      <c r="B64" s="27" t="s">
        <v>80</v>
      </c>
      <c r="C64" s="68">
        <f t="shared" si="11"/>
        <v>27269.5</v>
      </c>
      <c r="D64" s="68">
        <f t="shared" si="11"/>
        <v>27269.5</v>
      </c>
      <c r="E64" s="68">
        <f t="shared" si="11"/>
        <v>27269.5</v>
      </c>
      <c r="F64" s="68">
        <f t="shared" si="11"/>
        <v>27269.5</v>
      </c>
      <c r="G64" s="68">
        <f t="shared" si="11"/>
        <v>27269.5</v>
      </c>
      <c r="H64" s="111">
        <f t="shared" si="12"/>
        <v>27269.5</v>
      </c>
      <c r="I64" s="60">
        <v>14500</v>
      </c>
      <c r="J64" s="3">
        <f t="shared" si="13"/>
        <v>136347.5</v>
      </c>
    </row>
    <row r="66" spans="2:10" ht="18" x14ac:dyDescent="0.55000000000000004">
      <c r="B66" s="29" t="s">
        <v>151</v>
      </c>
    </row>
    <row r="67" spans="2:10" x14ac:dyDescent="0.45">
      <c r="C67" s="31"/>
    </row>
    <row r="68" spans="2:10" ht="35.25" customHeight="1" thickBot="1" x14ac:dyDescent="0.5">
      <c r="C68" s="51" t="s">
        <v>152</v>
      </c>
      <c r="D68" s="52" t="s">
        <v>153</v>
      </c>
      <c r="E68" s="52" t="s">
        <v>154</v>
      </c>
      <c r="F68" s="53" t="s">
        <v>155</v>
      </c>
      <c r="G68" s="7"/>
      <c r="H68" s="99" t="s">
        <v>156</v>
      </c>
    </row>
    <row r="69" spans="2:10" ht="15.4" thickBot="1" x14ac:dyDescent="0.5">
      <c r="B69" s="27" t="s">
        <v>76</v>
      </c>
      <c r="C69" s="51">
        <v>390000</v>
      </c>
      <c r="D69" s="51" t="s">
        <v>157</v>
      </c>
      <c r="E69" s="51" t="s">
        <v>157</v>
      </c>
      <c r="F69" s="51" t="s">
        <v>157</v>
      </c>
      <c r="G69" s="7" t="s">
        <v>158</v>
      </c>
      <c r="H69" s="100" t="s">
        <v>161</v>
      </c>
      <c r="I69" s="55" t="s">
        <v>164</v>
      </c>
      <c r="J69" s="54" t="s">
        <v>27</v>
      </c>
    </row>
    <row r="70" spans="2:10" ht="15.4" thickBot="1" x14ac:dyDescent="0.5">
      <c r="B70" s="27" t="s">
        <v>77</v>
      </c>
      <c r="C70" s="51">
        <v>650000</v>
      </c>
      <c r="D70" s="51" t="s">
        <v>157</v>
      </c>
      <c r="E70" s="51" t="s">
        <v>157</v>
      </c>
      <c r="F70" s="51" t="s">
        <v>157</v>
      </c>
      <c r="G70" s="7" t="s">
        <v>159</v>
      </c>
      <c r="H70" s="100" t="s">
        <v>159</v>
      </c>
      <c r="I70" t="s">
        <v>203</v>
      </c>
    </row>
    <row r="71" spans="2:10" ht="15.4" thickBot="1" x14ac:dyDescent="0.5">
      <c r="B71" s="27" t="s">
        <v>78</v>
      </c>
      <c r="C71" s="51">
        <v>375000</v>
      </c>
      <c r="D71" s="51" t="s">
        <v>157</v>
      </c>
      <c r="E71" s="51" t="s">
        <v>157</v>
      </c>
      <c r="F71" s="51" t="s">
        <v>157</v>
      </c>
      <c r="G71" s="7" t="s">
        <v>160</v>
      </c>
      <c r="H71" s="100" t="s">
        <v>162</v>
      </c>
    </row>
    <row r="72" spans="2:10" ht="15.4" thickBot="1" x14ac:dyDescent="0.5">
      <c r="B72" s="27" t="s">
        <v>79</v>
      </c>
      <c r="C72" s="51">
        <v>390000</v>
      </c>
      <c r="D72" s="51" t="s">
        <v>157</v>
      </c>
      <c r="E72" s="51" t="s">
        <v>157</v>
      </c>
      <c r="F72" s="51" t="s">
        <v>157</v>
      </c>
      <c r="G72" s="7" t="s">
        <v>158</v>
      </c>
      <c r="H72" s="100" t="s">
        <v>163</v>
      </c>
    </row>
    <row r="73" spans="2:10" ht="15.4" thickBot="1" x14ac:dyDescent="0.5">
      <c r="B73" s="27" t="s">
        <v>80</v>
      </c>
      <c r="C73" s="51">
        <v>390000</v>
      </c>
      <c r="D73" s="51" t="s">
        <v>157</v>
      </c>
      <c r="E73" s="51" t="s">
        <v>157</v>
      </c>
      <c r="F73" s="51" t="s">
        <v>157</v>
      </c>
      <c r="G73" s="7" t="s">
        <v>158</v>
      </c>
      <c r="H73" s="100" t="s">
        <v>161</v>
      </c>
    </row>
    <row r="75" spans="2:10" ht="18" x14ac:dyDescent="0.55000000000000004">
      <c r="B75" s="29" t="s">
        <v>165</v>
      </c>
      <c r="E75" s="66" t="s">
        <v>166</v>
      </c>
      <c r="F75" s="112" t="s">
        <v>167</v>
      </c>
      <c r="G75" s="112" t="s">
        <v>168</v>
      </c>
    </row>
    <row r="76" spans="2:10" x14ac:dyDescent="0.45">
      <c r="E76" s="51">
        <v>5</v>
      </c>
      <c r="F76" s="113">
        <v>10</v>
      </c>
      <c r="G76" s="113">
        <v>15</v>
      </c>
    </row>
    <row r="77" spans="2:10" x14ac:dyDescent="0.45">
      <c r="B77" s="3" t="s">
        <v>11</v>
      </c>
      <c r="C77" s="15">
        <f>E77</f>
        <v>1.55E-2</v>
      </c>
      <c r="D77" t="s">
        <v>12</v>
      </c>
      <c r="E77" s="51">
        <v>1.55E-2</v>
      </c>
      <c r="F77" s="113">
        <v>1.167E-2</v>
      </c>
      <c r="G77" s="113">
        <v>1.7899999999999999E-2</v>
      </c>
    </row>
    <row r="78" spans="2:10" x14ac:dyDescent="0.45">
      <c r="B78" s="3" t="s">
        <v>5</v>
      </c>
      <c r="C78" s="15">
        <v>2.1399999999999999E-2</v>
      </c>
      <c r="D78" t="s">
        <v>13</v>
      </c>
    </row>
    <row r="79" spans="2:10" x14ac:dyDescent="0.45">
      <c r="B79" s="3" t="s">
        <v>6</v>
      </c>
      <c r="C79" s="15">
        <v>0.1174</v>
      </c>
      <c r="D79" t="s">
        <v>14</v>
      </c>
    </row>
    <row r="82" spans="2:7" ht="18" x14ac:dyDescent="0.55000000000000004">
      <c r="B82" s="29" t="s">
        <v>169</v>
      </c>
    </row>
    <row r="84" spans="2:7" ht="14.65" thickBot="1" x14ac:dyDescent="0.5">
      <c r="C84" s="63" t="s">
        <v>170</v>
      </c>
      <c r="D84" s="63" t="s">
        <v>171</v>
      </c>
      <c r="E84" s="64" t="s">
        <v>172</v>
      </c>
      <c r="G84" s="71">
        <f>C69/25.625</f>
        <v>15219.512195121952</v>
      </c>
    </row>
    <row r="85" spans="2:7" ht="15.4" thickBot="1" x14ac:dyDescent="0.5">
      <c r="B85" s="27" t="s">
        <v>76</v>
      </c>
      <c r="C85" s="114">
        <f>J60-C69</f>
        <v>-303766</v>
      </c>
      <c r="D85" s="114">
        <f>J60*2-C69</f>
        <v>-217532</v>
      </c>
      <c r="E85" s="67">
        <f>J60*3-C69</f>
        <v>-131298</v>
      </c>
      <c r="G85" s="71">
        <f t="shared" ref="G85:G88" si="14">C70/25.625</f>
        <v>25365.853658536584</v>
      </c>
    </row>
    <row r="86" spans="2:7" ht="15.4" thickBot="1" x14ac:dyDescent="0.5">
      <c r="B86" s="27" t="s">
        <v>77</v>
      </c>
      <c r="C86" s="114">
        <f t="shared" ref="C86:C89" si="15">J61-C70</f>
        <v>-557586.80000000005</v>
      </c>
      <c r="D86" s="114">
        <f t="shared" ref="D86:D89" si="16">J61*2-C70</f>
        <v>-465173.6</v>
      </c>
      <c r="E86" s="114">
        <f t="shared" ref="E86:E89" si="17">J61*3-C70</f>
        <v>-372760.4</v>
      </c>
      <c r="G86" s="71">
        <f t="shared" si="14"/>
        <v>14634.146341463415</v>
      </c>
    </row>
    <row r="87" spans="2:7" ht="15.4" thickBot="1" x14ac:dyDescent="0.5">
      <c r="B87" s="27" t="s">
        <v>78</v>
      </c>
      <c r="C87" s="114">
        <f t="shared" si="15"/>
        <v>-339879.8</v>
      </c>
      <c r="D87" s="114">
        <f t="shared" si="16"/>
        <v>-304759.59999999998</v>
      </c>
      <c r="E87" s="67">
        <f t="shared" si="17"/>
        <v>-269639.40000000002</v>
      </c>
      <c r="G87" s="71">
        <f t="shared" si="14"/>
        <v>15219.512195121952</v>
      </c>
    </row>
    <row r="88" spans="2:7" ht="15.4" thickBot="1" x14ac:dyDescent="0.5">
      <c r="B88" s="27" t="s">
        <v>79</v>
      </c>
      <c r="C88" s="114">
        <f t="shared" si="15"/>
        <v>-279570.8</v>
      </c>
      <c r="D88" s="114">
        <f t="shared" si="16"/>
        <v>-169141.6</v>
      </c>
      <c r="E88" s="67">
        <f t="shared" si="17"/>
        <v>-58712.400000000023</v>
      </c>
      <c r="G88" s="71">
        <f t="shared" si="14"/>
        <v>15219.512195121952</v>
      </c>
    </row>
    <row r="89" spans="2:7" ht="15.4" thickBot="1" x14ac:dyDescent="0.5">
      <c r="B89" s="27" t="s">
        <v>80</v>
      </c>
      <c r="C89" s="114">
        <f t="shared" si="15"/>
        <v>-253652.5</v>
      </c>
      <c r="D89" s="67">
        <f t="shared" si="16"/>
        <v>-117305</v>
      </c>
      <c r="E89" s="67">
        <f t="shared" si="17"/>
        <v>19042.5</v>
      </c>
    </row>
    <row r="91" spans="2:7" ht="18" x14ac:dyDescent="0.55000000000000004">
      <c r="B91" s="29" t="s">
        <v>173</v>
      </c>
    </row>
    <row r="93" spans="2:7" ht="14.65" thickBot="1" x14ac:dyDescent="0.5">
      <c r="C93" s="63" t="s">
        <v>170</v>
      </c>
      <c r="D93" s="63" t="s">
        <v>171</v>
      </c>
      <c r="E93" s="64" t="s">
        <v>172</v>
      </c>
    </row>
    <row r="94" spans="2:7" ht="15.4" thickBot="1" x14ac:dyDescent="0.5">
      <c r="B94" s="27" t="s">
        <v>76</v>
      </c>
      <c r="C94" s="65">
        <f>(J60/C69)/5</f>
        <v>4.4222564102564102E-2</v>
      </c>
      <c r="D94" s="65">
        <f>((J60*2)/C69)</f>
        <v>0.44222564102564105</v>
      </c>
      <c r="E94" s="65">
        <f>((J60*3)/C69)</f>
        <v>0.66333846153846154</v>
      </c>
    </row>
    <row r="95" spans="2:7" ht="15.4" thickBot="1" x14ac:dyDescent="0.5">
      <c r="B95" s="27" t="s">
        <v>77</v>
      </c>
      <c r="C95" s="65">
        <f t="shared" ref="C95:C98" si="18">(J61/C70)/5</f>
        <v>2.8434830769230767E-2</v>
      </c>
      <c r="D95" s="65">
        <f t="shared" ref="D95:D98" si="19">((J61*2)/C70)</f>
        <v>0.28434830769230768</v>
      </c>
      <c r="E95" s="65">
        <f t="shared" ref="E95:E98" si="20">((J61*3)/C70)</f>
        <v>0.42652246153846152</v>
      </c>
    </row>
    <row r="96" spans="2:7" ht="15.4" thickBot="1" x14ac:dyDescent="0.5">
      <c r="B96" s="27" t="s">
        <v>78</v>
      </c>
      <c r="C96" s="65">
        <f t="shared" si="18"/>
        <v>1.8730773333333332E-2</v>
      </c>
      <c r="D96" s="65">
        <f t="shared" si="19"/>
        <v>0.18730773333333331</v>
      </c>
      <c r="E96" s="65">
        <f t="shared" si="20"/>
        <v>0.28096159999999998</v>
      </c>
    </row>
    <row r="97" spans="2:5" ht="15.4" thickBot="1" x14ac:dyDescent="0.5">
      <c r="B97" s="27" t="s">
        <v>79</v>
      </c>
      <c r="C97" s="65">
        <f t="shared" si="18"/>
        <v>5.6630358974358974E-2</v>
      </c>
      <c r="D97" s="65">
        <f t="shared" si="19"/>
        <v>0.56630358974358974</v>
      </c>
      <c r="E97" s="65">
        <f t="shared" si="20"/>
        <v>0.8494553846153845</v>
      </c>
    </row>
    <row r="98" spans="2:5" ht="15.4" thickBot="1" x14ac:dyDescent="0.5">
      <c r="B98" s="27" t="s">
        <v>80</v>
      </c>
      <c r="C98" s="65">
        <f t="shared" si="18"/>
        <v>6.9921794871794868E-2</v>
      </c>
      <c r="D98" s="65">
        <f t="shared" si="19"/>
        <v>0.69921794871794873</v>
      </c>
      <c r="E98" s="65">
        <f t="shared" si="20"/>
        <v>1.0488269230769232</v>
      </c>
    </row>
    <row r="101" spans="2:5" ht="18" x14ac:dyDescent="0.55000000000000004">
      <c r="B101" s="29" t="s">
        <v>177</v>
      </c>
    </row>
    <row r="103" spans="2:5" ht="14.65" thickBot="1" x14ac:dyDescent="0.5">
      <c r="C103" s="51" t="s">
        <v>176</v>
      </c>
      <c r="D103" s="51" t="s">
        <v>175</v>
      </c>
      <c r="E103" s="51" t="s">
        <v>174</v>
      </c>
    </row>
    <row r="104" spans="2:5" ht="15.4" thickBot="1" x14ac:dyDescent="0.5">
      <c r="B104" s="27" t="s">
        <v>76</v>
      </c>
      <c r="C104" s="85">
        <v>8.4086538461538463E-2</v>
      </c>
      <c r="D104" s="85">
        <v>8.4086538461538463E-2</v>
      </c>
      <c r="E104" s="85">
        <v>8.4086538461538449E-2</v>
      </c>
    </row>
    <row r="105" spans="2:5" ht="15.4" thickBot="1" x14ac:dyDescent="0.5">
      <c r="B105" s="27" t="s">
        <v>77</v>
      </c>
      <c r="C105" s="85">
        <v>2.0753799999999996E-2</v>
      </c>
      <c r="D105" s="85">
        <v>2.0753799999999996E-2</v>
      </c>
      <c r="E105" s="85">
        <v>2.0753799999999996E-2</v>
      </c>
    </row>
    <row r="106" spans="2:5" ht="15.4" thickBot="1" x14ac:dyDescent="0.5">
      <c r="B106" s="27" t="s">
        <v>78</v>
      </c>
      <c r="C106" s="85">
        <v>7.7225035971223016E-2</v>
      </c>
      <c r="D106" s="85">
        <v>7.7225035971223016E-2</v>
      </c>
      <c r="E106" s="85">
        <v>7.7225035971223016E-2</v>
      </c>
    </row>
    <row r="107" spans="2:5" ht="15.4" thickBot="1" x14ac:dyDescent="0.5">
      <c r="B107" s="27" t="s">
        <v>79</v>
      </c>
      <c r="C107" s="85">
        <v>8.4733173076923074E-2</v>
      </c>
      <c r="D107" s="85">
        <v>8.4733173076923074E-2</v>
      </c>
      <c r="E107" s="85">
        <v>8.4733173076923088E-2</v>
      </c>
    </row>
    <row r="108" spans="2:5" ht="15.4" thickBot="1" x14ac:dyDescent="0.5">
      <c r="B108" s="27" t="s">
        <v>80</v>
      </c>
      <c r="C108" s="85">
        <v>0.10141346153846154</v>
      </c>
      <c r="D108" s="85">
        <v>0.10141346153846154</v>
      </c>
      <c r="E108" s="85">
        <v>0.10141346153846155</v>
      </c>
    </row>
  </sheetData>
  <mergeCells count="26">
    <mergeCell ref="B20:B21"/>
    <mergeCell ref="C20:C21"/>
    <mergeCell ref="E20:E21"/>
    <mergeCell ref="F20:F21"/>
    <mergeCell ref="G20:G21"/>
    <mergeCell ref="D10:G10"/>
    <mergeCell ref="B28:B29"/>
    <mergeCell ref="C28:C29"/>
    <mergeCell ref="E28:E29"/>
    <mergeCell ref="F28:F29"/>
    <mergeCell ref="G28:G29"/>
    <mergeCell ref="B18:B19"/>
    <mergeCell ref="C18:C19"/>
    <mergeCell ref="E18:E19"/>
    <mergeCell ref="F18:F19"/>
    <mergeCell ref="G18:G19"/>
    <mergeCell ref="B16:B17"/>
    <mergeCell ref="C16:C17"/>
    <mergeCell ref="E16:E17"/>
    <mergeCell ref="F16:F17"/>
    <mergeCell ref="G16:G17"/>
    <mergeCell ref="B30:B31"/>
    <mergeCell ref="C30:C31"/>
    <mergeCell ref="E30:E31"/>
    <mergeCell ref="F30:F31"/>
    <mergeCell ref="G30:G31"/>
  </mergeCells>
  <hyperlinks>
    <hyperlink ref="J69" r:id="rId1" xr:uid="{00000000-0004-0000-1500-000000000000}"/>
    <hyperlink ref="F48" r:id="rId2" display="https://vdb.czso.cz/vdbvo2/faces/cs/index.jsf?page=vystup-objekt&amp;z=T&amp;f=TABULKA&amp;skupId=1573&amp;katalog=31785&amp;pvo=CEN02A&amp;pvo=CEN02A&amp;evo=v759_!_CEN02-2020_1" xr:uid="{00000000-0004-0000-1500-000001000000}"/>
  </hyperlinks>
  <pageMargins left="0.7" right="0.7" top="0.78740157499999996" bottom="0.78740157499999996" header="0.3" footer="0.3"/>
  <pageSetup paperSize="9"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I73"/>
  <sheetViews>
    <sheetView topLeftCell="A23" zoomScale="85" zoomScaleNormal="85" workbookViewId="0">
      <selection activeCell="B7" sqref="B7:B11"/>
    </sheetView>
  </sheetViews>
  <sheetFormatPr defaultRowHeight="14.25" x14ac:dyDescent="0.45"/>
  <cols>
    <col min="2" max="2" width="26.33203125" style="26" customWidth="1"/>
    <col min="3" max="3" width="28.46484375" customWidth="1"/>
    <col min="4" max="4" width="40" customWidth="1"/>
    <col min="5" max="5" width="27.6640625" customWidth="1"/>
    <col min="6" max="6" width="28.53125" customWidth="1"/>
    <col min="7" max="7" width="21.6640625" customWidth="1"/>
    <col min="8" max="8" width="28.53125" customWidth="1"/>
    <col min="9" max="9" width="29.1328125" customWidth="1"/>
  </cols>
  <sheetData>
    <row r="1" spans="2:8" s="86" customFormat="1" x14ac:dyDescent="0.45">
      <c r="B1" s="116"/>
    </row>
    <row r="2" spans="2:8" s="86" customFormat="1" ht="15.75" x14ac:dyDescent="0.45">
      <c r="B2" s="118" t="s">
        <v>113</v>
      </c>
      <c r="C2" s="119"/>
      <c r="D2" s="119"/>
    </row>
    <row r="4" spans="2:8" s="29" customFormat="1" ht="18" x14ac:dyDescent="0.55000000000000004">
      <c r="B4" s="29" t="s">
        <v>43</v>
      </c>
    </row>
    <row r="6" spans="2:8" ht="14.65" thickBot="1" x14ac:dyDescent="0.5">
      <c r="C6" s="7">
        <v>1</v>
      </c>
      <c r="D6" s="7">
        <v>2</v>
      </c>
      <c r="E6" s="7">
        <v>3</v>
      </c>
      <c r="F6" s="7">
        <v>4</v>
      </c>
      <c r="G6" s="7">
        <v>5</v>
      </c>
      <c r="H6" s="3" t="s">
        <v>44</v>
      </c>
    </row>
    <row r="7" spans="2:8" ht="15.4" thickBot="1" x14ac:dyDescent="0.5">
      <c r="B7" s="27" t="s">
        <v>45</v>
      </c>
      <c r="C7" s="68">
        <f>'Vstupní hodnoty'!C42/25.625</f>
        <v>259.24682926829269</v>
      </c>
      <c r="D7" s="68">
        <f>'Vstupní hodnoty'!D42/25.625</f>
        <v>259.24682926829269</v>
      </c>
      <c r="E7" s="68">
        <f>'Vstupní hodnoty'!E42/25.625</f>
        <v>259.24682926829269</v>
      </c>
      <c r="F7" s="68">
        <f>'Vstupní hodnoty'!F42/25.625</f>
        <v>259.24682926829269</v>
      </c>
      <c r="G7" s="68">
        <f>'Vstupní hodnoty'!G42/25.625</f>
        <v>259.24682926829269</v>
      </c>
      <c r="H7" s="69">
        <f>SUM(C7:G7)/5</f>
        <v>259.24682926829269</v>
      </c>
    </row>
    <row r="8" spans="2:8" ht="15.4" thickBot="1" x14ac:dyDescent="0.5">
      <c r="B8" s="27" t="s">
        <v>46</v>
      </c>
      <c r="C8" s="68">
        <f>'Vstupní hodnoty'!C43/25.625</f>
        <v>134.48429268292685</v>
      </c>
      <c r="D8" s="68">
        <f>'Vstupní hodnoty'!D43/25.625</f>
        <v>134.48429268292685</v>
      </c>
      <c r="E8" s="68">
        <f>'Vstupní hodnoty'!E43/25.625</f>
        <v>134.48429268292685</v>
      </c>
      <c r="F8" s="68">
        <f>'Vstupní hodnoty'!F43/25.625</f>
        <v>134.48429268292685</v>
      </c>
      <c r="G8" s="68">
        <f>'Vstupní hodnoty'!G43/25.625</f>
        <v>134.48429268292685</v>
      </c>
      <c r="H8" s="69">
        <f t="shared" ref="H8:H11" si="0">SUM(C8:G8)/5</f>
        <v>134.48429268292685</v>
      </c>
    </row>
    <row r="9" spans="2:8" ht="15.4" thickBot="1" x14ac:dyDescent="0.5">
      <c r="B9" s="27" t="s">
        <v>47</v>
      </c>
      <c r="C9" s="68">
        <f>'Vstupní hodnoty'!C44/25.625</f>
        <v>433.42829268292684</v>
      </c>
      <c r="D9" s="68">
        <f>'Vstupní hodnoty'!D44/25.625</f>
        <v>247.09463414634146</v>
      </c>
      <c r="E9" s="68">
        <f>'Vstupní hodnoty'!E44/25.625</f>
        <v>247.09463414634146</v>
      </c>
      <c r="F9" s="68">
        <f>'Vstupní hodnoty'!F44/25.625</f>
        <v>247.09463414634146</v>
      </c>
      <c r="G9" s="68">
        <f>'Vstupní hodnoty'!G44/25.625</f>
        <v>247.09463414634146</v>
      </c>
      <c r="H9" s="69">
        <f t="shared" si="0"/>
        <v>284.36136585365853</v>
      </c>
    </row>
    <row r="10" spans="2:8" ht="15.4" thickBot="1" x14ac:dyDescent="0.5">
      <c r="B10" s="27" t="s">
        <v>48</v>
      </c>
      <c r="C10" s="68">
        <f>'Vstupní hodnoty'!C45/25.625</f>
        <v>638.5818536585366</v>
      </c>
      <c r="D10" s="68">
        <f>'Vstupní hodnoty'!D45/25.625</f>
        <v>638.5818536585366</v>
      </c>
      <c r="E10" s="68">
        <f>'Vstupní hodnoty'!E45/25.625</f>
        <v>638.5818536585366</v>
      </c>
      <c r="F10" s="68">
        <f>'Vstupní hodnoty'!F45/25.625</f>
        <v>638.5818536585366</v>
      </c>
      <c r="G10" s="68">
        <f>'Vstupní hodnoty'!G45/25.625</f>
        <v>638.5818536585366</v>
      </c>
      <c r="H10" s="69">
        <f t="shared" si="0"/>
        <v>638.5818536585366</v>
      </c>
    </row>
    <row r="11" spans="2:8" ht="15.4" thickBot="1" x14ac:dyDescent="0.5">
      <c r="B11" s="27" t="s">
        <v>49</v>
      </c>
      <c r="C11" s="68">
        <f>'Vstupní hodnoty'!C46/25.625</f>
        <v>805.42439024390239</v>
      </c>
      <c r="D11" s="68">
        <f>'Vstupní hodnoty'!D46/25.625</f>
        <v>805.42439024390239</v>
      </c>
      <c r="E11" s="68">
        <f>'Vstupní hodnoty'!E46/25.625</f>
        <v>805.42439024390239</v>
      </c>
      <c r="F11" s="68">
        <f>'Vstupní hodnoty'!F46/25.625</f>
        <v>805.42439024390239</v>
      </c>
      <c r="G11" s="68">
        <f>'Vstupní hodnoty'!G46/25.625</f>
        <v>805.42439024390239</v>
      </c>
      <c r="H11" s="69">
        <f t="shared" si="0"/>
        <v>805.42439024390239</v>
      </c>
    </row>
    <row r="13" spans="2:8" ht="18" x14ac:dyDescent="0.55000000000000004">
      <c r="B13" s="29" t="s">
        <v>50</v>
      </c>
      <c r="C13" s="29"/>
      <c r="D13" s="29"/>
      <c r="E13" s="54" t="s">
        <v>28</v>
      </c>
      <c r="F13" s="29"/>
      <c r="G13" s="29"/>
      <c r="H13" s="123"/>
    </row>
    <row r="15" spans="2:8" ht="14.65" thickBot="1" x14ac:dyDescent="0.5">
      <c r="C15" s="7">
        <v>1</v>
      </c>
      <c r="D15" s="7">
        <v>2</v>
      </c>
      <c r="E15" s="7">
        <v>3</v>
      </c>
      <c r="F15" s="7">
        <v>4</v>
      </c>
      <c r="G15" s="7">
        <v>5</v>
      </c>
    </row>
    <row r="16" spans="2:8" ht="15.4" thickBot="1" x14ac:dyDescent="0.5">
      <c r="B16" s="27" t="s">
        <v>45</v>
      </c>
      <c r="C16" s="88">
        <f>'Vstupní hodnoty'!C51/25.625</f>
        <v>932.29268292682923</v>
      </c>
      <c r="D16" s="88">
        <f>C16</f>
        <v>932.29268292682923</v>
      </c>
      <c r="E16" s="88">
        <f t="shared" ref="E16:G20" si="1">D16</f>
        <v>932.29268292682923</v>
      </c>
      <c r="F16" s="88">
        <f t="shared" si="1"/>
        <v>932.29268292682923</v>
      </c>
      <c r="G16" s="88">
        <f t="shared" si="1"/>
        <v>932.29268292682923</v>
      </c>
    </row>
    <row r="17" spans="2:9" ht="15.4" thickBot="1" x14ac:dyDescent="0.5">
      <c r="B17" s="27" t="s">
        <v>46</v>
      </c>
      <c r="C17" s="88">
        <f>'Vstupní hodnoty'!C52/25.625</f>
        <v>855.7580487804878</v>
      </c>
      <c r="D17" s="88">
        <f t="shared" ref="D17:D20" si="2">C17</f>
        <v>855.7580487804878</v>
      </c>
      <c r="E17" s="88">
        <f t="shared" si="1"/>
        <v>855.7580487804878</v>
      </c>
      <c r="F17" s="88">
        <f t="shared" si="1"/>
        <v>855.7580487804878</v>
      </c>
      <c r="G17" s="88">
        <f t="shared" si="1"/>
        <v>855.7580487804878</v>
      </c>
    </row>
    <row r="18" spans="2:9" ht="15.4" thickBot="1" x14ac:dyDescent="0.5">
      <c r="B18" s="27" t="s">
        <v>47</v>
      </c>
      <c r="C18" s="88">
        <f>'Vstupní hodnoty'!C53/25.625</f>
        <v>558.47024390243905</v>
      </c>
      <c r="D18" s="88">
        <f t="shared" si="2"/>
        <v>558.47024390243905</v>
      </c>
      <c r="E18" s="88">
        <f t="shared" si="1"/>
        <v>558.47024390243905</v>
      </c>
      <c r="F18" s="88">
        <f t="shared" si="1"/>
        <v>558.47024390243905</v>
      </c>
      <c r="G18" s="88">
        <f t="shared" si="1"/>
        <v>558.47024390243905</v>
      </c>
    </row>
    <row r="19" spans="2:9" ht="15.4" thickBot="1" x14ac:dyDescent="0.5">
      <c r="B19" s="27" t="s">
        <v>48</v>
      </c>
      <c r="C19" s="88">
        <f>'Vstupní hodnoty'!C54/25.625</f>
        <v>1500.4682926829269</v>
      </c>
      <c r="D19" s="88">
        <f t="shared" si="2"/>
        <v>1500.4682926829269</v>
      </c>
      <c r="E19" s="88">
        <f t="shared" si="1"/>
        <v>1500.4682926829269</v>
      </c>
      <c r="F19" s="88">
        <f t="shared" si="1"/>
        <v>1500.4682926829269</v>
      </c>
      <c r="G19" s="88">
        <f t="shared" si="1"/>
        <v>1500.4682926829269</v>
      </c>
    </row>
    <row r="20" spans="2:9" ht="15.4" thickBot="1" x14ac:dyDescent="0.5">
      <c r="B20" s="27" t="s">
        <v>49</v>
      </c>
      <c r="C20" s="88">
        <f>'Vstupní hodnoty'!C55/25.625</f>
        <v>1869.6</v>
      </c>
      <c r="D20" s="88">
        <f t="shared" si="2"/>
        <v>1869.6</v>
      </c>
      <c r="E20" s="88">
        <f t="shared" si="1"/>
        <v>1869.6</v>
      </c>
      <c r="F20" s="88">
        <f t="shared" si="1"/>
        <v>1869.6</v>
      </c>
      <c r="G20" s="88">
        <f t="shared" si="1"/>
        <v>1869.6</v>
      </c>
    </row>
    <row r="22" spans="2:9" ht="18" x14ac:dyDescent="0.55000000000000004">
      <c r="B22" s="29" t="s">
        <v>51</v>
      </c>
      <c r="C22" s="29"/>
      <c r="D22" s="29"/>
      <c r="E22" s="29"/>
      <c r="F22" s="29"/>
      <c r="G22" s="29"/>
    </row>
    <row r="23" spans="2:9" x14ac:dyDescent="0.45">
      <c r="H23" s="3"/>
    </row>
    <row r="24" spans="2:9" ht="14.65" thickBot="1" x14ac:dyDescent="0.5">
      <c r="C24" s="7">
        <v>1</v>
      </c>
      <c r="D24" s="7">
        <v>2</v>
      </c>
      <c r="E24" s="7">
        <v>3</v>
      </c>
      <c r="F24" s="7">
        <v>4</v>
      </c>
      <c r="G24" s="7">
        <v>5</v>
      </c>
      <c r="H24" s="58" t="s">
        <v>52</v>
      </c>
      <c r="I24" t="s">
        <v>53</v>
      </c>
    </row>
    <row r="25" spans="2:9" ht="15.4" thickBot="1" x14ac:dyDescent="0.5">
      <c r="B25" s="27" t="s">
        <v>45</v>
      </c>
      <c r="C25" s="68">
        <f>'Vstupní hodnoty'!C60/25.625</f>
        <v>673.04585365853654</v>
      </c>
      <c r="D25" s="68">
        <f>'Vstupní hodnoty'!D60/25.625</f>
        <v>673.04585365853654</v>
      </c>
      <c r="E25" s="68">
        <f>'Vstupní hodnoty'!E60/25.625</f>
        <v>673.04585365853654</v>
      </c>
      <c r="F25" s="68">
        <f>'Vstupní hodnoty'!F60/25.625</f>
        <v>673.04585365853654</v>
      </c>
      <c r="G25" s="68">
        <f>'Vstupní hodnoty'!G60/25.625</f>
        <v>673.04585365853654</v>
      </c>
      <c r="H25" s="111">
        <f>(SUM(C25:G25))/5</f>
        <v>673.04585365853654</v>
      </c>
      <c r="I25" s="69">
        <f>SUM(C25:G25)</f>
        <v>3365.2292682926827</v>
      </c>
    </row>
    <row r="26" spans="2:9" ht="15.4" thickBot="1" x14ac:dyDescent="0.5">
      <c r="B26" s="27" t="s">
        <v>46</v>
      </c>
      <c r="C26" s="68">
        <f>'Vstupní hodnoty'!C61/25.625</f>
        <v>721.27375609756098</v>
      </c>
      <c r="D26" s="68">
        <f>'Vstupní hodnoty'!D61/25.625</f>
        <v>721.27375609756098</v>
      </c>
      <c r="E26" s="68">
        <f>'Vstupní hodnoty'!E61/25.625</f>
        <v>721.27375609756098</v>
      </c>
      <c r="F26" s="68">
        <f>'Vstupní hodnoty'!F61/25.625</f>
        <v>721.27375609756098</v>
      </c>
      <c r="G26" s="68">
        <f>'Vstupní hodnoty'!G61/25.625</f>
        <v>721.27375609756098</v>
      </c>
      <c r="H26" s="111">
        <f t="shared" ref="H26:H29" si="3">(SUM(C26:G26))/5</f>
        <v>721.27375609756098</v>
      </c>
      <c r="I26" s="69">
        <f>SUM(C26:G26)</f>
        <v>3606.368780487805</v>
      </c>
    </row>
    <row r="27" spans="2:9" ht="15.4" thickBot="1" x14ac:dyDescent="0.5">
      <c r="B27" s="27" t="s">
        <v>47</v>
      </c>
      <c r="C27" s="68">
        <f>'Vstupní hodnoty'!C62/25.625</f>
        <v>125.04195121951216</v>
      </c>
      <c r="D27" s="68">
        <f>'Vstupní hodnoty'!D62/25.625</f>
        <v>311.3756097560975</v>
      </c>
      <c r="E27" s="68">
        <f>'Vstupní hodnoty'!E62/25.625</f>
        <v>311.3756097560975</v>
      </c>
      <c r="F27" s="68">
        <f>'Vstupní hodnoty'!F62/25.625</f>
        <v>311.3756097560975</v>
      </c>
      <c r="G27" s="68">
        <f>'Vstupní hodnoty'!G62/25.625</f>
        <v>311.3756097560975</v>
      </c>
      <c r="H27" s="111">
        <f t="shared" si="3"/>
        <v>274.10887804878041</v>
      </c>
      <c r="I27" s="69">
        <f>SUM(C27:G27)</f>
        <v>1370.5443902439022</v>
      </c>
    </row>
    <row r="28" spans="2:9" ht="15.4" thickBot="1" x14ac:dyDescent="0.5">
      <c r="B28" s="27" t="s">
        <v>48</v>
      </c>
      <c r="C28" s="68">
        <f>'Vstupní hodnoty'!C63/25.625</f>
        <v>861.88643902439026</v>
      </c>
      <c r="D28" s="68">
        <f>'Vstupní hodnoty'!D63/25.625</f>
        <v>861.88643902439026</v>
      </c>
      <c r="E28" s="68">
        <f>'Vstupní hodnoty'!E63/25.625</f>
        <v>861.88643902439026</v>
      </c>
      <c r="F28" s="68">
        <f>'Vstupní hodnoty'!F63/25.625</f>
        <v>861.88643902439026</v>
      </c>
      <c r="G28" s="68">
        <f>'Vstupní hodnoty'!G63/25.625</f>
        <v>861.88643902439026</v>
      </c>
      <c r="H28" s="111">
        <f t="shared" si="3"/>
        <v>861.88643902439037</v>
      </c>
      <c r="I28" s="69">
        <f>SUM(C28:G28)</f>
        <v>4309.4321951219517</v>
      </c>
    </row>
    <row r="29" spans="2:9" ht="15.4" thickBot="1" x14ac:dyDescent="0.5">
      <c r="B29" s="27" t="s">
        <v>49</v>
      </c>
      <c r="C29" s="68">
        <f>'Vstupní hodnoty'!C64/25.625</f>
        <v>1064.1756097560976</v>
      </c>
      <c r="D29" s="68">
        <f>'Vstupní hodnoty'!D64/25.625</f>
        <v>1064.1756097560976</v>
      </c>
      <c r="E29" s="68">
        <f>'Vstupní hodnoty'!E64/25.625</f>
        <v>1064.1756097560976</v>
      </c>
      <c r="F29" s="68">
        <f>'Vstupní hodnoty'!F64/25.625</f>
        <v>1064.1756097560976</v>
      </c>
      <c r="G29" s="68">
        <f>'Vstupní hodnoty'!G64/25.625</f>
        <v>1064.1756097560976</v>
      </c>
      <c r="H29" s="111">
        <f t="shared" si="3"/>
        <v>1064.1756097560976</v>
      </c>
      <c r="I29" s="69">
        <f>SUM(C29:G29)</f>
        <v>5320.8780487804879</v>
      </c>
    </row>
    <row r="31" spans="2:9" ht="18" x14ac:dyDescent="0.55000000000000004">
      <c r="B31" s="29" t="s">
        <v>54</v>
      </c>
    </row>
    <row r="32" spans="2:9" x14ac:dyDescent="0.45">
      <c r="C32" s="31"/>
    </row>
    <row r="33" spans="2:8" ht="35.25" customHeight="1" thickBot="1" x14ac:dyDescent="0.5">
      <c r="C33" s="131" t="s">
        <v>55</v>
      </c>
      <c r="D33" s="134"/>
      <c r="E33" s="135"/>
      <c r="F33" s="136"/>
      <c r="G33" s="134"/>
    </row>
    <row r="34" spans="2:8" ht="15.4" thickBot="1" x14ac:dyDescent="0.5">
      <c r="B34" s="27" t="s">
        <v>45</v>
      </c>
      <c r="C34" s="132">
        <f>'Vstupní hodnoty'!C69/$F$44</f>
        <v>15219.512195121952</v>
      </c>
      <c r="D34" s="134"/>
      <c r="E34" s="134"/>
      <c r="F34" s="134"/>
      <c r="G34" s="134"/>
      <c r="H34" s="133"/>
    </row>
    <row r="35" spans="2:8" ht="15.4" thickBot="1" x14ac:dyDescent="0.5">
      <c r="B35" s="27" t="s">
        <v>46</v>
      </c>
      <c r="C35" s="132">
        <f>'Vstupní hodnoty'!C70/$F$44</f>
        <v>25365.853658536584</v>
      </c>
      <c r="D35" s="134"/>
      <c r="E35" s="134"/>
      <c r="F35" s="134"/>
      <c r="G35" s="134"/>
    </row>
    <row r="36" spans="2:8" ht="15.4" thickBot="1" x14ac:dyDescent="0.5">
      <c r="B36" s="27" t="s">
        <v>47</v>
      </c>
      <c r="C36" s="132">
        <f>'Vstupní hodnoty'!C71/$F$44</f>
        <v>14634.146341463415</v>
      </c>
      <c r="D36" s="134"/>
      <c r="E36" s="134"/>
      <c r="F36" s="134"/>
      <c r="G36" s="134"/>
    </row>
    <row r="37" spans="2:8" ht="15.4" thickBot="1" x14ac:dyDescent="0.5">
      <c r="B37" s="27" t="s">
        <v>48</v>
      </c>
      <c r="C37" s="132">
        <f>'Vstupní hodnoty'!C72/$F$44</f>
        <v>15219.512195121952</v>
      </c>
      <c r="D37" s="134"/>
      <c r="E37" s="134"/>
      <c r="F37" s="134"/>
      <c r="G37" s="134"/>
    </row>
    <row r="38" spans="2:8" ht="15.4" thickBot="1" x14ac:dyDescent="0.5">
      <c r="B38" s="27" t="s">
        <v>49</v>
      </c>
      <c r="C38" s="132">
        <f>'Vstupní hodnoty'!C73/$F$44</f>
        <v>15219.512195121952</v>
      </c>
      <c r="D38" s="134"/>
      <c r="E38" s="134"/>
      <c r="F38" s="134"/>
      <c r="G38" s="134"/>
    </row>
    <row r="40" spans="2:8" ht="18" x14ac:dyDescent="0.55000000000000004">
      <c r="B40" s="29" t="s">
        <v>56</v>
      </c>
      <c r="E40" s="66" t="s">
        <v>58</v>
      </c>
      <c r="F40" s="66" t="s">
        <v>57</v>
      </c>
      <c r="G40" s="66" t="s">
        <v>59</v>
      </c>
    </row>
    <row r="41" spans="2:8" x14ac:dyDescent="0.45">
      <c r="E41" s="51">
        <v>5</v>
      </c>
      <c r="F41" s="51">
        <v>10</v>
      </c>
      <c r="G41" s="51">
        <v>15</v>
      </c>
    </row>
    <row r="42" spans="2:8" x14ac:dyDescent="0.45">
      <c r="B42" s="3" t="s">
        <v>11</v>
      </c>
      <c r="C42" s="15">
        <f>E42</f>
        <v>1.55E-2</v>
      </c>
      <c r="D42" t="s">
        <v>12</v>
      </c>
      <c r="E42" s="51">
        <v>1.55E-2</v>
      </c>
      <c r="F42" s="51">
        <v>1.167E-2</v>
      </c>
      <c r="G42" s="51">
        <v>1.7899999999999999E-2</v>
      </c>
    </row>
    <row r="43" spans="2:8" x14ac:dyDescent="0.45">
      <c r="B43" s="3" t="s">
        <v>5</v>
      </c>
      <c r="C43" s="15">
        <v>2.1399999999999999E-2</v>
      </c>
      <c r="D43" t="s">
        <v>13</v>
      </c>
    </row>
    <row r="44" spans="2:8" ht="15.75" x14ac:dyDescent="0.5">
      <c r="B44" s="3" t="s">
        <v>6</v>
      </c>
      <c r="C44" s="15">
        <v>0.1174</v>
      </c>
      <c r="D44" t="s">
        <v>14</v>
      </c>
      <c r="E44" s="121" t="s">
        <v>41</v>
      </c>
      <c r="F44" s="122">
        <v>25.625</v>
      </c>
    </row>
    <row r="45" spans="2:8" ht="15.75" x14ac:dyDescent="0.5">
      <c r="E45" s="120"/>
      <c r="F45" s="120"/>
    </row>
    <row r="47" spans="2:8" ht="18" x14ac:dyDescent="0.55000000000000004">
      <c r="B47" s="29" t="s">
        <v>63</v>
      </c>
    </row>
    <row r="49" spans="2:7" ht="14.65" thickBot="1" x14ac:dyDescent="0.5">
      <c r="C49" s="63" t="s">
        <v>60</v>
      </c>
      <c r="D49" s="63" t="s">
        <v>61</v>
      </c>
      <c r="E49" s="64" t="s">
        <v>62</v>
      </c>
      <c r="G49" s="71">
        <f>C34/25.625</f>
        <v>593.93218322427128</v>
      </c>
    </row>
    <row r="50" spans="2:7" ht="15.4" thickBot="1" x14ac:dyDescent="0.5">
      <c r="B50" s="27" t="s">
        <v>45</v>
      </c>
      <c r="C50" s="114">
        <f>I25-C34</f>
        <v>-11854.28292682927</v>
      </c>
      <c r="D50" s="114">
        <f>I25*2-C34</f>
        <v>-8489.0536585365862</v>
      </c>
      <c r="E50" s="67">
        <f>I25*3-C34</f>
        <v>-5123.8243902439026</v>
      </c>
      <c r="G50" s="71">
        <f t="shared" ref="G50:G53" si="4">C35/25.625</f>
        <v>989.88697204045206</v>
      </c>
    </row>
    <row r="51" spans="2:7" ht="15.4" thickBot="1" x14ac:dyDescent="0.5">
      <c r="B51" s="27" t="s">
        <v>46</v>
      </c>
      <c r="C51" s="114">
        <f>I26-C35</f>
        <v>-21759.484878048777</v>
      </c>
      <c r="D51" s="114">
        <f>I26*2-C35</f>
        <v>-18153.116097560975</v>
      </c>
      <c r="E51" s="114">
        <f>I26*3-C35</f>
        <v>-14546.747317073168</v>
      </c>
      <c r="G51" s="71">
        <f t="shared" si="4"/>
        <v>571.0886377156454</v>
      </c>
    </row>
    <row r="52" spans="2:7" ht="15.4" thickBot="1" x14ac:dyDescent="0.5">
      <c r="B52" s="27" t="s">
        <v>47</v>
      </c>
      <c r="C52" s="114">
        <f>I27-C36</f>
        <v>-13263.601951219513</v>
      </c>
      <c r="D52" s="114">
        <f>I27*2-C36</f>
        <v>-11893.057560975611</v>
      </c>
      <c r="E52" s="67">
        <f>I27*3-C36</f>
        <v>-10522.513170731709</v>
      </c>
      <c r="G52" s="71">
        <f t="shared" si="4"/>
        <v>593.93218322427128</v>
      </c>
    </row>
    <row r="53" spans="2:7" ht="15.4" thickBot="1" x14ac:dyDescent="0.5">
      <c r="B53" s="27" t="s">
        <v>48</v>
      </c>
      <c r="C53" s="114">
        <f>I28-C37</f>
        <v>-10910.08</v>
      </c>
      <c r="D53" s="114">
        <f>I28*2-C37</f>
        <v>-6600.6478048780482</v>
      </c>
      <c r="E53" s="67">
        <f>I28*3-C37</f>
        <v>-2291.2156097560965</v>
      </c>
      <c r="G53" s="71">
        <f t="shared" si="4"/>
        <v>593.93218322427128</v>
      </c>
    </row>
    <row r="54" spans="2:7" ht="15.4" thickBot="1" x14ac:dyDescent="0.5">
      <c r="B54" s="27" t="s">
        <v>49</v>
      </c>
      <c r="C54" s="114">
        <f>I29-C38</f>
        <v>-9898.6341463414647</v>
      </c>
      <c r="D54" s="67">
        <f>I29*2-C38</f>
        <v>-4577.7560975609758</v>
      </c>
      <c r="E54" s="67">
        <f>I29*3-C38</f>
        <v>743.12195121951299</v>
      </c>
    </row>
    <row r="56" spans="2:7" ht="18" x14ac:dyDescent="0.55000000000000004">
      <c r="B56" s="29" t="s">
        <v>64</v>
      </c>
    </row>
    <row r="58" spans="2:7" ht="14.65" thickBot="1" x14ac:dyDescent="0.5">
      <c r="C58" s="63" t="s">
        <v>60</v>
      </c>
      <c r="D58" s="63" t="s">
        <v>61</v>
      </c>
      <c r="E58" s="64" t="s">
        <v>62</v>
      </c>
    </row>
    <row r="59" spans="2:7" ht="15.4" thickBot="1" x14ac:dyDescent="0.5">
      <c r="B59" s="27" t="s">
        <v>45</v>
      </c>
      <c r="C59" s="65">
        <f>(I25/C34)/5</f>
        <v>4.4222564102564102E-2</v>
      </c>
      <c r="D59" s="65">
        <f>((I25*2)/C34)</f>
        <v>0.44222564102564099</v>
      </c>
      <c r="E59" s="65">
        <f>((I25*3)/C34)</f>
        <v>0.66333846153846154</v>
      </c>
    </row>
    <row r="60" spans="2:7" ht="15.4" thickBot="1" x14ac:dyDescent="0.5">
      <c r="B60" s="27" t="s">
        <v>46</v>
      </c>
      <c r="C60" s="65">
        <f>(I26/C35)/5</f>
        <v>2.8434830769230774E-2</v>
      </c>
      <c r="D60" s="65">
        <f>((I26*2)/C35)</f>
        <v>0.28434830769230773</v>
      </c>
      <c r="E60" s="65">
        <f>((I26*3)/C35)</f>
        <v>0.42652246153846157</v>
      </c>
    </row>
    <row r="61" spans="2:7" ht="15.4" thickBot="1" x14ac:dyDescent="0.5">
      <c r="B61" s="27" t="s">
        <v>47</v>
      </c>
      <c r="C61" s="65">
        <f>(I27/C36)/5</f>
        <v>1.8730773333333332E-2</v>
      </c>
      <c r="D61" s="65">
        <f>((I27*2)/C36)</f>
        <v>0.18730773333333331</v>
      </c>
      <c r="E61" s="65">
        <f>((I27*3)/C36)</f>
        <v>0.28096159999999998</v>
      </c>
    </row>
    <row r="62" spans="2:7" ht="15.4" thickBot="1" x14ac:dyDescent="0.5">
      <c r="B62" s="27" t="s">
        <v>48</v>
      </c>
      <c r="C62" s="65">
        <f>(I28/C37)/5</f>
        <v>5.6630358974358974E-2</v>
      </c>
      <c r="D62" s="65">
        <f>((I28*2)/C37)</f>
        <v>0.56630358974358974</v>
      </c>
      <c r="E62" s="65">
        <f>((I28*3)/C37)</f>
        <v>0.84945538461538472</v>
      </c>
    </row>
    <row r="63" spans="2:7" ht="15.4" thickBot="1" x14ac:dyDescent="0.5">
      <c r="B63" s="27" t="s">
        <v>49</v>
      </c>
      <c r="C63" s="65">
        <f>(I29/C38)/5</f>
        <v>6.9921794871794868E-2</v>
      </c>
      <c r="D63" s="65">
        <f>((I29*2)/C38)</f>
        <v>0.69921794871794873</v>
      </c>
      <c r="E63" s="65">
        <f>((I29*3)/C38)</f>
        <v>1.0488269230769232</v>
      </c>
    </row>
    <row r="66" spans="2:5" ht="18" x14ac:dyDescent="0.55000000000000004">
      <c r="B66" s="29" t="s">
        <v>65</v>
      </c>
    </row>
    <row r="68" spans="2:5" ht="14.65" thickBot="1" x14ac:dyDescent="0.5">
      <c r="C68" s="51" t="s">
        <v>66</v>
      </c>
      <c r="D68" s="51" t="s">
        <v>68</v>
      </c>
      <c r="E68" s="51" t="s">
        <v>67</v>
      </c>
    </row>
    <row r="69" spans="2:5" ht="15.4" thickBot="1" x14ac:dyDescent="0.5">
      <c r="B69" s="27" t="s">
        <v>45</v>
      </c>
      <c r="C69" s="85">
        <v>8.4086538461538463E-2</v>
      </c>
      <c r="D69" s="85">
        <v>8.4086538461538463E-2</v>
      </c>
      <c r="E69" s="85">
        <v>8.4086538461538449E-2</v>
      </c>
    </row>
    <row r="70" spans="2:5" ht="15.4" thickBot="1" x14ac:dyDescent="0.5">
      <c r="B70" s="27" t="s">
        <v>46</v>
      </c>
      <c r="C70" s="85">
        <v>2.0753799999999996E-2</v>
      </c>
      <c r="D70" s="85">
        <v>2.0753799999999996E-2</v>
      </c>
      <c r="E70" s="85">
        <v>2.0753799999999996E-2</v>
      </c>
    </row>
    <row r="71" spans="2:5" ht="15.4" thickBot="1" x14ac:dyDescent="0.5">
      <c r="B71" s="27" t="s">
        <v>47</v>
      </c>
      <c r="C71" s="85">
        <v>7.7225035971223016E-2</v>
      </c>
      <c r="D71" s="85">
        <v>7.7225035971223016E-2</v>
      </c>
      <c r="E71" s="85">
        <v>7.7225035971223016E-2</v>
      </c>
    </row>
    <row r="72" spans="2:5" ht="15.4" thickBot="1" x14ac:dyDescent="0.5">
      <c r="B72" s="27" t="s">
        <v>48</v>
      </c>
      <c r="C72" s="85">
        <v>8.4733173076923074E-2</v>
      </c>
      <c r="D72" s="85">
        <v>8.4733173076923074E-2</v>
      </c>
      <c r="E72" s="85">
        <v>8.4733173076923088E-2</v>
      </c>
    </row>
    <row r="73" spans="2:5" ht="15.4" thickBot="1" x14ac:dyDescent="0.5">
      <c r="B73" s="27" t="s">
        <v>49</v>
      </c>
      <c r="C73" s="85">
        <v>0.10141346153846154</v>
      </c>
      <c r="D73" s="85">
        <v>0.10141346153846154</v>
      </c>
      <c r="E73" s="85">
        <v>0.10141346153846155</v>
      </c>
    </row>
  </sheetData>
  <hyperlinks>
    <hyperlink ref="E13" r:id="rId1" display="https://vdb.czso.cz/vdbvo2/faces/cs/index.jsf?page=vystup-objekt&amp;z=T&amp;f=TABULKA&amp;skupId=1573&amp;katalog=31785&amp;pvo=CEN02A&amp;pvo=CEN02A&amp;evo=v759_!_CEN02-2020_1" xr:uid="{00000000-0004-0000-1600-000000000000}"/>
    <hyperlink ref="B2" r:id="rId2" display="https://www.cnb.cz/cs/financni-trhy/devizovy-trh/kurzy-devizoveho-trhu/kurzy-devizoveho-trhu/" xr:uid="{00000000-0004-0000-1600-000001000000}"/>
  </hyperlinks>
  <pageMargins left="0.7" right="0.7" top="0.78740157499999996" bottom="0.78740157499999996" header="0.3" footer="0.3"/>
  <pageSetup paperSize="9"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2:L105"/>
  <sheetViews>
    <sheetView topLeftCell="A108" workbookViewId="0">
      <selection activeCell="E2" sqref="E2"/>
    </sheetView>
  </sheetViews>
  <sheetFormatPr defaultRowHeight="14.25" x14ac:dyDescent="0.45"/>
  <cols>
    <col min="3" max="3" width="9.1328125" style="3"/>
    <col min="4" max="4" width="18.6640625" style="3" customWidth="1"/>
    <col min="5" max="5" width="9.1328125" style="3"/>
    <col min="6" max="6" width="15" style="3" customWidth="1"/>
  </cols>
  <sheetData>
    <row r="2" spans="3:12" x14ac:dyDescent="0.45">
      <c r="C2" s="3" t="s">
        <v>69</v>
      </c>
      <c r="E2" s="3" t="s">
        <v>69</v>
      </c>
    </row>
    <row r="3" spans="3:12" s="3" customFormat="1" x14ac:dyDescent="0.45">
      <c r="C3" s="51" t="s">
        <v>70</v>
      </c>
      <c r="E3" s="51" t="s">
        <v>71</v>
      </c>
      <c r="H3" s="51" t="s">
        <v>46</v>
      </c>
    </row>
    <row r="4" spans="3:12" x14ac:dyDescent="0.45">
      <c r="C4" s="51">
        <v>39</v>
      </c>
      <c r="D4" t="s">
        <v>40</v>
      </c>
      <c r="E4" s="51">
        <f>(36+39)/2</f>
        <v>37.5</v>
      </c>
      <c r="F4" t="s">
        <v>40</v>
      </c>
      <c r="H4" s="51">
        <v>65</v>
      </c>
      <c r="I4" t="s">
        <v>40</v>
      </c>
    </row>
    <row r="5" spans="3:12" x14ac:dyDescent="0.45">
      <c r="C5" s="3">
        <v>18</v>
      </c>
      <c r="D5" s="160" t="s">
        <v>72</v>
      </c>
      <c r="E5" s="3">
        <v>20.25</v>
      </c>
    </row>
    <row r="6" spans="3:12" ht="15" customHeight="1" x14ac:dyDescent="0.45">
      <c r="C6" s="3">
        <v>20</v>
      </c>
      <c r="D6" s="160"/>
      <c r="E6" s="3">
        <v>23.88</v>
      </c>
      <c r="F6" s="159" t="s">
        <v>72</v>
      </c>
      <c r="G6" s="159"/>
      <c r="H6" s="101"/>
      <c r="I6" s="158" t="s">
        <v>73</v>
      </c>
      <c r="J6" s="158"/>
      <c r="K6" s="158"/>
      <c r="L6" s="158"/>
    </row>
    <row r="7" spans="3:12" x14ac:dyDescent="0.45">
      <c r="C7" s="3">
        <v>22</v>
      </c>
      <c r="D7" s="160"/>
      <c r="E7" s="3">
        <v>29.63</v>
      </c>
      <c r="F7" s="159"/>
      <c r="G7" s="159"/>
      <c r="H7" s="101"/>
      <c r="I7" s="158"/>
      <c r="J7" s="158"/>
      <c r="K7" s="158"/>
      <c r="L7" s="158"/>
    </row>
    <row r="8" spans="3:12" x14ac:dyDescent="0.45">
      <c r="C8" s="3">
        <v>22</v>
      </c>
      <c r="D8" s="160"/>
      <c r="E8" s="3">
        <v>29.63</v>
      </c>
      <c r="F8" s="159"/>
      <c r="G8" s="159"/>
      <c r="H8" s="101"/>
      <c r="I8" s="158"/>
      <c r="J8" s="158"/>
      <c r="K8" s="158"/>
      <c r="L8" s="158"/>
    </row>
    <row r="9" spans="3:12" x14ac:dyDescent="0.45">
      <c r="C9" s="3">
        <v>22</v>
      </c>
      <c r="D9" s="160"/>
      <c r="E9" s="3">
        <v>30</v>
      </c>
      <c r="F9" s="159"/>
      <c r="G9" s="159"/>
      <c r="H9" s="101"/>
      <c r="I9" s="158"/>
      <c r="J9" s="158"/>
      <c r="K9" s="158"/>
      <c r="L9" s="158"/>
    </row>
    <row r="10" spans="3:12" x14ac:dyDescent="0.45">
      <c r="C10" s="3">
        <v>22</v>
      </c>
      <c r="D10" s="160"/>
      <c r="E10" s="3">
        <v>30</v>
      </c>
      <c r="F10" s="159"/>
      <c r="G10" s="159"/>
      <c r="H10" s="101"/>
      <c r="I10" s="158"/>
      <c r="J10" s="158"/>
      <c r="K10" s="158"/>
      <c r="L10" s="158"/>
    </row>
    <row r="11" spans="3:12" x14ac:dyDescent="0.45">
      <c r="C11" s="3">
        <v>23</v>
      </c>
      <c r="D11" s="160"/>
      <c r="E11" s="3">
        <v>31.44</v>
      </c>
      <c r="F11" s="159"/>
      <c r="G11" s="159"/>
      <c r="H11" s="101"/>
      <c r="I11" s="158"/>
      <c r="J11" s="158"/>
      <c r="K11" s="158"/>
      <c r="L11" s="158"/>
    </row>
    <row r="12" spans="3:12" x14ac:dyDescent="0.45">
      <c r="C12" s="3">
        <v>24</v>
      </c>
      <c r="D12" s="160"/>
      <c r="E12" s="3">
        <v>33.92</v>
      </c>
      <c r="F12" s="159"/>
      <c r="G12" s="159"/>
      <c r="H12" s="101"/>
      <c r="I12" s="158"/>
      <c r="J12" s="158"/>
      <c r="K12" s="158"/>
      <c r="L12" s="158"/>
    </row>
    <row r="13" spans="3:12" x14ac:dyDescent="0.45">
      <c r="C13" s="3">
        <v>25</v>
      </c>
      <c r="D13" s="160"/>
      <c r="E13" s="20">
        <v>36</v>
      </c>
      <c r="F13" s="159"/>
      <c r="G13" s="159"/>
      <c r="H13" s="101"/>
      <c r="I13" s="158"/>
      <c r="J13" s="158"/>
      <c r="K13" s="158"/>
      <c r="L13" s="158"/>
    </row>
    <row r="14" spans="3:12" x14ac:dyDescent="0.45">
      <c r="C14" s="3">
        <v>25</v>
      </c>
      <c r="D14" s="160"/>
      <c r="E14" s="20">
        <v>39</v>
      </c>
      <c r="F14" s="159"/>
      <c r="G14" s="159"/>
      <c r="H14" s="101"/>
      <c r="I14" s="158"/>
      <c r="J14" s="158"/>
      <c r="K14" s="158"/>
      <c r="L14" s="158"/>
    </row>
    <row r="15" spans="3:12" x14ac:dyDescent="0.45">
      <c r="C15" s="3">
        <v>25</v>
      </c>
      <c r="D15" s="160"/>
      <c r="E15" s="3">
        <v>42.5</v>
      </c>
      <c r="F15" s="159"/>
      <c r="G15" s="159"/>
      <c r="H15" s="101"/>
      <c r="I15" s="158"/>
      <c r="J15" s="158"/>
      <c r="K15" s="158"/>
      <c r="L15" s="158"/>
    </row>
    <row r="16" spans="3:12" x14ac:dyDescent="0.45">
      <c r="C16" s="3">
        <v>25</v>
      </c>
      <c r="D16" s="160"/>
      <c r="E16" s="3">
        <v>43.8</v>
      </c>
      <c r="F16" s="159"/>
      <c r="G16" s="159"/>
      <c r="H16" s="101"/>
      <c r="I16" s="158"/>
      <c r="J16" s="158"/>
      <c r="K16" s="158"/>
      <c r="L16" s="158"/>
    </row>
    <row r="17" spans="3:5" x14ac:dyDescent="0.45">
      <c r="C17" s="3">
        <v>26</v>
      </c>
      <c r="E17" s="3">
        <v>45.76</v>
      </c>
    </row>
    <row r="18" spans="3:5" x14ac:dyDescent="0.45">
      <c r="C18" s="3">
        <v>27</v>
      </c>
      <c r="E18" s="3">
        <v>48</v>
      </c>
    </row>
    <row r="19" spans="3:5" x14ac:dyDescent="0.45">
      <c r="C19" s="3">
        <v>27</v>
      </c>
      <c r="E19" s="3">
        <v>48</v>
      </c>
    </row>
    <row r="20" spans="3:5" x14ac:dyDescent="0.45">
      <c r="C20" s="3">
        <v>27</v>
      </c>
      <c r="E20" s="3">
        <v>48</v>
      </c>
    </row>
    <row r="21" spans="3:5" x14ac:dyDescent="0.45">
      <c r="C21" s="3">
        <v>27</v>
      </c>
      <c r="E21" s="3">
        <v>48</v>
      </c>
    </row>
    <row r="22" spans="3:5" x14ac:dyDescent="0.45">
      <c r="C22" s="3">
        <v>27</v>
      </c>
      <c r="E22" s="3">
        <v>48</v>
      </c>
    </row>
    <row r="23" spans="3:5" x14ac:dyDescent="0.45">
      <c r="C23" s="3">
        <v>28</v>
      </c>
    </row>
    <row r="24" spans="3:5" x14ac:dyDescent="0.45">
      <c r="C24" s="3">
        <v>29</v>
      </c>
    </row>
    <row r="25" spans="3:5" x14ac:dyDescent="0.45">
      <c r="C25" s="3">
        <v>29</v>
      </c>
    </row>
    <row r="26" spans="3:5" x14ac:dyDescent="0.45">
      <c r="C26" s="3">
        <v>30</v>
      </c>
    </row>
    <row r="27" spans="3:5" x14ac:dyDescent="0.45">
      <c r="C27" s="3">
        <v>30</v>
      </c>
    </row>
    <row r="28" spans="3:5" x14ac:dyDescent="0.45">
      <c r="C28" s="3">
        <v>30</v>
      </c>
    </row>
    <row r="29" spans="3:5" x14ac:dyDescent="0.45">
      <c r="C29" s="3">
        <v>30</v>
      </c>
    </row>
    <row r="30" spans="3:5" x14ac:dyDescent="0.45">
      <c r="C30" s="3">
        <v>30</v>
      </c>
    </row>
    <row r="31" spans="3:5" x14ac:dyDescent="0.45">
      <c r="C31" s="3">
        <v>30</v>
      </c>
    </row>
    <row r="32" spans="3:5" x14ac:dyDescent="0.45">
      <c r="C32" s="3">
        <v>30</v>
      </c>
    </row>
    <row r="33" spans="3:3" x14ac:dyDescent="0.45">
      <c r="C33" s="3">
        <v>30</v>
      </c>
    </row>
    <row r="34" spans="3:3" x14ac:dyDescent="0.45">
      <c r="C34" s="3">
        <v>30</v>
      </c>
    </row>
    <row r="35" spans="3:3" x14ac:dyDescent="0.45">
      <c r="C35" s="3">
        <v>30</v>
      </c>
    </row>
    <row r="36" spans="3:3" x14ac:dyDescent="0.45">
      <c r="C36" s="3">
        <v>30</v>
      </c>
    </row>
    <row r="37" spans="3:3" x14ac:dyDescent="0.45">
      <c r="C37" s="3">
        <v>30</v>
      </c>
    </row>
    <row r="38" spans="3:3" x14ac:dyDescent="0.45">
      <c r="C38" s="3">
        <v>30</v>
      </c>
    </row>
    <row r="39" spans="3:3" x14ac:dyDescent="0.45">
      <c r="C39" s="3">
        <v>31</v>
      </c>
    </row>
    <row r="40" spans="3:3" x14ac:dyDescent="0.45">
      <c r="C40" s="3">
        <v>32</v>
      </c>
    </row>
    <row r="41" spans="3:3" x14ac:dyDescent="0.45">
      <c r="C41" s="3">
        <v>33</v>
      </c>
    </row>
    <row r="42" spans="3:3" x14ac:dyDescent="0.45">
      <c r="C42" s="3">
        <v>33</v>
      </c>
    </row>
    <row r="43" spans="3:3" x14ac:dyDescent="0.45">
      <c r="C43" s="3">
        <v>33</v>
      </c>
    </row>
    <row r="44" spans="3:3" x14ac:dyDescent="0.45">
      <c r="C44" s="3">
        <v>33</v>
      </c>
    </row>
    <row r="45" spans="3:3" x14ac:dyDescent="0.45">
      <c r="C45" s="3">
        <v>33</v>
      </c>
    </row>
    <row r="46" spans="3:3" x14ac:dyDescent="0.45">
      <c r="C46" s="3">
        <v>33</v>
      </c>
    </row>
    <row r="47" spans="3:3" x14ac:dyDescent="0.45">
      <c r="C47" s="3">
        <v>35</v>
      </c>
    </row>
    <row r="48" spans="3:3" x14ac:dyDescent="0.45">
      <c r="C48" s="3">
        <v>35</v>
      </c>
    </row>
    <row r="49" spans="3:3" x14ac:dyDescent="0.45">
      <c r="C49" s="3">
        <v>35</v>
      </c>
    </row>
    <row r="50" spans="3:3" x14ac:dyDescent="0.45">
      <c r="C50" s="3">
        <v>35</v>
      </c>
    </row>
    <row r="51" spans="3:3" x14ac:dyDescent="0.45">
      <c r="C51" s="3">
        <v>35</v>
      </c>
    </row>
    <row r="52" spans="3:3" x14ac:dyDescent="0.45">
      <c r="C52" s="3">
        <v>35</v>
      </c>
    </row>
    <row r="53" spans="3:3" x14ac:dyDescent="0.45">
      <c r="C53" s="3">
        <v>37</v>
      </c>
    </row>
    <row r="54" spans="3:3" x14ac:dyDescent="0.45">
      <c r="C54" s="3">
        <v>38</v>
      </c>
    </row>
    <row r="55" spans="3:3" x14ac:dyDescent="0.45">
      <c r="C55" s="20">
        <v>39</v>
      </c>
    </row>
    <row r="56" spans="3:3" x14ac:dyDescent="0.45">
      <c r="C56" s="3">
        <v>39</v>
      </c>
    </row>
    <row r="57" spans="3:3" x14ac:dyDescent="0.45">
      <c r="C57" s="3">
        <v>39</v>
      </c>
    </row>
    <row r="58" spans="3:3" x14ac:dyDescent="0.45">
      <c r="C58" s="3">
        <v>39</v>
      </c>
    </row>
    <row r="59" spans="3:3" x14ac:dyDescent="0.45">
      <c r="C59" s="3">
        <v>40</v>
      </c>
    </row>
    <row r="60" spans="3:3" x14ac:dyDescent="0.45">
      <c r="C60" s="3">
        <v>40</v>
      </c>
    </row>
    <row r="61" spans="3:3" x14ac:dyDescent="0.45">
      <c r="C61" s="3">
        <v>40</v>
      </c>
    </row>
    <row r="62" spans="3:3" x14ac:dyDescent="0.45">
      <c r="C62" s="3">
        <v>40</v>
      </c>
    </row>
    <row r="63" spans="3:3" x14ac:dyDescent="0.45">
      <c r="C63" s="3">
        <v>40</v>
      </c>
    </row>
    <row r="64" spans="3:3" x14ac:dyDescent="0.45">
      <c r="C64" s="3">
        <v>40</v>
      </c>
    </row>
    <row r="65" spans="3:3" x14ac:dyDescent="0.45">
      <c r="C65" s="3">
        <v>40</v>
      </c>
    </row>
    <row r="66" spans="3:3" x14ac:dyDescent="0.45">
      <c r="C66" s="3">
        <v>41</v>
      </c>
    </row>
    <row r="67" spans="3:3" x14ac:dyDescent="0.45">
      <c r="C67" s="3">
        <v>42</v>
      </c>
    </row>
    <row r="68" spans="3:3" x14ac:dyDescent="0.45">
      <c r="C68" s="3">
        <v>42</v>
      </c>
    </row>
    <row r="69" spans="3:3" x14ac:dyDescent="0.45">
      <c r="C69" s="3">
        <v>42</v>
      </c>
    </row>
    <row r="70" spans="3:3" x14ac:dyDescent="0.45">
      <c r="C70" s="3">
        <v>42</v>
      </c>
    </row>
    <row r="71" spans="3:3" x14ac:dyDescent="0.45">
      <c r="C71" s="3">
        <v>42</v>
      </c>
    </row>
    <row r="72" spans="3:3" x14ac:dyDescent="0.45">
      <c r="C72" s="3">
        <v>43</v>
      </c>
    </row>
    <row r="73" spans="3:3" x14ac:dyDescent="0.45">
      <c r="C73" s="3">
        <v>43</v>
      </c>
    </row>
    <row r="74" spans="3:3" x14ac:dyDescent="0.45">
      <c r="C74" s="3">
        <v>44</v>
      </c>
    </row>
    <row r="75" spans="3:3" x14ac:dyDescent="0.45">
      <c r="C75" s="3">
        <v>44</v>
      </c>
    </row>
    <row r="76" spans="3:3" x14ac:dyDescent="0.45">
      <c r="C76" s="3">
        <v>44</v>
      </c>
    </row>
    <row r="77" spans="3:3" x14ac:dyDescent="0.45">
      <c r="C77" s="3">
        <v>44</v>
      </c>
    </row>
    <row r="78" spans="3:3" x14ac:dyDescent="0.45">
      <c r="C78" s="3">
        <v>44</v>
      </c>
    </row>
    <row r="79" spans="3:3" x14ac:dyDescent="0.45">
      <c r="C79" s="3">
        <v>44</v>
      </c>
    </row>
    <row r="80" spans="3:3" x14ac:dyDescent="0.45">
      <c r="C80" s="102">
        <v>44</v>
      </c>
    </row>
    <row r="81" spans="3:3" x14ac:dyDescent="0.45">
      <c r="C81" s="3">
        <v>45</v>
      </c>
    </row>
    <row r="82" spans="3:3" x14ac:dyDescent="0.45">
      <c r="C82" s="3">
        <v>45</v>
      </c>
    </row>
    <row r="83" spans="3:3" x14ac:dyDescent="0.45">
      <c r="C83" s="3">
        <v>45</v>
      </c>
    </row>
    <row r="84" spans="3:3" x14ac:dyDescent="0.45">
      <c r="C84" s="3">
        <v>46</v>
      </c>
    </row>
    <row r="85" spans="3:3" x14ac:dyDescent="0.45">
      <c r="C85" s="3">
        <v>46</v>
      </c>
    </row>
    <row r="86" spans="3:3" x14ac:dyDescent="0.45">
      <c r="C86" s="3">
        <v>46</v>
      </c>
    </row>
    <row r="87" spans="3:3" x14ac:dyDescent="0.45">
      <c r="C87" s="3">
        <v>47</v>
      </c>
    </row>
    <row r="88" spans="3:3" x14ac:dyDescent="0.45">
      <c r="C88" s="3">
        <v>48</v>
      </c>
    </row>
    <row r="89" spans="3:3" x14ac:dyDescent="0.45">
      <c r="C89" s="3">
        <v>48</v>
      </c>
    </row>
    <row r="90" spans="3:3" x14ac:dyDescent="0.45">
      <c r="C90" s="3">
        <v>48</v>
      </c>
    </row>
    <row r="91" spans="3:3" x14ac:dyDescent="0.45">
      <c r="C91" s="3">
        <v>49</v>
      </c>
    </row>
    <row r="92" spans="3:3" x14ac:dyDescent="0.45">
      <c r="C92" s="3">
        <v>50</v>
      </c>
    </row>
    <row r="93" spans="3:3" x14ac:dyDescent="0.45">
      <c r="C93" s="3">
        <v>50</v>
      </c>
    </row>
    <row r="94" spans="3:3" x14ac:dyDescent="0.45">
      <c r="C94" s="3">
        <v>50</v>
      </c>
    </row>
    <row r="95" spans="3:3" x14ac:dyDescent="0.45">
      <c r="C95" s="3">
        <v>50</v>
      </c>
    </row>
    <row r="96" spans="3:3" x14ac:dyDescent="0.45">
      <c r="C96" s="3">
        <v>51</v>
      </c>
    </row>
    <row r="97" spans="3:3" x14ac:dyDescent="0.45">
      <c r="C97" s="3">
        <v>51</v>
      </c>
    </row>
    <row r="98" spans="3:3" x14ac:dyDescent="0.45">
      <c r="C98" s="3">
        <v>52</v>
      </c>
    </row>
    <row r="99" spans="3:3" x14ac:dyDescent="0.45">
      <c r="C99" s="3">
        <v>53</v>
      </c>
    </row>
    <row r="100" spans="3:3" x14ac:dyDescent="0.45">
      <c r="C100" s="3">
        <v>55</v>
      </c>
    </row>
    <row r="101" spans="3:3" x14ac:dyDescent="0.45">
      <c r="C101" s="3">
        <v>55</v>
      </c>
    </row>
    <row r="102" spans="3:3" x14ac:dyDescent="0.45">
      <c r="C102" s="3">
        <v>55</v>
      </c>
    </row>
    <row r="103" spans="3:3" x14ac:dyDescent="0.45">
      <c r="C103" s="3">
        <v>55</v>
      </c>
    </row>
    <row r="104" spans="3:3" x14ac:dyDescent="0.45">
      <c r="C104" s="3">
        <v>55</v>
      </c>
    </row>
    <row r="105" spans="3:3" x14ac:dyDescent="0.45">
      <c r="C105" s="3">
        <v>58</v>
      </c>
    </row>
  </sheetData>
  <sortState xmlns:xlrd2="http://schemas.microsoft.com/office/spreadsheetml/2017/richdata2" ref="C5:C105">
    <sortCondition ref="C105"/>
  </sortState>
  <mergeCells count="3">
    <mergeCell ref="I6:L16"/>
    <mergeCell ref="F6:G16"/>
    <mergeCell ref="D5:D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T25"/>
  <sheetViews>
    <sheetView topLeftCell="A7" workbookViewId="0">
      <selection activeCell="E22" sqref="E22"/>
    </sheetView>
  </sheetViews>
  <sheetFormatPr defaultRowHeight="14.25" x14ac:dyDescent="0.45"/>
  <cols>
    <col min="3" max="3" width="24.46484375" customWidth="1"/>
    <col min="14" max="15" width="9.1328125" style="3" customWidth="1"/>
    <col min="16" max="16" width="9.53125" customWidth="1"/>
    <col min="17" max="17" width="8.33203125" customWidth="1"/>
    <col min="19" max="19" width="9.53125" style="3" bestFit="1" customWidth="1"/>
    <col min="20" max="20" width="9.1328125" style="3"/>
  </cols>
  <sheetData>
    <row r="2" spans="1:20" x14ac:dyDescent="0.45">
      <c r="D2" s="21" t="s">
        <v>181</v>
      </c>
      <c r="E2" s="21"/>
      <c r="F2" s="21"/>
    </row>
    <row r="3" spans="1:20" x14ac:dyDescent="0.45">
      <c r="D3" s="11" t="s">
        <v>182</v>
      </c>
      <c r="E3" s="11"/>
      <c r="F3" s="11"/>
    </row>
    <row r="5" spans="1:20" x14ac:dyDescent="0.45">
      <c r="C5" t="s">
        <v>183</v>
      </c>
      <c r="D5" s="15">
        <f>'Vstupní hodnoty'!C70</f>
        <v>650000</v>
      </c>
      <c r="H5" s="8" t="s">
        <v>195</v>
      </c>
    </row>
    <row r="6" spans="1:20" x14ac:dyDescent="0.45">
      <c r="C6" t="s">
        <v>184</v>
      </c>
      <c r="D6" t="s">
        <v>205</v>
      </c>
      <c r="H6" t="s">
        <v>196</v>
      </c>
    </row>
    <row r="8" spans="1:20" x14ac:dyDescent="0.45">
      <c r="C8" s="6" t="s">
        <v>185</v>
      </c>
      <c r="D8" s="20">
        <v>1</v>
      </c>
      <c r="E8" s="20">
        <v>2</v>
      </c>
      <c r="F8" s="20">
        <v>3</v>
      </c>
      <c r="G8" s="20">
        <v>4</v>
      </c>
      <c r="H8" s="20">
        <v>5</v>
      </c>
      <c r="I8" s="20">
        <v>6</v>
      </c>
      <c r="J8" s="20">
        <v>7</v>
      </c>
      <c r="K8" s="20">
        <v>8</v>
      </c>
      <c r="L8" s="20">
        <v>9</v>
      </c>
      <c r="M8" s="20">
        <v>10</v>
      </c>
      <c r="N8" s="20">
        <v>11</v>
      </c>
      <c r="O8" s="20">
        <v>12</v>
      </c>
      <c r="P8" s="20">
        <v>13</v>
      </c>
      <c r="Q8" s="20">
        <v>14</v>
      </c>
      <c r="R8" s="20">
        <v>15</v>
      </c>
      <c r="S8" s="7" t="s">
        <v>3</v>
      </c>
      <c r="T8" s="7" t="s">
        <v>2</v>
      </c>
    </row>
    <row r="9" spans="1:20" x14ac:dyDescent="0.45">
      <c r="C9" s="6" t="s">
        <v>1</v>
      </c>
      <c r="D9" s="67">
        <f>'Vstupní hodnoty'!C61</f>
        <v>18482.64</v>
      </c>
      <c r="E9" s="67">
        <f>D9</f>
        <v>18482.64</v>
      </c>
      <c r="F9" s="67">
        <f t="shared" ref="F9:M9" si="0">E9</f>
        <v>18482.64</v>
      </c>
      <c r="G9" s="67">
        <f t="shared" si="0"/>
        <v>18482.64</v>
      </c>
      <c r="H9" s="67">
        <f t="shared" si="0"/>
        <v>18482.64</v>
      </c>
      <c r="I9" s="67">
        <f t="shared" si="0"/>
        <v>18482.64</v>
      </c>
      <c r="J9" s="67">
        <f t="shared" si="0"/>
        <v>18482.64</v>
      </c>
      <c r="K9" s="67">
        <f t="shared" si="0"/>
        <v>18482.64</v>
      </c>
      <c r="L9" s="67">
        <f t="shared" si="0"/>
        <v>18482.64</v>
      </c>
      <c r="M9" s="67">
        <f t="shared" si="0"/>
        <v>18482.64</v>
      </c>
      <c r="N9" s="67">
        <f t="shared" ref="N9" si="1">M9</f>
        <v>18482.64</v>
      </c>
      <c r="O9" s="67">
        <f t="shared" ref="O9" si="2">N9</f>
        <v>18482.64</v>
      </c>
      <c r="P9" s="67">
        <f t="shared" ref="P9" si="3">O9</f>
        <v>18482.64</v>
      </c>
      <c r="Q9" s="67">
        <f t="shared" ref="Q9" si="4">P9</f>
        <v>18482.64</v>
      </c>
      <c r="R9" s="67">
        <f t="shared" ref="R9" si="5">Q9</f>
        <v>18482.64</v>
      </c>
      <c r="S9" s="68"/>
      <c r="T9" s="68"/>
    </row>
    <row r="10" spans="1:20" x14ac:dyDescent="0.45">
      <c r="A10" s="28"/>
      <c r="B10" s="62" t="s">
        <v>198</v>
      </c>
      <c r="C10" s="61">
        <v>-9.1491500000000003E-2</v>
      </c>
      <c r="D10" s="69">
        <f>D$9/POWER(1+$C10,D$8)</f>
        <v>20343.937343459089</v>
      </c>
      <c r="E10" s="69">
        <f t="shared" ref="E10:R18" si="6">E$9/POWER(1+$C10,E$8)</f>
        <v>22392.676946290638</v>
      </c>
      <c r="F10" s="69">
        <f t="shared" si="6"/>
        <v>24647.735212483582</v>
      </c>
      <c r="G10" s="69">
        <f t="shared" si="6"/>
        <v>27129.889497438475</v>
      </c>
      <c r="H10" s="69">
        <f t="shared" si="6"/>
        <v>29862.009543596429</v>
      </c>
      <c r="I10" s="69">
        <f t="shared" si="6"/>
        <v>32869.268194624965</v>
      </c>
      <c r="J10" s="69">
        <f t="shared" si="6"/>
        <v>36179.373329611073</v>
      </c>
      <c r="K10" s="69">
        <f t="shared" si="6"/>
        <v>39822.823154225938</v>
      </c>
      <c r="L10" s="69">
        <f t="shared" si="6"/>
        <v>43833.187201028879</v>
      </c>
      <c r="M10" s="69">
        <f t="shared" si="6"/>
        <v>48247.415627953815</v>
      </c>
      <c r="N10" s="69">
        <f t="shared" si="6"/>
        <v>53106.179664751427</v>
      </c>
      <c r="O10" s="69">
        <f t="shared" si="6"/>
        <v>58454.246344146944</v>
      </c>
      <c r="P10" s="69">
        <f t="shared" si="6"/>
        <v>64340.890970361805</v>
      </c>
      <c r="Q10" s="69">
        <f t="shared" si="6"/>
        <v>70820.351125346453</v>
      </c>
      <c r="R10" s="69">
        <f t="shared" si="6"/>
        <v>77952.326395786557</v>
      </c>
      <c r="S10" s="70">
        <f>SUM(D10:R10)</f>
        <v>650002.31055110623</v>
      </c>
      <c r="T10" s="70">
        <f>S10-$D$5</f>
        <v>2.3105511062312871</v>
      </c>
    </row>
    <row r="11" spans="1:20" x14ac:dyDescent="0.45">
      <c r="C11" s="1">
        <v>8.0000000000000002E-3</v>
      </c>
      <c r="D11" s="4">
        <f t="shared" ref="D11:D18" si="7">D$9/POWER(1+$C11,D$8)</f>
        <v>18335.952380952382</v>
      </c>
      <c r="E11" s="4">
        <f t="shared" si="6"/>
        <v>18190.42894935752</v>
      </c>
      <c r="F11" s="4">
        <f t="shared" si="6"/>
        <v>18046.060465632458</v>
      </c>
      <c r="G11" s="4">
        <f t="shared" si="6"/>
        <v>17902.837763524261</v>
      </c>
      <c r="H11" s="4">
        <f t="shared" si="6"/>
        <v>17760.751749528041</v>
      </c>
      <c r="I11" s="4">
        <f t="shared" si="6"/>
        <v>17619.793402309562</v>
      </c>
      <c r="J11" s="4">
        <f t="shared" si="6"/>
        <v>17479.9537721325</v>
      </c>
      <c r="K11" s="4">
        <f t="shared" si="6"/>
        <v>17341.223980290179</v>
      </c>
      <c r="L11" s="4">
        <f t="shared" si="6"/>
        <v>17203.595218541843</v>
      </c>
      <c r="M11" s="4">
        <f t="shared" si="6"/>
        <v>17067.058748553416</v>
      </c>
      <c r="S11" s="9">
        <f t="shared" ref="S11:S18" si="8">SUM(D11:M11)</f>
        <v>176947.65643082219</v>
      </c>
      <c r="T11" s="9">
        <f t="shared" ref="T11:T18" si="9">S11-$D$5</f>
        <v>-473052.34356917778</v>
      </c>
    </row>
    <row r="12" spans="1:20" x14ac:dyDescent="0.45">
      <c r="C12" s="1">
        <v>0.5</v>
      </c>
      <c r="D12" s="4">
        <f t="shared" si="7"/>
        <v>12321.76</v>
      </c>
      <c r="E12" s="4">
        <f t="shared" si="6"/>
        <v>8214.5066666666662</v>
      </c>
      <c r="F12" s="4">
        <f t="shared" si="6"/>
        <v>5476.3377777777778</v>
      </c>
      <c r="G12" s="4">
        <f t="shared" si="6"/>
        <v>3650.8918518518517</v>
      </c>
      <c r="H12" s="4">
        <f t="shared" si="6"/>
        <v>2433.9279012345678</v>
      </c>
      <c r="I12" s="4">
        <f t="shared" si="6"/>
        <v>1622.6186008230452</v>
      </c>
      <c r="J12" s="4">
        <f t="shared" si="6"/>
        <v>1081.7457338820302</v>
      </c>
      <c r="K12" s="4">
        <f t="shared" si="6"/>
        <v>721.16382258802014</v>
      </c>
      <c r="L12" s="4">
        <f t="shared" si="6"/>
        <v>480.77588172534672</v>
      </c>
      <c r="M12" s="4">
        <f t="shared" si="6"/>
        <v>320.5172544835645</v>
      </c>
      <c r="S12" s="9">
        <f t="shared" si="8"/>
        <v>36324.245491032882</v>
      </c>
      <c r="T12" s="9">
        <f t="shared" si="9"/>
        <v>-613675.75450896716</v>
      </c>
    </row>
    <row r="13" spans="1:20" x14ac:dyDescent="0.45">
      <c r="C13" s="1">
        <v>0.6</v>
      </c>
      <c r="D13" s="4">
        <f t="shared" si="7"/>
        <v>11551.65</v>
      </c>
      <c r="E13" s="4">
        <f t="shared" si="6"/>
        <v>7219.7812499999982</v>
      </c>
      <c r="F13" s="4">
        <f t="shared" si="6"/>
        <v>4512.3632812499991</v>
      </c>
      <c r="G13" s="4">
        <f t="shared" si="6"/>
        <v>2820.2270507812486</v>
      </c>
      <c r="H13" s="4">
        <f t="shared" si="6"/>
        <v>1762.6419067382801</v>
      </c>
      <c r="I13" s="4">
        <f t="shared" si="6"/>
        <v>1101.6511917114251</v>
      </c>
      <c r="J13" s="4">
        <f t="shared" si="6"/>
        <v>688.53199481964054</v>
      </c>
      <c r="K13" s="4">
        <f t="shared" si="6"/>
        <v>430.3324967622753</v>
      </c>
      <c r="L13" s="4">
        <f t="shared" si="6"/>
        <v>268.95781047642208</v>
      </c>
      <c r="M13" s="4">
        <f t="shared" si="6"/>
        <v>168.09863154776374</v>
      </c>
      <c r="S13" s="9">
        <f t="shared" si="8"/>
        <v>30524.235614087058</v>
      </c>
      <c r="T13" s="9">
        <f t="shared" si="9"/>
        <v>-619475.76438591292</v>
      </c>
    </row>
    <row r="14" spans="1:20" x14ac:dyDescent="0.45">
      <c r="C14" s="1">
        <v>0.7</v>
      </c>
      <c r="D14" s="4">
        <f t="shared" si="7"/>
        <v>10872.141176470588</v>
      </c>
      <c r="E14" s="4">
        <f t="shared" si="6"/>
        <v>6395.3771626297585</v>
      </c>
      <c r="F14" s="4">
        <f t="shared" si="6"/>
        <v>3761.9865662527991</v>
      </c>
      <c r="G14" s="4">
        <f t="shared" si="6"/>
        <v>2212.9332742663523</v>
      </c>
      <c r="H14" s="4">
        <f t="shared" si="6"/>
        <v>1301.7254554507956</v>
      </c>
      <c r="I14" s="4">
        <f t="shared" si="6"/>
        <v>765.72085614752689</v>
      </c>
      <c r="J14" s="4">
        <f t="shared" si="6"/>
        <v>450.42403302795708</v>
      </c>
      <c r="K14" s="4">
        <f t="shared" si="6"/>
        <v>264.95531354585705</v>
      </c>
      <c r="L14" s="4">
        <f t="shared" si="6"/>
        <v>155.85606679168063</v>
      </c>
      <c r="M14" s="4">
        <f t="shared" si="6"/>
        <v>91.680039289223913</v>
      </c>
      <c r="S14" s="9">
        <f t="shared" si="8"/>
        <v>26272.799943872538</v>
      </c>
      <c r="T14" s="9">
        <f t="shared" si="9"/>
        <v>-623727.20005612751</v>
      </c>
    </row>
    <row r="15" spans="1:20" x14ac:dyDescent="0.45">
      <c r="C15" s="1">
        <v>0.73</v>
      </c>
      <c r="D15" s="4">
        <f t="shared" si="7"/>
        <v>10683.606936416185</v>
      </c>
      <c r="E15" s="4">
        <f t="shared" si="6"/>
        <v>6175.4953389688926</v>
      </c>
      <c r="F15" s="4">
        <f t="shared" si="6"/>
        <v>3569.650484953117</v>
      </c>
      <c r="G15" s="4">
        <f t="shared" si="6"/>
        <v>2063.3817832098944</v>
      </c>
      <c r="H15" s="4">
        <f t="shared" si="6"/>
        <v>1192.7062330693032</v>
      </c>
      <c r="I15" s="4">
        <f t="shared" si="6"/>
        <v>689.4255682481521</v>
      </c>
      <c r="J15" s="4">
        <f t="shared" si="6"/>
        <v>398.51188916078155</v>
      </c>
      <c r="K15" s="4">
        <f t="shared" si="6"/>
        <v>230.35369315652116</v>
      </c>
      <c r="L15" s="4">
        <f t="shared" si="6"/>
        <v>133.15242378989663</v>
      </c>
      <c r="M15" s="4">
        <f t="shared" si="6"/>
        <v>76.966718953697466</v>
      </c>
      <c r="S15" s="9">
        <f t="shared" si="8"/>
        <v>25213.251069926439</v>
      </c>
      <c r="T15" s="9">
        <f t="shared" si="9"/>
        <v>-624786.74893007358</v>
      </c>
    </row>
    <row r="16" spans="1:20" x14ac:dyDescent="0.45">
      <c r="C16" s="13">
        <v>0.74</v>
      </c>
      <c r="D16" s="5">
        <f t="shared" si="7"/>
        <v>10622.206896551725</v>
      </c>
      <c r="E16" s="5">
        <f t="shared" si="6"/>
        <v>6104.7166072136342</v>
      </c>
      <c r="F16" s="5">
        <f t="shared" si="6"/>
        <v>3508.4578202377206</v>
      </c>
      <c r="G16" s="5">
        <f t="shared" si="6"/>
        <v>2016.3550691021383</v>
      </c>
      <c r="H16" s="5">
        <f t="shared" si="6"/>
        <v>1158.8247523575508</v>
      </c>
      <c r="I16" s="5">
        <f t="shared" si="6"/>
        <v>665.99123698709809</v>
      </c>
      <c r="J16" s="5">
        <f t="shared" si="6"/>
        <v>382.7535844753437</v>
      </c>
      <c r="K16" s="5">
        <f t="shared" si="6"/>
        <v>219.97332441111706</v>
      </c>
      <c r="L16" s="5">
        <f t="shared" si="6"/>
        <v>126.42145081098683</v>
      </c>
      <c r="M16" s="5">
        <f t="shared" si="6"/>
        <v>72.656006213210816</v>
      </c>
      <c r="S16" s="9">
        <f t="shared" si="8"/>
        <v>24878.356748360526</v>
      </c>
      <c r="T16" s="9">
        <f t="shared" si="9"/>
        <v>-625121.64325163944</v>
      </c>
    </row>
    <row r="17" spans="3:20" x14ac:dyDescent="0.45">
      <c r="C17" s="12">
        <v>0.75</v>
      </c>
      <c r="D17" s="5">
        <f t="shared" si="7"/>
        <v>10561.508571428571</v>
      </c>
      <c r="E17" s="5">
        <f t="shared" si="6"/>
        <v>6035.1477551020407</v>
      </c>
      <c r="F17" s="5">
        <f t="shared" si="6"/>
        <v>3448.6558600583089</v>
      </c>
      <c r="G17" s="5">
        <f t="shared" si="6"/>
        <v>1970.6604914618908</v>
      </c>
      <c r="H17" s="5">
        <f t="shared" si="6"/>
        <v>1126.0917094067947</v>
      </c>
      <c r="I17" s="5">
        <f t="shared" si="6"/>
        <v>643.48097680388275</v>
      </c>
      <c r="J17" s="5">
        <f t="shared" si="6"/>
        <v>367.70341531650439</v>
      </c>
      <c r="K17" s="5">
        <f t="shared" si="6"/>
        <v>210.1162373237168</v>
      </c>
      <c r="L17" s="5">
        <f t="shared" si="6"/>
        <v>120.06642132783817</v>
      </c>
      <c r="M17" s="5">
        <f t="shared" si="6"/>
        <v>68.609383615907532</v>
      </c>
      <c r="Q17" s="16"/>
      <c r="R17" s="16"/>
      <c r="S17" s="9">
        <f t="shared" si="8"/>
        <v>24552.040821845458</v>
      </c>
      <c r="T17" s="9">
        <f t="shared" si="9"/>
        <v>-625447.95917815459</v>
      </c>
    </row>
    <row r="18" spans="3:20" x14ac:dyDescent="0.45">
      <c r="C18" s="1">
        <v>0.9</v>
      </c>
      <c r="D18" s="4">
        <f t="shared" si="7"/>
        <v>9727.7052631578954</v>
      </c>
      <c r="E18" s="4">
        <f t="shared" si="6"/>
        <v>5119.8448753462608</v>
      </c>
      <c r="F18" s="4">
        <f t="shared" si="6"/>
        <v>2694.6551975506636</v>
      </c>
      <c r="G18" s="4">
        <f t="shared" si="6"/>
        <v>1418.2395776582439</v>
      </c>
      <c r="H18" s="4">
        <f t="shared" si="6"/>
        <v>746.44188297802305</v>
      </c>
      <c r="I18" s="4">
        <f t="shared" si="6"/>
        <v>392.86414893580167</v>
      </c>
      <c r="J18" s="4">
        <f t="shared" si="6"/>
        <v>206.77060470305349</v>
      </c>
      <c r="K18" s="4">
        <f t="shared" si="6"/>
        <v>108.82663405423868</v>
      </c>
      <c r="L18" s="4">
        <f t="shared" si="6"/>
        <v>57.277175818020361</v>
      </c>
      <c r="M18" s="4">
        <f t="shared" si="6"/>
        <v>30.145882009484399</v>
      </c>
      <c r="S18" s="9">
        <f t="shared" si="8"/>
        <v>20502.771242211689</v>
      </c>
      <c r="T18" s="9">
        <f t="shared" si="9"/>
        <v>-629497.22875778831</v>
      </c>
    </row>
    <row r="19" spans="3:20" x14ac:dyDescent="0.45">
      <c r="C19" s="2"/>
      <c r="D19" s="4"/>
      <c r="E19" s="4"/>
      <c r="F19" s="4"/>
      <c r="G19" s="4"/>
      <c r="H19" s="4"/>
      <c r="I19" s="4"/>
      <c r="J19" s="4"/>
      <c r="K19" s="4"/>
      <c r="L19" s="4"/>
      <c r="M19" s="4"/>
    </row>
    <row r="20" spans="3:20" ht="14.65" thickBot="1" x14ac:dyDescent="0.5">
      <c r="D20" s="4"/>
      <c r="E20" s="4"/>
      <c r="J20" s="4"/>
      <c r="K20" s="4"/>
      <c r="L20" s="14" t="s">
        <v>204</v>
      </c>
      <c r="M20" s="3" t="s">
        <v>2</v>
      </c>
      <c r="O20" s="3" t="s">
        <v>4</v>
      </c>
    </row>
    <row r="21" spans="3:20" x14ac:dyDescent="0.45">
      <c r="D21" s="4"/>
      <c r="E21" s="4"/>
      <c r="J21" s="4"/>
      <c r="K21" s="4" t="s">
        <v>7</v>
      </c>
      <c r="L21" s="19">
        <v>0.74</v>
      </c>
      <c r="M21" s="19">
        <v>1.3450741052381545</v>
      </c>
      <c r="N21" s="10" t="s">
        <v>9</v>
      </c>
      <c r="O21" s="137">
        <v>0.74770000000000003</v>
      </c>
      <c r="Q21" s="16"/>
      <c r="R21" s="16"/>
    </row>
    <row r="22" spans="3:20" ht="14.65" thickBot="1" x14ac:dyDescent="0.5">
      <c r="D22" s="4"/>
      <c r="E22" s="4"/>
      <c r="J22" s="4"/>
      <c r="K22" s="4" t="s">
        <v>8</v>
      </c>
      <c r="L22" s="19">
        <v>0.75</v>
      </c>
      <c r="M22" s="19">
        <v>-0.40896225212281934</v>
      </c>
      <c r="N22" s="10" t="s">
        <v>10</v>
      </c>
      <c r="O22" s="138"/>
    </row>
    <row r="23" spans="3:20" x14ac:dyDescent="0.45">
      <c r="D23" s="4"/>
      <c r="E23" s="4"/>
      <c r="F23" s="4"/>
      <c r="G23" s="4"/>
      <c r="H23" s="4"/>
      <c r="I23" s="4"/>
      <c r="J23" s="4"/>
      <c r="K23" s="4"/>
      <c r="L23" s="4"/>
      <c r="M23" s="4"/>
    </row>
    <row r="24" spans="3:20" x14ac:dyDescent="0.45">
      <c r="D24" s="3"/>
      <c r="E24" s="3"/>
      <c r="F24" s="3"/>
      <c r="G24" s="3"/>
      <c r="H24" s="3"/>
      <c r="I24" s="3"/>
      <c r="J24" s="3"/>
      <c r="K24" s="3"/>
      <c r="L24" s="3"/>
      <c r="M24" s="3"/>
    </row>
    <row r="25" spans="3:20" x14ac:dyDescent="0.45">
      <c r="D25" s="3"/>
      <c r="E25" s="3"/>
      <c r="F25" s="3"/>
      <c r="G25" s="3"/>
      <c r="H25" s="3"/>
      <c r="I25" s="3"/>
      <c r="J25" s="3"/>
      <c r="K25" s="3"/>
      <c r="L25" s="3"/>
      <c r="M25" s="3"/>
    </row>
  </sheetData>
  <mergeCells count="1">
    <mergeCell ref="O21:O2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U17"/>
  <sheetViews>
    <sheetView workbookViewId="0">
      <selection activeCell="C9" sqref="C9"/>
    </sheetView>
  </sheetViews>
  <sheetFormatPr defaultRowHeight="14.25" x14ac:dyDescent="0.45"/>
  <cols>
    <col min="3" max="3" width="23" customWidth="1"/>
    <col min="14" max="14" width="6" style="3" customWidth="1"/>
    <col min="15" max="15" width="8.796875" style="3" customWidth="1"/>
    <col min="16" max="16" width="7.86328125" customWidth="1"/>
    <col min="17" max="17" width="8.46484375" customWidth="1"/>
    <col min="18" max="18" width="7.1328125" customWidth="1"/>
    <col min="19" max="19" width="9.53125" style="3" bestFit="1" customWidth="1"/>
    <col min="20" max="21" width="9.1328125" style="3"/>
  </cols>
  <sheetData>
    <row r="2" spans="1:20" x14ac:dyDescent="0.45">
      <c r="D2" s="21" t="s">
        <v>181</v>
      </c>
      <c r="E2" s="21"/>
      <c r="F2" s="21"/>
    </row>
    <row r="3" spans="1:20" x14ac:dyDescent="0.45">
      <c r="D3" s="11" t="s">
        <v>182</v>
      </c>
      <c r="E3" s="11"/>
      <c r="F3" s="11"/>
    </row>
    <row r="5" spans="1:20" x14ac:dyDescent="0.45">
      <c r="C5" t="s">
        <v>183</v>
      </c>
      <c r="D5" s="15">
        <f>'Vstupní hodnoty'!C71</f>
        <v>375000</v>
      </c>
      <c r="H5" s="8" t="s">
        <v>195</v>
      </c>
    </row>
    <row r="6" spans="1:20" x14ac:dyDescent="0.45">
      <c r="C6" t="s">
        <v>184</v>
      </c>
      <c r="D6" t="s">
        <v>205</v>
      </c>
      <c r="H6" t="s">
        <v>196</v>
      </c>
    </row>
    <row r="8" spans="1:20" x14ac:dyDescent="0.45">
      <c r="C8" s="6" t="s">
        <v>185</v>
      </c>
      <c r="D8" s="20">
        <v>1</v>
      </c>
      <c r="E8" s="20">
        <v>2</v>
      </c>
      <c r="F8" s="20">
        <v>3</v>
      </c>
      <c r="G8" s="20">
        <v>4</v>
      </c>
      <c r="H8" s="20">
        <v>5</v>
      </c>
      <c r="I8" s="20">
        <v>6</v>
      </c>
      <c r="J8" s="20">
        <v>7</v>
      </c>
      <c r="K8" s="20">
        <v>8</v>
      </c>
      <c r="L8" s="20">
        <v>9</v>
      </c>
      <c r="M8" s="20">
        <v>10</v>
      </c>
      <c r="N8" s="20">
        <v>11</v>
      </c>
      <c r="O8" s="20">
        <v>12</v>
      </c>
      <c r="P8" s="20">
        <v>13</v>
      </c>
      <c r="Q8" s="20">
        <v>14</v>
      </c>
      <c r="R8" s="20">
        <v>15</v>
      </c>
      <c r="S8" s="7" t="s">
        <v>3</v>
      </c>
      <c r="T8" s="7" t="s">
        <v>2</v>
      </c>
    </row>
    <row r="9" spans="1:20" x14ac:dyDescent="0.45">
      <c r="C9" s="6" t="s">
        <v>1</v>
      </c>
      <c r="D9" s="67">
        <f>'Vstupní hodnoty'!C62</f>
        <v>3204.1999999999989</v>
      </c>
      <c r="E9" s="67">
        <f>'Vstupní hodnoty'!D62</f>
        <v>7978.9999999999991</v>
      </c>
      <c r="F9" s="67">
        <f>E9</f>
        <v>7978.9999999999991</v>
      </c>
      <c r="G9" s="67">
        <f t="shared" ref="G9:H9" si="0">F9</f>
        <v>7978.9999999999991</v>
      </c>
      <c r="H9" s="67">
        <f t="shared" si="0"/>
        <v>7978.9999999999991</v>
      </c>
      <c r="I9" s="67">
        <f>D9</f>
        <v>3204.1999999999989</v>
      </c>
      <c r="J9" s="67">
        <f t="shared" ref="J9:M9" si="1">E9</f>
        <v>7978.9999999999991</v>
      </c>
      <c r="K9" s="67">
        <f t="shared" si="1"/>
        <v>7978.9999999999991</v>
      </c>
      <c r="L9" s="67">
        <f t="shared" si="1"/>
        <v>7978.9999999999991</v>
      </c>
      <c r="M9" s="67">
        <f t="shared" si="1"/>
        <v>7978.9999999999991</v>
      </c>
      <c r="N9" s="67">
        <f>I9</f>
        <v>3204.1999999999989</v>
      </c>
      <c r="O9" s="67">
        <f t="shared" ref="O9" si="2">J9</f>
        <v>7978.9999999999991</v>
      </c>
      <c r="P9" s="67">
        <f t="shared" ref="P9" si="3">K9</f>
        <v>7978.9999999999991</v>
      </c>
      <c r="Q9" s="67">
        <f t="shared" ref="Q9" si="4">L9</f>
        <v>7978.9999999999991</v>
      </c>
      <c r="R9" s="67">
        <f t="shared" ref="R9" si="5">M9</f>
        <v>7978.9999999999991</v>
      </c>
      <c r="S9" s="7"/>
      <c r="T9" s="7"/>
    </row>
    <row r="10" spans="1:20" x14ac:dyDescent="0.45">
      <c r="A10" s="28"/>
      <c r="B10" s="62" t="s">
        <v>199</v>
      </c>
      <c r="C10" s="61">
        <v>-0.125579</v>
      </c>
      <c r="D10" s="69">
        <f>D$9/POWER(1+$C10,D$8)</f>
        <v>3664.3676215461419</v>
      </c>
      <c r="E10" s="69">
        <f t="shared" ref="E10:R10" si="6">E$9/POWER(1+$C10,E$8)</f>
        <v>10435.356900597611</v>
      </c>
      <c r="F10" s="69">
        <f t="shared" si="6"/>
        <v>11934.019083024781</v>
      </c>
      <c r="G10" s="69">
        <f t="shared" si="6"/>
        <v>13647.909969024968</v>
      </c>
      <c r="H10" s="69">
        <f t="shared" si="6"/>
        <v>15607.939389636078</v>
      </c>
      <c r="I10" s="69">
        <f t="shared" si="6"/>
        <v>7167.9693869453686</v>
      </c>
      <c r="J10" s="69">
        <f t="shared" si="6"/>
        <v>20412.886077672407</v>
      </c>
      <c r="K10" s="69">
        <f t="shared" si="6"/>
        <v>23344.460022886469</v>
      </c>
      <c r="L10" s="69">
        <f t="shared" si="6"/>
        <v>26697.048701811218</v>
      </c>
      <c r="M10" s="69">
        <f t="shared" si="6"/>
        <v>30531.115677472546</v>
      </c>
      <c r="N10" s="69">
        <f t="shared" si="6"/>
        <v>14021.460300565259</v>
      </c>
      <c r="O10" s="69">
        <f t="shared" si="6"/>
        <v>39930.202866005398</v>
      </c>
      <c r="P10" s="69">
        <f t="shared" si="6"/>
        <v>45664.734568366272</v>
      </c>
      <c r="Q10" s="69">
        <f t="shared" si="6"/>
        <v>52222.824667255547</v>
      </c>
      <c r="R10" s="69">
        <f t="shared" si="6"/>
        <v>59722.747586409234</v>
      </c>
      <c r="S10" s="70">
        <f>SUM(D10:R10)</f>
        <v>375005.04281921929</v>
      </c>
      <c r="T10" s="70">
        <f>S10-$D$5</f>
        <v>5.0428192192921415</v>
      </c>
    </row>
    <row r="11" spans="1:20" x14ac:dyDescent="0.45">
      <c r="C11" s="2"/>
      <c r="D11" s="4"/>
      <c r="E11" s="4"/>
      <c r="F11" s="4"/>
      <c r="G11" s="4"/>
      <c r="H11" s="4"/>
      <c r="I11" s="4"/>
      <c r="J11" s="4"/>
      <c r="K11" s="4"/>
      <c r="L11" s="4"/>
      <c r="M11" s="4"/>
    </row>
    <row r="12" spans="1:20" ht="14.65" thickBot="1" x14ac:dyDescent="0.5">
      <c r="D12" s="4"/>
      <c r="E12" s="4"/>
      <c r="J12" s="4"/>
      <c r="K12" s="4"/>
      <c r="L12" s="14" t="s">
        <v>204</v>
      </c>
      <c r="M12" s="3" t="s">
        <v>2</v>
      </c>
      <c r="O12" s="3" t="s">
        <v>4</v>
      </c>
    </row>
    <row r="13" spans="1:20" x14ac:dyDescent="0.45">
      <c r="D13" s="4"/>
      <c r="E13" s="4"/>
      <c r="J13" s="4"/>
      <c r="K13" s="4" t="s">
        <v>7</v>
      </c>
      <c r="L13" s="19">
        <v>0.74</v>
      </c>
      <c r="M13" s="19">
        <v>1.3450741052381545</v>
      </c>
      <c r="N13" s="10" t="s">
        <v>9</v>
      </c>
      <c r="O13" s="137">
        <v>0.74770000000000003</v>
      </c>
      <c r="Q13" s="16"/>
      <c r="R13" s="16"/>
      <c r="S13" s="17"/>
    </row>
    <row r="14" spans="1:20" ht="14.65" thickBot="1" x14ac:dyDescent="0.5">
      <c r="D14" s="4"/>
      <c r="E14" s="4"/>
      <c r="J14" s="4"/>
      <c r="K14" s="4" t="s">
        <v>8</v>
      </c>
      <c r="L14" s="19">
        <v>0.75</v>
      </c>
      <c r="M14" s="19">
        <v>-0.40896225212281934</v>
      </c>
      <c r="N14" s="10" t="s">
        <v>10</v>
      </c>
      <c r="O14" s="138"/>
    </row>
    <row r="15" spans="1:20" x14ac:dyDescent="0.45">
      <c r="D15" s="4"/>
      <c r="E15" s="4"/>
      <c r="F15" s="4"/>
      <c r="G15" s="4"/>
      <c r="H15" s="4"/>
      <c r="I15" s="4"/>
      <c r="J15" s="4"/>
      <c r="K15" s="4"/>
      <c r="L15" s="4"/>
      <c r="M15" s="4"/>
    </row>
    <row r="16" spans="1:20" x14ac:dyDescent="0.45">
      <c r="D16" s="3"/>
      <c r="E16" s="3"/>
      <c r="F16" s="3"/>
      <c r="G16" s="3"/>
      <c r="H16" s="3"/>
      <c r="I16" s="3"/>
      <c r="J16" s="3"/>
      <c r="K16" s="3"/>
      <c r="L16" s="3"/>
      <c r="M16" s="3"/>
    </row>
    <row r="17" spans="4:13" x14ac:dyDescent="0.45">
      <c r="D17" s="3"/>
      <c r="E17" s="3"/>
      <c r="F17" s="3"/>
      <c r="G17" s="3"/>
      <c r="H17" s="3"/>
      <c r="I17" s="3"/>
      <c r="J17" s="3"/>
      <c r="K17" s="3"/>
      <c r="L17" s="3"/>
      <c r="M17" s="3"/>
    </row>
  </sheetData>
  <mergeCells count="1">
    <mergeCell ref="O13:O1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U17"/>
  <sheetViews>
    <sheetView workbookViewId="0">
      <selection activeCell="F19" sqref="F19"/>
    </sheetView>
  </sheetViews>
  <sheetFormatPr defaultRowHeight="14.25" x14ac:dyDescent="0.45"/>
  <cols>
    <col min="3" max="3" width="24.46484375" customWidth="1"/>
    <col min="14" max="15" width="9.53125" style="3" customWidth="1"/>
    <col min="16" max="16" width="9.86328125" customWidth="1"/>
    <col min="17" max="17" width="10.1328125" customWidth="1"/>
    <col min="18" max="18" width="10" customWidth="1"/>
    <col min="19" max="19" width="9.53125" style="3" bestFit="1" customWidth="1"/>
    <col min="20" max="20" width="15.1328125" style="3" customWidth="1"/>
    <col min="21" max="21" width="9.1328125" style="3"/>
  </cols>
  <sheetData>
    <row r="2" spans="1:20" x14ac:dyDescent="0.45">
      <c r="D2" s="21" t="s">
        <v>181</v>
      </c>
      <c r="E2" s="21"/>
      <c r="F2" s="21"/>
    </row>
    <row r="3" spans="1:20" x14ac:dyDescent="0.45">
      <c r="D3" s="11" t="s">
        <v>182</v>
      </c>
      <c r="E3" s="11"/>
      <c r="F3" s="11"/>
    </row>
    <row r="5" spans="1:20" x14ac:dyDescent="0.45">
      <c r="C5" t="s">
        <v>183</v>
      </c>
      <c r="D5" s="15">
        <f>'Vstupní hodnoty'!C72</f>
        <v>390000</v>
      </c>
      <c r="H5" s="8" t="s">
        <v>195</v>
      </c>
    </row>
    <row r="6" spans="1:20" x14ac:dyDescent="0.45">
      <c r="C6" t="s">
        <v>184</v>
      </c>
      <c r="D6" t="s">
        <v>205</v>
      </c>
      <c r="H6" t="s">
        <v>196</v>
      </c>
    </row>
    <row r="8" spans="1:20" x14ac:dyDescent="0.45">
      <c r="C8" s="6" t="s">
        <v>185</v>
      </c>
      <c r="D8" s="20">
        <v>1</v>
      </c>
      <c r="E8" s="20">
        <v>2</v>
      </c>
      <c r="F8" s="20">
        <v>3</v>
      </c>
      <c r="G8" s="20">
        <v>4</v>
      </c>
      <c r="H8" s="20">
        <v>5</v>
      </c>
      <c r="I8" s="20">
        <v>6</v>
      </c>
      <c r="J8" s="20">
        <v>7</v>
      </c>
      <c r="K8" s="20">
        <v>8</v>
      </c>
      <c r="L8" s="20">
        <v>9</v>
      </c>
      <c r="M8" s="20">
        <v>10</v>
      </c>
      <c r="N8" s="20">
        <v>11</v>
      </c>
      <c r="O8" s="20">
        <v>12</v>
      </c>
      <c r="P8" s="20">
        <v>13</v>
      </c>
      <c r="Q8" s="20">
        <v>14</v>
      </c>
      <c r="R8" s="20">
        <v>15</v>
      </c>
      <c r="S8" s="7" t="s">
        <v>3</v>
      </c>
      <c r="T8" s="7" t="s">
        <v>2</v>
      </c>
    </row>
    <row r="9" spans="1:20" x14ac:dyDescent="0.45">
      <c r="C9" s="6" t="s">
        <v>1</v>
      </c>
      <c r="D9" s="20">
        <f>'Vstupní hodnoty'!C63</f>
        <v>22085.84</v>
      </c>
      <c r="E9" s="20">
        <f>D9</f>
        <v>22085.84</v>
      </c>
      <c r="F9" s="20">
        <f t="shared" ref="F9:M9" si="0">E9</f>
        <v>22085.84</v>
      </c>
      <c r="G9" s="20">
        <f t="shared" si="0"/>
        <v>22085.84</v>
      </c>
      <c r="H9" s="20">
        <f t="shared" si="0"/>
        <v>22085.84</v>
      </c>
      <c r="I9" s="20">
        <f t="shared" si="0"/>
        <v>22085.84</v>
      </c>
      <c r="J9" s="20">
        <f t="shared" si="0"/>
        <v>22085.84</v>
      </c>
      <c r="K9" s="20">
        <f t="shared" si="0"/>
        <v>22085.84</v>
      </c>
      <c r="L9" s="20">
        <f t="shared" si="0"/>
        <v>22085.84</v>
      </c>
      <c r="M9" s="20">
        <f t="shared" si="0"/>
        <v>22085.84</v>
      </c>
      <c r="N9" s="20">
        <f t="shared" ref="N9" si="1">M9</f>
        <v>22085.84</v>
      </c>
      <c r="O9" s="20">
        <f t="shared" ref="O9" si="2">N9</f>
        <v>22085.84</v>
      </c>
      <c r="P9" s="20">
        <f t="shared" ref="P9" si="3">O9</f>
        <v>22085.84</v>
      </c>
      <c r="Q9" s="20">
        <f t="shared" ref="Q9" si="4">P9</f>
        <v>22085.84</v>
      </c>
      <c r="R9" s="20">
        <f t="shared" ref="R9" si="5">Q9</f>
        <v>22085.84</v>
      </c>
      <c r="S9" s="7"/>
      <c r="T9" s="7"/>
    </row>
    <row r="10" spans="1:20" x14ac:dyDescent="0.45">
      <c r="A10" s="28"/>
      <c r="B10" s="62" t="s">
        <v>200</v>
      </c>
      <c r="C10" s="61">
        <v>-1.9734999999999999E-2</v>
      </c>
      <c r="D10" s="4">
        <f>D$9/POWER(1+$C10,D$8)</f>
        <v>22530.479003126704</v>
      </c>
      <c r="E10" s="4">
        <f t="shared" ref="E10:R10" si="6">E$9/POWER(1+$C10,E$8)</f>
        <v>22984.069617018566</v>
      </c>
      <c r="F10" s="4">
        <f t="shared" si="6"/>
        <v>23446.792058288895</v>
      </c>
      <c r="G10" s="4">
        <f t="shared" si="6"/>
        <v>23918.830171727943</v>
      </c>
      <c r="H10" s="4">
        <f t="shared" si="6"/>
        <v>24400.371503346483</v>
      </c>
      <c r="I10" s="4">
        <f t="shared" si="6"/>
        <v>24891.607374889936</v>
      </c>
      <c r="J10" s="4">
        <f t="shared" si="6"/>
        <v>25392.732959852627</v>
      </c>
      <c r="K10" s="4">
        <f t="shared" si="6"/>
        <v>25903.947361022401</v>
      </c>
      <c r="L10" s="4">
        <f t="shared" si="6"/>
        <v>26425.453689586386</v>
      </c>
      <c r="M10" s="4">
        <f t="shared" si="6"/>
        <v>26957.459145829325</v>
      </c>
      <c r="N10" s="4">
        <f t="shared" si="6"/>
        <v>27500.175101456571</v>
      </c>
      <c r="O10" s="4">
        <f t="shared" si="6"/>
        <v>28053.817183574407</v>
      </c>
      <c r="P10" s="4">
        <f t="shared" si="6"/>
        <v>28618.605360361133</v>
      </c>
      <c r="Q10" s="4">
        <f t="shared" si="6"/>
        <v>29194.764028462847</v>
      </c>
      <c r="R10" s="4">
        <f t="shared" si="6"/>
        <v>29782.522102148752</v>
      </c>
      <c r="S10" s="9">
        <f>SUM(D10:R10)</f>
        <v>390001.62666069297</v>
      </c>
      <c r="T10" s="9">
        <f>S10-$D$5</f>
        <v>1.6266606929711998</v>
      </c>
    </row>
    <row r="11" spans="1:20" x14ac:dyDescent="0.45">
      <c r="C11" s="2"/>
      <c r="D11" s="4"/>
      <c r="E11" s="4"/>
      <c r="F11" s="4"/>
      <c r="G11" s="4"/>
      <c r="H11" s="4"/>
      <c r="I11" s="4"/>
      <c r="J11" s="4"/>
      <c r="K11" s="4"/>
      <c r="L11" s="4"/>
      <c r="M11" s="4"/>
    </row>
    <row r="12" spans="1:20" ht="14.65" thickBot="1" x14ac:dyDescent="0.5">
      <c r="D12" s="4"/>
      <c r="E12" s="4"/>
      <c r="J12" s="4"/>
      <c r="K12" s="4"/>
      <c r="L12" s="14" t="s">
        <v>204</v>
      </c>
      <c r="M12" s="3" t="s">
        <v>2</v>
      </c>
      <c r="O12" s="3" t="s">
        <v>4</v>
      </c>
    </row>
    <row r="13" spans="1:20" x14ac:dyDescent="0.45">
      <c r="D13" s="4"/>
      <c r="E13" s="4"/>
      <c r="J13" s="4"/>
      <c r="K13" s="4" t="s">
        <v>7</v>
      </c>
      <c r="L13" s="19">
        <v>0.74</v>
      </c>
      <c r="M13" s="19">
        <v>1.3450741052381545</v>
      </c>
      <c r="N13" s="10" t="s">
        <v>9</v>
      </c>
      <c r="O13" s="137">
        <v>0.74770000000000003</v>
      </c>
      <c r="Q13" s="16"/>
      <c r="R13" s="16"/>
      <c r="S13" s="17"/>
    </row>
    <row r="14" spans="1:20" ht="14.65" thickBot="1" x14ac:dyDescent="0.5">
      <c r="D14" s="4"/>
      <c r="E14" s="4"/>
      <c r="J14" s="4"/>
      <c r="K14" s="4" t="s">
        <v>8</v>
      </c>
      <c r="L14" s="19">
        <v>0.75</v>
      </c>
      <c r="M14" s="19">
        <v>-0.40896225212281934</v>
      </c>
      <c r="N14" s="10" t="s">
        <v>10</v>
      </c>
      <c r="O14" s="138"/>
    </row>
    <row r="15" spans="1:20" x14ac:dyDescent="0.45">
      <c r="D15" s="4"/>
      <c r="E15" s="4"/>
      <c r="F15" s="4"/>
      <c r="G15" s="4"/>
      <c r="H15" s="4"/>
      <c r="I15" s="4"/>
      <c r="J15" s="4"/>
      <c r="K15" s="4"/>
      <c r="L15" s="4"/>
      <c r="M15" s="4"/>
    </row>
    <row r="16" spans="1:20" x14ac:dyDescent="0.45">
      <c r="D16" s="3"/>
      <c r="E16" s="3"/>
      <c r="F16" s="3"/>
      <c r="G16" s="3"/>
      <c r="H16" s="3"/>
      <c r="I16" s="3"/>
      <c r="J16" s="3"/>
      <c r="K16" s="3"/>
      <c r="L16" s="3"/>
      <c r="M16" s="3"/>
    </row>
    <row r="17" spans="4:13" x14ac:dyDescent="0.45">
      <c r="D17" s="3"/>
      <c r="E17" s="3"/>
      <c r="F17" s="3"/>
      <c r="G17" s="3"/>
      <c r="H17" s="3"/>
      <c r="I17" s="3"/>
      <c r="J17" s="3"/>
      <c r="K17" s="3"/>
      <c r="L17" s="3"/>
      <c r="M17" s="3"/>
    </row>
  </sheetData>
  <mergeCells count="1">
    <mergeCell ref="O13:O1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U25"/>
  <sheetViews>
    <sheetView workbookViewId="0">
      <selection activeCell="D6" sqref="D6"/>
    </sheetView>
  </sheetViews>
  <sheetFormatPr defaultRowHeight="14.25" x14ac:dyDescent="0.45"/>
  <cols>
    <col min="2" max="2" width="8.86328125" customWidth="1"/>
    <col min="3" max="3" width="24.46484375" customWidth="1"/>
    <col min="14" max="14" width="9.1328125" style="3"/>
    <col min="15" max="15" width="9.46484375" style="3" customWidth="1"/>
    <col min="16" max="16" width="10.6640625" customWidth="1"/>
    <col min="17" max="17" width="10.53125" customWidth="1"/>
    <col min="19" max="19" width="9.53125" style="3" bestFit="1" customWidth="1"/>
    <col min="20" max="20" width="11.86328125" style="3" customWidth="1"/>
    <col min="21" max="21" width="9.1328125" style="3"/>
  </cols>
  <sheetData>
    <row r="2" spans="1:20" x14ac:dyDescent="0.45">
      <c r="D2" s="21" t="s">
        <v>181</v>
      </c>
      <c r="E2" s="21"/>
      <c r="F2" s="21"/>
    </row>
    <row r="3" spans="1:20" x14ac:dyDescent="0.45">
      <c r="D3" s="11" t="s">
        <v>182</v>
      </c>
      <c r="E3" s="11"/>
      <c r="F3" s="11"/>
    </row>
    <row r="5" spans="1:20" x14ac:dyDescent="0.45">
      <c r="C5" t="s">
        <v>183</v>
      </c>
      <c r="D5" s="15">
        <f>'Vstupní hodnoty'!C73</f>
        <v>390000</v>
      </c>
      <c r="H5" s="8" t="s">
        <v>195</v>
      </c>
    </row>
    <row r="6" spans="1:20" x14ac:dyDescent="0.45">
      <c r="C6" t="s">
        <v>184</v>
      </c>
      <c r="D6" t="s">
        <v>205</v>
      </c>
      <c r="H6" t="s">
        <v>196</v>
      </c>
    </row>
    <row r="8" spans="1:20" x14ac:dyDescent="0.45">
      <c r="C8" s="6" t="s">
        <v>185</v>
      </c>
      <c r="D8" s="20">
        <v>1</v>
      </c>
      <c r="E8" s="20">
        <v>2</v>
      </c>
      <c r="F8" s="20">
        <v>3</v>
      </c>
      <c r="G8" s="20">
        <v>4</v>
      </c>
      <c r="H8" s="20">
        <v>5</v>
      </c>
      <c r="I8" s="20">
        <v>6</v>
      </c>
      <c r="J8" s="20">
        <v>7</v>
      </c>
      <c r="K8" s="20">
        <v>8</v>
      </c>
      <c r="L8" s="20">
        <v>9</v>
      </c>
      <c r="M8" s="20">
        <v>10</v>
      </c>
      <c r="N8" s="20">
        <v>11</v>
      </c>
      <c r="O8" s="20">
        <v>12</v>
      </c>
      <c r="P8" s="20">
        <v>13</v>
      </c>
      <c r="Q8" s="20">
        <v>14</v>
      </c>
      <c r="R8" s="20">
        <v>15</v>
      </c>
      <c r="S8" s="7" t="s">
        <v>3</v>
      </c>
      <c r="T8" s="7" t="s">
        <v>2</v>
      </c>
    </row>
    <row r="9" spans="1:20" x14ac:dyDescent="0.45">
      <c r="C9" s="6" t="s">
        <v>1</v>
      </c>
      <c r="D9" s="67">
        <f>'Vstupní hodnoty'!C64</f>
        <v>27269.5</v>
      </c>
      <c r="E9" s="67">
        <f>D9</f>
        <v>27269.5</v>
      </c>
      <c r="F9" s="67">
        <f t="shared" ref="F9:M9" si="0">E9</f>
        <v>27269.5</v>
      </c>
      <c r="G9" s="67">
        <f t="shared" si="0"/>
        <v>27269.5</v>
      </c>
      <c r="H9" s="67">
        <f t="shared" si="0"/>
        <v>27269.5</v>
      </c>
      <c r="I9" s="67">
        <f t="shared" si="0"/>
        <v>27269.5</v>
      </c>
      <c r="J9" s="67">
        <f t="shared" si="0"/>
        <v>27269.5</v>
      </c>
      <c r="K9" s="67">
        <f t="shared" si="0"/>
        <v>27269.5</v>
      </c>
      <c r="L9" s="67">
        <f t="shared" si="0"/>
        <v>27269.5</v>
      </c>
      <c r="M9" s="67">
        <f t="shared" si="0"/>
        <v>27269.5</v>
      </c>
      <c r="N9" s="67">
        <f t="shared" ref="N9" si="1">M9</f>
        <v>27269.5</v>
      </c>
      <c r="O9" s="67">
        <f t="shared" ref="O9" si="2">N9</f>
        <v>27269.5</v>
      </c>
      <c r="P9" s="67">
        <f t="shared" ref="P9" si="3">O9</f>
        <v>27269.5</v>
      </c>
      <c r="Q9" s="67">
        <f t="shared" ref="Q9" si="4">P9</f>
        <v>27269.5</v>
      </c>
      <c r="R9" s="67">
        <f t="shared" ref="R9" si="5">Q9</f>
        <v>27269.5</v>
      </c>
      <c r="S9" s="68"/>
      <c r="T9" s="68"/>
    </row>
    <row r="10" spans="1:20" x14ac:dyDescent="0.45">
      <c r="A10" s="28"/>
      <c r="B10" s="62" t="s">
        <v>201</v>
      </c>
      <c r="C10" s="61">
        <v>6.0200000000000002E-3</v>
      </c>
      <c r="D10" s="69">
        <f>D$9/POWER(1+$C10,D$8)</f>
        <v>27106.319953877657</v>
      </c>
      <c r="E10" s="69">
        <f t="shared" ref="E10:R18" si="6">E$9/POWER(1+$C10,E$8)</f>
        <v>26944.116373310331</v>
      </c>
      <c r="F10" s="69">
        <f t="shared" si="6"/>
        <v>26782.883415151126</v>
      </c>
      <c r="G10" s="69">
        <f t="shared" si="6"/>
        <v>26622.61527121839</v>
      </c>
      <c r="H10" s="69">
        <f t="shared" si="6"/>
        <v>26463.30616808651</v>
      </c>
      <c r="I10" s="69">
        <f t="shared" si="6"/>
        <v>26304.950366877911</v>
      </c>
      <c r="J10" s="69">
        <f t="shared" si="6"/>
        <v>26147.542163056314</v>
      </c>
      <c r="K10" s="69">
        <f t="shared" si="6"/>
        <v>25991.075886221261</v>
      </c>
      <c r="L10" s="69">
        <f t="shared" si="6"/>
        <v>25835.545899903842</v>
      </c>
      <c r="M10" s="69">
        <f t="shared" si="6"/>
        <v>25680.946601363634</v>
      </c>
      <c r="N10" s="69">
        <f t="shared" si="6"/>
        <v>25527.27242138689</v>
      </c>
      <c r="O10" s="69">
        <f t="shared" si="6"/>
        <v>25374.517824085888</v>
      </c>
      <c r="P10" s="69">
        <f t="shared" si="6"/>
        <v>25222.677306699556</v>
      </c>
      <c r="Q10" s="69">
        <f t="shared" si="6"/>
        <v>25071.7453993952</v>
      </c>
      <c r="R10" s="69">
        <f t="shared" si="6"/>
        <v>24921.716665071475</v>
      </c>
      <c r="S10" s="70">
        <f>SUM(D10:R10)</f>
        <v>389997.231715706</v>
      </c>
      <c r="T10" s="70">
        <f>S10-$D$5</f>
        <v>-2.7682842939975671</v>
      </c>
    </row>
    <row r="11" spans="1:20" x14ac:dyDescent="0.45">
      <c r="C11" s="1">
        <v>0.05</v>
      </c>
      <c r="D11" s="4">
        <f t="shared" ref="D11:D18" si="7">D$9/POWER(1+$C11,D$8)</f>
        <v>25970.952380952382</v>
      </c>
      <c r="E11" s="4">
        <f t="shared" si="6"/>
        <v>24734.24036281179</v>
      </c>
      <c r="F11" s="4">
        <f t="shared" si="6"/>
        <v>23556.419393154083</v>
      </c>
      <c r="G11" s="4">
        <f t="shared" si="6"/>
        <v>22434.685136337226</v>
      </c>
      <c r="H11" s="4">
        <f t="shared" si="6"/>
        <v>21366.36679651164</v>
      </c>
      <c r="I11" s="4">
        <f t="shared" si="6"/>
        <v>20348.920758582517</v>
      </c>
      <c r="J11" s="4">
        <f t="shared" si="6"/>
        <v>19379.924531983346</v>
      </c>
      <c r="K11" s="4">
        <f t="shared" si="6"/>
        <v>18457.070982841284</v>
      </c>
      <c r="L11" s="4">
        <f t="shared" si="6"/>
        <v>17578.162840801222</v>
      </c>
      <c r="M11" s="4">
        <f t="shared" si="6"/>
        <v>16741.107467429738</v>
      </c>
      <c r="S11" s="9">
        <f t="shared" ref="S11:S18" si="8">SUM(D11:M11)</f>
        <v>210567.85065140523</v>
      </c>
      <c r="T11" s="9">
        <f t="shared" ref="T11:T18" si="9">S11-$D$5</f>
        <v>-179432.14934859477</v>
      </c>
    </row>
    <row r="12" spans="1:20" x14ac:dyDescent="0.45">
      <c r="C12" s="1">
        <v>0.5</v>
      </c>
      <c r="D12" s="4">
        <f t="shared" si="7"/>
        <v>18179.666666666668</v>
      </c>
      <c r="E12" s="4">
        <f t="shared" si="6"/>
        <v>12119.777777777777</v>
      </c>
      <c r="F12" s="4">
        <f t="shared" si="6"/>
        <v>8079.8518518518522</v>
      </c>
      <c r="G12" s="4">
        <f t="shared" si="6"/>
        <v>5386.5679012345681</v>
      </c>
      <c r="H12" s="4">
        <f t="shared" si="6"/>
        <v>3591.0452674897119</v>
      </c>
      <c r="I12" s="4">
        <f t="shared" si="6"/>
        <v>2394.0301783264745</v>
      </c>
      <c r="J12" s="4">
        <f t="shared" si="6"/>
        <v>1596.0201188843164</v>
      </c>
      <c r="K12" s="4">
        <f t="shared" si="6"/>
        <v>1064.0134125895443</v>
      </c>
      <c r="L12" s="4">
        <f t="shared" si="6"/>
        <v>709.34227505969614</v>
      </c>
      <c r="M12" s="4">
        <f t="shared" si="6"/>
        <v>472.89485003979746</v>
      </c>
      <c r="S12" s="9">
        <f t="shared" si="8"/>
        <v>53593.2102999204</v>
      </c>
      <c r="T12" s="9">
        <f t="shared" si="9"/>
        <v>-336406.78970007959</v>
      </c>
    </row>
    <row r="13" spans="1:20" x14ac:dyDescent="0.45">
      <c r="C13" s="1">
        <v>0.6</v>
      </c>
      <c r="D13" s="4">
        <f t="shared" si="7"/>
        <v>17043.4375</v>
      </c>
      <c r="E13" s="4">
        <f t="shared" si="6"/>
        <v>10652.148437499998</v>
      </c>
      <c r="F13" s="4">
        <f t="shared" si="6"/>
        <v>6657.5927734374982</v>
      </c>
      <c r="G13" s="4">
        <f t="shared" si="6"/>
        <v>4160.9954833984357</v>
      </c>
      <c r="H13" s="4">
        <f t="shared" si="6"/>
        <v>2600.6221771240221</v>
      </c>
      <c r="I13" s="4">
        <f t="shared" si="6"/>
        <v>1625.3888607025137</v>
      </c>
      <c r="J13" s="4">
        <f t="shared" si="6"/>
        <v>1015.8680379390709</v>
      </c>
      <c r="K13" s="4">
        <f t="shared" si="6"/>
        <v>634.91752371191922</v>
      </c>
      <c r="L13" s="4">
        <f t="shared" si="6"/>
        <v>396.82345231994952</v>
      </c>
      <c r="M13" s="4">
        <f t="shared" si="6"/>
        <v>248.01465769996841</v>
      </c>
      <c r="S13" s="9">
        <f t="shared" si="8"/>
        <v>45035.808903833386</v>
      </c>
      <c r="T13" s="9">
        <f t="shared" si="9"/>
        <v>-344964.19109616661</v>
      </c>
    </row>
    <row r="14" spans="1:20" x14ac:dyDescent="0.45">
      <c r="C14" s="1">
        <v>0.7</v>
      </c>
      <c r="D14" s="4">
        <f t="shared" si="7"/>
        <v>16040.882352941177</v>
      </c>
      <c r="E14" s="4">
        <f t="shared" si="6"/>
        <v>9435.8131487889277</v>
      </c>
      <c r="F14" s="4">
        <f t="shared" si="6"/>
        <v>5550.4783228170172</v>
      </c>
      <c r="G14" s="4">
        <f t="shared" si="6"/>
        <v>3264.9872487158923</v>
      </c>
      <c r="H14" s="4">
        <f t="shared" si="6"/>
        <v>1920.5807345387605</v>
      </c>
      <c r="I14" s="4">
        <f t="shared" si="6"/>
        <v>1129.7533732580944</v>
      </c>
      <c r="J14" s="4">
        <f t="shared" si="6"/>
        <v>664.56080779887918</v>
      </c>
      <c r="K14" s="4">
        <f t="shared" si="6"/>
        <v>390.91812223463478</v>
      </c>
      <c r="L14" s="4">
        <f t="shared" si="6"/>
        <v>229.95183660860869</v>
      </c>
      <c r="M14" s="4">
        <f t="shared" si="6"/>
        <v>135.26578624035807</v>
      </c>
      <c r="S14" s="9">
        <f t="shared" si="8"/>
        <v>38763.191733942353</v>
      </c>
      <c r="T14" s="9">
        <f t="shared" si="9"/>
        <v>-351236.80826605763</v>
      </c>
    </row>
    <row r="15" spans="1:20" x14ac:dyDescent="0.45">
      <c r="C15" s="1">
        <v>0.73</v>
      </c>
      <c r="D15" s="4">
        <f t="shared" si="7"/>
        <v>15762.716763005781</v>
      </c>
      <c r="E15" s="4">
        <f t="shared" si="6"/>
        <v>9111.3969728357115</v>
      </c>
      <c r="F15" s="4">
        <f t="shared" si="6"/>
        <v>5266.7034525061908</v>
      </c>
      <c r="G15" s="4">
        <f t="shared" si="6"/>
        <v>3044.3372557839257</v>
      </c>
      <c r="H15" s="4">
        <f t="shared" si="6"/>
        <v>1759.7325177941766</v>
      </c>
      <c r="I15" s="4">
        <f t="shared" si="6"/>
        <v>1017.1864264706223</v>
      </c>
      <c r="J15" s="4">
        <f t="shared" si="6"/>
        <v>587.96903264197829</v>
      </c>
      <c r="K15" s="4">
        <f t="shared" si="6"/>
        <v>339.86649285663486</v>
      </c>
      <c r="L15" s="4">
        <f t="shared" si="6"/>
        <v>196.45462014834385</v>
      </c>
      <c r="M15" s="4">
        <f t="shared" si="6"/>
        <v>113.55758390077679</v>
      </c>
      <c r="S15" s="9">
        <f t="shared" si="8"/>
        <v>37199.921117944148</v>
      </c>
      <c r="T15" s="9">
        <f t="shared" si="9"/>
        <v>-352800.07888205582</v>
      </c>
    </row>
    <row r="16" spans="1:20" x14ac:dyDescent="0.45">
      <c r="C16" s="13">
        <v>0.74</v>
      </c>
      <c r="D16" s="5">
        <f t="shared" si="7"/>
        <v>15672.126436781609</v>
      </c>
      <c r="E16" s="5">
        <f t="shared" si="6"/>
        <v>9006.9692165411543</v>
      </c>
      <c r="F16" s="5">
        <f t="shared" si="6"/>
        <v>5176.4190899661808</v>
      </c>
      <c r="G16" s="5">
        <f t="shared" si="6"/>
        <v>2974.9534999805633</v>
      </c>
      <c r="H16" s="5">
        <f t="shared" si="6"/>
        <v>1709.7433907934274</v>
      </c>
      <c r="I16" s="5">
        <f t="shared" si="6"/>
        <v>982.61114413415351</v>
      </c>
      <c r="J16" s="5">
        <f t="shared" si="6"/>
        <v>564.71904835296175</v>
      </c>
      <c r="K16" s="5">
        <f t="shared" si="6"/>
        <v>324.55117721434584</v>
      </c>
      <c r="L16" s="5">
        <f t="shared" si="6"/>
        <v>186.52366506571599</v>
      </c>
      <c r="M16" s="5">
        <f t="shared" si="6"/>
        <v>107.19750865845748</v>
      </c>
      <c r="S16" s="9">
        <f t="shared" si="8"/>
        <v>36705.814177488573</v>
      </c>
      <c r="T16" s="9">
        <f t="shared" si="9"/>
        <v>-353294.18582251144</v>
      </c>
    </row>
    <row r="17" spans="3:20" x14ac:dyDescent="0.45">
      <c r="C17" s="12">
        <v>0.75</v>
      </c>
      <c r="D17" s="5">
        <f t="shared" si="7"/>
        <v>15582.571428571429</v>
      </c>
      <c r="E17" s="5">
        <f t="shared" si="6"/>
        <v>8904.3265306122448</v>
      </c>
      <c r="F17" s="5">
        <f t="shared" si="6"/>
        <v>5088.1865889212831</v>
      </c>
      <c r="G17" s="5">
        <f t="shared" si="6"/>
        <v>2907.5351936693046</v>
      </c>
      <c r="H17" s="5">
        <f t="shared" si="6"/>
        <v>1661.4486820967454</v>
      </c>
      <c r="I17" s="5">
        <f t="shared" si="6"/>
        <v>949.39924691242595</v>
      </c>
      <c r="J17" s="5">
        <f t="shared" si="6"/>
        <v>542.51385537852912</v>
      </c>
      <c r="K17" s="5">
        <f t="shared" si="6"/>
        <v>310.00791735915948</v>
      </c>
      <c r="L17" s="5">
        <f t="shared" si="6"/>
        <v>177.14738134809113</v>
      </c>
      <c r="M17" s="5">
        <f t="shared" si="6"/>
        <v>101.22707505605207</v>
      </c>
      <c r="Q17" s="16"/>
      <c r="R17" s="16"/>
      <c r="S17" s="9">
        <f t="shared" si="8"/>
        <v>36224.363899925265</v>
      </c>
      <c r="T17" s="9">
        <f t="shared" si="9"/>
        <v>-353775.63610007474</v>
      </c>
    </row>
    <row r="18" spans="3:20" x14ac:dyDescent="0.45">
      <c r="C18" s="1">
        <v>0.9</v>
      </c>
      <c r="D18" s="4">
        <f t="shared" si="7"/>
        <v>14352.368421052632</v>
      </c>
      <c r="E18" s="4">
        <f t="shared" si="6"/>
        <v>7553.8781163434905</v>
      </c>
      <c r="F18" s="4">
        <f t="shared" si="6"/>
        <v>3975.725324391311</v>
      </c>
      <c r="G18" s="4">
        <f t="shared" si="6"/>
        <v>2092.4870128375319</v>
      </c>
      <c r="H18" s="4">
        <f t="shared" si="6"/>
        <v>1101.3089541250167</v>
      </c>
      <c r="I18" s="4">
        <f t="shared" si="6"/>
        <v>579.63629164474571</v>
      </c>
      <c r="J18" s="4">
        <f t="shared" si="6"/>
        <v>305.07173244460301</v>
      </c>
      <c r="K18" s="4">
        <f t="shared" si="6"/>
        <v>160.5640697076858</v>
      </c>
      <c r="L18" s="4">
        <f t="shared" si="6"/>
        <v>84.507405109308323</v>
      </c>
      <c r="M18" s="4">
        <f t="shared" si="6"/>
        <v>44.477581636478057</v>
      </c>
      <c r="S18" s="9">
        <f t="shared" si="8"/>
        <v>30250.024909292802</v>
      </c>
      <c r="T18" s="9">
        <f t="shared" si="9"/>
        <v>-359749.97509070719</v>
      </c>
    </row>
    <row r="19" spans="3:20" x14ac:dyDescent="0.45">
      <c r="C19" s="2"/>
      <c r="D19" s="4"/>
      <c r="E19" s="4"/>
      <c r="F19" s="4"/>
      <c r="G19" s="4"/>
      <c r="H19" s="4"/>
      <c r="I19" s="4"/>
      <c r="J19" s="4"/>
      <c r="K19" s="4"/>
      <c r="L19" s="4"/>
      <c r="M19" s="4"/>
    </row>
    <row r="20" spans="3:20" ht="14.65" thickBot="1" x14ac:dyDescent="0.5">
      <c r="D20" s="4"/>
      <c r="E20" s="4"/>
      <c r="J20" s="4"/>
      <c r="K20" s="4"/>
      <c r="L20" s="14" t="s">
        <v>204</v>
      </c>
      <c r="M20" s="3" t="s">
        <v>2</v>
      </c>
      <c r="O20" s="3" t="s">
        <v>4</v>
      </c>
    </row>
    <row r="21" spans="3:20" x14ac:dyDescent="0.45">
      <c r="D21" s="4"/>
      <c r="E21" s="4"/>
      <c r="J21" s="4"/>
      <c r="K21" s="4" t="s">
        <v>7</v>
      </c>
      <c r="L21" s="19">
        <v>0.74</v>
      </c>
      <c r="M21" s="19">
        <v>1.3450741052381545</v>
      </c>
      <c r="N21" s="10" t="s">
        <v>9</v>
      </c>
      <c r="O21" s="137">
        <v>0.74770000000000003</v>
      </c>
      <c r="Q21" s="16"/>
      <c r="R21" s="16"/>
      <c r="S21" s="17"/>
    </row>
    <row r="22" spans="3:20" ht="14.65" thickBot="1" x14ac:dyDescent="0.5">
      <c r="D22" s="4"/>
      <c r="E22" s="4"/>
      <c r="J22" s="4"/>
      <c r="K22" s="4" t="s">
        <v>8</v>
      </c>
      <c r="L22" s="19">
        <v>0.75</v>
      </c>
      <c r="M22" s="19">
        <v>-0.40896225212281934</v>
      </c>
      <c r="N22" s="10" t="s">
        <v>10</v>
      </c>
      <c r="O22" s="138"/>
    </row>
    <row r="23" spans="3:20" x14ac:dyDescent="0.45">
      <c r="D23" s="4"/>
      <c r="E23" s="4"/>
      <c r="F23" s="4"/>
      <c r="G23" s="4"/>
      <c r="H23" s="4"/>
      <c r="I23" s="4"/>
      <c r="J23" s="4"/>
      <c r="K23" s="4"/>
      <c r="L23" s="4"/>
      <c r="M23" s="4"/>
    </row>
    <row r="24" spans="3:20" x14ac:dyDescent="0.45">
      <c r="D24" s="3"/>
      <c r="E24" s="3"/>
      <c r="F24" s="3"/>
      <c r="G24" s="3"/>
      <c r="H24" s="3"/>
      <c r="I24" s="3"/>
      <c r="J24" s="3"/>
      <c r="K24" s="3"/>
      <c r="L24" s="3"/>
      <c r="M24" s="3"/>
    </row>
    <row r="25" spans="3:20" x14ac:dyDescent="0.45">
      <c r="D25" s="3"/>
      <c r="E25" s="3"/>
      <c r="F25" s="3"/>
      <c r="G25" s="3"/>
      <c r="H25" s="3"/>
      <c r="I25" s="3"/>
      <c r="J25" s="3"/>
      <c r="K25" s="3"/>
      <c r="L25" s="3"/>
      <c r="M25" s="3"/>
    </row>
  </sheetData>
  <mergeCells count="1">
    <mergeCell ref="O21:O22"/>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4:U47"/>
  <sheetViews>
    <sheetView topLeftCell="A13" zoomScaleNormal="100" workbookViewId="0">
      <selection activeCell="J59" sqref="J59"/>
    </sheetView>
  </sheetViews>
  <sheetFormatPr defaultRowHeight="14.25" x14ac:dyDescent="0.45"/>
  <cols>
    <col min="4" max="18" width="6.1328125" customWidth="1"/>
    <col min="19" max="20" width="9.1328125" style="3"/>
    <col min="21" max="21" width="11.33203125" style="3" customWidth="1"/>
  </cols>
  <sheetData>
    <row r="4" spans="3:21" x14ac:dyDescent="0.45">
      <c r="C4" t="s">
        <v>197</v>
      </c>
    </row>
    <row r="5" spans="3:21" x14ac:dyDescent="0.45">
      <c r="C5" t="s">
        <v>185</v>
      </c>
      <c r="D5">
        <v>1</v>
      </c>
      <c r="E5">
        <v>2</v>
      </c>
      <c r="F5">
        <v>3</v>
      </c>
      <c r="G5">
        <v>4</v>
      </c>
      <c r="H5">
        <v>5</v>
      </c>
      <c r="I5">
        <v>6</v>
      </c>
      <c r="J5">
        <v>7</v>
      </c>
      <c r="K5">
        <v>8</v>
      </c>
      <c r="L5">
        <v>9</v>
      </c>
      <c r="M5">
        <v>10</v>
      </c>
      <c r="N5">
        <v>11</v>
      </c>
      <c r="O5">
        <v>12</v>
      </c>
      <c r="P5">
        <v>13</v>
      </c>
      <c r="Q5">
        <v>14</v>
      </c>
      <c r="R5">
        <v>15</v>
      </c>
      <c r="S5" s="3" t="s">
        <v>202</v>
      </c>
      <c r="T5" s="3" t="s">
        <v>3</v>
      </c>
      <c r="U5" s="3" t="s">
        <v>4</v>
      </c>
    </row>
    <row r="6" spans="3:21" x14ac:dyDescent="0.45">
      <c r="C6" t="s">
        <v>1</v>
      </c>
      <c r="D6">
        <f>'A VVP'!D9</f>
        <v>17246.8</v>
      </c>
      <c r="E6">
        <f>'A VVP'!E9</f>
        <v>17246.8</v>
      </c>
      <c r="F6">
        <f>'A VVP'!F9</f>
        <v>17246.8</v>
      </c>
      <c r="G6">
        <f>'A VVP'!G9</f>
        <v>17246.8</v>
      </c>
      <c r="H6">
        <f>'A VVP'!H9</f>
        <v>17246.8</v>
      </c>
      <c r="I6">
        <f>'A VVP'!I9</f>
        <v>17246.8</v>
      </c>
      <c r="J6">
        <f>'A VVP'!J9</f>
        <v>17246.8</v>
      </c>
      <c r="K6">
        <f>'A VVP'!K9</f>
        <v>17246.8</v>
      </c>
      <c r="L6">
        <f>'A VVP'!L9</f>
        <v>17246.8</v>
      </c>
      <c r="M6">
        <f>'A VVP'!M9</f>
        <v>17246.8</v>
      </c>
      <c r="N6">
        <f>'A VVP'!N9</f>
        <v>17246.8</v>
      </c>
      <c r="O6">
        <f>'A VVP'!O9</f>
        <v>17246.8</v>
      </c>
      <c r="P6">
        <f>'A VVP'!P9</f>
        <v>17246.8</v>
      </c>
      <c r="Q6">
        <f>'A VVP'!Q9</f>
        <v>17246.8</v>
      </c>
      <c r="R6">
        <f>'A VVP'!R9</f>
        <v>17246.8</v>
      </c>
      <c r="S6" s="3">
        <f>SUM(D6:R6)</f>
        <v>258701.99999999991</v>
      </c>
      <c r="T6" s="3" t="s">
        <v>30</v>
      </c>
    </row>
    <row r="7" spans="3:21" x14ac:dyDescent="0.45">
      <c r="D7" s="71">
        <f>'A VVP'!D10</f>
        <v>18105.16591608142</v>
      </c>
      <c r="E7" s="71">
        <f>'A VVP'!E10</f>
        <v>19006.252339496968</v>
      </c>
      <c r="F7" s="71">
        <f>'A VVP'!F10</f>
        <v>19952.185451765155</v>
      </c>
      <c r="G7" s="71">
        <f>'A VVP'!G10</f>
        <v>20945.197253556256</v>
      </c>
      <c r="H7" s="71">
        <f>'A VVP'!H10</f>
        <v>21987.630831266604</v>
      </c>
      <c r="I7" s="71">
        <f>'A VVP'!I10</f>
        <v>23081.945885708021</v>
      </c>
      <c r="J7" s="71">
        <f>'A VVP'!J10</f>
        <v>24230.724535957776</v>
      </c>
      <c r="K7" s="71">
        <f>'A VVP'!K10</f>
        <v>25436.677412063716</v>
      </c>
      <c r="L7" s="71">
        <f>'A VVP'!L10</f>
        <v>26702.650050980712</v>
      </c>
      <c r="M7" s="71">
        <f>'A VVP'!M10</f>
        <v>28031.629610830172</v>
      </c>
      <c r="N7" s="71">
        <f>'A VVP'!N10</f>
        <v>29426.751919325387</v>
      </c>
      <c r="O7" s="71">
        <f>'A VVP'!O10</f>
        <v>30891.308872994032</v>
      </c>
      <c r="P7" s="71">
        <f>'A VVP'!P10</f>
        <v>32428.756204656809</v>
      </c>
      <c r="Q7" s="71">
        <f>'A VVP'!Q10</f>
        <v>34042.72163749022</v>
      </c>
      <c r="R7" s="71">
        <f>'A VVP'!R10</f>
        <v>35737.013444913566</v>
      </c>
      <c r="S7" s="69" t="s">
        <v>30</v>
      </c>
      <c r="T7" s="69">
        <f>SUM(D7:R7)</f>
        <v>390006.61136708676</v>
      </c>
      <c r="U7" s="115">
        <f>'A VVP'!C10</f>
        <v>-4.7410000000000001E-2</v>
      </c>
    </row>
    <row r="8" spans="3:21" x14ac:dyDescent="0.45">
      <c r="C8" t="s">
        <v>198</v>
      </c>
      <c r="D8" s="71"/>
      <c r="E8" s="71"/>
      <c r="F8" s="71"/>
      <c r="G8" s="71"/>
      <c r="H8" s="71"/>
      <c r="I8" s="71"/>
      <c r="J8" s="71"/>
      <c r="K8" s="71"/>
      <c r="L8" s="71"/>
      <c r="M8" s="71"/>
      <c r="N8" s="71"/>
      <c r="O8" s="71"/>
      <c r="P8" s="71"/>
      <c r="Q8" s="71"/>
      <c r="R8" s="71"/>
      <c r="S8" s="69"/>
      <c r="T8" s="69"/>
      <c r="U8" s="69"/>
    </row>
    <row r="9" spans="3:21" x14ac:dyDescent="0.45">
      <c r="C9" t="s">
        <v>185</v>
      </c>
      <c r="D9" s="71">
        <v>1</v>
      </c>
      <c r="E9" s="71">
        <v>2</v>
      </c>
      <c r="F9" s="71">
        <v>3</v>
      </c>
      <c r="G9" s="71">
        <v>4</v>
      </c>
      <c r="H9" s="71">
        <v>5</v>
      </c>
      <c r="I9" s="71">
        <v>6</v>
      </c>
      <c r="J9" s="71">
        <v>7</v>
      </c>
      <c r="K9" s="71">
        <v>8</v>
      </c>
      <c r="L9" s="71">
        <v>9</v>
      </c>
      <c r="M9" s="71">
        <v>10</v>
      </c>
      <c r="N9" s="71">
        <v>11</v>
      </c>
      <c r="O9" s="71">
        <v>12</v>
      </c>
      <c r="P9" s="71">
        <v>13</v>
      </c>
      <c r="Q9" s="71">
        <v>14</v>
      </c>
      <c r="R9" s="71">
        <v>15</v>
      </c>
      <c r="S9" s="3" t="s">
        <v>202</v>
      </c>
      <c r="T9" s="3" t="s">
        <v>3</v>
      </c>
      <c r="U9" s="3" t="s">
        <v>4</v>
      </c>
    </row>
    <row r="10" spans="3:21" x14ac:dyDescent="0.45">
      <c r="C10" t="s">
        <v>1</v>
      </c>
      <c r="D10" s="71">
        <f>'B VVP'!D9</f>
        <v>18482.64</v>
      </c>
      <c r="E10" s="71">
        <f>'B VVP'!E9</f>
        <v>18482.64</v>
      </c>
      <c r="F10" s="71">
        <f>'B VVP'!F9</f>
        <v>18482.64</v>
      </c>
      <c r="G10" s="71">
        <f>'B VVP'!G9</f>
        <v>18482.64</v>
      </c>
      <c r="H10" s="71">
        <f>'B VVP'!H9</f>
        <v>18482.64</v>
      </c>
      <c r="I10" s="71">
        <f>'B VVP'!I9</f>
        <v>18482.64</v>
      </c>
      <c r="J10" s="71">
        <f>'B VVP'!J9</f>
        <v>18482.64</v>
      </c>
      <c r="K10" s="71">
        <f>'B VVP'!K9</f>
        <v>18482.64</v>
      </c>
      <c r="L10" s="71">
        <f>'B VVP'!L9</f>
        <v>18482.64</v>
      </c>
      <c r="M10" s="71">
        <f>'B VVP'!M9</f>
        <v>18482.64</v>
      </c>
      <c r="N10" s="71">
        <f>'B VVP'!N9</f>
        <v>18482.64</v>
      </c>
      <c r="O10" s="71">
        <f>'B VVP'!O9</f>
        <v>18482.64</v>
      </c>
      <c r="P10" s="71">
        <f>'B VVP'!P9</f>
        <v>18482.64</v>
      </c>
      <c r="Q10" s="71">
        <f>'B VVP'!Q9</f>
        <v>18482.64</v>
      </c>
      <c r="R10" s="71">
        <f>'B VVP'!R9</f>
        <v>18482.64</v>
      </c>
      <c r="S10" s="69">
        <f>SUM(D10:R10)</f>
        <v>277239.60000000009</v>
      </c>
      <c r="T10" s="69" t="s">
        <v>30</v>
      </c>
      <c r="U10" s="69"/>
    </row>
    <row r="11" spans="3:21" x14ac:dyDescent="0.45">
      <c r="D11" s="71">
        <f>'B VVP'!D10</f>
        <v>20343.937343459089</v>
      </c>
      <c r="E11" s="71">
        <f>'B VVP'!E10</f>
        <v>22392.676946290638</v>
      </c>
      <c r="F11" s="71">
        <f>'B VVP'!F10</f>
        <v>24647.735212483582</v>
      </c>
      <c r="G11" s="71">
        <f>'B VVP'!G10</f>
        <v>27129.889497438475</v>
      </c>
      <c r="H11" s="71">
        <f>'B VVP'!H10</f>
        <v>29862.009543596429</v>
      </c>
      <c r="I11" s="71">
        <f>'B VVP'!I10</f>
        <v>32869.268194624965</v>
      </c>
      <c r="J11" s="71">
        <f>'B VVP'!J10</f>
        <v>36179.373329611073</v>
      </c>
      <c r="K11" s="71">
        <f>'B VVP'!K10</f>
        <v>39822.823154225938</v>
      </c>
      <c r="L11" s="71">
        <f>'B VVP'!L10</f>
        <v>43833.187201028879</v>
      </c>
      <c r="M11" s="71">
        <f>'B VVP'!M10</f>
        <v>48247.415627953815</v>
      </c>
      <c r="N11" s="71">
        <f>'B VVP'!N10</f>
        <v>53106.179664751427</v>
      </c>
      <c r="O11" s="71">
        <f>'B VVP'!O10</f>
        <v>58454.246344146944</v>
      </c>
      <c r="P11" s="71">
        <f>'B VVP'!P10</f>
        <v>64340.890970361805</v>
      </c>
      <c r="Q11" s="71">
        <f>'B VVP'!Q10</f>
        <v>70820.351125346453</v>
      </c>
      <c r="R11" s="71">
        <f>'B VVP'!R10</f>
        <v>77952.326395786557</v>
      </c>
      <c r="T11" s="69">
        <f>SUM(D11:R11)</f>
        <v>650002.31055110623</v>
      </c>
      <c r="U11" s="115">
        <f>'B VVP'!C10</f>
        <v>-9.1491500000000003E-2</v>
      </c>
    </row>
    <row r="12" spans="3:21" x14ac:dyDescent="0.45">
      <c r="C12" t="s">
        <v>199</v>
      </c>
      <c r="D12" s="71"/>
      <c r="E12" s="71"/>
      <c r="F12" s="71"/>
      <c r="G12" s="71"/>
      <c r="H12" s="71"/>
      <c r="I12" s="71"/>
      <c r="J12" s="71"/>
      <c r="K12" s="71"/>
      <c r="L12" s="71"/>
      <c r="M12" s="71"/>
      <c r="N12" s="71"/>
      <c r="O12" s="71"/>
      <c r="P12" s="71"/>
      <c r="Q12" s="71"/>
      <c r="R12" s="71"/>
      <c r="S12" s="69"/>
      <c r="T12" s="69"/>
      <c r="U12" s="69"/>
    </row>
    <row r="13" spans="3:21" x14ac:dyDescent="0.45">
      <c r="C13" t="s">
        <v>185</v>
      </c>
      <c r="D13" s="71">
        <v>1</v>
      </c>
      <c r="E13" s="71">
        <v>2</v>
      </c>
      <c r="F13" s="71">
        <v>3</v>
      </c>
      <c r="G13" s="71">
        <v>4</v>
      </c>
      <c r="H13" s="71">
        <v>5</v>
      </c>
      <c r="I13" s="71">
        <v>6</v>
      </c>
      <c r="J13" s="71">
        <v>7</v>
      </c>
      <c r="K13" s="71">
        <v>8</v>
      </c>
      <c r="L13" s="71">
        <v>9</v>
      </c>
      <c r="M13" s="71">
        <v>10</v>
      </c>
      <c r="N13" s="71">
        <v>11</v>
      </c>
      <c r="O13" s="71">
        <v>12</v>
      </c>
      <c r="P13" s="71">
        <v>13</v>
      </c>
      <c r="Q13" s="71">
        <v>14</v>
      </c>
      <c r="R13" s="71">
        <v>15</v>
      </c>
      <c r="S13" s="3" t="s">
        <v>202</v>
      </c>
      <c r="T13" s="69" t="s">
        <v>3</v>
      </c>
      <c r="U13" s="3" t="s">
        <v>4</v>
      </c>
    </row>
    <row r="14" spans="3:21" x14ac:dyDescent="0.45">
      <c r="C14" t="s">
        <v>1</v>
      </c>
      <c r="D14" s="71">
        <f>'C VVP'!D9</f>
        <v>3204.1999999999989</v>
      </c>
      <c r="E14" s="71">
        <f>'C VVP'!E9</f>
        <v>7978.9999999999991</v>
      </c>
      <c r="F14" s="71">
        <f>'C VVP'!F9</f>
        <v>7978.9999999999991</v>
      </c>
      <c r="G14" s="71">
        <f>'C VVP'!G9</f>
        <v>7978.9999999999991</v>
      </c>
      <c r="H14" s="71">
        <f>'C VVP'!H9</f>
        <v>7978.9999999999991</v>
      </c>
      <c r="I14" s="71">
        <f>'C VVP'!I9</f>
        <v>3204.1999999999989</v>
      </c>
      <c r="J14" s="71">
        <f>'C VVP'!J9</f>
        <v>7978.9999999999991</v>
      </c>
      <c r="K14" s="71">
        <f>'C VVP'!K9</f>
        <v>7978.9999999999991</v>
      </c>
      <c r="L14" s="71">
        <f>'C VVP'!L9</f>
        <v>7978.9999999999991</v>
      </c>
      <c r="M14" s="71">
        <f>'C VVP'!M9</f>
        <v>7978.9999999999991</v>
      </c>
      <c r="N14" s="71">
        <f>'C VVP'!N9</f>
        <v>3204.1999999999989</v>
      </c>
      <c r="O14" s="71">
        <f>'C VVP'!O9</f>
        <v>7978.9999999999991</v>
      </c>
      <c r="P14" s="71">
        <f>'C VVP'!P9</f>
        <v>7978.9999999999991</v>
      </c>
      <c r="Q14" s="71">
        <f>'C VVP'!Q9</f>
        <v>7978.9999999999991</v>
      </c>
      <c r="R14" s="71">
        <f>'C VVP'!R9</f>
        <v>7978.9999999999991</v>
      </c>
      <c r="S14" s="69">
        <f>SUM(D14:R14)</f>
        <v>105360.59999999999</v>
      </c>
      <c r="T14" s="69" t="s">
        <v>30</v>
      </c>
      <c r="U14" s="69"/>
    </row>
    <row r="15" spans="3:21" x14ac:dyDescent="0.45">
      <c r="D15" s="71">
        <f>'C VVP'!D10</f>
        <v>3664.3676215461419</v>
      </c>
      <c r="E15" s="71">
        <f>'C VVP'!E10</f>
        <v>10435.356900597611</v>
      </c>
      <c r="F15" s="71">
        <f>'C VVP'!F10</f>
        <v>11934.019083024781</v>
      </c>
      <c r="G15" s="71">
        <f>'C VVP'!G10</f>
        <v>13647.909969024968</v>
      </c>
      <c r="H15" s="71">
        <f>'C VVP'!H10</f>
        <v>15607.939389636078</v>
      </c>
      <c r="I15" s="71">
        <f>'C VVP'!I10</f>
        <v>7167.9693869453686</v>
      </c>
      <c r="J15" s="71">
        <f>'C VVP'!J10</f>
        <v>20412.886077672407</v>
      </c>
      <c r="K15" s="71">
        <f>'C VVP'!K10</f>
        <v>23344.460022886469</v>
      </c>
      <c r="L15" s="71">
        <f>'C VVP'!L10</f>
        <v>26697.048701811218</v>
      </c>
      <c r="M15" s="71">
        <f>'C VVP'!M10</f>
        <v>30531.115677472546</v>
      </c>
      <c r="N15" s="71">
        <f>'C VVP'!N10</f>
        <v>14021.460300565259</v>
      </c>
      <c r="O15" s="71">
        <f>'C VVP'!O10</f>
        <v>39930.202866005398</v>
      </c>
      <c r="P15" s="71">
        <f>'C VVP'!P10</f>
        <v>45664.734568366272</v>
      </c>
      <c r="Q15" s="71">
        <f>'C VVP'!Q10</f>
        <v>52222.824667255547</v>
      </c>
      <c r="R15" s="71">
        <f>'C VVP'!R10</f>
        <v>59722.747586409234</v>
      </c>
      <c r="S15" s="69" t="s">
        <v>30</v>
      </c>
      <c r="T15" s="69">
        <f>SUM(D15:R15)</f>
        <v>375005.04281921929</v>
      </c>
      <c r="U15" s="115">
        <f>'C VVP'!C10</f>
        <v>-0.125579</v>
      </c>
    </row>
    <row r="16" spans="3:21" x14ac:dyDescent="0.45">
      <c r="C16" t="s">
        <v>200</v>
      </c>
      <c r="D16" s="71"/>
      <c r="E16" s="71"/>
      <c r="F16" s="71"/>
      <c r="G16" s="71"/>
      <c r="H16" s="71"/>
      <c r="I16" s="71"/>
      <c r="J16" s="71"/>
      <c r="K16" s="71"/>
      <c r="L16" s="71"/>
      <c r="M16" s="71"/>
      <c r="N16" s="71"/>
      <c r="O16" s="71"/>
      <c r="P16" s="71"/>
      <c r="Q16" s="71"/>
      <c r="R16" s="71"/>
      <c r="S16" s="69"/>
      <c r="T16" s="69"/>
      <c r="U16" s="69"/>
    </row>
    <row r="17" spans="3:21" x14ac:dyDescent="0.45">
      <c r="C17" t="s">
        <v>185</v>
      </c>
      <c r="D17" s="71">
        <v>1</v>
      </c>
      <c r="E17" s="71">
        <v>2</v>
      </c>
      <c r="F17" s="71">
        <v>3</v>
      </c>
      <c r="G17" s="71">
        <v>4</v>
      </c>
      <c r="H17" s="71">
        <v>5</v>
      </c>
      <c r="I17" s="71">
        <v>6</v>
      </c>
      <c r="J17" s="71">
        <v>7</v>
      </c>
      <c r="K17" s="71">
        <v>8</v>
      </c>
      <c r="L17" s="71">
        <v>9</v>
      </c>
      <c r="M17" s="71">
        <v>10</v>
      </c>
      <c r="N17" s="71">
        <v>11</v>
      </c>
      <c r="O17" s="71">
        <v>12</v>
      </c>
      <c r="P17" s="71">
        <v>13</v>
      </c>
      <c r="Q17" s="71">
        <v>14</v>
      </c>
      <c r="R17" s="71">
        <v>15</v>
      </c>
      <c r="S17" s="3" t="s">
        <v>202</v>
      </c>
      <c r="T17" s="69" t="s">
        <v>3</v>
      </c>
      <c r="U17" s="3" t="s">
        <v>4</v>
      </c>
    </row>
    <row r="18" spans="3:21" x14ac:dyDescent="0.45">
      <c r="C18" t="s">
        <v>1</v>
      </c>
      <c r="D18" s="71">
        <f>'D VVP'!D9</f>
        <v>22085.84</v>
      </c>
      <c r="E18" s="71">
        <f>'D VVP'!E9</f>
        <v>22085.84</v>
      </c>
      <c r="F18" s="71">
        <f>'D VVP'!F9</f>
        <v>22085.84</v>
      </c>
      <c r="G18" s="71">
        <f>'D VVP'!G9</f>
        <v>22085.84</v>
      </c>
      <c r="H18" s="71">
        <f>'D VVP'!H9</f>
        <v>22085.84</v>
      </c>
      <c r="I18" s="71">
        <f>'D VVP'!I9</f>
        <v>22085.84</v>
      </c>
      <c r="J18" s="71">
        <f>'D VVP'!J9</f>
        <v>22085.84</v>
      </c>
      <c r="K18" s="71">
        <f>'D VVP'!K9</f>
        <v>22085.84</v>
      </c>
      <c r="L18" s="71">
        <f>'D VVP'!L9</f>
        <v>22085.84</v>
      </c>
      <c r="M18" s="71">
        <f>'D VVP'!M9</f>
        <v>22085.84</v>
      </c>
      <c r="N18" s="71">
        <f>'D VVP'!N9</f>
        <v>22085.84</v>
      </c>
      <c r="O18" s="71">
        <f>'D VVP'!O9</f>
        <v>22085.84</v>
      </c>
      <c r="P18" s="71">
        <f>'D VVP'!P9</f>
        <v>22085.84</v>
      </c>
      <c r="Q18" s="71">
        <f>'D VVP'!Q9</f>
        <v>22085.84</v>
      </c>
      <c r="R18" s="71">
        <f>'D VVP'!R9</f>
        <v>22085.84</v>
      </c>
      <c r="S18" s="69">
        <f>SUM(D18:R18)</f>
        <v>331287.60000000009</v>
      </c>
      <c r="T18" s="69" t="s">
        <v>30</v>
      </c>
      <c r="U18" s="69"/>
    </row>
    <row r="19" spans="3:21" x14ac:dyDescent="0.45">
      <c r="D19" s="71">
        <f>'D VVP'!D10</f>
        <v>22530.479003126704</v>
      </c>
      <c r="E19" s="71">
        <f>'D VVP'!E10</f>
        <v>22984.069617018566</v>
      </c>
      <c r="F19" s="71">
        <f>'D VVP'!F10</f>
        <v>23446.792058288895</v>
      </c>
      <c r="G19" s="71">
        <f>'D VVP'!G10</f>
        <v>23918.830171727943</v>
      </c>
      <c r="H19" s="71">
        <f>'D VVP'!H10</f>
        <v>24400.371503346483</v>
      </c>
      <c r="I19" s="71">
        <f>'D VVP'!I10</f>
        <v>24891.607374889936</v>
      </c>
      <c r="J19" s="71">
        <f>'D VVP'!J10</f>
        <v>25392.732959852627</v>
      </c>
      <c r="K19" s="71">
        <f>'D VVP'!K10</f>
        <v>25903.947361022401</v>
      </c>
      <c r="L19" s="71">
        <f>'D VVP'!L10</f>
        <v>26425.453689586386</v>
      </c>
      <c r="M19" s="71">
        <f>'D VVP'!M10</f>
        <v>26957.459145829325</v>
      </c>
      <c r="N19" s="71">
        <f>'D VVP'!N10</f>
        <v>27500.175101456571</v>
      </c>
      <c r="O19" s="71">
        <f>'D VVP'!O10</f>
        <v>28053.817183574407</v>
      </c>
      <c r="P19" s="71">
        <f>'D VVP'!P10</f>
        <v>28618.605360361133</v>
      </c>
      <c r="Q19" s="71">
        <f>'D VVP'!Q10</f>
        <v>29194.764028462847</v>
      </c>
      <c r="R19" s="71">
        <f>'D VVP'!R10</f>
        <v>29782.522102148752</v>
      </c>
      <c r="S19" s="69" t="s">
        <v>30</v>
      </c>
      <c r="T19" s="69">
        <f>SUM(D19:R19)</f>
        <v>390001.62666069297</v>
      </c>
      <c r="U19" s="115">
        <f>'D VVP'!C10</f>
        <v>-1.9734999999999999E-2</v>
      </c>
    </row>
    <row r="20" spans="3:21" x14ac:dyDescent="0.45">
      <c r="C20" t="s">
        <v>201</v>
      </c>
      <c r="D20" s="71"/>
      <c r="E20" s="71"/>
      <c r="F20" s="71"/>
      <c r="G20" s="71"/>
      <c r="H20" s="71"/>
      <c r="I20" s="71"/>
      <c r="J20" s="71"/>
      <c r="K20" s="71"/>
      <c r="L20" s="71"/>
      <c r="M20" s="71"/>
      <c r="N20" s="71"/>
      <c r="O20" s="71"/>
      <c r="P20" s="71"/>
      <c r="Q20" s="71"/>
      <c r="R20" s="71"/>
      <c r="S20" s="69"/>
      <c r="T20" s="69"/>
      <c r="U20" s="69"/>
    </row>
    <row r="21" spans="3:21" x14ac:dyDescent="0.45">
      <c r="C21" t="s">
        <v>185</v>
      </c>
      <c r="D21" s="71">
        <v>1</v>
      </c>
      <c r="E21" s="71">
        <v>2</v>
      </c>
      <c r="F21" s="71">
        <v>3</v>
      </c>
      <c r="G21" s="71">
        <v>4</v>
      </c>
      <c r="H21" s="71">
        <v>5</v>
      </c>
      <c r="I21" s="71">
        <v>6</v>
      </c>
      <c r="J21" s="71">
        <v>7</v>
      </c>
      <c r="K21" s="71">
        <v>8</v>
      </c>
      <c r="L21" s="71">
        <v>9</v>
      </c>
      <c r="M21" s="71">
        <v>10</v>
      </c>
      <c r="N21" s="71">
        <v>11</v>
      </c>
      <c r="O21" s="71">
        <v>12</v>
      </c>
      <c r="P21" s="71">
        <v>13</v>
      </c>
      <c r="Q21" s="71">
        <v>14</v>
      </c>
      <c r="R21" s="71">
        <v>15</v>
      </c>
      <c r="S21" s="3" t="s">
        <v>202</v>
      </c>
      <c r="T21" s="69" t="s">
        <v>3</v>
      </c>
      <c r="U21" s="3" t="s">
        <v>4</v>
      </c>
    </row>
    <row r="22" spans="3:21" x14ac:dyDescent="0.45">
      <c r="C22" t="s">
        <v>1</v>
      </c>
      <c r="D22" s="71">
        <f>'E VVP'!D9</f>
        <v>27269.5</v>
      </c>
      <c r="E22" s="71">
        <f>'E VVP'!E9</f>
        <v>27269.5</v>
      </c>
      <c r="F22" s="71">
        <f>'E VVP'!F9</f>
        <v>27269.5</v>
      </c>
      <c r="G22" s="71">
        <f>'E VVP'!G9</f>
        <v>27269.5</v>
      </c>
      <c r="H22" s="71">
        <f>'E VVP'!H9</f>
        <v>27269.5</v>
      </c>
      <c r="I22" s="71">
        <f>'E VVP'!I9</f>
        <v>27269.5</v>
      </c>
      <c r="J22" s="71">
        <f>'E VVP'!J9</f>
        <v>27269.5</v>
      </c>
      <c r="K22" s="71">
        <f>'E VVP'!K9</f>
        <v>27269.5</v>
      </c>
      <c r="L22" s="71">
        <f>'E VVP'!L9</f>
        <v>27269.5</v>
      </c>
      <c r="M22" s="71">
        <f>'E VVP'!M9</f>
        <v>27269.5</v>
      </c>
      <c r="N22" s="71">
        <f>'E VVP'!N9</f>
        <v>27269.5</v>
      </c>
      <c r="O22" s="71">
        <f>'E VVP'!O9</f>
        <v>27269.5</v>
      </c>
      <c r="P22" s="71">
        <f>'E VVP'!P9</f>
        <v>27269.5</v>
      </c>
      <c r="Q22" s="71">
        <f>'E VVP'!Q9</f>
        <v>27269.5</v>
      </c>
      <c r="R22" s="71">
        <f>'E VVP'!R9</f>
        <v>27269.5</v>
      </c>
      <c r="S22" s="69">
        <f>SUM(D22:R22)</f>
        <v>409042.5</v>
      </c>
      <c r="T22" s="69" t="s">
        <v>30</v>
      </c>
      <c r="U22" s="69"/>
    </row>
    <row r="23" spans="3:21" x14ac:dyDescent="0.45">
      <c r="D23" s="71">
        <f>'E VVP'!D10</f>
        <v>27106.319953877657</v>
      </c>
      <c r="E23" s="71">
        <f>'E VVP'!E10</f>
        <v>26944.116373310331</v>
      </c>
      <c r="F23" s="71">
        <f>'E VVP'!F10</f>
        <v>26782.883415151126</v>
      </c>
      <c r="G23" s="71">
        <f>'E VVP'!G10</f>
        <v>26622.61527121839</v>
      </c>
      <c r="H23" s="71">
        <f>'E VVP'!H10</f>
        <v>26463.30616808651</v>
      </c>
      <c r="I23" s="71">
        <f>'E VVP'!I10</f>
        <v>26304.950366877911</v>
      </c>
      <c r="J23" s="71">
        <f>'E VVP'!J10</f>
        <v>26147.542163056314</v>
      </c>
      <c r="K23" s="71">
        <f>'E VVP'!K10</f>
        <v>25991.075886221261</v>
      </c>
      <c r="L23" s="71">
        <f>'E VVP'!L10</f>
        <v>25835.545899903842</v>
      </c>
      <c r="M23" s="71">
        <f>'E VVP'!M10</f>
        <v>25680.946601363634</v>
      </c>
      <c r="N23" s="71">
        <f>'E VVP'!N10</f>
        <v>25527.27242138689</v>
      </c>
      <c r="O23" s="71">
        <f>'E VVP'!O10</f>
        <v>25374.517824085888</v>
      </c>
      <c r="P23" s="71">
        <f>'E VVP'!P10</f>
        <v>25222.677306699556</v>
      </c>
      <c r="Q23" s="71">
        <f>'E VVP'!Q10</f>
        <v>25071.7453993952</v>
      </c>
      <c r="R23" s="71">
        <f>'E VVP'!R10</f>
        <v>24921.716665071475</v>
      </c>
      <c r="S23" s="69" t="s">
        <v>30</v>
      </c>
      <c r="T23" s="69">
        <f>SUM(D23:R23)</f>
        <v>389997.231715706</v>
      </c>
      <c r="U23" s="115">
        <f>'E VVP'!C10</f>
        <v>6.0200000000000002E-3</v>
      </c>
    </row>
    <row r="26" spans="3:21" x14ac:dyDescent="0.45">
      <c r="C26" s="84" t="s">
        <v>179</v>
      </c>
      <c r="D26" s="11"/>
      <c r="E26" s="11"/>
      <c r="F26">
        <v>25.625</v>
      </c>
      <c r="G26" t="s">
        <v>37</v>
      </c>
    </row>
    <row r="28" spans="3:21" x14ac:dyDescent="0.45">
      <c r="C28" t="s">
        <v>197</v>
      </c>
    </row>
    <row r="29" spans="3:21" x14ac:dyDescent="0.45">
      <c r="C29" t="s">
        <v>185</v>
      </c>
      <c r="D29" s="69">
        <v>1</v>
      </c>
      <c r="E29" s="69">
        <v>2</v>
      </c>
      <c r="F29" s="69">
        <v>3</v>
      </c>
      <c r="G29" s="69">
        <v>4</v>
      </c>
      <c r="H29" s="69">
        <v>5</v>
      </c>
      <c r="I29" s="69">
        <v>6</v>
      </c>
      <c r="J29" s="69">
        <v>7</v>
      </c>
      <c r="K29" s="69">
        <v>8</v>
      </c>
      <c r="L29" s="69">
        <v>9</v>
      </c>
      <c r="M29" s="69">
        <v>10</v>
      </c>
      <c r="N29" s="69">
        <v>11</v>
      </c>
      <c r="O29" s="69">
        <v>12</v>
      </c>
      <c r="P29" s="69">
        <v>13</v>
      </c>
      <c r="Q29" s="69">
        <v>14</v>
      </c>
      <c r="R29" s="69">
        <v>15</v>
      </c>
      <c r="S29" s="3" t="s">
        <v>202</v>
      </c>
      <c r="T29" s="69" t="s">
        <v>3</v>
      </c>
      <c r="U29" s="3" t="s">
        <v>4</v>
      </c>
    </row>
    <row r="30" spans="3:21" x14ac:dyDescent="0.45">
      <c r="C30" t="s">
        <v>1</v>
      </c>
      <c r="D30" s="69">
        <f>D6/$F$26</f>
        <v>673.04585365853654</v>
      </c>
      <c r="E30" s="69">
        <f t="shared" ref="E30:S30" si="0">E6/$F$26</f>
        <v>673.04585365853654</v>
      </c>
      <c r="F30" s="69">
        <f t="shared" si="0"/>
        <v>673.04585365853654</v>
      </c>
      <c r="G30" s="69">
        <f t="shared" si="0"/>
        <v>673.04585365853654</v>
      </c>
      <c r="H30" s="69">
        <f t="shared" si="0"/>
        <v>673.04585365853654</v>
      </c>
      <c r="I30" s="69">
        <f t="shared" si="0"/>
        <v>673.04585365853654</v>
      </c>
      <c r="J30" s="69">
        <f t="shared" si="0"/>
        <v>673.04585365853654</v>
      </c>
      <c r="K30" s="69">
        <f t="shared" si="0"/>
        <v>673.04585365853654</v>
      </c>
      <c r="L30" s="69">
        <f t="shared" si="0"/>
        <v>673.04585365853654</v>
      </c>
      <c r="M30" s="69">
        <f t="shared" si="0"/>
        <v>673.04585365853654</v>
      </c>
      <c r="N30" s="69">
        <f t="shared" si="0"/>
        <v>673.04585365853654</v>
      </c>
      <c r="O30" s="69">
        <f t="shared" si="0"/>
        <v>673.04585365853654</v>
      </c>
      <c r="P30" s="69">
        <f t="shared" si="0"/>
        <v>673.04585365853654</v>
      </c>
      <c r="Q30" s="69">
        <f t="shared" si="0"/>
        <v>673.04585365853654</v>
      </c>
      <c r="R30" s="69">
        <f t="shared" si="0"/>
        <v>673.04585365853654</v>
      </c>
      <c r="S30" s="69">
        <f t="shared" si="0"/>
        <v>10095.687804878045</v>
      </c>
      <c r="T30" s="69" t="s">
        <v>29</v>
      </c>
    </row>
    <row r="31" spans="3:21" x14ac:dyDescent="0.45">
      <c r="D31" s="69">
        <f>D7/$F$26</f>
        <v>706.5430601397627</v>
      </c>
      <c r="E31" s="69">
        <f t="shared" ref="E31:T31" si="1">E7/$F$26</f>
        <v>741.70740837061339</v>
      </c>
      <c r="F31" s="69">
        <f t="shared" si="1"/>
        <v>778.62187128839628</v>
      </c>
      <c r="G31" s="69">
        <f t="shared" si="1"/>
        <v>817.37355135829296</v>
      </c>
      <c r="H31" s="69">
        <f t="shared" si="1"/>
        <v>858.05388609820898</v>
      </c>
      <c r="I31" s="69">
        <f t="shared" si="1"/>
        <v>900.75886383250815</v>
      </c>
      <c r="J31" s="69">
        <f t="shared" si="1"/>
        <v>945.58925018371804</v>
      </c>
      <c r="K31" s="69">
        <f t="shared" si="1"/>
        <v>992.65082583663286</v>
      </c>
      <c r="L31" s="69">
        <f t="shared" si="1"/>
        <v>1042.0546361358327</v>
      </c>
      <c r="M31" s="69">
        <f t="shared" si="1"/>
        <v>1093.9172531055676</v>
      </c>
      <c r="N31" s="69">
        <f t="shared" si="1"/>
        <v>1148.361050510259</v>
      </c>
      <c r="O31" s="69">
        <f t="shared" si="1"/>
        <v>1205.5144926046451</v>
      </c>
      <c r="P31" s="69">
        <f t="shared" si="1"/>
        <v>1265.5124372548999</v>
      </c>
      <c r="Q31" s="69">
        <f t="shared" si="1"/>
        <v>1328.4964541459599</v>
      </c>
      <c r="R31" s="69">
        <f t="shared" si="1"/>
        <v>1394.6151588258952</v>
      </c>
      <c r="S31" s="69" t="s">
        <v>29</v>
      </c>
      <c r="T31" s="69">
        <f t="shared" si="1"/>
        <v>15219.770199691191</v>
      </c>
      <c r="U31" s="115">
        <f>U7</f>
        <v>-4.7410000000000001E-2</v>
      </c>
    </row>
    <row r="32" spans="3:21" x14ac:dyDescent="0.45">
      <c r="C32" t="s">
        <v>198</v>
      </c>
      <c r="D32" s="69"/>
      <c r="E32" s="69"/>
      <c r="F32" s="69"/>
      <c r="G32" s="69"/>
      <c r="H32" s="69"/>
      <c r="I32" s="69"/>
      <c r="J32" s="69"/>
      <c r="K32" s="69"/>
      <c r="L32" s="69"/>
      <c r="M32" s="69"/>
      <c r="N32" s="69"/>
      <c r="O32" s="69"/>
      <c r="P32" s="69"/>
      <c r="Q32" s="69"/>
      <c r="R32" s="69"/>
      <c r="S32" s="69"/>
      <c r="T32" s="69"/>
    </row>
    <row r="33" spans="3:21" x14ac:dyDescent="0.45">
      <c r="C33" t="s">
        <v>185</v>
      </c>
      <c r="D33" s="69">
        <v>1</v>
      </c>
      <c r="E33" s="69">
        <v>2</v>
      </c>
      <c r="F33" s="69">
        <v>3</v>
      </c>
      <c r="G33" s="69">
        <v>4</v>
      </c>
      <c r="H33" s="69">
        <v>5</v>
      </c>
      <c r="I33" s="69">
        <v>6</v>
      </c>
      <c r="J33" s="69">
        <v>7</v>
      </c>
      <c r="K33" s="69">
        <v>8</v>
      </c>
      <c r="L33" s="69">
        <v>9</v>
      </c>
      <c r="M33" s="69">
        <v>10</v>
      </c>
      <c r="N33" s="69">
        <v>11</v>
      </c>
      <c r="O33" s="69">
        <v>12</v>
      </c>
      <c r="P33" s="69">
        <v>13</v>
      </c>
      <c r="Q33" s="69">
        <v>14</v>
      </c>
      <c r="R33" s="69">
        <v>15</v>
      </c>
      <c r="S33" s="3" t="s">
        <v>202</v>
      </c>
      <c r="T33" s="69" t="s">
        <v>3</v>
      </c>
      <c r="U33" s="3" t="s">
        <v>4</v>
      </c>
    </row>
    <row r="34" spans="3:21" x14ac:dyDescent="0.45">
      <c r="C34" t="s">
        <v>1</v>
      </c>
      <c r="D34" s="69">
        <f>D10/$F$26</f>
        <v>721.27375609756098</v>
      </c>
      <c r="E34" s="69">
        <f t="shared" ref="E34:S34" si="2">E10/$F$26</f>
        <v>721.27375609756098</v>
      </c>
      <c r="F34" s="69">
        <f t="shared" si="2"/>
        <v>721.27375609756098</v>
      </c>
      <c r="G34" s="69">
        <f t="shared" si="2"/>
        <v>721.27375609756098</v>
      </c>
      <c r="H34" s="69">
        <f t="shared" si="2"/>
        <v>721.27375609756098</v>
      </c>
      <c r="I34" s="69">
        <f t="shared" si="2"/>
        <v>721.27375609756098</v>
      </c>
      <c r="J34" s="69">
        <f t="shared" si="2"/>
        <v>721.27375609756098</v>
      </c>
      <c r="K34" s="69">
        <f t="shared" si="2"/>
        <v>721.27375609756098</v>
      </c>
      <c r="L34" s="69">
        <f t="shared" si="2"/>
        <v>721.27375609756098</v>
      </c>
      <c r="M34" s="69">
        <f t="shared" si="2"/>
        <v>721.27375609756098</v>
      </c>
      <c r="N34" s="69">
        <f t="shared" si="2"/>
        <v>721.27375609756098</v>
      </c>
      <c r="O34" s="69">
        <f t="shared" si="2"/>
        <v>721.27375609756098</v>
      </c>
      <c r="P34" s="69">
        <f t="shared" si="2"/>
        <v>721.27375609756098</v>
      </c>
      <c r="Q34" s="69">
        <f t="shared" si="2"/>
        <v>721.27375609756098</v>
      </c>
      <c r="R34" s="69">
        <f t="shared" si="2"/>
        <v>721.27375609756098</v>
      </c>
      <c r="S34" s="69">
        <f t="shared" si="2"/>
        <v>10819.106341463419</v>
      </c>
      <c r="T34" s="69" t="s">
        <v>29</v>
      </c>
    </row>
    <row r="35" spans="3:21" x14ac:dyDescent="0.45">
      <c r="D35" s="69">
        <f>D11/$F$26</f>
        <v>793.90974998864738</v>
      </c>
      <c r="E35" s="69">
        <f t="shared" ref="E35:T35" si="3">E11/$F$26</f>
        <v>873.86056375768339</v>
      </c>
      <c r="F35" s="69">
        <f t="shared" si="3"/>
        <v>961.86283756033492</v>
      </c>
      <c r="G35" s="69">
        <f t="shared" si="3"/>
        <v>1058.7273950219892</v>
      </c>
      <c r="H35" s="69">
        <f t="shared" si="3"/>
        <v>1165.3467138964461</v>
      </c>
      <c r="I35" s="69">
        <f t="shared" si="3"/>
        <v>1282.7031490585352</v>
      </c>
      <c r="J35" s="69">
        <f t="shared" si="3"/>
        <v>1411.8779835945784</v>
      </c>
      <c r="K35" s="69">
        <f t="shared" si="3"/>
        <v>1554.0613913844268</v>
      </c>
      <c r="L35" s="69">
        <f t="shared" si="3"/>
        <v>1710.5634029669807</v>
      </c>
      <c r="M35" s="69">
        <f t="shared" si="3"/>
        <v>1882.8259757250269</v>
      </c>
      <c r="N35" s="69">
        <f t="shared" si="3"/>
        <v>2072.4362796000555</v>
      </c>
      <c r="O35" s="69">
        <f t="shared" si="3"/>
        <v>2281.1413207471978</v>
      </c>
      <c r="P35" s="69">
        <f t="shared" si="3"/>
        <v>2510.8640378677778</v>
      </c>
      <c r="Q35" s="69">
        <f t="shared" si="3"/>
        <v>2763.7210195257153</v>
      </c>
      <c r="R35" s="69">
        <f t="shared" si="3"/>
        <v>3042.0420056892317</v>
      </c>
      <c r="S35" s="69" t="s">
        <v>29</v>
      </c>
      <c r="T35" s="69">
        <f t="shared" si="3"/>
        <v>25365.943826384635</v>
      </c>
      <c r="U35" s="115">
        <f>U11</f>
        <v>-9.1491500000000003E-2</v>
      </c>
    </row>
    <row r="36" spans="3:21" x14ac:dyDescent="0.45">
      <c r="C36" t="s">
        <v>199</v>
      </c>
      <c r="D36" s="69"/>
      <c r="E36" s="69"/>
      <c r="F36" s="69"/>
      <c r="G36" s="69"/>
      <c r="H36" s="69"/>
      <c r="I36" s="69"/>
      <c r="J36" s="69"/>
      <c r="K36" s="69"/>
      <c r="L36" s="69"/>
      <c r="M36" s="69"/>
      <c r="N36" s="69"/>
      <c r="O36" s="69"/>
      <c r="P36" s="69"/>
      <c r="Q36" s="69"/>
      <c r="R36" s="69"/>
      <c r="S36" s="69"/>
      <c r="T36" s="69"/>
    </row>
    <row r="37" spans="3:21" x14ac:dyDescent="0.45">
      <c r="C37" t="s">
        <v>185</v>
      </c>
      <c r="D37" s="69">
        <v>1</v>
      </c>
      <c r="E37" s="69">
        <v>2</v>
      </c>
      <c r="F37" s="69">
        <v>3</v>
      </c>
      <c r="G37" s="69">
        <v>4</v>
      </c>
      <c r="H37" s="69">
        <v>5</v>
      </c>
      <c r="I37" s="69">
        <v>6</v>
      </c>
      <c r="J37" s="69">
        <v>7</v>
      </c>
      <c r="K37" s="69">
        <v>8</v>
      </c>
      <c r="L37" s="69">
        <v>9</v>
      </c>
      <c r="M37" s="69">
        <v>10</v>
      </c>
      <c r="N37" s="69">
        <v>11</v>
      </c>
      <c r="O37" s="69">
        <v>12</v>
      </c>
      <c r="P37" s="69">
        <v>13</v>
      </c>
      <c r="Q37" s="69">
        <v>14</v>
      </c>
      <c r="R37" s="69">
        <v>15</v>
      </c>
      <c r="S37" s="3" t="s">
        <v>202</v>
      </c>
      <c r="T37" s="69" t="s">
        <v>3</v>
      </c>
      <c r="U37" s="3" t="s">
        <v>4</v>
      </c>
    </row>
    <row r="38" spans="3:21" x14ac:dyDescent="0.45">
      <c r="C38" t="s">
        <v>1</v>
      </c>
      <c r="D38" s="69">
        <f>D14/$F$26</f>
        <v>125.04195121951216</v>
      </c>
      <c r="E38" s="69">
        <f t="shared" ref="E38:S38" si="4">E14/$F$26</f>
        <v>311.3756097560975</v>
      </c>
      <c r="F38" s="69">
        <f t="shared" si="4"/>
        <v>311.3756097560975</v>
      </c>
      <c r="G38" s="69">
        <f t="shared" si="4"/>
        <v>311.3756097560975</v>
      </c>
      <c r="H38" s="69">
        <f t="shared" si="4"/>
        <v>311.3756097560975</v>
      </c>
      <c r="I38" s="69">
        <f t="shared" si="4"/>
        <v>125.04195121951216</v>
      </c>
      <c r="J38" s="69">
        <f t="shared" si="4"/>
        <v>311.3756097560975</v>
      </c>
      <c r="K38" s="69">
        <f t="shared" si="4"/>
        <v>311.3756097560975</v>
      </c>
      <c r="L38" s="69">
        <f t="shared" si="4"/>
        <v>311.3756097560975</v>
      </c>
      <c r="M38" s="69">
        <f t="shared" si="4"/>
        <v>311.3756097560975</v>
      </c>
      <c r="N38" s="69">
        <f t="shared" si="4"/>
        <v>125.04195121951216</v>
      </c>
      <c r="O38" s="69">
        <f t="shared" si="4"/>
        <v>311.3756097560975</v>
      </c>
      <c r="P38" s="69">
        <f t="shared" si="4"/>
        <v>311.3756097560975</v>
      </c>
      <c r="Q38" s="69">
        <f t="shared" si="4"/>
        <v>311.3756097560975</v>
      </c>
      <c r="R38" s="69">
        <f t="shared" si="4"/>
        <v>311.3756097560975</v>
      </c>
      <c r="S38" s="69">
        <f t="shared" si="4"/>
        <v>4111.6331707317067</v>
      </c>
      <c r="T38" s="69" t="s">
        <v>29</v>
      </c>
    </row>
    <row r="39" spans="3:21" x14ac:dyDescent="0.45">
      <c r="D39" s="69">
        <f>D15/$F$26</f>
        <v>142.99971206033723</v>
      </c>
      <c r="E39" s="69">
        <f t="shared" ref="E39:T39" si="5">E15/$F$26</f>
        <v>407.23344002332141</v>
      </c>
      <c r="F39" s="69">
        <f t="shared" si="5"/>
        <v>465.71781787413778</v>
      </c>
      <c r="G39" s="69">
        <f t="shared" si="5"/>
        <v>532.60136464487675</v>
      </c>
      <c r="H39" s="69">
        <f t="shared" si="5"/>
        <v>609.09031764433473</v>
      </c>
      <c r="I39" s="69">
        <f t="shared" si="5"/>
        <v>279.72563461250218</v>
      </c>
      <c r="J39" s="69">
        <f t="shared" si="5"/>
        <v>796.60043229941095</v>
      </c>
      <c r="K39" s="69">
        <f t="shared" si="5"/>
        <v>911.00331796630121</v>
      </c>
      <c r="L39" s="69">
        <f t="shared" si="5"/>
        <v>1041.8360468999499</v>
      </c>
      <c r="M39" s="69">
        <f t="shared" si="5"/>
        <v>1191.4581727794164</v>
      </c>
      <c r="N39" s="69">
        <f t="shared" si="5"/>
        <v>547.17893855864429</v>
      </c>
      <c r="O39" s="69">
        <f t="shared" si="5"/>
        <v>1558.2518191611862</v>
      </c>
      <c r="P39" s="69">
        <f t="shared" si="5"/>
        <v>1782.0384221801471</v>
      </c>
      <c r="Q39" s="69">
        <f t="shared" si="5"/>
        <v>2037.963889453875</v>
      </c>
      <c r="R39" s="69">
        <f t="shared" si="5"/>
        <v>2330.6438082501163</v>
      </c>
      <c r="S39" s="69" t="s">
        <v>29</v>
      </c>
      <c r="T39" s="69">
        <f t="shared" si="5"/>
        <v>14634.343134408558</v>
      </c>
      <c r="U39" s="115">
        <f>U15</f>
        <v>-0.125579</v>
      </c>
    </row>
    <row r="40" spans="3:21" x14ac:dyDescent="0.45">
      <c r="C40" t="s">
        <v>200</v>
      </c>
      <c r="D40" s="69"/>
      <c r="E40" s="69"/>
      <c r="F40" s="69"/>
      <c r="G40" s="69"/>
      <c r="H40" s="69"/>
      <c r="I40" s="69"/>
      <c r="J40" s="69"/>
      <c r="K40" s="69"/>
      <c r="L40" s="69"/>
      <c r="M40" s="69"/>
      <c r="N40" s="69"/>
      <c r="O40" s="69"/>
      <c r="P40" s="69"/>
      <c r="Q40" s="69"/>
      <c r="R40" s="69"/>
      <c r="S40" s="69"/>
      <c r="T40" s="69"/>
    </row>
    <row r="41" spans="3:21" x14ac:dyDescent="0.45">
      <c r="C41" t="s">
        <v>185</v>
      </c>
      <c r="D41" s="69">
        <v>1</v>
      </c>
      <c r="E41" s="69">
        <v>2</v>
      </c>
      <c r="F41" s="69">
        <v>3</v>
      </c>
      <c r="G41" s="69">
        <v>4</v>
      </c>
      <c r="H41" s="69">
        <v>5</v>
      </c>
      <c r="I41" s="69">
        <v>6</v>
      </c>
      <c r="J41" s="69">
        <v>7</v>
      </c>
      <c r="K41" s="69">
        <v>8</v>
      </c>
      <c r="L41" s="69">
        <v>9</v>
      </c>
      <c r="M41" s="69">
        <v>10</v>
      </c>
      <c r="N41" s="69">
        <v>11</v>
      </c>
      <c r="O41" s="69">
        <v>12</v>
      </c>
      <c r="P41" s="69">
        <v>13</v>
      </c>
      <c r="Q41" s="69">
        <v>14</v>
      </c>
      <c r="R41" s="69">
        <v>15</v>
      </c>
      <c r="S41" s="3" t="s">
        <v>202</v>
      </c>
      <c r="T41" s="69" t="s">
        <v>3</v>
      </c>
      <c r="U41" s="3" t="s">
        <v>4</v>
      </c>
    </row>
    <row r="42" spans="3:21" x14ac:dyDescent="0.45">
      <c r="C42" t="s">
        <v>1</v>
      </c>
      <c r="D42" s="69">
        <f>D18/$F$26</f>
        <v>861.88643902439026</v>
      </c>
      <c r="E42" s="69">
        <f t="shared" ref="E42:S42" si="6">E18/$F$26</f>
        <v>861.88643902439026</v>
      </c>
      <c r="F42" s="69">
        <f t="shared" si="6"/>
        <v>861.88643902439026</v>
      </c>
      <c r="G42" s="69">
        <f t="shared" si="6"/>
        <v>861.88643902439026</v>
      </c>
      <c r="H42" s="69">
        <f t="shared" si="6"/>
        <v>861.88643902439026</v>
      </c>
      <c r="I42" s="69">
        <f t="shared" si="6"/>
        <v>861.88643902439026</v>
      </c>
      <c r="J42" s="69">
        <f t="shared" si="6"/>
        <v>861.88643902439026</v>
      </c>
      <c r="K42" s="69">
        <f t="shared" si="6"/>
        <v>861.88643902439026</v>
      </c>
      <c r="L42" s="69">
        <f t="shared" si="6"/>
        <v>861.88643902439026</v>
      </c>
      <c r="M42" s="69">
        <f t="shared" si="6"/>
        <v>861.88643902439026</v>
      </c>
      <c r="N42" s="69">
        <f t="shared" si="6"/>
        <v>861.88643902439026</v>
      </c>
      <c r="O42" s="69">
        <f t="shared" si="6"/>
        <v>861.88643902439026</v>
      </c>
      <c r="P42" s="69">
        <f t="shared" si="6"/>
        <v>861.88643902439026</v>
      </c>
      <c r="Q42" s="69">
        <f t="shared" si="6"/>
        <v>861.88643902439026</v>
      </c>
      <c r="R42" s="69">
        <f t="shared" si="6"/>
        <v>861.88643902439026</v>
      </c>
      <c r="S42" s="69">
        <f t="shared" si="6"/>
        <v>12928.296585365857</v>
      </c>
      <c r="T42" s="69" t="s">
        <v>29</v>
      </c>
    </row>
    <row r="43" spans="3:21" x14ac:dyDescent="0.45">
      <c r="D43" s="69">
        <f>D19/$F$26</f>
        <v>879.2382050000665</v>
      </c>
      <c r="E43" s="69">
        <f t="shared" ref="E43:T43" si="7">E19/$F$26</f>
        <v>896.93930212755379</v>
      </c>
      <c r="F43" s="69">
        <f t="shared" si="7"/>
        <v>914.99676325029827</v>
      </c>
      <c r="G43" s="69">
        <f t="shared" si="7"/>
        <v>933.41776279913927</v>
      </c>
      <c r="H43" s="69">
        <f t="shared" si="7"/>
        <v>952.20961964278956</v>
      </c>
      <c r="I43" s="69">
        <f t="shared" si="7"/>
        <v>971.37979999570484</v>
      </c>
      <c r="J43" s="69">
        <f t="shared" si="7"/>
        <v>990.93592038449276</v>
      </c>
      <c r="K43" s="69">
        <f t="shared" si="7"/>
        <v>1010.885750674045</v>
      </c>
      <c r="L43" s="69">
        <f t="shared" si="7"/>
        <v>1031.2372171545906</v>
      </c>
      <c r="M43" s="69">
        <f t="shared" si="7"/>
        <v>1051.9984056909004</v>
      </c>
      <c r="N43" s="69">
        <f t="shared" si="7"/>
        <v>1073.1775649348906</v>
      </c>
      <c r="O43" s="69">
        <f t="shared" si="7"/>
        <v>1094.7831096029038</v>
      </c>
      <c r="P43" s="69">
        <f t="shared" si="7"/>
        <v>1116.8236238189711</v>
      </c>
      <c r="Q43" s="69">
        <f t="shared" si="7"/>
        <v>1139.3078645253795</v>
      </c>
      <c r="R43" s="69">
        <f t="shared" si="7"/>
        <v>1162.2447649619025</v>
      </c>
      <c r="S43" s="69" t="s">
        <v>29</v>
      </c>
      <c r="T43" s="69">
        <f t="shared" si="7"/>
        <v>15219.575674563628</v>
      </c>
      <c r="U43" s="115">
        <f>U19</f>
        <v>-1.9734999999999999E-2</v>
      </c>
    </row>
    <row r="44" spans="3:21" x14ac:dyDescent="0.45">
      <c r="C44" t="s">
        <v>201</v>
      </c>
      <c r="D44" s="69"/>
      <c r="E44" s="69"/>
      <c r="F44" s="69"/>
      <c r="G44" s="69"/>
      <c r="H44" s="69"/>
      <c r="I44" s="69"/>
      <c r="J44" s="69"/>
      <c r="K44" s="69"/>
      <c r="L44" s="69"/>
      <c r="M44" s="69"/>
      <c r="N44" s="69"/>
      <c r="O44" s="69"/>
      <c r="P44" s="69"/>
      <c r="Q44" s="69"/>
      <c r="R44" s="69"/>
      <c r="S44" s="69"/>
      <c r="T44" s="69"/>
    </row>
    <row r="45" spans="3:21" x14ac:dyDescent="0.45">
      <c r="C45" t="s">
        <v>185</v>
      </c>
      <c r="D45" s="69">
        <v>1</v>
      </c>
      <c r="E45" s="69">
        <v>2</v>
      </c>
      <c r="F45" s="69">
        <v>3</v>
      </c>
      <c r="G45" s="69">
        <v>4</v>
      </c>
      <c r="H45" s="69">
        <v>5</v>
      </c>
      <c r="I45" s="69">
        <v>6</v>
      </c>
      <c r="J45" s="69">
        <v>7</v>
      </c>
      <c r="K45" s="69">
        <v>8</v>
      </c>
      <c r="L45" s="69">
        <v>9</v>
      </c>
      <c r="M45" s="69">
        <v>10</v>
      </c>
      <c r="N45" s="69">
        <v>11</v>
      </c>
      <c r="O45" s="69">
        <v>12</v>
      </c>
      <c r="P45" s="69">
        <v>13</v>
      </c>
      <c r="Q45" s="69">
        <v>14</v>
      </c>
      <c r="R45" s="69">
        <v>15</v>
      </c>
      <c r="S45" s="3" t="s">
        <v>202</v>
      </c>
      <c r="T45" s="69" t="s">
        <v>3</v>
      </c>
      <c r="U45" s="3" t="s">
        <v>4</v>
      </c>
    </row>
    <row r="46" spans="3:21" x14ac:dyDescent="0.45">
      <c r="C46" t="s">
        <v>1</v>
      </c>
      <c r="D46" s="69">
        <f>D22/$F$26</f>
        <v>1064.1756097560976</v>
      </c>
      <c r="E46" s="69">
        <f t="shared" ref="E46:S46" si="8">E22/$F$26</f>
        <v>1064.1756097560976</v>
      </c>
      <c r="F46" s="69">
        <f t="shared" si="8"/>
        <v>1064.1756097560976</v>
      </c>
      <c r="G46" s="69">
        <f t="shared" si="8"/>
        <v>1064.1756097560976</v>
      </c>
      <c r="H46" s="69">
        <f t="shared" si="8"/>
        <v>1064.1756097560976</v>
      </c>
      <c r="I46" s="69">
        <f t="shared" si="8"/>
        <v>1064.1756097560976</v>
      </c>
      <c r="J46" s="69">
        <f t="shared" si="8"/>
        <v>1064.1756097560976</v>
      </c>
      <c r="K46" s="69">
        <f t="shared" si="8"/>
        <v>1064.1756097560976</v>
      </c>
      <c r="L46" s="69">
        <f t="shared" si="8"/>
        <v>1064.1756097560976</v>
      </c>
      <c r="M46" s="69">
        <f t="shared" si="8"/>
        <v>1064.1756097560976</v>
      </c>
      <c r="N46" s="69">
        <f t="shared" si="8"/>
        <v>1064.1756097560976</v>
      </c>
      <c r="O46" s="69">
        <f t="shared" si="8"/>
        <v>1064.1756097560976</v>
      </c>
      <c r="P46" s="69">
        <f t="shared" si="8"/>
        <v>1064.1756097560976</v>
      </c>
      <c r="Q46" s="69">
        <f t="shared" si="8"/>
        <v>1064.1756097560976</v>
      </c>
      <c r="R46" s="69">
        <f t="shared" si="8"/>
        <v>1064.1756097560976</v>
      </c>
      <c r="S46" s="69">
        <f t="shared" si="8"/>
        <v>15962.634146341463</v>
      </c>
      <c r="T46" s="69" t="s">
        <v>29</v>
      </c>
    </row>
    <row r="47" spans="3:21" x14ac:dyDescent="0.45">
      <c r="D47" s="69">
        <f>D23/$F$26</f>
        <v>1057.8076079562013</v>
      </c>
      <c r="E47" s="69">
        <f t="shared" ref="E47:T47" si="9">E23/$F$26</f>
        <v>1051.4777121291836</v>
      </c>
      <c r="F47" s="69">
        <f t="shared" si="9"/>
        <v>1045.1856942498</v>
      </c>
      <c r="G47" s="69">
        <f t="shared" si="9"/>
        <v>1038.931327657303</v>
      </c>
      <c r="H47" s="69">
        <f t="shared" si="9"/>
        <v>1032.7143870472785</v>
      </c>
      <c r="I47" s="69">
        <f t="shared" si="9"/>
        <v>1026.5346484635281</v>
      </c>
      <c r="J47" s="69">
        <f t="shared" si="9"/>
        <v>1020.3918892900025</v>
      </c>
      <c r="K47" s="69">
        <f t="shared" si="9"/>
        <v>1014.2858882427809</v>
      </c>
      <c r="L47" s="69">
        <f t="shared" si="9"/>
        <v>1008.2164253621012</v>
      </c>
      <c r="M47" s="69">
        <f t="shared" si="9"/>
        <v>1002.1832820044345</v>
      </c>
      <c r="N47" s="69">
        <f t="shared" si="9"/>
        <v>996.18624083461032</v>
      </c>
      <c r="O47" s="69">
        <f t="shared" si="9"/>
        <v>990.22508581798581</v>
      </c>
      <c r="P47" s="69">
        <f t="shared" si="9"/>
        <v>984.2996022126656</v>
      </c>
      <c r="Q47" s="69">
        <f t="shared" si="9"/>
        <v>978.40957656176397</v>
      </c>
      <c r="R47" s="69">
        <f t="shared" si="9"/>
        <v>972.55479668571616</v>
      </c>
      <c r="S47" s="69" t="s">
        <v>29</v>
      </c>
      <c r="T47" s="69">
        <f t="shared" si="9"/>
        <v>15219.404164515356</v>
      </c>
      <c r="U47" s="115">
        <f>U23</f>
        <v>6.0200000000000002E-3</v>
      </c>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17"/>
  <sheetViews>
    <sheetView zoomScale="80" zoomScaleNormal="80" workbookViewId="0">
      <selection activeCell="I7" sqref="I7:I8"/>
    </sheetView>
  </sheetViews>
  <sheetFormatPr defaultRowHeight="14.25" x14ac:dyDescent="0.45"/>
  <cols>
    <col min="1" max="1" width="16.46484375" customWidth="1"/>
    <col min="3" max="3" width="9.1328125" customWidth="1"/>
    <col min="4" max="4" width="11.33203125" customWidth="1"/>
    <col min="5" max="12" width="9.33203125" bestFit="1" customWidth="1"/>
    <col min="13" max="13" width="11.33203125" customWidth="1"/>
    <col min="14" max="17" width="9.33203125" bestFit="1" customWidth="1"/>
    <col min="18" max="18" width="8.86328125" customWidth="1"/>
    <col min="19" max="19" width="9" customWidth="1"/>
    <col min="20" max="20" width="9.33203125" customWidth="1"/>
  </cols>
  <sheetData>
    <row r="1" spans="2:21" x14ac:dyDescent="0.45">
      <c r="N1" s="3"/>
      <c r="O1" s="3"/>
      <c r="S1" s="3"/>
      <c r="T1" s="3"/>
      <c r="U1" s="3"/>
    </row>
    <row r="2" spans="2:21" x14ac:dyDescent="0.45">
      <c r="B2" s="21" t="s">
        <v>181</v>
      </c>
      <c r="C2" s="21"/>
      <c r="D2" s="21"/>
      <c r="N2" s="3"/>
      <c r="O2" s="3"/>
      <c r="S2" s="3"/>
      <c r="T2" s="3"/>
      <c r="U2" s="3"/>
    </row>
    <row r="3" spans="2:21" x14ac:dyDescent="0.45">
      <c r="B3" s="11" t="s">
        <v>182</v>
      </c>
      <c r="C3" s="11"/>
      <c r="D3" s="11"/>
      <c r="F3" s="139" t="s">
        <v>178</v>
      </c>
      <c r="G3" s="140"/>
      <c r="H3" t="s">
        <v>180</v>
      </c>
      <c r="N3" s="3"/>
      <c r="O3" s="3"/>
      <c r="S3" s="3"/>
      <c r="T3" s="3"/>
      <c r="U3" s="3"/>
    </row>
    <row r="4" spans="2:21" x14ac:dyDescent="0.45">
      <c r="F4" s="6" t="s">
        <v>76</v>
      </c>
      <c r="G4" s="6">
        <f>'Vstupní hodnoty'!C69</f>
        <v>390000</v>
      </c>
      <c r="N4" s="3"/>
      <c r="O4" s="3"/>
      <c r="S4" s="3"/>
      <c r="T4" s="3"/>
      <c r="U4" s="3"/>
    </row>
    <row r="5" spans="2:21" x14ac:dyDescent="0.45">
      <c r="C5" s="14" t="s">
        <v>183</v>
      </c>
      <c r="D5" s="15">
        <f>G4</f>
        <v>390000</v>
      </c>
      <c r="F5" s="6" t="s">
        <v>77</v>
      </c>
      <c r="G5" s="6">
        <f>'Vstupní hodnoty'!C70</f>
        <v>650000</v>
      </c>
      <c r="N5" s="3"/>
      <c r="O5" s="3"/>
      <c r="S5" s="3"/>
      <c r="T5" s="3"/>
      <c r="U5" s="3"/>
    </row>
    <row r="6" spans="2:21" x14ac:dyDescent="0.45">
      <c r="B6" s="14" t="s">
        <v>184</v>
      </c>
      <c r="C6" s="3" t="s">
        <v>11</v>
      </c>
      <c r="D6" s="15">
        <f>'Vstupní hodnoty'!C77</f>
        <v>1.55E-2</v>
      </c>
      <c r="E6" t="s">
        <v>12</v>
      </c>
      <c r="F6" s="6" t="s">
        <v>78</v>
      </c>
      <c r="G6" s="6">
        <f>'Vstupní hodnoty'!C71</f>
        <v>375000</v>
      </c>
      <c r="N6" s="3"/>
      <c r="O6" s="3"/>
      <c r="S6" s="3"/>
      <c r="T6" s="3"/>
      <c r="U6" s="3"/>
    </row>
    <row r="7" spans="2:21" x14ac:dyDescent="0.45">
      <c r="C7" s="3" t="s">
        <v>5</v>
      </c>
      <c r="D7" s="15">
        <f>'Vstupní hodnoty'!C78</f>
        <v>2.1399999999999999E-2</v>
      </c>
      <c r="E7" t="s">
        <v>13</v>
      </c>
      <c r="F7" s="6" t="s">
        <v>79</v>
      </c>
      <c r="G7" s="6">
        <f>'Vstupní hodnoty'!C72</f>
        <v>390000</v>
      </c>
      <c r="I7" s="8" t="s">
        <v>195</v>
      </c>
    </row>
    <row r="8" spans="2:21" x14ac:dyDescent="0.45">
      <c r="C8" s="3" t="s">
        <v>6</v>
      </c>
      <c r="D8" s="15">
        <f>'Vstupní hodnoty'!C79</f>
        <v>0.1174</v>
      </c>
      <c r="E8" t="s">
        <v>14</v>
      </c>
      <c r="F8" s="6" t="s">
        <v>80</v>
      </c>
      <c r="G8" s="6">
        <f>'Vstupní hodnoty'!C73</f>
        <v>390000</v>
      </c>
      <c r="I8" t="s">
        <v>196</v>
      </c>
    </row>
    <row r="10" spans="2:21" x14ac:dyDescent="0.45">
      <c r="B10" s="8" t="s">
        <v>193</v>
      </c>
    </row>
    <row r="11" spans="2:21" x14ac:dyDescent="0.45">
      <c r="B11" s="6" t="s">
        <v>0</v>
      </c>
      <c r="C11" s="67">
        <v>1</v>
      </c>
      <c r="D11" s="67">
        <v>2</v>
      </c>
      <c r="E11" s="67">
        <v>3</v>
      </c>
      <c r="F11" s="67">
        <v>4</v>
      </c>
      <c r="G11" s="67">
        <v>5</v>
      </c>
      <c r="H11" s="73">
        <v>6</v>
      </c>
      <c r="I11" s="73">
        <v>7</v>
      </c>
      <c r="J11" s="73">
        <v>8</v>
      </c>
      <c r="K11" s="73">
        <v>9</v>
      </c>
      <c r="L11" s="73">
        <v>10</v>
      </c>
      <c r="M11" s="67">
        <v>11</v>
      </c>
      <c r="N11" s="67">
        <v>12</v>
      </c>
      <c r="O11" s="67">
        <v>13</v>
      </c>
      <c r="P11" s="67">
        <v>14</v>
      </c>
      <c r="Q11" s="67">
        <v>15</v>
      </c>
      <c r="R11" s="141" t="s">
        <v>3</v>
      </c>
      <c r="S11" s="141" t="s">
        <v>2</v>
      </c>
      <c r="T11" s="141" t="s">
        <v>15</v>
      </c>
    </row>
    <row r="12" spans="2:21" x14ac:dyDescent="0.45">
      <c r="B12" s="6" t="s">
        <v>1</v>
      </c>
      <c r="C12" s="67">
        <f>'Vstupní hodnoty'!C61</f>
        <v>18482.64</v>
      </c>
      <c r="D12" s="67">
        <f>'Vstupní hodnoty'!D61</f>
        <v>18482.64</v>
      </c>
      <c r="E12" s="67">
        <f>'Vstupní hodnoty'!E61</f>
        <v>18482.64</v>
      </c>
      <c r="F12" s="67">
        <f>'Vstupní hodnoty'!F61</f>
        <v>18482.64</v>
      </c>
      <c r="G12" s="67">
        <f>'Vstupní hodnoty'!G61</f>
        <v>18482.64</v>
      </c>
      <c r="H12" s="73">
        <f>C12</f>
        <v>18482.64</v>
      </c>
      <c r="I12" s="73">
        <f t="shared" ref="I12:L12" si="0">D12</f>
        <v>18482.64</v>
      </c>
      <c r="J12" s="73">
        <f t="shared" si="0"/>
        <v>18482.64</v>
      </c>
      <c r="K12" s="73">
        <f t="shared" si="0"/>
        <v>18482.64</v>
      </c>
      <c r="L12" s="73">
        <f t="shared" si="0"/>
        <v>18482.64</v>
      </c>
      <c r="M12" s="73">
        <f t="shared" ref="M12" si="1">H12</f>
        <v>18482.64</v>
      </c>
      <c r="N12" s="73">
        <f t="shared" ref="N12" si="2">I12</f>
        <v>18482.64</v>
      </c>
      <c r="O12" s="73">
        <f t="shared" ref="O12" si="3">J12</f>
        <v>18482.64</v>
      </c>
      <c r="P12" s="73">
        <f t="shared" ref="P12" si="4">K12</f>
        <v>18482.64</v>
      </c>
      <c r="Q12" s="73">
        <f t="shared" ref="Q12" si="5">L12</f>
        <v>18482.64</v>
      </c>
      <c r="R12" s="142"/>
      <c r="S12" s="142"/>
      <c r="T12" s="142"/>
    </row>
    <row r="13" spans="2:21" x14ac:dyDescent="0.45">
      <c r="B13" s="22" t="s">
        <v>12</v>
      </c>
      <c r="C13" s="68">
        <f>C$12/POWER(1+$D6,C$11)</f>
        <v>18200.531757754798</v>
      </c>
      <c r="D13" s="68">
        <f t="shared" ref="D13:Q13" si="6">D12/POWER(1+$D6,D$11)</f>
        <v>17922.729451260264</v>
      </c>
      <c r="E13" s="68">
        <f t="shared" si="6"/>
        <v>17649.167357223301</v>
      </c>
      <c r="F13" s="68">
        <f t="shared" si="6"/>
        <v>17379.780755512846</v>
      </c>
      <c r="G13" s="68">
        <f t="shared" si="6"/>
        <v>17114.505913848199</v>
      </c>
      <c r="H13" s="68">
        <f t="shared" si="6"/>
        <v>16853.280072721023</v>
      </c>
      <c r="I13" s="68">
        <f t="shared" si="6"/>
        <v>16596.041430547531</v>
      </c>
      <c r="J13" s="68">
        <f t="shared" si="6"/>
        <v>16342.729129047297</v>
      </c>
      <c r="K13" s="68">
        <f t="shared" si="6"/>
        <v>16093.283238845195</v>
      </c>
      <c r="L13" s="68">
        <f t="shared" si="6"/>
        <v>15847.64474529315</v>
      </c>
      <c r="M13" s="68">
        <f t="shared" si="6"/>
        <v>15605.755534508269</v>
      </c>
      <c r="N13" s="68">
        <f t="shared" si="6"/>
        <v>15367.558379624092</v>
      </c>
      <c r="O13" s="68">
        <f t="shared" si="6"/>
        <v>15132.99692725169</v>
      </c>
      <c r="P13" s="68">
        <f t="shared" si="6"/>
        <v>14902.015684147405</v>
      </c>
      <c r="Q13" s="68">
        <f t="shared" si="6"/>
        <v>14674.5600040841</v>
      </c>
      <c r="R13" s="74">
        <f>SUM(C13:Q13)</f>
        <v>245682.58038166919</v>
      </c>
      <c r="S13" s="74">
        <f>R13-$D$5</f>
        <v>-144317.41961833081</v>
      </c>
      <c r="T13" s="75">
        <f>R13/$D$5</f>
        <v>0.62995533431197226</v>
      </c>
    </row>
    <row r="14" spans="2:21" x14ac:dyDescent="0.45">
      <c r="B14" s="22" t="s">
        <v>13</v>
      </c>
      <c r="C14" s="68">
        <f t="shared" ref="C14:Q15" si="7">C$12/POWER(1+$D7,C$11)</f>
        <v>18095.398472684548</v>
      </c>
      <c r="D14" s="68">
        <f t="shared" si="7"/>
        <v>17716.270288510423</v>
      </c>
      <c r="E14" s="68">
        <f t="shared" si="7"/>
        <v>17345.08545967341</v>
      </c>
      <c r="F14" s="68">
        <f t="shared" si="7"/>
        <v>16981.677559891723</v>
      </c>
      <c r="G14" s="68">
        <f t="shared" si="7"/>
        <v>16625.883649786298</v>
      </c>
      <c r="H14" s="68">
        <f t="shared" si="7"/>
        <v>16277.544203824449</v>
      </c>
      <c r="I14" s="68">
        <f t="shared" si="7"/>
        <v>15936.503038794252</v>
      </c>
      <c r="J14" s="68">
        <f t="shared" si="7"/>
        <v>15602.607243777415</v>
      </c>
      <c r="K14" s="68">
        <f t="shared" si="7"/>
        <v>15275.7071115894</v>
      </c>
      <c r="L14" s="68">
        <f t="shared" si="7"/>
        <v>14955.65607165596</v>
      </c>
      <c r="M14" s="68">
        <f t="shared" si="7"/>
        <v>14642.310624296024</v>
      </c>
      <c r="N14" s="68">
        <f t="shared" si="7"/>
        <v>14335.530276381458</v>
      </c>
      <c r="O14" s="68">
        <f t="shared" si="7"/>
        <v>14035.177478344878</v>
      </c>
      <c r="P14" s="68">
        <f t="shared" si="7"/>
        <v>13741.117562507217</v>
      </c>
      <c r="Q14" s="68">
        <f t="shared" si="7"/>
        <v>13453.218682697492</v>
      </c>
      <c r="R14" s="74">
        <f t="shared" ref="R14:R15" si="8">SUM(C14:Q14)</f>
        <v>235019.68772441495</v>
      </c>
      <c r="S14" s="74">
        <f t="shared" ref="S14:S15" si="9">R14-$D$5</f>
        <v>-154980.31227558505</v>
      </c>
      <c r="T14" s="75">
        <f t="shared" ref="T14:T15" si="10">R14/$D$5</f>
        <v>0.60261458390875633</v>
      </c>
    </row>
    <row r="15" spans="2:21" x14ac:dyDescent="0.45">
      <c r="B15" s="22" t="s">
        <v>14</v>
      </c>
      <c r="C15" s="68">
        <f t="shared" si="7"/>
        <v>16540.755324861286</v>
      </c>
      <c r="D15" s="68">
        <f t="shared" si="7"/>
        <v>14802.89540438633</v>
      </c>
      <c r="E15" s="68">
        <f t="shared" si="7"/>
        <v>13247.624310351111</v>
      </c>
      <c r="F15" s="68">
        <f t="shared" si="7"/>
        <v>11855.758287409264</v>
      </c>
      <c r="G15" s="68">
        <f t="shared" si="7"/>
        <v>10610.129127804963</v>
      </c>
      <c r="H15" s="68">
        <f t="shared" si="7"/>
        <v>9495.3724071997167</v>
      </c>
      <c r="I15" s="68">
        <f t="shared" si="7"/>
        <v>8497.7379695719665</v>
      </c>
      <c r="J15" s="68">
        <f t="shared" si="7"/>
        <v>7604.9203235832902</v>
      </c>
      <c r="K15" s="68">
        <f t="shared" si="7"/>
        <v>6805.9068584063816</v>
      </c>
      <c r="L15" s="68">
        <f t="shared" si="7"/>
        <v>6090.8420068072146</v>
      </c>
      <c r="M15" s="68">
        <f t="shared" si="7"/>
        <v>5450.9056799778182</v>
      </c>
      <c r="N15" s="68">
        <f t="shared" si="7"/>
        <v>4878.2044746534984</v>
      </c>
      <c r="O15" s="68">
        <f t="shared" si="7"/>
        <v>4365.6743105902078</v>
      </c>
      <c r="P15" s="68">
        <f t="shared" si="7"/>
        <v>3906.9932974675212</v>
      </c>
      <c r="Q15" s="68">
        <f t="shared" si="7"/>
        <v>3496.5037564592103</v>
      </c>
      <c r="R15" s="74">
        <f t="shared" si="8"/>
        <v>127650.22353952976</v>
      </c>
      <c r="S15" s="74">
        <f t="shared" si="9"/>
        <v>-262349.77646047022</v>
      </c>
      <c r="T15" s="75">
        <f t="shared" si="10"/>
        <v>0.32730826548597375</v>
      </c>
    </row>
    <row r="17" spans="2:2" x14ac:dyDescent="0.45">
      <c r="B17" t="s">
        <v>194</v>
      </c>
    </row>
  </sheetData>
  <mergeCells count="4">
    <mergeCell ref="F3:G3"/>
    <mergeCell ref="R11:R12"/>
    <mergeCell ref="S11:S12"/>
    <mergeCell ref="T11:T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U17"/>
  <sheetViews>
    <sheetView zoomScale="115" zoomScaleNormal="115" workbookViewId="0">
      <selection activeCell="I7" sqref="I7:I8"/>
    </sheetView>
  </sheetViews>
  <sheetFormatPr defaultRowHeight="14.25" x14ac:dyDescent="0.45"/>
  <cols>
    <col min="1" max="1" width="14.53125" customWidth="1"/>
    <col min="3" max="3" width="9.1328125" customWidth="1"/>
    <col min="4" max="4" width="11.33203125" customWidth="1"/>
    <col min="5" max="12" width="9.33203125" bestFit="1" customWidth="1"/>
    <col min="13" max="13" width="11.33203125" customWidth="1"/>
    <col min="14" max="17" width="9.33203125" bestFit="1" customWidth="1"/>
    <col min="18" max="18" width="8.86328125" customWidth="1"/>
    <col min="19" max="19" width="9" customWidth="1"/>
    <col min="20" max="20" width="9.33203125" customWidth="1"/>
  </cols>
  <sheetData>
    <row r="1" spans="2:21" x14ac:dyDescent="0.45">
      <c r="N1" s="3"/>
      <c r="O1" s="3"/>
      <c r="S1" s="3"/>
      <c r="T1" s="3"/>
      <c r="U1" s="3"/>
    </row>
    <row r="2" spans="2:21" x14ac:dyDescent="0.45">
      <c r="B2" s="21" t="s">
        <v>181</v>
      </c>
      <c r="C2" s="21"/>
      <c r="D2" s="21"/>
      <c r="N2" s="3"/>
      <c r="O2" s="3"/>
      <c r="S2" s="3"/>
      <c r="T2" s="3"/>
      <c r="U2" s="3"/>
    </row>
    <row r="3" spans="2:21" x14ac:dyDescent="0.45">
      <c r="B3" s="11" t="s">
        <v>182</v>
      </c>
      <c r="C3" s="11"/>
      <c r="D3" s="11"/>
      <c r="F3" s="139" t="s">
        <v>178</v>
      </c>
      <c r="G3" s="140"/>
      <c r="H3" t="s">
        <v>180</v>
      </c>
      <c r="N3" s="3"/>
      <c r="O3" s="3"/>
      <c r="S3" s="3"/>
      <c r="T3" s="3"/>
      <c r="U3" s="3"/>
    </row>
    <row r="4" spans="2:21" x14ac:dyDescent="0.45">
      <c r="F4" s="6" t="s">
        <v>76</v>
      </c>
      <c r="G4" s="6">
        <f>'Vstupní hodnoty'!C69</f>
        <v>390000</v>
      </c>
      <c r="N4" s="3"/>
      <c r="O4" s="3"/>
      <c r="S4" s="3"/>
      <c r="T4" s="3"/>
      <c r="U4" s="3"/>
    </row>
    <row r="5" spans="2:21" x14ac:dyDescent="0.45">
      <c r="C5" s="14" t="s">
        <v>183</v>
      </c>
      <c r="D5" s="15">
        <f>G4</f>
        <v>390000</v>
      </c>
      <c r="F5" s="6" t="s">
        <v>77</v>
      </c>
      <c r="G5" s="6">
        <f>'Vstupní hodnoty'!C70</f>
        <v>650000</v>
      </c>
      <c r="N5" s="3"/>
      <c r="O5" s="3"/>
      <c r="S5" s="3"/>
      <c r="T5" s="3"/>
      <c r="U5" s="3"/>
    </row>
    <row r="6" spans="2:21" x14ac:dyDescent="0.45">
      <c r="B6" s="14" t="s">
        <v>184</v>
      </c>
      <c r="C6" s="3" t="s">
        <v>11</v>
      </c>
      <c r="D6" s="15">
        <f>'Vstupní hodnoty'!C77</f>
        <v>1.55E-2</v>
      </c>
      <c r="E6" t="s">
        <v>12</v>
      </c>
      <c r="F6" s="6" t="s">
        <v>78</v>
      </c>
      <c r="G6" s="6">
        <f>'Vstupní hodnoty'!C71</f>
        <v>375000</v>
      </c>
      <c r="N6" s="3"/>
      <c r="O6" s="3"/>
      <c r="S6" s="3"/>
      <c r="T6" s="3"/>
      <c r="U6" s="3"/>
    </row>
    <row r="7" spans="2:21" x14ac:dyDescent="0.45">
      <c r="C7" s="3" t="s">
        <v>5</v>
      </c>
      <c r="D7" s="15">
        <f>'Vstupní hodnoty'!C78</f>
        <v>2.1399999999999999E-2</v>
      </c>
      <c r="E7" t="s">
        <v>13</v>
      </c>
      <c r="F7" s="6" t="s">
        <v>79</v>
      </c>
      <c r="G7" s="6">
        <f>'Vstupní hodnoty'!C72</f>
        <v>390000</v>
      </c>
      <c r="I7" s="8" t="s">
        <v>195</v>
      </c>
    </row>
    <row r="8" spans="2:21" x14ac:dyDescent="0.45">
      <c r="C8" s="3" t="s">
        <v>6</v>
      </c>
      <c r="D8" s="15">
        <f>'Vstupní hodnoty'!C79</f>
        <v>0.1174</v>
      </c>
      <c r="E8" t="s">
        <v>14</v>
      </c>
      <c r="F8" s="6" t="s">
        <v>80</v>
      </c>
      <c r="G8" s="6">
        <f>'Vstupní hodnoty'!C73</f>
        <v>390000</v>
      </c>
      <c r="I8" t="s">
        <v>196</v>
      </c>
    </row>
    <row r="10" spans="2:21" x14ac:dyDescent="0.45">
      <c r="B10" s="8" t="s">
        <v>193</v>
      </c>
    </row>
    <row r="11" spans="2:21" x14ac:dyDescent="0.45">
      <c r="B11" s="6" t="s">
        <v>0</v>
      </c>
      <c r="C11" s="67">
        <v>1</v>
      </c>
      <c r="D11" s="67">
        <v>2</v>
      </c>
      <c r="E11" s="67">
        <v>3</v>
      </c>
      <c r="F11" s="67">
        <v>4</v>
      </c>
      <c r="G11" s="67">
        <v>5</v>
      </c>
      <c r="H11" s="73">
        <v>6</v>
      </c>
      <c r="I11" s="73">
        <v>7</v>
      </c>
      <c r="J11" s="73">
        <v>8</v>
      </c>
      <c r="K11" s="73">
        <v>9</v>
      </c>
      <c r="L11" s="73">
        <v>10</v>
      </c>
      <c r="M11" s="67">
        <v>11</v>
      </c>
      <c r="N11" s="67">
        <v>12</v>
      </c>
      <c r="O11" s="67">
        <v>13</v>
      </c>
      <c r="P11" s="67">
        <v>14</v>
      </c>
      <c r="Q11" s="67">
        <v>15</v>
      </c>
      <c r="R11" s="141" t="s">
        <v>3</v>
      </c>
      <c r="S11" s="141" t="s">
        <v>2</v>
      </c>
      <c r="T11" s="141" t="s">
        <v>15</v>
      </c>
    </row>
    <row r="12" spans="2:21" x14ac:dyDescent="0.45">
      <c r="B12" s="6" t="s">
        <v>1</v>
      </c>
      <c r="C12" s="67">
        <f>'Vstupní hodnoty'!C60</f>
        <v>17246.8</v>
      </c>
      <c r="D12" s="67">
        <f>'Vstupní hodnoty'!D60</f>
        <v>17246.8</v>
      </c>
      <c r="E12" s="67">
        <f>'Vstupní hodnoty'!E60</f>
        <v>17246.8</v>
      </c>
      <c r="F12" s="67">
        <f>'Vstupní hodnoty'!F60</f>
        <v>17246.8</v>
      </c>
      <c r="G12" s="67">
        <f>'Vstupní hodnoty'!G60</f>
        <v>17246.8</v>
      </c>
      <c r="H12" s="73">
        <f>C12</f>
        <v>17246.8</v>
      </c>
      <c r="I12" s="73">
        <f t="shared" ref="I12:L12" si="0">D12</f>
        <v>17246.8</v>
      </c>
      <c r="J12" s="73">
        <f t="shared" si="0"/>
        <v>17246.8</v>
      </c>
      <c r="K12" s="73">
        <f t="shared" si="0"/>
        <v>17246.8</v>
      </c>
      <c r="L12" s="73">
        <f t="shared" si="0"/>
        <v>17246.8</v>
      </c>
      <c r="M12" s="73">
        <f>H12</f>
        <v>17246.8</v>
      </c>
      <c r="N12" s="73">
        <f t="shared" ref="N12" si="1">I12</f>
        <v>17246.8</v>
      </c>
      <c r="O12" s="73">
        <f t="shared" ref="O12" si="2">J12</f>
        <v>17246.8</v>
      </c>
      <c r="P12" s="73">
        <f t="shared" ref="P12" si="3">K12</f>
        <v>17246.8</v>
      </c>
      <c r="Q12" s="73">
        <f t="shared" ref="Q12" si="4">L12</f>
        <v>17246.8</v>
      </c>
      <c r="R12" s="142"/>
      <c r="S12" s="142"/>
      <c r="T12" s="142"/>
    </row>
    <row r="13" spans="2:21" x14ac:dyDescent="0.45">
      <c r="B13" s="22" t="s">
        <v>12</v>
      </c>
      <c r="C13" s="68">
        <f>C$12/POWER(1+$D6,C$11)</f>
        <v>16983.554899064497</v>
      </c>
      <c r="D13" s="68">
        <f t="shared" ref="D13:Q13" si="5">D12/POWER(1+$D6,D$11)</f>
        <v>16724.327817887242</v>
      </c>
      <c r="E13" s="68">
        <f t="shared" si="5"/>
        <v>16469.057427757009</v>
      </c>
      <c r="F13" s="68">
        <f t="shared" si="5"/>
        <v>16217.683336048258</v>
      </c>
      <c r="G13" s="68">
        <f t="shared" si="5"/>
        <v>15970.14607193329</v>
      </c>
      <c r="H13" s="68">
        <f t="shared" si="5"/>
        <v>15726.387072312446</v>
      </c>
      <c r="I13" s="68">
        <f t="shared" si="5"/>
        <v>15486.348667959079</v>
      </c>
      <c r="J13" s="68">
        <f t="shared" si="5"/>
        <v>15249.974069875998</v>
      </c>
      <c r="K13" s="68">
        <f t="shared" si="5"/>
        <v>15017.207355860164</v>
      </c>
      <c r="L13" s="68">
        <f t="shared" si="5"/>
        <v>14787.99345727244</v>
      </c>
      <c r="M13" s="68">
        <f t="shared" si="5"/>
        <v>14562.278146009294</v>
      </c>
      <c r="N13" s="68">
        <f t="shared" si="5"/>
        <v>14340.008021673353</v>
      </c>
      <c r="O13" s="68">
        <f t="shared" si="5"/>
        <v>14121.130498939787</v>
      </c>
      <c r="P13" s="68">
        <f t="shared" si="5"/>
        <v>13905.593795115496</v>
      </c>
      <c r="Q13" s="68">
        <f t="shared" si="5"/>
        <v>13693.346917888226</v>
      </c>
      <c r="R13" s="74">
        <f>SUM(C13:Q13)</f>
        <v>229255.03755559659</v>
      </c>
      <c r="S13" s="74">
        <f>R13-$D$5</f>
        <v>-160744.96244440341</v>
      </c>
      <c r="T13" s="75">
        <f>R13/$D$5</f>
        <v>0.58783342962973484</v>
      </c>
    </row>
    <row r="14" spans="2:21" x14ac:dyDescent="0.45">
      <c r="B14" s="22" t="s">
        <v>13</v>
      </c>
      <c r="C14" s="68">
        <f t="shared" ref="C14:Q15" si="6">C$12/POWER(1+$D7,C$11)</f>
        <v>16885.451341296259</v>
      </c>
      <c r="D14" s="68">
        <f t="shared" si="6"/>
        <v>16531.673527801308</v>
      </c>
      <c r="E14" s="68">
        <f t="shared" si="6"/>
        <v>16185.30793792961</v>
      </c>
      <c r="F14" s="68">
        <f t="shared" si="6"/>
        <v>15846.199273477197</v>
      </c>
      <c r="G14" s="68">
        <f t="shared" si="6"/>
        <v>15514.195489991382</v>
      </c>
      <c r="H14" s="68">
        <f t="shared" si="6"/>
        <v>15189.147728599351</v>
      </c>
      <c r="I14" s="68">
        <f t="shared" si="6"/>
        <v>14870.910249265076</v>
      </c>
      <c r="J14" s="68">
        <f t="shared" si="6"/>
        <v>14559.340365444563</v>
      </c>
      <c r="K14" s="68">
        <f t="shared" si="6"/>
        <v>14254.298380110204</v>
      </c>
      <c r="L14" s="68">
        <f t="shared" si="6"/>
        <v>13955.647523115529</v>
      </c>
      <c r="M14" s="68">
        <f t="shared" si="6"/>
        <v>13663.253889872261</v>
      </c>
      <c r="N14" s="68">
        <f t="shared" si="6"/>
        <v>13376.986381312177</v>
      </c>
      <c r="O14" s="68">
        <f t="shared" si="6"/>
        <v>13096.716645106892</v>
      </c>
      <c r="P14" s="68">
        <f t="shared" si="6"/>
        <v>12822.319018119137</v>
      </c>
      <c r="Q14" s="68">
        <f t="shared" si="6"/>
        <v>12553.670470059857</v>
      </c>
      <c r="R14" s="74">
        <f t="shared" ref="R14:R15" si="7">SUM(C14:Q14)</f>
        <v>219305.11822150077</v>
      </c>
      <c r="S14" s="74">
        <f t="shared" ref="S14:S15" si="8">R14-$D$5</f>
        <v>-170694.88177849923</v>
      </c>
      <c r="T14" s="75">
        <f t="shared" ref="T14:T15" si="9">R14/$D$5</f>
        <v>0.56232081595256611</v>
      </c>
    </row>
    <row r="15" spans="2:21" x14ac:dyDescent="0.45">
      <c r="B15" s="22" t="s">
        <v>14</v>
      </c>
      <c r="C15" s="68">
        <f t="shared" si="6"/>
        <v>15434.759262573833</v>
      </c>
      <c r="D15" s="68">
        <f t="shared" si="6"/>
        <v>13813.101183617177</v>
      </c>
      <c r="E15" s="68">
        <f t="shared" si="6"/>
        <v>12361.823146247698</v>
      </c>
      <c r="F15" s="68">
        <f t="shared" si="6"/>
        <v>11063.024115131286</v>
      </c>
      <c r="G15" s="68">
        <f t="shared" si="6"/>
        <v>9900.6838331226827</v>
      </c>
      <c r="H15" s="68">
        <f t="shared" si="6"/>
        <v>8860.4652166839842</v>
      </c>
      <c r="I15" s="68">
        <f t="shared" si="6"/>
        <v>7929.5375126937388</v>
      </c>
      <c r="J15" s="68">
        <f t="shared" si="6"/>
        <v>7096.4180353443171</v>
      </c>
      <c r="K15" s="68">
        <f t="shared" si="6"/>
        <v>6350.8305310044007</v>
      </c>
      <c r="L15" s="68">
        <f t="shared" si="6"/>
        <v>5683.5784240239846</v>
      </c>
      <c r="M15" s="68">
        <f t="shared" si="6"/>
        <v>5086.4313800107257</v>
      </c>
      <c r="N15" s="68">
        <f t="shared" si="6"/>
        <v>4552.0237873731221</v>
      </c>
      <c r="O15" s="68">
        <f t="shared" si="6"/>
        <v>4073.7639049338841</v>
      </c>
      <c r="P15" s="68">
        <f t="shared" si="6"/>
        <v>3645.7525549793127</v>
      </c>
      <c r="Q15" s="68">
        <f t="shared" si="6"/>
        <v>3262.7103588502891</v>
      </c>
      <c r="R15" s="74">
        <f t="shared" si="7"/>
        <v>119114.90324659045</v>
      </c>
      <c r="S15" s="74">
        <f t="shared" si="8"/>
        <v>-270885.09675340954</v>
      </c>
      <c r="T15" s="75">
        <f t="shared" si="9"/>
        <v>0.3054228288374114</v>
      </c>
    </row>
    <row r="17" spans="2:2" x14ac:dyDescent="0.45">
      <c r="B17" t="s">
        <v>194</v>
      </c>
    </row>
  </sheetData>
  <mergeCells count="4">
    <mergeCell ref="S11:S12"/>
    <mergeCell ref="T11:T12"/>
    <mergeCell ref="F3:G3"/>
    <mergeCell ref="R11:R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24</vt:i4>
      </vt:variant>
    </vt:vector>
  </HeadingPairs>
  <TitlesOfParts>
    <vt:vector size="24" baseType="lpstr">
      <vt:lpstr>VVP</vt:lpstr>
      <vt:lpstr>A VVP</vt:lpstr>
      <vt:lpstr>B VVP</vt:lpstr>
      <vt:lpstr>C VVP</vt:lpstr>
      <vt:lpstr>D VVP</vt:lpstr>
      <vt:lpstr>E VVP</vt:lpstr>
      <vt:lpstr>VVP All</vt:lpstr>
      <vt:lpstr>CSH, ISH</vt:lpstr>
      <vt:lpstr>A CSH,ISH</vt:lpstr>
      <vt:lpstr>B CSH,ISH</vt:lpstr>
      <vt:lpstr>C CSH,ISH</vt:lpstr>
      <vt:lpstr>D CSH,ISH</vt:lpstr>
      <vt:lpstr>E CSH,ISH</vt:lpstr>
      <vt:lpstr>CSH, ISH VŠE</vt:lpstr>
      <vt:lpstr>DDN</vt:lpstr>
      <vt:lpstr>A DDN</vt:lpstr>
      <vt:lpstr>B DDN</vt:lpstr>
      <vt:lpstr>C DDN</vt:lpstr>
      <vt:lpstr>D DDN</vt:lpstr>
      <vt:lpstr>E DDN</vt:lpstr>
      <vt:lpstr>DDN VŠE</vt:lpstr>
      <vt:lpstr>Vstupní hodnoty</vt:lpstr>
      <vt:lpstr>Vstupy v EUR</vt:lpstr>
      <vt:lpstr>Ceny pozemků</vt:lpstr>
    </vt:vector>
  </TitlesOfParts>
  <Company>Univerzita Pardubice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spravce</dc:creator>
  <cp:lastModifiedBy>cukor@vulhm.cz</cp:lastModifiedBy>
  <dcterms:created xsi:type="dcterms:W3CDTF">2012-12-19T14:08:02Z</dcterms:created>
  <dcterms:modified xsi:type="dcterms:W3CDTF">2022-11-11T19:01:11Z</dcterms:modified>
</cp:coreProperties>
</file>