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SHAHROOM\MASTER RESEARCH\MASTER MBI\CORRECTION\PEERJ JOURNAL\TABLE AND FIGURE\"/>
    </mc:Choice>
  </mc:AlternateContent>
  <xr:revisionPtr revIDLastSave="0" documentId="13_ncr:1_{A462227C-9E3D-49E5-896E-593185BD327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VERALL GROWTH RATE RAW 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8" i="1" l="1"/>
  <c r="J38" i="1"/>
  <c r="I38" i="1"/>
  <c r="F38" i="1"/>
  <c r="E38" i="1"/>
  <c r="D38" i="1"/>
  <c r="P17" i="1"/>
  <c r="O17" i="1"/>
  <c r="N17" i="1"/>
  <c r="K17" i="1"/>
  <c r="J17" i="1"/>
  <c r="I17" i="1"/>
  <c r="E17" i="1"/>
  <c r="F17" i="1"/>
  <c r="D17" i="1"/>
  <c r="K39" i="1"/>
  <c r="J39" i="1"/>
  <c r="I39" i="1"/>
  <c r="K34" i="1"/>
  <c r="J34" i="1"/>
  <c r="I34" i="1"/>
  <c r="K33" i="1"/>
  <c r="J33" i="1"/>
  <c r="I33" i="1"/>
  <c r="K32" i="1"/>
  <c r="J32" i="1"/>
  <c r="I32" i="1"/>
  <c r="K30" i="1"/>
  <c r="J30" i="1"/>
  <c r="I30" i="1"/>
  <c r="F39" i="1"/>
  <c r="E39" i="1"/>
  <c r="D39" i="1"/>
  <c r="F34" i="1"/>
  <c r="E34" i="1"/>
  <c r="D34" i="1"/>
  <c r="F33" i="1"/>
  <c r="E33" i="1"/>
  <c r="D33" i="1"/>
  <c r="F32" i="1"/>
  <c r="E32" i="1"/>
  <c r="D32" i="1"/>
  <c r="F30" i="1"/>
  <c r="E30" i="1"/>
  <c r="D30" i="1"/>
  <c r="P18" i="1"/>
  <c r="O18" i="1"/>
  <c r="N18" i="1"/>
  <c r="K18" i="1"/>
  <c r="J18" i="1"/>
  <c r="I18" i="1"/>
  <c r="F18" i="1"/>
  <c r="E18" i="1"/>
  <c r="D18" i="1"/>
  <c r="P13" i="1"/>
  <c r="O13" i="1"/>
  <c r="N13" i="1"/>
  <c r="K13" i="1"/>
  <c r="J13" i="1"/>
  <c r="I13" i="1"/>
  <c r="F13" i="1"/>
  <c r="E13" i="1"/>
  <c r="D13" i="1"/>
  <c r="P12" i="1"/>
  <c r="O12" i="1"/>
  <c r="N12" i="1"/>
  <c r="K12" i="1"/>
  <c r="J12" i="1"/>
  <c r="I12" i="1"/>
  <c r="F12" i="1"/>
  <c r="E12" i="1"/>
  <c r="D12" i="1"/>
  <c r="P11" i="1"/>
  <c r="O11" i="1"/>
  <c r="N11" i="1"/>
  <c r="K11" i="1"/>
  <c r="J11" i="1"/>
  <c r="I11" i="1"/>
  <c r="F11" i="1"/>
  <c r="E11" i="1"/>
  <c r="D11" i="1"/>
  <c r="P9" i="1"/>
  <c r="O9" i="1"/>
  <c r="N9" i="1"/>
  <c r="K9" i="1"/>
  <c r="J9" i="1"/>
  <c r="I9" i="1"/>
  <c r="F9" i="1"/>
  <c r="E9" i="1"/>
  <c r="D9" i="1"/>
  <c r="F35" i="1" l="1"/>
  <c r="I35" i="1"/>
  <c r="D35" i="1"/>
  <c r="J35" i="1"/>
  <c r="E35" i="1"/>
  <c r="K35" i="1"/>
  <c r="K14" i="1"/>
  <c r="O14" i="1"/>
  <c r="D14" i="1"/>
  <c r="P14" i="1"/>
  <c r="E14" i="1"/>
  <c r="F14" i="1"/>
  <c r="I14" i="1"/>
  <c r="J14" i="1"/>
  <c r="N14" i="1"/>
</calcChain>
</file>

<file path=xl/sharedStrings.xml><?xml version="1.0" encoding="utf-8"?>
<sst xmlns="http://schemas.openxmlformats.org/spreadsheetml/2006/main" count="106" uniqueCount="27">
  <si>
    <t>Diet 1 (0% Egg Shell)</t>
  </si>
  <si>
    <t>Diet 2 (3% Egg Shell)</t>
  </si>
  <si>
    <t>Diet 3 (6% Egg Shell)</t>
  </si>
  <si>
    <t>Sample</t>
  </si>
  <si>
    <t>INDIVIDUAL</t>
  </si>
  <si>
    <t>Replicate 1</t>
  </si>
  <si>
    <t>Replicate 2</t>
  </si>
  <si>
    <t>Replicate 3</t>
  </si>
  <si>
    <t>Initial Weight Average, g</t>
  </si>
  <si>
    <t>Final Weight Average, g</t>
  </si>
  <si>
    <t>Wet Weight Gain Average, g</t>
  </si>
  <si>
    <t>Feed Intake Average Wet, g</t>
  </si>
  <si>
    <t>Feed Intake Average Dry, g</t>
  </si>
  <si>
    <t>Body weight Gain (BWG) %</t>
  </si>
  <si>
    <t>Specific Growth Rate (SGR) (%/day)</t>
  </si>
  <si>
    <t>Feed Conversion Ratio (FCR)</t>
  </si>
  <si>
    <t>Survivability, %</t>
  </si>
  <si>
    <t>3 out of 8</t>
  </si>
  <si>
    <t>4 out of 8</t>
  </si>
  <si>
    <t>5 out of 8</t>
  </si>
  <si>
    <t>6 out of 8</t>
  </si>
  <si>
    <t>Molting Frequency</t>
  </si>
  <si>
    <t>Calcium Percentage in Exoskeleton, %</t>
  </si>
  <si>
    <t>Diet 4 (6% Sea Shell)</t>
  </si>
  <si>
    <t>Diet 5 (9% Egg Shell)</t>
  </si>
  <si>
    <t>RAW DATA GROWTH PERFORMANCE</t>
  </si>
  <si>
    <t>Arcsine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</si>
</sst>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/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2" fontId="0" fillId="2" borderId="1" xfId="0" applyNumberFormat="1" applyFill="1" applyBorder="1" applyAlignment="1">
      <alignment horizontal="center"/>
    </xf>
    <xf numFmtId="0" fontId="0" fillId="0" borderId="1" xfId="0" applyFill="1" applyBorder="1" applyAlignment="1"/>
    <xf numFmtId="2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P40"/>
  <sheetViews>
    <sheetView tabSelected="1" zoomScale="80" zoomScaleNormal="80" workbookViewId="0">
      <selection activeCell="H38" sqref="H38:K38"/>
    </sheetView>
  </sheetViews>
  <sheetFormatPr defaultColWidth="8.88671875" defaultRowHeight="14.4"/>
  <cols>
    <col min="3" max="3" width="35" customWidth="1"/>
    <col min="4" max="6" width="10.77734375" customWidth="1"/>
    <col min="8" max="8" width="35" customWidth="1"/>
    <col min="9" max="11" width="10.77734375" customWidth="1"/>
    <col min="13" max="13" width="35" customWidth="1"/>
    <col min="14" max="16" width="10.77734375" customWidth="1"/>
  </cols>
  <sheetData>
    <row r="1" spans="3:16">
      <c r="C1" s="15" t="s">
        <v>25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3:16"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4" spans="3:16">
      <c r="C4" s="12" t="s">
        <v>0</v>
      </c>
      <c r="D4" s="12"/>
      <c r="E4" s="12"/>
      <c r="F4" s="12"/>
      <c r="G4" s="4"/>
      <c r="H4" s="12" t="s">
        <v>1</v>
      </c>
      <c r="I4" s="12"/>
      <c r="J4" s="12"/>
      <c r="K4" s="12"/>
      <c r="L4" s="4"/>
      <c r="M4" s="12" t="s">
        <v>2</v>
      </c>
      <c r="N4" s="12"/>
      <c r="O4" s="12"/>
      <c r="P4" s="12"/>
    </row>
    <row r="5" spans="3:16">
      <c r="C5" s="13" t="s">
        <v>3</v>
      </c>
      <c r="D5" s="12" t="s">
        <v>4</v>
      </c>
      <c r="E5" s="12"/>
      <c r="F5" s="12"/>
      <c r="G5" s="4"/>
      <c r="H5" s="13" t="s">
        <v>3</v>
      </c>
      <c r="I5" s="12" t="s">
        <v>4</v>
      </c>
      <c r="J5" s="12"/>
      <c r="K5" s="12"/>
      <c r="L5" s="4"/>
      <c r="M5" s="13" t="s">
        <v>3</v>
      </c>
      <c r="N5" s="12" t="s">
        <v>4</v>
      </c>
      <c r="O5" s="12"/>
      <c r="P5" s="12"/>
    </row>
    <row r="6" spans="3:16">
      <c r="C6" s="13"/>
      <c r="D6" s="5" t="s">
        <v>5</v>
      </c>
      <c r="E6" s="5" t="s">
        <v>6</v>
      </c>
      <c r="F6" s="5" t="s">
        <v>7</v>
      </c>
      <c r="G6" s="4"/>
      <c r="H6" s="13"/>
      <c r="I6" s="5" t="s">
        <v>5</v>
      </c>
      <c r="J6" s="5" t="s">
        <v>6</v>
      </c>
      <c r="K6" s="5" t="s">
        <v>7</v>
      </c>
      <c r="L6" s="4"/>
      <c r="M6" s="13"/>
      <c r="N6" s="5" t="s">
        <v>5</v>
      </c>
      <c r="O6" s="5" t="s">
        <v>6</v>
      </c>
      <c r="P6" s="5" t="s">
        <v>7</v>
      </c>
    </row>
    <row r="7" spans="3:16">
      <c r="C7" s="6" t="s">
        <v>8</v>
      </c>
      <c r="D7" s="5">
        <v>0.2</v>
      </c>
      <c r="E7" s="5">
        <v>0.21</v>
      </c>
      <c r="F7" s="5">
        <v>0.2</v>
      </c>
      <c r="G7" s="4"/>
      <c r="H7" s="6" t="s">
        <v>8</v>
      </c>
      <c r="I7" s="5">
        <v>0.23</v>
      </c>
      <c r="J7" s="5">
        <v>0.21</v>
      </c>
      <c r="K7" s="5">
        <v>0.2</v>
      </c>
      <c r="L7" s="4"/>
      <c r="M7" s="6" t="s">
        <v>8</v>
      </c>
      <c r="N7" s="5">
        <v>0.21</v>
      </c>
      <c r="O7" s="5">
        <v>0.2</v>
      </c>
      <c r="P7" s="5">
        <v>0.2</v>
      </c>
    </row>
    <row r="8" spans="3:16">
      <c r="C8" s="6" t="s">
        <v>9</v>
      </c>
      <c r="D8" s="5">
        <v>0.75</v>
      </c>
      <c r="E8" s="5">
        <v>0.77</v>
      </c>
      <c r="F8" s="5">
        <v>0.78</v>
      </c>
      <c r="G8" s="4"/>
      <c r="H8" s="6" t="s">
        <v>9</v>
      </c>
      <c r="I8" s="5">
        <v>0.83</v>
      </c>
      <c r="J8" s="5">
        <v>0.8</v>
      </c>
      <c r="K8" s="5">
        <v>0.81</v>
      </c>
      <c r="L8" s="4"/>
      <c r="M8" s="6" t="s">
        <v>9</v>
      </c>
      <c r="N8" s="5">
        <v>0.88</v>
      </c>
      <c r="O8" s="5">
        <v>0.85</v>
      </c>
      <c r="P8" s="5">
        <v>0.86</v>
      </c>
    </row>
    <row r="9" spans="3:16">
      <c r="C9" s="6" t="s">
        <v>10</v>
      </c>
      <c r="D9" s="5">
        <f t="shared" ref="D9:F9" si="0">D8-D7</f>
        <v>0.55000000000000004</v>
      </c>
      <c r="E9" s="5">
        <f t="shared" si="0"/>
        <v>0.56000000000000005</v>
      </c>
      <c r="F9" s="5">
        <f t="shared" si="0"/>
        <v>0.58000000000000007</v>
      </c>
      <c r="G9" s="4"/>
      <c r="H9" s="6" t="s">
        <v>10</v>
      </c>
      <c r="I9" s="5">
        <f t="shared" ref="I9:K9" si="1">I8-I7</f>
        <v>0.6</v>
      </c>
      <c r="J9" s="5">
        <f t="shared" si="1"/>
        <v>0.59000000000000008</v>
      </c>
      <c r="K9" s="5">
        <f t="shared" si="1"/>
        <v>0.6100000000000001</v>
      </c>
      <c r="L9" s="4"/>
      <c r="M9" s="6" t="s">
        <v>10</v>
      </c>
      <c r="N9" s="5">
        <f t="shared" ref="N9:P9" si="2">N8-N7</f>
        <v>0.67</v>
      </c>
      <c r="O9" s="5">
        <f t="shared" si="2"/>
        <v>0.64999999999999991</v>
      </c>
      <c r="P9" s="5">
        <f t="shared" si="2"/>
        <v>0.65999999999999992</v>
      </c>
    </row>
    <row r="10" spans="3:16">
      <c r="C10" s="6" t="s">
        <v>11</v>
      </c>
      <c r="D10" s="5">
        <v>1.27</v>
      </c>
      <c r="E10" s="5">
        <v>1.32</v>
      </c>
      <c r="F10" s="5">
        <v>1.31</v>
      </c>
      <c r="G10" s="4"/>
      <c r="H10" s="6" t="s">
        <v>11</v>
      </c>
      <c r="I10" s="5">
        <v>1.29</v>
      </c>
      <c r="J10" s="5">
        <v>1.28</v>
      </c>
      <c r="K10" s="5">
        <v>1.3</v>
      </c>
      <c r="L10" s="4"/>
      <c r="M10" s="6" t="s">
        <v>11</v>
      </c>
      <c r="N10" s="5">
        <v>1.3</v>
      </c>
      <c r="O10" s="5">
        <v>1.29</v>
      </c>
      <c r="P10" s="5">
        <v>1.32</v>
      </c>
    </row>
    <row r="11" spans="3:16">
      <c r="C11" s="6" t="s">
        <v>12</v>
      </c>
      <c r="D11" s="7">
        <f t="shared" ref="D11:F11" si="3">0.85*D10</f>
        <v>1.0794999999999999</v>
      </c>
      <c r="E11" s="7">
        <f t="shared" si="3"/>
        <v>1.1220000000000001</v>
      </c>
      <c r="F11" s="7">
        <f t="shared" si="3"/>
        <v>1.1134999999999999</v>
      </c>
      <c r="G11" s="4"/>
      <c r="H11" s="6" t="s">
        <v>12</v>
      </c>
      <c r="I11" s="7">
        <f t="shared" ref="I11:K11" si="4">0.85*I10</f>
        <v>1.0965</v>
      </c>
      <c r="J11" s="7">
        <f t="shared" si="4"/>
        <v>1.0880000000000001</v>
      </c>
      <c r="K11" s="7">
        <f t="shared" si="4"/>
        <v>1.105</v>
      </c>
      <c r="L11" s="4"/>
      <c r="M11" s="6" t="s">
        <v>12</v>
      </c>
      <c r="N11" s="7">
        <f t="shared" ref="N11:P11" si="5">0.85*N10</f>
        <v>1.105</v>
      </c>
      <c r="O11" s="7">
        <f t="shared" si="5"/>
        <v>1.0965</v>
      </c>
      <c r="P11" s="7">
        <f t="shared" si="5"/>
        <v>1.1220000000000001</v>
      </c>
    </row>
    <row r="12" spans="3:16">
      <c r="C12" s="8" t="s">
        <v>13</v>
      </c>
      <c r="D12" s="7">
        <f t="shared" ref="D12:F12" si="6">((D8-D7)/D7)*100</f>
        <v>275</v>
      </c>
      <c r="E12" s="7">
        <f t="shared" si="6"/>
        <v>266.66666666666669</v>
      </c>
      <c r="F12" s="7">
        <f t="shared" si="6"/>
        <v>290.00000000000006</v>
      </c>
      <c r="G12" s="4"/>
      <c r="H12" s="8" t="s">
        <v>13</v>
      </c>
      <c r="I12" s="7">
        <f t="shared" ref="I12:K12" si="7">((I8-I7)/I7)*100</f>
        <v>260.86956521739125</v>
      </c>
      <c r="J12" s="7">
        <f t="shared" si="7"/>
        <v>280.95238095238102</v>
      </c>
      <c r="K12" s="7">
        <f t="shared" si="7"/>
        <v>305</v>
      </c>
      <c r="L12" s="4"/>
      <c r="M12" s="8" t="s">
        <v>13</v>
      </c>
      <c r="N12" s="7">
        <f t="shared" ref="N12:P12" si="8">((N8-N7)/N7)*100</f>
        <v>319.04761904761909</v>
      </c>
      <c r="O12" s="7">
        <f t="shared" si="8"/>
        <v>324.99999999999994</v>
      </c>
      <c r="P12" s="7">
        <f t="shared" si="8"/>
        <v>329.99999999999994</v>
      </c>
    </row>
    <row r="13" spans="3:16">
      <c r="C13" s="8" t="s">
        <v>14</v>
      </c>
      <c r="D13" s="9">
        <f t="shared" ref="D13:F13" si="9">((LN(D8)-LN(D7))/60)*100</f>
        <v>2.2029263999705324</v>
      </c>
      <c r="E13" s="9">
        <f t="shared" si="9"/>
        <v>2.1654716402171017</v>
      </c>
      <c r="F13" s="9">
        <f t="shared" si="9"/>
        <v>2.2682942552260008</v>
      </c>
      <c r="G13" s="4"/>
      <c r="H13" s="8" t="s">
        <v>14</v>
      </c>
      <c r="I13" s="9">
        <f t="shared" ref="I13:K13" si="10">((LN(I8)-LN(I7))/60)*100</f>
        <v>2.1389106531124136</v>
      </c>
      <c r="J13" s="9">
        <f t="shared" si="10"/>
        <v>2.229173661584098</v>
      </c>
      <c r="K13" s="9">
        <f t="shared" si="10"/>
        <v>2.3311948018640796</v>
      </c>
      <c r="L13" s="4"/>
      <c r="M13" s="8" t="s">
        <v>14</v>
      </c>
      <c r="N13" s="9">
        <f t="shared" ref="N13:P13" si="11">((LN(N8)-LN(N7))/60)*100</f>
        <v>2.3880239612579723</v>
      </c>
      <c r="O13" s="9">
        <f t="shared" si="11"/>
        <v>2.411531638227209</v>
      </c>
      <c r="P13" s="9">
        <f t="shared" si="11"/>
        <v>2.4310250378325278</v>
      </c>
    </row>
    <row r="14" spans="3:16">
      <c r="C14" s="8" t="s">
        <v>15</v>
      </c>
      <c r="D14" s="9">
        <f t="shared" ref="D14:F14" si="12">D11/D9</f>
        <v>1.9627272727272724</v>
      </c>
      <c r="E14" s="9">
        <f t="shared" si="12"/>
        <v>2.0035714285714286</v>
      </c>
      <c r="F14" s="9">
        <f t="shared" si="12"/>
        <v>1.9198275862068963</v>
      </c>
      <c r="G14" s="4"/>
      <c r="H14" s="8" t="s">
        <v>15</v>
      </c>
      <c r="I14" s="9">
        <f t="shared" ref="I14:K14" si="13">I11/I9</f>
        <v>1.8275000000000001</v>
      </c>
      <c r="J14" s="9">
        <f t="shared" si="13"/>
        <v>1.8440677966101693</v>
      </c>
      <c r="K14" s="9">
        <f t="shared" si="13"/>
        <v>1.8114754098360653</v>
      </c>
      <c r="L14" s="4"/>
      <c r="M14" s="8" t="s">
        <v>15</v>
      </c>
      <c r="N14" s="9">
        <f t="shared" ref="N14:P14" si="14">N11/N9</f>
        <v>1.6492537313432833</v>
      </c>
      <c r="O14" s="9">
        <f t="shared" si="14"/>
        <v>1.6869230769230772</v>
      </c>
      <c r="P14" s="9">
        <f t="shared" si="14"/>
        <v>1.7000000000000004</v>
      </c>
    </row>
    <row r="15" spans="3:16">
      <c r="C15" s="14" t="s">
        <v>16</v>
      </c>
      <c r="D15" s="9">
        <v>37.5</v>
      </c>
      <c r="E15" s="3">
        <v>50</v>
      </c>
      <c r="F15" s="3">
        <v>50</v>
      </c>
      <c r="G15" s="4"/>
      <c r="H15" s="14" t="s">
        <v>16</v>
      </c>
      <c r="I15" s="9">
        <v>62.5</v>
      </c>
      <c r="J15" s="3">
        <v>62.5</v>
      </c>
      <c r="K15" s="3">
        <v>50</v>
      </c>
      <c r="L15" s="4"/>
      <c r="M15" s="14" t="s">
        <v>16</v>
      </c>
      <c r="N15" s="9">
        <v>75</v>
      </c>
      <c r="O15" s="9">
        <v>75</v>
      </c>
      <c r="P15" s="9">
        <v>75</v>
      </c>
    </row>
    <row r="16" spans="3:16">
      <c r="C16" s="14"/>
      <c r="D16" s="3" t="s">
        <v>17</v>
      </c>
      <c r="E16" s="8" t="s">
        <v>18</v>
      </c>
      <c r="F16" s="8" t="s">
        <v>18</v>
      </c>
      <c r="G16" s="4"/>
      <c r="H16" s="14"/>
      <c r="I16" s="3" t="s">
        <v>19</v>
      </c>
      <c r="J16" s="8" t="s">
        <v>19</v>
      </c>
      <c r="K16" s="8" t="s">
        <v>18</v>
      </c>
      <c r="L16" s="4"/>
      <c r="M16" s="14"/>
      <c r="N16" s="3" t="s">
        <v>20</v>
      </c>
      <c r="O16" s="8" t="s">
        <v>20</v>
      </c>
      <c r="P16" s="8" t="s">
        <v>20</v>
      </c>
    </row>
    <row r="17" spans="3:16">
      <c r="C17" s="11" t="s">
        <v>26</v>
      </c>
      <c r="D17" s="9">
        <f>DEGREES(ASIN(SQRT(D15/100)))</f>
        <v>37.761243907035038</v>
      </c>
      <c r="E17" s="9">
        <f t="shared" ref="E17:F17" si="15">DEGREES(ASIN(SQRT(E15/100)))</f>
        <v>45.000000000000007</v>
      </c>
      <c r="F17" s="9">
        <f t="shared" si="15"/>
        <v>45.000000000000007</v>
      </c>
      <c r="G17" s="4"/>
      <c r="H17" s="11" t="s">
        <v>26</v>
      </c>
      <c r="I17" s="9">
        <f>DEGREES(ASIN(SQRT(I15/100)))</f>
        <v>52.238756092964969</v>
      </c>
      <c r="J17" s="9">
        <f t="shared" ref="J17:K17" si="16">DEGREES(ASIN(SQRT(J15/100)))</f>
        <v>52.238756092964969</v>
      </c>
      <c r="K17" s="9">
        <f t="shared" si="16"/>
        <v>45.000000000000007</v>
      </c>
      <c r="L17" s="4"/>
      <c r="M17" s="11" t="s">
        <v>26</v>
      </c>
      <c r="N17" s="9">
        <f>DEGREES(ASIN(SQRT(N15/100)))</f>
        <v>59.999999999999993</v>
      </c>
      <c r="O17" s="9">
        <f t="shared" ref="O17:P17" si="17">DEGREES(ASIN(SQRT(O15/100)))</f>
        <v>59.999999999999993</v>
      </c>
      <c r="P17" s="9">
        <f t="shared" si="17"/>
        <v>59.999999999999993</v>
      </c>
    </row>
    <row r="18" spans="3:16">
      <c r="C18" s="6" t="s">
        <v>21</v>
      </c>
      <c r="D18" s="9">
        <f>18/8</f>
        <v>2.25</v>
      </c>
      <c r="E18" s="9">
        <f>16/8</f>
        <v>2</v>
      </c>
      <c r="F18" s="9">
        <f>19/8</f>
        <v>2.375</v>
      </c>
      <c r="G18" s="4"/>
      <c r="H18" s="6" t="s">
        <v>21</v>
      </c>
      <c r="I18" s="9">
        <f>23/8</f>
        <v>2.875</v>
      </c>
      <c r="J18" s="9">
        <f>24/8</f>
        <v>3</v>
      </c>
      <c r="K18" s="9">
        <f>22/8</f>
        <v>2.75</v>
      </c>
      <c r="L18" s="4"/>
      <c r="M18" s="6" t="s">
        <v>21</v>
      </c>
      <c r="N18" s="9">
        <f>26/8</f>
        <v>3.25</v>
      </c>
      <c r="O18" s="9">
        <f>27/8</f>
        <v>3.375</v>
      </c>
      <c r="P18" s="9">
        <f>25/8</f>
        <v>3.125</v>
      </c>
    </row>
    <row r="19" spans="3:16">
      <c r="C19" s="6" t="s">
        <v>22</v>
      </c>
      <c r="D19" s="1">
        <v>17.75</v>
      </c>
      <c r="E19" s="1">
        <v>17.809999999999999</v>
      </c>
      <c r="F19" s="1">
        <v>17.829999999999998</v>
      </c>
      <c r="G19" s="4"/>
      <c r="H19" s="6" t="s">
        <v>22</v>
      </c>
      <c r="I19" s="1">
        <v>20.12</v>
      </c>
      <c r="J19" s="1">
        <v>19.850000000000001</v>
      </c>
      <c r="K19" s="1">
        <v>20.190000000000001</v>
      </c>
      <c r="L19" s="4"/>
      <c r="M19" s="6" t="s">
        <v>22</v>
      </c>
      <c r="N19" s="1">
        <v>22.13</v>
      </c>
      <c r="O19" s="1">
        <v>21.98</v>
      </c>
      <c r="P19" s="1">
        <v>22.08</v>
      </c>
    </row>
    <row r="20" spans="3:16">
      <c r="C20" s="10"/>
      <c r="D20" s="2"/>
      <c r="E20" s="2"/>
      <c r="F20" s="2"/>
      <c r="G20" s="4"/>
      <c r="H20" s="10"/>
      <c r="I20" s="2"/>
      <c r="J20" s="2"/>
      <c r="K20" s="2"/>
      <c r="L20" s="4"/>
      <c r="M20" s="10"/>
      <c r="N20" s="2"/>
      <c r="O20" s="2"/>
      <c r="P20" s="2"/>
    </row>
    <row r="21" spans="3:16">
      <c r="C21" s="10"/>
      <c r="D21" s="2"/>
      <c r="E21" s="2"/>
      <c r="F21" s="2"/>
      <c r="G21" s="4"/>
      <c r="H21" s="10"/>
      <c r="I21" s="2"/>
      <c r="J21" s="2"/>
      <c r="K21" s="2"/>
      <c r="L21" s="4"/>
      <c r="M21" s="10"/>
      <c r="N21" s="2"/>
      <c r="O21" s="2"/>
      <c r="P21" s="2"/>
    </row>
    <row r="22" spans="3:16">
      <c r="C22" s="10"/>
      <c r="D22" s="2"/>
      <c r="E22" s="2"/>
      <c r="F22" s="2"/>
      <c r="G22" s="4"/>
      <c r="H22" s="10"/>
      <c r="I22" s="2"/>
      <c r="J22" s="2"/>
      <c r="K22" s="2"/>
      <c r="L22" s="4"/>
      <c r="M22" s="10"/>
      <c r="N22" s="2"/>
      <c r="O22" s="2"/>
      <c r="P22" s="2"/>
    </row>
    <row r="23" spans="3:16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3:16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3:16">
      <c r="C25" s="12" t="s">
        <v>23</v>
      </c>
      <c r="D25" s="12"/>
      <c r="E25" s="12"/>
      <c r="F25" s="12"/>
      <c r="G25" s="4"/>
      <c r="H25" s="12" t="s">
        <v>24</v>
      </c>
      <c r="I25" s="12"/>
      <c r="J25" s="12"/>
      <c r="K25" s="12"/>
      <c r="L25" s="4"/>
    </row>
    <row r="26" spans="3:16">
      <c r="C26" s="13" t="s">
        <v>3</v>
      </c>
      <c r="D26" s="12" t="s">
        <v>4</v>
      </c>
      <c r="E26" s="12"/>
      <c r="F26" s="12"/>
      <c r="G26" s="4"/>
      <c r="H26" s="13" t="s">
        <v>3</v>
      </c>
      <c r="I26" s="12" t="s">
        <v>4</v>
      </c>
      <c r="J26" s="12"/>
      <c r="K26" s="12"/>
      <c r="L26" s="4"/>
    </row>
    <row r="27" spans="3:16">
      <c r="C27" s="13"/>
      <c r="D27" s="5" t="s">
        <v>5</v>
      </c>
      <c r="E27" s="5" t="s">
        <v>6</v>
      </c>
      <c r="F27" s="5" t="s">
        <v>7</v>
      </c>
      <c r="G27" s="4"/>
      <c r="H27" s="13"/>
      <c r="I27" s="5" t="s">
        <v>5</v>
      </c>
      <c r="J27" s="5" t="s">
        <v>6</v>
      </c>
      <c r="K27" s="5" t="s">
        <v>7</v>
      </c>
      <c r="L27" s="4"/>
    </row>
    <row r="28" spans="3:16">
      <c r="C28" s="6" t="s">
        <v>8</v>
      </c>
      <c r="D28" s="5">
        <v>0.21</v>
      </c>
      <c r="E28" s="5">
        <v>0.22</v>
      </c>
      <c r="F28" s="5">
        <v>0.2</v>
      </c>
      <c r="G28" s="4"/>
      <c r="H28" s="6" t="s">
        <v>8</v>
      </c>
      <c r="I28" s="5">
        <v>0.22</v>
      </c>
      <c r="J28" s="5">
        <v>0.2</v>
      </c>
      <c r="K28" s="5">
        <v>0.21</v>
      </c>
      <c r="L28" s="4"/>
    </row>
    <row r="29" spans="3:16">
      <c r="C29" s="6" t="s">
        <v>9</v>
      </c>
      <c r="D29" s="5">
        <v>0.85</v>
      </c>
      <c r="E29" s="5">
        <v>0.9</v>
      </c>
      <c r="F29" s="5">
        <v>0.83</v>
      </c>
      <c r="G29" s="4"/>
      <c r="H29" s="6" t="s">
        <v>9</v>
      </c>
      <c r="I29" s="5">
        <v>0.85</v>
      </c>
      <c r="J29" s="5">
        <v>0.8</v>
      </c>
      <c r="K29" s="5">
        <v>0.83</v>
      </c>
      <c r="L29" s="4"/>
    </row>
    <row r="30" spans="3:16">
      <c r="C30" s="6" t="s">
        <v>10</v>
      </c>
      <c r="D30" s="5">
        <f t="shared" ref="D30:F30" si="18">D29-D28</f>
        <v>0.64</v>
      </c>
      <c r="E30" s="5">
        <f t="shared" si="18"/>
        <v>0.68</v>
      </c>
      <c r="F30" s="5">
        <f t="shared" si="18"/>
        <v>0.62999999999999989</v>
      </c>
      <c r="G30" s="4"/>
      <c r="H30" s="6" t="s">
        <v>10</v>
      </c>
      <c r="I30" s="5">
        <f t="shared" ref="I30:K30" si="19">I29-I28</f>
        <v>0.63</v>
      </c>
      <c r="J30" s="5">
        <f t="shared" si="19"/>
        <v>0.60000000000000009</v>
      </c>
      <c r="K30" s="5">
        <f t="shared" si="19"/>
        <v>0.62</v>
      </c>
      <c r="L30" s="4"/>
    </row>
    <row r="31" spans="3:16">
      <c r="C31" s="6" t="s">
        <v>11</v>
      </c>
      <c r="D31" s="5">
        <v>1.32</v>
      </c>
      <c r="E31" s="5">
        <v>1.27</v>
      </c>
      <c r="F31" s="5">
        <v>1.35</v>
      </c>
      <c r="G31" s="4"/>
      <c r="H31" s="6" t="s">
        <v>11</v>
      </c>
      <c r="I31" s="5">
        <v>1.32</v>
      </c>
      <c r="J31" s="5">
        <v>1.3</v>
      </c>
      <c r="K31" s="5">
        <v>1.32</v>
      </c>
      <c r="L31" s="4"/>
    </row>
    <row r="32" spans="3:16">
      <c r="C32" s="6" t="s">
        <v>12</v>
      </c>
      <c r="D32" s="7">
        <f t="shared" ref="D32:F32" si="20">0.85*D31</f>
        <v>1.1220000000000001</v>
      </c>
      <c r="E32" s="7">
        <f t="shared" si="20"/>
        <v>1.0794999999999999</v>
      </c>
      <c r="F32" s="7">
        <f t="shared" si="20"/>
        <v>1.1475</v>
      </c>
      <c r="G32" s="4"/>
      <c r="H32" s="6" t="s">
        <v>12</v>
      </c>
      <c r="I32" s="7">
        <f t="shared" ref="I32:K32" si="21">0.85*I31</f>
        <v>1.1220000000000001</v>
      </c>
      <c r="J32" s="7">
        <f t="shared" si="21"/>
        <v>1.105</v>
      </c>
      <c r="K32" s="7">
        <f t="shared" si="21"/>
        <v>1.1220000000000001</v>
      </c>
      <c r="L32" s="4"/>
    </row>
    <row r="33" spans="3:12">
      <c r="C33" s="8" t="s">
        <v>13</v>
      </c>
      <c r="D33" s="7">
        <f t="shared" ref="D33:F33" si="22">((D29-D28)/D28)*100</f>
        <v>304.76190476190482</v>
      </c>
      <c r="E33" s="7">
        <f t="shared" si="22"/>
        <v>309.09090909090912</v>
      </c>
      <c r="F33" s="7">
        <f t="shared" si="22"/>
        <v>314.99999999999994</v>
      </c>
      <c r="G33" s="4"/>
      <c r="H33" s="8" t="s">
        <v>13</v>
      </c>
      <c r="I33" s="7">
        <f t="shared" ref="I33:K33" si="23">((I29-I28)/I28)*100</f>
        <v>286.36363636363637</v>
      </c>
      <c r="J33" s="7">
        <f t="shared" si="23"/>
        <v>300.00000000000006</v>
      </c>
      <c r="K33" s="7">
        <f t="shared" si="23"/>
        <v>295.23809523809524</v>
      </c>
      <c r="L33" s="4"/>
    </row>
    <row r="34" spans="3:12">
      <c r="C34" s="8" t="s">
        <v>14</v>
      </c>
      <c r="D34" s="9">
        <f t="shared" ref="D34:F34" si="24">((LN(D29)-LN(D28))/60)*100</f>
        <v>2.3302146979448222</v>
      </c>
      <c r="E34" s="9">
        <f t="shared" si="24"/>
        <v>2.3479453616199151</v>
      </c>
      <c r="F34" s="9">
        <f t="shared" si="24"/>
        <v>2.371847223737678</v>
      </c>
      <c r="G34" s="4"/>
      <c r="H34" s="8" t="s">
        <v>14</v>
      </c>
      <c r="I34" s="9">
        <f t="shared" ref="I34:K34" si="25">((LN(I29)-LN(I28))/60)*100</f>
        <v>2.2526813385533346</v>
      </c>
      <c r="J34" s="9">
        <f t="shared" si="25"/>
        <v>2.3104906018664844</v>
      </c>
      <c r="K34" s="9">
        <f t="shared" si="25"/>
        <v>2.2905302834552912</v>
      </c>
      <c r="L34" s="4"/>
    </row>
    <row r="35" spans="3:12">
      <c r="C35" s="8" t="s">
        <v>15</v>
      </c>
      <c r="D35" s="9">
        <f t="shared" ref="D35:F35" si="26">D32/D30</f>
        <v>1.753125</v>
      </c>
      <c r="E35" s="9">
        <f t="shared" si="26"/>
        <v>1.5874999999999997</v>
      </c>
      <c r="F35" s="9">
        <f t="shared" si="26"/>
        <v>1.8214285714285716</v>
      </c>
      <c r="G35" s="4"/>
      <c r="H35" s="8" t="s">
        <v>15</v>
      </c>
      <c r="I35" s="9">
        <f t="shared" ref="I35:K35" si="27">I32/I30</f>
        <v>1.7809523809523811</v>
      </c>
      <c r="J35" s="9">
        <f t="shared" si="27"/>
        <v>1.8416666666666663</v>
      </c>
      <c r="K35" s="9">
        <f t="shared" si="27"/>
        <v>1.8096774193548388</v>
      </c>
      <c r="L35" s="4"/>
    </row>
    <row r="36" spans="3:12">
      <c r="C36" s="14" t="s">
        <v>16</v>
      </c>
      <c r="D36" s="9">
        <v>75</v>
      </c>
      <c r="E36" s="9">
        <v>75</v>
      </c>
      <c r="F36" s="9">
        <v>75</v>
      </c>
      <c r="G36" s="4"/>
      <c r="H36" s="14" t="s">
        <v>16</v>
      </c>
      <c r="I36" s="9">
        <v>75</v>
      </c>
      <c r="J36" s="9">
        <v>62.5</v>
      </c>
      <c r="K36" s="9">
        <v>75</v>
      </c>
      <c r="L36" s="4"/>
    </row>
    <row r="37" spans="3:12">
      <c r="C37" s="14"/>
      <c r="D37" s="3" t="s">
        <v>20</v>
      </c>
      <c r="E37" s="8" t="s">
        <v>20</v>
      </c>
      <c r="F37" s="8" t="s">
        <v>20</v>
      </c>
      <c r="G37" s="4"/>
      <c r="H37" s="14"/>
      <c r="I37" s="3" t="s">
        <v>20</v>
      </c>
      <c r="J37" s="8" t="s">
        <v>19</v>
      </c>
      <c r="K37" s="8" t="s">
        <v>20</v>
      </c>
      <c r="L37" s="4"/>
    </row>
    <row r="38" spans="3:12">
      <c r="C38" s="11" t="s">
        <v>26</v>
      </c>
      <c r="D38" s="9">
        <f>DEGREES(ASIN(SQRT(D36/100)))</f>
        <v>59.999999999999993</v>
      </c>
      <c r="E38" s="9">
        <f t="shared" ref="E38:F38" si="28">DEGREES(ASIN(SQRT(E36/100)))</f>
        <v>59.999999999999993</v>
      </c>
      <c r="F38" s="9">
        <f t="shared" si="28"/>
        <v>59.999999999999993</v>
      </c>
      <c r="G38" s="4"/>
      <c r="H38" s="11" t="s">
        <v>26</v>
      </c>
      <c r="I38" s="9">
        <f>DEGREES(ASIN(SQRT(I36/100)))</f>
        <v>59.999999999999993</v>
      </c>
      <c r="J38" s="9">
        <f t="shared" ref="J38:K38" si="29">DEGREES(ASIN(SQRT(J36/100)))</f>
        <v>52.238756092964969</v>
      </c>
      <c r="K38" s="9">
        <f t="shared" si="29"/>
        <v>59.999999999999993</v>
      </c>
      <c r="L38" s="4"/>
    </row>
    <row r="39" spans="3:12">
      <c r="C39" s="6" t="s">
        <v>21</v>
      </c>
      <c r="D39" s="9">
        <f>25/8</f>
        <v>3.125</v>
      </c>
      <c r="E39" s="9">
        <f>25/8</f>
        <v>3.125</v>
      </c>
      <c r="F39" s="9">
        <f>28/8</f>
        <v>3.5</v>
      </c>
      <c r="G39" s="4"/>
      <c r="H39" s="6" t="s">
        <v>21</v>
      </c>
      <c r="I39" s="9">
        <f>25/8</f>
        <v>3.125</v>
      </c>
      <c r="J39" s="9">
        <f>26/8</f>
        <v>3.25</v>
      </c>
      <c r="K39" s="9">
        <f>27/8</f>
        <v>3.375</v>
      </c>
      <c r="L39" s="4"/>
    </row>
    <row r="40" spans="3:12">
      <c r="C40" s="6" t="s">
        <v>22</v>
      </c>
      <c r="D40" s="1">
        <v>22.04</v>
      </c>
      <c r="E40" s="1">
        <v>22.1</v>
      </c>
      <c r="F40" s="1">
        <v>21.86</v>
      </c>
      <c r="G40" s="4"/>
      <c r="H40" s="6" t="s">
        <v>22</v>
      </c>
      <c r="I40" s="1">
        <v>23.25</v>
      </c>
      <c r="J40" s="1">
        <v>23.01</v>
      </c>
      <c r="K40" s="1">
        <v>23.12</v>
      </c>
      <c r="L40" s="4"/>
    </row>
  </sheetData>
  <mergeCells count="21">
    <mergeCell ref="M15:M16"/>
    <mergeCell ref="C1:P2"/>
    <mergeCell ref="C15:C16"/>
    <mergeCell ref="C26:C27"/>
    <mergeCell ref="C36:C37"/>
    <mergeCell ref="H5:H6"/>
    <mergeCell ref="H15:H16"/>
    <mergeCell ref="H26:H27"/>
    <mergeCell ref="H36:H37"/>
    <mergeCell ref="C25:F25"/>
    <mergeCell ref="H25:K25"/>
    <mergeCell ref="D26:F26"/>
    <mergeCell ref="I26:K26"/>
    <mergeCell ref="C4:F4"/>
    <mergeCell ref="H4:K4"/>
    <mergeCell ref="M4:P4"/>
    <mergeCell ref="D5:F5"/>
    <mergeCell ref="I5:K5"/>
    <mergeCell ref="N5:P5"/>
    <mergeCell ref="C5:C6"/>
    <mergeCell ref="M5:M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 GROWTH RATE RAW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2021-12-02T03:26:00Z</dcterms:created>
  <dcterms:modified xsi:type="dcterms:W3CDTF">2022-12-07T10:09:39Z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B64A8871B7614C4D8DD6843F8269FDEA</vt:lpwstr>
  </property>
  <property fmtid="{D5CDD505-2E9C-101B-9397-08002B2CF9AE}" pid="3" name="KSOProductBuildVer">
    <vt:lpwstr>1033-11.2.0.10308</vt:lpwstr>
  </property>
</Properties>
</file>