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aguz\OneDrive\Documentos\Fabián\Manuscritos y paper\MS-XIGL\MS-XIGLA Peerj new_24.11.22\Material suplementario\"/>
    </mc:Choice>
  </mc:AlternateContent>
  <xr:revisionPtr revIDLastSave="0" documentId="13_ncr:1_{759F4229-B832-404D-A94C-57F1B1CFFE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g-mL" sheetId="1" r:id="rId1"/>
    <sheet name="mg" sheetId="2" r:id="rId2"/>
    <sheet name="mg g DW" sheetId="3" r:id="rId3"/>
    <sheet name="%" sheetId="4" r:id="rId4"/>
    <sheet name="Summary" sheetId="5" r:id="rId5"/>
    <sheet name="Final table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3" i="5"/>
  <c r="F4" i="5"/>
  <c r="F5" i="5"/>
  <c r="F35" i="5"/>
  <c r="F34" i="5"/>
  <c r="F33" i="5"/>
  <c r="F32" i="5"/>
  <c r="F31" i="5"/>
  <c r="F30" i="5"/>
  <c r="E35" i="5"/>
  <c r="E33" i="5"/>
  <c r="E31" i="5"/>
  <c r="E30" i="5"/>
  <c r="D35" i="5"/>
  <c r="D33" i="5"/>
  <c r="D31" i="5"/>
  <c r="D30" i="5"/>
  <c r="C30" i="5"/>
  <c r="C31" i="5"/>
  <c r="C35" i="5"/>
  <c r="C33" i="5"/>
  <c r="AM24" i="2"/>
  <c r="AM24" i="3"/>
  <c r="AU24" i="2"/>
  <c r="AU24" i="3"/>
  <c r="AK24" i="2"/>
  <c r="AK24" i="3"/>
  <c r="AT24" i="2"/>
  <c r="AT24" i="3"/>
  <c r="M25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6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3" i="5"/>
  <c r="J3" i="5"/>
  <c r="J5" i="5"/>
  <c r="J6" i="5"/>
  <c r="J7" i="5"/>
  <c r="J12" i="5"/>
  <c r="J14" i="5"/>
  <c r="J15" i="5"/>
  <c r="J23" i="5"/>
  <c r="J24" i="5"/>
  <c r="J25" i="5"/>
  <c r="J26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G5" i="5"/>
  <c r="G6" i="5"/>
  <c r="G7" i="5"/>
  <c r="G11" i="5"/>
  <c r="G12" i="5"/>
  <c r="G14" i="5"/>
  <c r="G23" i="5"/>
  <c r="G25" i="5"/>
  <c r="G26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3" i="5"/>
  <c r="D5" i="5"/>
  <c r="D6" i="5"/>
  <c r="D7" i="5"/>
  <c r="D12" i="5"/>
  <c r="D14" i="5"/>
  <c r="D23" i="5"/>
  <c r="D25" i="5"/>
  <c r="D26" i="5"/>
  <c r="E5" i="5"/>
  <c r="E6" i="5"/>
  <c r="E7" i="5"/>
  <c r="E12" i="5"/>
  <c r="E14" i="5"/>
  <c r="E23" i="5"/>
  <c r="E25" i="5"/>
  <c r="AU21" i="3"/>
  <c r="N25" i="5"/>
  <c r="N24" i="5"/>
  <c r="N23" i="5"/>
  <c r="N22" i="5"/>
  <c r="N20" i="5"/>
  <c r="N19" i="5"/>
  <c r="N18" i="5"/>
  <c r="N17" i="5"/>
  <c r="N16" i="5"/>
  <c r="N15" i="5"/>
  <c r="N14" i="5"/>
  <c r="N13" i="5"/>
  <c r="N12" i="5"/>
  <c r="N11" i="5"/>
  <c r="N10" i="5"/>
  <c r="N9" i="5"/>
  <c r="N7" i="5"/>
  <c r="N6" i="5"/>
  <c r="N5" i="5"/>
  <c r="N4" i="5"/>
  <c r="N3" i="5"/>
  <c r="K25" i="5"/>
  <c r="K24" i="5"/>
  <c r="K23" i="5"/>
  <c r="K15" i="5"/>
  <c r="K14" i="5"/>
  <c r="K12" i="5"/>
  <c r="K7" i="5"/>
  <c r="K5" i="5"/>
  <c r="K3" i="5"/>
  <c r="H25" i="5"/>
  <c r="H23" i="5"/>
  <c r="H14" i="5"/>
  <c r="H12" i="5"/>
  <c r="H11" i="5"/>
  <c r="H7" i="5"/>
  <c r="H6" i="5"/>
  <c r="H5" i="5"/>
  <c r="D7" i="4"/>
  <c r="V11" i="4"/>
  <c r="V11" i="3"/>
  <c r="AF28" i="3"/>
  <c r="AF4" i="4"/>
  <c r="AG28" i="3"/>
  <c r="AG4" i="4"/>
  <c r="AI28" i="3"/>
  <c r="AI4" i="4"/>
  <c r="AK28" i="3"/>
  <c r="AK4" i="4"/>
  <c r="AL28" i="3"/>
  <c r="AL4" i="4"/>
  <c r="AM28" i="3"/>
  <c r="AM4" i="4"/>
  <c r="AN28" i="3"/>
  <c r="AN4" i="4"/>
  <c r="AO28" i="3"/>
  <c r="AO4" i="4"/>
  <c r="AP28" i="3"/>
  <c r="AP4" i="4"/>
  <c r="AQ28" i="3"/>
  <c r="AQ4" i="4"/>
  <c r="AS28" i="3"/>
  <c r="AS4" i="4"/>
  <c r="AT28" i="3"/>
  <c r="AT4" i="4"/>
  <c r="AU28" i="3"/>
  <c r="AU4" i="4"/>
  <c r="Q28" i="3"/>
  <c r="Q5" i="4"/>
  <c r="R28" i="3"/>
  <c r="R5" i="4"/>
  <c r="X28" i="3"/>
  <c r="X5" i="4"/>
  <c r="Y28" i="3"/>
  <c r="Y5" i="4"/>
  <c r="AO5" i="4"/>
  <c r="AU5" i="4"/>
  <c r="AL6" i="4"/>
  <c r="AN6" i="4"/>
  <c r="AO6" i="4"/>
  <c r="AR28" i="3"/>
  <c r="AR6" i="4"/>
  <c r="AT6" i="4"/>
  <c r="AU6" i="4"/>
  <c r="E28" i="3"/>
  <c r="E7" i="4"/>
  <c r="F28" i="3"/>
  <c r="F7" i="4"/>
  <c r="G28" i="3"/>
  <c r="G7" i="4"/>
  <c r="H28" i="3"/>
  <c r="H7" i="4"/>
  <c r="I28" i="3"/>
  <c r="I7" i="4"/>
  <c r="J28" i="3"/>
  <c r="J7" i="4"/>
  <c r="K28" i="3"/>
  <c r="K7" i="4"/>
  <c r="L28" i="3"/>
  <c r="L7" i="4"/>
  <c r="M28" i="3"/>
  <c r="M7" i="4"/>
  <c r="N28" i="3"/>
  <c r="N7" i="4"/>
  <c r="O28" i="3"/>
  <c r="O7" i="4"/>
  <c r="P28" i="3"/>
  <c r="P7" i="4"/>
  <c r="Q7" i="4"/>
  <c r="R7" i="4"/>
  <c r="S28" i="3"/>
  <c r="S7" i="4"/>
  <c r="T28" i="3"/>
  <c r="T7" i="4"/>
  <c r="U28" i="3"/>
  <c r="U7" i="4"/>
  <c r="V28" i="3"/>
  <c r="V7" i="4"/>
  <c r="W28" i="3"/>
  <c r="W7" i="4"/>
  <c r="X7" i="4"/>
  <c r="Y7" i="4"/>
  <c r="Z28" i="3"/>
  <c r="Z7" i="4"/>
  <c r="AA28" i="3"/>
  <c r="AA7" i="4"/>
  <c r="D28" i="3"/>
  <c r="AB7" i="4"/>
  <c r="AC28" i="3"/>
  <c r="AC7" i="4"/>
  <c r="AD28" i="3"/>
  <c r="AD7" i="4"/>
  <c r="AE28" i="3"/>
  <c r="AE7" i="4"/>
  <c r="AF7" i="4"/>
  <c r="AG7" i="4"/>
  <c r="AH28" i="3"/>
  <c r="AH7" i="4"/>
  <c r="AI7" i="4"/>
  <c r="AJ28" i="3"/>
  <c r="AJ7" i="4"/>
  <c r="AK7" i="4"/>
  <c r="AL7" i="4"/>
  <c r="AM7" i="4"/>
  <c r="AN7" i="4"/>
  <c r="AO7" i="4"/>
  <c r="AP7" i="4"/>
  <c r="AQ7" i="4"/>
  <c r="AR7" i="4"/>
  <c r="AS7" i="4"/>
  <c r="AT7" i="4"/>
  <c r="AU7" i="4"/>
  <c r="E8" i="4"/>
  <c r="G8" i="4"/>
  <c r="L8" i="4"/>
  <c r="N8" i="4"/>
  <c r="Q8" i="4"/>
  <c r="R8" i="4"/>
  <c r="S8" i="4"/>
  <c r="X8" i="4"/>
  <c r="Y8" i="4"/>
  <c r="Z8" i="4"/>
  <c r="AA8" i="4"/>
  <c r="AD8" i="4"/>
  <c r="AE8" i="4"/>
  <c r="AF8" i="4"/>
  <c r="AG8" i="4"/>
  <c r="AI8" i="4"/>
  <c r="AK8" i="4"/>
  <c r="AL8" i="4"/>
  <c r="AM8" i="4"/>
  <c r="AN8" i="4"/>
  <c r="AO8" i="4"/>
  <c r="AQ8" i="4"/>
  <c r="AR8" i="4"/>
  <c r="AS8" i="4"/>
  <c r="AT8" i="4"/>
  <c r="AU8" i="4"/>
  <c r="L9" i="4"/>
  <c r="N9" i="4"/>
  <c r="R9" i="4"/>
  <c r="X9" i="4"/>
  <c r="AG9" i="4"/>
  <c r="AL9" i="4"/>
  <c r="AN9" i="4"/>
  <c r="AO9" i="4"/>
  <c r="AQ9" i="4"/>
  <c r="AR9" i="4"/>
  <c r="AS9" i="4"/>
  <c r="AT9" i="4"/>
  <c r="AU9" i="4"/>
  <c r="AL10" i="4"/>
  <c r="AN10" i="4"/>
  <c r="AO10" i="4"/>
  <c r="AQ10" i="4"/>
  <c r="AR10" i="4"/>
  <c r="AU10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E12" i="4"/>
  <c r="F12" i="4"/>
  <c r="G12" i="4"/>
  <c r="H12" i="4"/>
  <c r="K12" i="4"/>
  <c r="L12" i="4"/>
  <c r="N12" i="4"/>
  <c r="O12" i="4"/>
  <c r="P12" i="4"/>
  <c r="Q12" i="4"/>
  <c r="R12" i="4"/>
  <c r="S12" i="4"/>
  <c r="T12" i="4"/>
  <c r="W12" i="4"/>
  <c r="X12" i="4"/>
  <c r="Y12" i="4"/>
  <c r="Z12" i="4"/>
  <c r="AA12" i="4"/>
  <c r="AB12" i="4"/>
  <c r="AC12" i="4"/>
  <c r="AD12" i="4"/>
  <c r="AE12" i="4"/>
  <c r="AF12" i="4"/>
  <c r="AG12" i="4"/>
  <c r="AI12" i="4"/>
  <c r="AK12" i="4"/>
  <c r="AL12" i="4"/>
  <c r="AM12" i="4"/>
  <c r="AN12" i="4"/>
  <c r="AO12" i="4"/>
  <c r="AP12" i="4"/>
  <c r="AQ12" i="4"/>
  <c r="AR12" i="4"/>
  <c r="AS12" i="4"/>
  <c r="AT12" i="4"/>
  <c r="AU12" i="4"/>
  <c r="AL13" i="4"/>
  <c r="AN13" i="4"/>
  <c r="AO13" i="4"/>
  <c r="AQ13" i="4"/>
  <c r="AR13" i="4"/>
  <c r="AT13" i="4"/>
  <c r="AU13" i="4"/>
  <c r="AO14" i="4"/>
  <c r="AU14" i="4"/>
  <c r="AL15" i="4"/>
  <c r="AO15" i="4"/>
  <c r="AU15" i="4"/>
  <c r="AU16" i="4"/>
  <c r="Z17" i="4"/>
  <c r="AA17" i="4"/>
  <c r="AF17" i="4"/>
  <c r="AG17" i="4"/>
  <c r="AI17" i="4"/>
  <c r="AK17" i="4"/>
  <c r="AL17" i="4"/>
  <c r="AM17" i="4"/>
  <c r="AN17" i="4"/>
  <c r="AO17" i="4"/>
  <c r="AP17" i="4"/>
  <c r="AQ17" i="4"/>
  <c r="AR17" i="4"/>
  <c r="AS17" i="4"/>
  <c r="AT17" i="4"/>
  <c r="AU17" i="4"/>
  <c r="AO18" i="4"/>
  <c r="AU18" i="4"/>
  <c r="E19" i="4"/>
  <c r="K19" i="4"/>
  <c r="L19" i="4"/>
  <c r="N19" i="4"/>
  <c r="Q19" i="4"/>
  <c r="R19" i="4"/>
  <c r="X19" i="4"/>
  <c r="Y19" i="4"/>
  <c r="Z19" i="4"/>
  <c r="AA19" i="4"/>
  <c r="AD19" i="4"/>
  <c r="AF19" i="4"/>
  <c r="AG19" i="4"/>
  <c r="AI19" i="4"/>
  <c r="AK19" i="4"/>
  <c r="AL19" i="4"/>
  <c r="AM19" i="4"/>
  <c r="AN19" i="4"/>
  <c r="AO19" i="4"/>
  <c r="AP19" i="4"/>
  <c r="AQ19" i="4"/>
  <c r="AR19" i="4"/>
  <c r="AS19" i="4"/>
  <c r="AT19" i="4"/>
  <c r="AU19" i="4"/>
  <c r="AF20" i="4"/>
  <c r="AI20" i="4"/>
  <c r="AL20" i="4"/>
  <c r="AN20" i="4"/>
  <c r="AO20" i="4"/>
  <c r="AQ20" i="4"/>
  <c r="AS20" i="4"/>
  <c r="AT20" i="4"/>
  <c r="AU20" i="4"/>
  <c r="AU21" i="4"/>
  <c r="AL22" i="4"/>
  <c r="AO22" i="4"/>
  <c r="AR22" i="4"/>
  <c r="AU22" i="4"/>
  <c r="AL23" i="4"/>
  <c r="AN23" i="4"/>
  <c r="AO23" i="4"/>
  <c r="AQ23" i="4"/>
  <c r="AR23" i="4"/>
  <c r="AS23" i="4"/>
  <c r="AU23" i="4"/>
  <c r="E24" i="4"/>
  <c r="F24" i="4"/>
  <c r="G24" i="4"/>
  <c r="H24" i="4"/>
  <c r="K24" i="4"/>
  <c r="L24" i="4"/>
  <c r="N24" i="4"/>
  <c r="O24" i="4"/>
  <c r="P24" i="4"/>
  <c r="Q24" i="4"/>
  <c r="R24" i="4"/>
  <c r="S24" i="4"/>
  <c r="T24" i="4"/>
  <c r="X24" i="4"/>
  <c r="Y24" i="4"/>
  <c r="Z24" i="4"/>
  <c r="AA24" i="4"/>
  <c r="AC24" i="4"/>
  <c r="AD24" i="4"/>
  <c r="AE24" i="4"/>
  <c r="AF24" i="4"/>
  <c r="AG24" i="4"/>
  <c r="AI24" i="4"/>
  <c r="AK24" i="4"/>
  <c r="AL24" i="4"/>
  <c r="AM24" i="4"/>
  <c r="AN24" i="4"/>
  <c r="AO24" i="4"/>
  <c r="AQ24" i="4"/>
  <c r="AR24" i="4"/>
  <c r="AS24" i="4"/>
  <c r="AT24" i="4"/>
  <c r="AU24" i="4"/>
  <c r="AR25" i="4"/>
  <c r="AU25" i="4"/>
  <c r="AL26" i="4"/>
  <c r="AO26" i="4"/>
  <c r="AT26" i="4"/>
  <c r="D11" i="4"/>
  <c r="D12" i="4"/>
  <c r="D24" i="4"/>
  <c r="AK4" i="2"/>
  <c r="AK4" i="3"/>
  <c r="AK7" i="2"/>
  <c r="AK7" i="3"/>
  <c r="AK8" i="2"/>
  <c r="AK8" i="3"/>
  <c r="AK11" i="2"/>
  <c r="AK11" i="3"/>
  <c r="AK12" i="2"/>
  <c r="AK12" i="3"/>
  <c r="AK17" i="2"/>
  <c r="AK17" i="3"/>
  <c r="AK19" i="2"/>
  <c r="AK19" i="3"/>
  <c r="AL4" i="2"/>
  <c r="AL4" i="3"/>
  <c r="AL6" i="2"/>
  <c r="AL6" i="3"/>
  <c r="AL7" i="2"/>
  <c r="AL7" i="3"/>
  <c r="AL8" i="2"/>
  <c r="AL8" i="3"/>
  <c r="AL9" i="2"/>
  <c r="AL9" i="3"/>
  <c r="AL10" i="2"/>
  <c r="AL10" i="3"/>
  <c r="AL11" i="2"/>
  <c r="AL11" i="3"/>
  <c r="AL12" i="2"/>
  <c r="AL12" i="3"/>
  <c r="AL13" i="2"/>
  <c r="AL13" i="3"/>
  <c r="AL15" i="2"/>
  <c r="AL15" i="3"/>
  <c r="AL17" i="2"/>
  <c r="AL17" i="3"/>
  <c r="AL19" i="2"/>
  <c r="AL19" i="3"/>
  <c r="AL20" i="2"/>
  <c r="AL20" i="3"/>
  <c r="AL22" i="2"/>
  <c r="AL22" i="3"/>
  <c r="AL23" i="2"/>
  <c r="AL23" i="3"/>
  <c r="AL24" i="2"/>
  <c r="AL24" i="3"/>
  <c r="AL26" i="2"/>
  <c r="AL26" i="3"/>
  <c r="AM4" i="2"/>
  <c r="AM4" i="3"/>
  <c r="AM7" i="2"/>
  <c r="AM7" i="3"/>
  <c r="AM8" i="2"/>
  <c r="AM8" i="3"/>
  <c r="AM11" i="2"/>
  <c r="AM11" i="3"/>
  <c r="AM12" i="2"/>
  <c r="AM12" i="3"/>
  <c r="AM17" i="2"/>
  <c r="AM17" i="3"/>
  <c r="AM19" i="2"/>
  <c r="AM19" i="3"/>
  <c r="AN4" i="2"/>
  <c r="AN4" i="3"/>
  <c r="AN6" i="2"/>
  <c r="AN6" i="3"/>
  <c r="AN7" i="2"/>
  <c r="AN7" i="3"/>
  <c r="AN8" i="2"/>
  <c r="AN8" i="3"/>
  <c r="AN9" i="2"/>
  <c r="AN9" i="3"/>
  <c r="AN10" i="2"/>
  <c r="AN10" i="3"/>
  <c r="AN11" i="2"/>
  <c r="AN11" i="3"/>
  <c r="AN12" i="2"/>
  <c r="AN12" i="3"/>
  <c r="AN13" i="2"/>
  <c r="AN13" i="3"/>
  <c r="AN17" i="2"/>
  <c r="AN17" i="3"/>
  <c r="AN19" i="2"/>
  <c r="AN19" i="3"/>
  <c r="AN20" i="2"/>
  <c r="AN20" i="3"/>
  <c r="AN23" i="2"/>
  <c r="AN23" i="3"/>
  <c r="AN24" i="2"/>
  <c r="AN24" i="3"/>
  <c r="AO4" i="2"/>
  <c r="AO4" i="3"/>
  <c r="AO5" i="2"/>
  <c r="AO5" i="3"/>
  <c r="AO6" i="2"/>
  <c r="AO6" i="3"/>
  <c r="AO7" i="2"/>
  <c r="AO7" i="3"/>
  <c r="AO8" i="2"/>
  <c r="AO8" i="3"/>
  <c r="AO9" i="2"/>
  <c r="AO9" i="3"/>
  <c r="AO10" i="2"/>
  <c r="AO10" i="3"/>
  <c r="AO11" i="2"/>
  <c r="AO11" i="3"/>
  <c r="AO12" i="2"/>
  <c r="AO12" i="3"/>
  <c r="AO13" i="2"/>
  <c r="AO13" i="3"/>
  <c r="AO14" i="2"/>
  <c r="AO14" i="3"/>
  <c r="AO15" i="2"/>
  <c r="AO15" i="3"/>
  <c r="AO17" i="2"/>
  <c r="AO17" i="3"/>
  <c r="AO18" i="2"/>
  <c r="AO18" i="3"/>
  <c r="AO19" i="2"/>
  <c r="AO19" i="3"/>
  <c r="AO20" i="2"/>
  <c r="AO20" i="3"/>
  <c r="AO22" i="2"/>
  <c r="AO22" i="3"/>
  <c r="AO23" i="2"/>
  <c r="AO23" i="3"/>
  <c r="AO24" i="2"/>
  <c r="AO24" i="3"/>
  <c r="AO26" i="2"/>
  <c r="AO26" i="3"/>
  <c r="AP4" i="2"/>
  <c r="AP4" i="3"/>
  <c r="AP7" i="2"/>
  <c r="AP7" i="3"/>
  <c r="AP11" i="2"/>
  <c r="AP11" i="3"/>
  <c r="AP12" i="2"/>
  <c r="AP12" i="3"/>
  <c r="AP17" i="2"/>
  <c r="AP17" i="3"/>
  <c r="AP19" i="2"/>
  <c r="AP19" i="3"/>
  <c r="AQ4" i="2"/>
  <c r="AQ4" i="3"/>
  <c r="AQ7" i="2"/>
  <c r="AQ7" i="3"/>
  <c r="AQ8" i="2"/>
  <c r="AQ8" i="3"/>
  <c r="AQ9" i="2"/>
  <c r="AQ9" i="3"/>
  <c r="AQ10" i="2"/>
  <c r="AQ10" i="3"/>
  <c r="AQ11" i="2"/>
  <c r="AQ11" i="3"/>
  <c r="AQ12" i="2"/>
  <c r="AQ12" i="3"/>
  <c r="AQ13" i="2"/>
  <c r="AQ13" i="3"/>
  <c r="AQ17" i="2"/>
  <c r="AQ17" i="3"/>
  <c r="AQ19" i="2"/>
  <c r="AQ19" i="3"/>
  <c r="AQ20" i="2"/>
  <c r="AQ20" i="3"/>
  <c r="AQ23" i="2"/>
  <c r="AQ23" i="3"/>
  <c r="AQ24" i="2"/>
  <c r="AQ24" i="3"/>
  <c r="AR6" i="2"/>
  <c r="AR6" i="3"/>
  <c r="AR7" i="2"/>
  <c r="AR7" i="3"/>
  <c r="AR8" i="2"/>
  <c r="AR8" i="3"/>
  <c r="AR9" i="2"/>
  <c r="AR9" i="3"/>
  <c r="AR10" i="2"/>
  <c r="AR10" i="3"/>
  <c r="AR11" i="2"/>
  <c r="AR11" i="3"/>
  <c r="AR12" i="2"/>
  <c r="AR12" i="3"/>
  <c r="AR13" i="2"/>
  <c r="AR13" i="3"/>
  <c r="AR17" i="2"/>
  <c r="AR17" i="3"/>
  <c r="AR19" i="2"/>
  <c r="AR19" i="3"/>
  <c r="AR22" i="2"/>
  <c r="AR22" i="3"/>
  <c r="AR23" i="2"/>
  <c r="AR23" i="3"/>
  <c r="AR24" i="2"/>
  <c r="AR24" i="3"/>
  <c r="AR25" i="2"/>
  <c r="AR25" i="3"/>
  <c r="AS4" i="2"/>
  <c r="AS4" i="3"/>
  <c r="AS7" i="2"/>
  <c r="AS7" i="3"/>
  <c r="AS8" i="2"/>
  <c r="AS8" i="3"/>
  <c r="AS9" i="2"/>
  <c r="AS9" i="3"/>
  <c r="AS11" i="2"/>
  <c r="AS11" i="3"/>
  <c r="AS12" i="2"/>
  <c r="AS12" i="3"/>
  <c r="AS17" i="2"/>
  <c r="AS17" i="3"/>
  <c r="AS19" i="2"/>
  <c r="AS19" i="3"/>
  <c r="AS20" i="2"/>
  <c r="AS20" i="3"/>
  <c r="AS23" i="2"/>
  <c r="AS23" i="3"/>
  <c r="AS24" i="2"/>
  <c r="AS24" i="3"/>
  <c r="AT4" i="2"/>
  <c r="AT4" i="3"/>
  <c r="AT6" i="2"/>
  <c r="AT6" i="3"/>
  <c r="AT7" i="2"/>
  <c r="AT7" i="3"/>
  <c r="AT8" i="2"/>
  <c r="AT8" i="3"/>
  <c r="AT9" i="2"/>
  <c r="AT9" i="3"/>
  <c r="AT11" i="2"/>
  <c r="AT11" i="3"/>
  <c r="AT12" i="2"/>
  <c r="AT12" i="3"/>
  <c r="AT13" i="2"/>
  <c r="AT13" i="3"/>
  <c r="AT17" i="2"/>
  <c r="AT17" i="3"/>
  <c r="AT19" i="2"/>
  <c r="AT19" i="3"/>
  <c r="AT20" i="2"/>
  <c r="AT20" i="3"/>
  <c r="AT26" i="2"/>
  <c r="AT26" i="3"/>
  <c r="AU4" i="2"/>
  <c r="AU4" i="3"/>
  <c r="AU5" i="2"/>
  <c r="AU5" i="3"/>
  <c r="AU6" i="2"/>
  <c r="AU6" i="3"/>
  <c r="AU7" i="2"/>
  <c r="AU7" i="3"/>
  <c r="AU8" i="2"/>
  <c r="AU8" i="3"/>
  <c r="AU9" i="2"/>
  <c r="AU9" i="3"/>
  <c r="AU10" i="2"/>
  <c r="AU10" i="3"/>
  <c r="AU11" i="2"/>
  <c r="AU11" i="3"/>
  <c r="AU12" i="2"/>
  <c r="AU12" i="3"/>
  <c r="AU13" i="2"/>
  <c r="AU13" i="3"/>
  <c r="AU14" i="2"/>
  <c r="AU14" i="3"/>
  <c r="AU15" i="2"/>
  <c r="AU15" i="3"/>
  <c r="AU16" i="2"/>
  <c r="AU16" i="3"/>
  <c r="AU17" i="2"/>
  <c r="AU17" i="3"/>
  <c r="AU18" i="2"/>
  <c r="AU18" i="3"/>
  <c r="AU19" i="2"/>
  <c r="AU19" i="3"/>
  <c r="AU20" i="2"/>
  <c r="AU20" i="3"/>
  <c r="AU21" i="2"/>
  <c r="AU22" i="2"/>
  <c r="AU22" i="3"/>
  <c r="AU23" i="2"/>
  <c r="AU23" i="3"/>
  <c r="AU25" i="2"/>
  <c r="AU25" i="3"/>
  <c r="Z7" i="2"/>
  <c r="Z7" i="3"/>
  <c r="Z8" i="2"/>
  <c r="Z8" i="3"/>
  <c r="Z11" i="2"/>
  <c r="Z11" i="3"/>
  <c r="Z12" i="2"/>
  <c r="Z12" i="3"/>
  <c r="Z17" i="2"/>
  <c r="Z17" i="3"/>
  <c r="Z19" i="2"/>
  <c r="Z19" i="3"/>
  <c r="Z24" i="2"/>
  <c r="Z24" i="3"/>
  <c r="AA7" i="2"/>
  <c r="AA7" i="3"/>
  <c r="AA8" i="2"/>
  <c r="AA8" i="3"/>
  <c r="AA11" i="2"/>
  <c r="AA11" i="3"/>
  <c r="AA12" i="2"/>
  <c r="AA12" i="3"/>
  <c r="AA17" i="2"/>
  <c r="AA17" i="3"/>
  <c r="AA19" i="2"/>
  <c r="AA19" i="3"/>
  <c r="AA24" i="2"/>
  <c r="AA24" i="3"/>
  <c r="D7" i="2"/>
  <c r="D7" i="3"/>
  <c r="D11" i="2"/>
  <c r="D11" i="3"/>
  <c r="D12" i="2"/>
  <c r="D12" i="3"/>
  <c r="D24" i="2"/>
  <c r="D24" i="3"/>
  <c r="AC7" i="2"/>
  <c r="AC7" i="3"/>
  <c r="AC11" i="2"/>
  <c r="AC11" i="3"/>
  <c r="AC12" i="2"/>
  <c r="AC12" i="3"/>
  <c r="AC24" i="2"/>
  <c r="AC24" i="3"/>
  <c r="AD7" i="2"/>
  <c r="AD7" i="3"/>
  <c r="AD8" i="2"/>
  <c r="AD8" i="3"/>
  <c r="AD11" i="2"/>
  <c r="AD11" i="3"/>
  <c r="AD12" i="2"/>
  <c r="AD12" i="3"/>
  <c r="AD19" i="2"/>
  <c r="AD19" i="3"/>
  <c r="AD24" i="2"/>
  <c r="AD24" i="3"/>
  <c r="AE7" i="2"/>
  <c r="AE7" i="3"/>
  <c r="AE8" i="2"/>
  <c r="AE8" i="3"/>
  <c r="AE11" i="2"/>
  <c r="AE11" i="3"/>
  <c r="AE12" i="2"/>
  <c r="AE12" i="3"/>
  <c r="AE24" i="2"/>
  <c r="AE24" i="3"/>
  <c r="AF4" i="2"/>
  <c r="AF4" i="3"/>
  <c r="AF7" i="2"/>
  <c r="AF7" i="3"/>
  <c r="AF8" i="2"/>
  <c r="AF8" i="3"/>
  <c r="AF11" i="2"/>
  <c r="AF11" i="3"/>
  <c r="AF12" i="2"/>
  <c r="AF12" i="3"/>
  <c r="AF17" i="2"/>
  <c r="AF17" i="3"/>
  <c r="AF19" i="2"/>
  <c r="AF19" i="3"/>
  <c r="AF20" i="2"/>
  <c r="AF20" i="3"/>
  <c r="AF24" i="2"/>
  <c r="AF24" i="3"/>
  <c r="AG4" i="2"/>
  <c r="AG4" i="3"/>
  <c r="AG7" i="2"/>
  <c r="AG7" i="3"/>
  <c r="AG8" i="2"/>
  <c r="AG8" i="3"/>
  <c r="AG9" i="2"/>
  <c r="AG9" i="3"/>
  <c r="AG11" i="2"/>
  <c r="AG11" i="3"/>
  <c r="AG12" i="2"/>
  <c r="AG12" i="3"/>
  <c r="AG17" i="2"/>
  <c r="AG17" i="3"/>
  <c r="AG19" i="2"/>
  <c r="AG19" i="3"/>
  <c r="AG24" i="2"/>
  <c r="AG24" i="3"/>
  <c r="AH7" i="2"/>
  <c r="AH7" i="3"/>
  <c r="AH11" i="2"/>
  <c r="AH11" i="3"/>
  <c r="AI4" i="2"/>
  <c r="AI4" i="3"/>
  <c r="AI7" i="2"/>
  <c r="AI7" i="3"/>
  <c r="AI8" i="2"/>
  <c r="AI8" i="3"/>
  <c r="AI11" i="2"/>
  <c r="AI11" i="3"/>
  <c r="AI12" i="2"/>
  <c r="AI12" i="3"/>
  <c r="AI17" i="2"/>
  <c r="AI17" i="3"/>
  <c r="AI19" i="2"/>
  <c r="AI19" i="3"/>
  <c r="AI20" i="2"/>
  <c r="AI20" i="3"/>
  <c r="AI24" i="2"/>
  <c r="AI24" i="3"/>
  <c r="AJ7" i="2"/>
  <c r="AJ7" i="3"/>
  <c r="AJ11" i="2"/>
  <c r="AJ11" i="3"/>
  <c r="AB7" i="2"/>
  <c r="AB7" i="3"/>
  <c r="AB11" i="2"/>
  <c r="AB11" i="3"/>
  <c r="AB12" i="2"/>
  <c r="AB12" i="3"/>
  <c r="O7" i="2"/>
  <c r="O7" i="3"/>
  <c r="O11" i="2"/>
  <c r="O11" i="3"/>
  <c r="O12" i="2"/>
  <c r="O12" i="3"/>
  <c r="O24" i="2"/>
  <c r="O24" i="3"/>
  <c r="P7" i="2"/>
  <c r="P7" i="3"/>
  <c r="P11" i="2"/>
  <c r="P11" i="3"/>
  <c r="P12" i="2"/>
  <c r="P12" i="3"/>
  <c r="P24" i="2"/>
  <c r="P24" i="3"/>
  <c r="Q5" i="2"/>
  <c r="Q5" i="3"/>
  <c r="Q7" i="2"/>
  <c r="Q7" i="3"/>
  <c r="Q8" i="2"/>
  <c r="Q8" i="3"/>
  <c r="Q11" i="2"/>
  <c r="Q11" i="3"/>
  <c r="Q12" i="2"/>
  <c r="Q12" i="3"/>
  <c r="Q19" i="2"/>
  <c r="Q19" i="3"/>
  <c r="Q24" i="2"/>
  <c r="Q24" i="3"/>
  <c r="R5" i="2"/>
  <c r="R5" i="3"/>
  <c r="R7" i="2"/>
  <c r="R7" i="3"/>
  <c r="R8" i="2"/>
  <c r="R8" i="3"/>
  <c r="R9" i="2"/>
  <c r="R9" i="3"/>
  <c r="R11" i="2"/>
  <c r="R11" i="3"/>
  <c r="R12" i="2"/>
  <c r="R12" i="3"/>
  <c r="R19" i="2"/>
  <c r="R19" i="3"/>
  <c r="R24" i="2"/>
  <c r="R24" i="3"/>
  <c r="S7" i="2"/>
  <c r="S7" i="3"/>
  <c r="S8" i="2"/>
  <c r="S8" i="3"/>
  <c r="S11" i="2"/>
  <c r="S11" i="3"/>
  <c r="S12" i="2"/>
  <c r="S12" i="3"/>
  <c r="S24" i="2"/>
  <c r="S24" i="3"/>
  <c r="T7" i="2"/>
  <c r="T7" i="3"/>
  <c r="T11" i="2"/>
  <c r="T11" i="3"/>
  <c r="T12" i="2"/>
  <c r="T12" i="3"/>
  <c r="T24" i="2"/>
  <c r="T24" i="3"/>
  <c r="U7" i="2"/>
  <c r="U7" i="3"/>
  <c r="U11" i="2"/>
  <c r="U11" i="3"/>
  <c r="V7" i="2"/>
  <c r="V7" i="3"/>
  <c r="W7" i="2"/>
  <c r="W7" i="3"/>
  <c r="W11" i="2"/>
  <c r="W11" i="3"/>
  <c r="W12" i="2"/>
  <c r="W12" i="3"/>
  <c r="X5" i="2"/>
  <c r="X5" i="3"/>
  <c r="X7" i="2"/>
  <c r="X7" i="3"/>
  <c r="X8" i="2"/>
  <c r="X8" i="3"/>
  <c r="X9" i="2"/>
  <c r="X9" i="3"/>
  <c r="X11" i="2"/>
  <c r="X11" i="3"/>
  <c r="X12" i="2"/>
  <c r="X12" i="3"/>
  <c r="X19" i="2"/>
  <c r="X19" i="3"/>
  <c r="X24" i="2"/>
  <c r="X24" i="3"/>
  <c r="Y5" i="2"/>
  <c r="Y5" i="3"/>
  <c r="Y7" i="2"/>
  <c r="Y7" i="3"/>
  <c r="Y8" i="2"/>
  <c r="Y8" i="3"/>
  <c r="Y11" i="2"/>
  <c r="Y11" i="3"/>
  <c r="Y12" i="2"/>
  <c r="Y12" i="3"/>
  <c r="Y19" i="2"/>
  <c r="Y19" i="3"/>
  <c r="Y24" i="2"/>
  <c r="Y24" i="3"/>
  <c r="E7" i="2"/>
  <c r="E7" i="3"/>
  <c r="E8" i="2"/>
  <c r="E8" i="3"/>
  <c r="E11" i="2"/>
  <c r="E11" i="3"/>
  <c r="E12" i="2"/>
  <c r="E12" i="3"/>
  <c r="E19" i="2"/>
  <c r="E19" i="3"/>
  <c r="E24" i="2"/>
  <c r="E24" i="3"/>
  <c r="F7" i="2"/>
  <c r="F7" i="3"/>
  <c r="F11" i="2"/>
  <c r="F11" i="3"/>
  <c r="F12" i="2"/>
  <c r="F12" i="3"/>
  <c r="F24" i="2"/>
  <c r="F24" i="3"/>
  <c r="G7" i="2"/>
  <c r="G7" i="3"/>
  <c r="G8" i="2"/>
  <c r="G8" i="3"/>
  <c r="G11" i="2"/>
  <c r="G11" i="3"/>
  <c r="G12" i="2"/>
  <c r="G12" i="3"/>
  <c r="G24" i="2"/>
  <c r="G24" i="3"/>
  <c r="H7" i="2"/>
  <c r="H7" i="3"/>
  <c r="H11" i="2"/>
  <c r="H11" i="3"/>
  <c r="H12" i="2"/>
  <c r="H12" i="3"/>
  <c r="H24" i="2"/>
  <c r="H24" i="3"/>
  <c r="I7" i="2"/>
  <c r="I7" i="3"/>
  <c r="I11" i="2"/>
  <c r="I11" i="3"/>
  <c r="J7" i="2"/>
  <c r="J7" i="3"/>
  <c r="J11" i="2"/>
  <c r="J11" i="3"/>
  <c r="K7" i="2"/>
  <c r="K7" i="3"/>
  <c r="K11" i="2"/>
  <c r="K11" i="3"/>
  <c r="K12" i="2"/>
  <c r="K12" i="3"/>
  <c r="K19" i="2"/>
  <c r="K19" i="3"/>
  <c r="K24" i="2"/>
  <c r="K24" i="3"/>
  <c r="L7" i="2"/>
  <c r="L7" i="3"/>
  <c r="L8" i="2"/>
  <c r="L8" i="3"/>
  <c r="L9" i="2"/>
  <c r="L9" i="3"/>
  <c r="L11" i="2"/>
  <c r="L11" i="3"/>
  <c r="L12" i="2"/>
  <c r="L12" i="3"/>
  <c r="L19" i="2"/>
  <c r="L19" i="3"/>
  <c r="L24" i="2"/>
  <c r="L24" i="3"/>
  <c r="M7" i="2"/>
  <c r="M7" i="3"/>
  <c r="M11" i="2"/>
  <c r="M11" i="3"/>
  <c r="N7" i="2"/>
  <c r="N7" i="3"/>
  <c r="N8" i="2"/>
  <c r="N8" i="3"/>
  <c r="N9" i="2"/>
  <c r="N9" i="3"/>
  <c r="N11" i="2"/>
  <c r="N11" i="3"/>
  <c r="N12" i="2"/>
  <c r="N12" i="3"/>
  <c r="N19" i="2"/>
  <c r="N19" i="3"/>
  <c r="N24" i="2"/>
  <c r="N24" i="3"/>
  <c r="D28" i="2"/>
  <c r="AB28" i="3"/>
  <c r="C48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16" i="1"/>
  <c r="C17" i="1"/>
  <c r="C18" i="1"/>
  <c r="C19" i="1"/>
  <c r="C20" i="1"/>
  <c r="C21" i="1"/>
  <c r="C22" i="1"/>
  <c r="C23" i="1"/>
  <c r="C24" i="1"/>
  <c r="C25" i="1"/>
  <c r="C26" i="1"/>
  <c r="C6" i="1"/>
  <c r="C7" i="1"/>
  <c r="C8" i="1"/>
  <c r="C9" i="1"/>
  <c r="C10" i="1"/>
  <c r="C11" i="1"/>
  <c r="C12" i="1"/>
  <c r="C13" i="1"/>
  <c r="C14" i="1"/>
  <c r="C15" i="1"/>
  <c r="C5" i="1"/>
</calcChain>
</file>

<file path=xl/sharedStrings.xml><?xml version="1.0" encoding="utf-8"?>
<sst xmlns="http://schemas.openxmlformats.org/spreadsheetml/2006/main" count="456" uniqueCount="152">
  <si>
    <t>Fatty acid</t>
  </si>
  <si>
    <t>Fatty acid name</t>
  </si>
  <si>
    <t>C14:0</t>
  </si>
  <si>
    <t>Myristic acid</t>
  </si>
  <si>
    <t>C14:1</t>
  </si>
  <si>
    <t>Myristoleic acid</t>
  </si>
  <si>
    <t>C15:0</t>
  </si>
  <si>
    <t>Pentadecylic acid</t>
  </si>
  <si>
    <t>C16:0</t>
  </si>
  <si>
    <t>Palmitic acid</t>
  </si>
  <si>
    <t>C16:1</t>
  </si>
  <si>
    <t>Palmitoleic acid</t>
  </si>
  <si>
    <t>C17:0</t>
  </si>
  <si>
    <t>Margaric acid</t>
  </si>
  <si>
    <t>C17:1</t>
  </si>
  <si>
    <t>Heptadecenoic acid</t>
  </si>
  <si>
    <t>C18:0</t>
  </si>
  <si>
    <t>Stearic acid</t>
  </si>
  <si>
    <t>C18:1n9</t>
  </si>
  <si>
    <t>Oleic acid</t>
  </si>
  <si>
    <t>C18:2n6t</t>
  </si>
  <si>
    <t>Linoelaidic acid</t>
  </si>
  <si>
    <t>C18:2n6c</t>
  </si>
  <si>
    <t>Linoleic acid</t>
  </si>
  <si>
    <t>C18:3n3</t>
  </si>
  <si>
    <t>α-Linolenic acid</t>
  </si>
  <si>
    <t>C18:3n6</t>
  </si>
  <si>
    <t>γ-linolenic acid</t>
  </si>
  <si>
    <t>C20:1</t>
  </si>
  <si>
    <t>Eicosenoic acid</t>
  </si>
  <si>
    <t>C20:2n6</t>
  </si>
  <si>
    <t>Eicosadienoic acid</t>
  </si>
  <si>
    <t>C20:3n3</t>
  </si>
  <si>
    <t>Eicosatrienoic acid</t>
  </si>
  <si>
    <t>C20:5n3</t>
  </si>
  <si>
    <t>Eicosapentaenoic acid</t>
  </si>
  <si>
    <t>C21:0</t>
  </si>
  <si>
    <t>Heneicosylic acid</t>
  </si>
  <si>
    <t>C22:1</t>
  </si>
  <si>
    <t>Erucic acid</t>
  </si>
  <si>
    <t>C23:0</t>
  </si>
  <si>
    <t>Tricosylic acid</t>
  </si>
  <si>
    <t>C22:6n3</t>
  </si>
  <si>
    <t>Docosahexaenoic acid</t>
  </si>
  <si>
    <t>C24:0</t>
  </si>
  <si>
    <t>Lignoceric acid</t>
  </si>
  <si>
    <t>C24:1</t>
  </si>
  <si>
    <t>Nervonic acid</t>
  </si>
  <si>
    <t>Sample</t>
  </si>
  <si>
    <t>Lipid (mg)</t>
  </si>
  <si>
    <t>Lipid (g)</t>
  </si>
  <si>
    <t>Dry weight (mg)</t>
  </si>
  <si>
    <t>Dry weight (g)</t>
  </si>
  <si>
    <t>Small winter female</t>
  </si>
  <si>
    <t>Small spring female</t>
  </si>
  <si>
    <t>Large winter female</t>
  </si>
  <si>
    <t>Total Fatty acids</t>
  </si>
  <si>
    <t>Large spring female</t>
  </si>
  <si>
    <t>Concentration (mg /mL)</t>
  </si>
  <si>
    <t>Weight (mg)</t>
  </si>
  <si>
    <r>
      <t>Concentration (mg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of dry weight)</t>
    </r>
  </si>
  <si>
    <t>Percentage (%)</t>
  </si>
  <si>
    <t>Standard deviation</t>
  </si>
  <si>
    <t>Ʃ SFA</t>
  </si>
  <si>
    <t>Ʃ MUFA</t>
  </si>
  <si>
    <t>Ʃ PUFA n6</t>
  </si>
  <si>
    <t>Ʃ PUFA n3</t>
  </si>
  <si>
    <t>Ʃ PUFA</t>
  </si>
  <si>
    <t>Total FA</t>
  </si>
  <si>
    <t>-</t>
  </si>
  <si>
    <t>n.d.</t>
  </si>
  <si>
    <t>SFA</t>
  </si>
  <si>
    <t>MUFA</t>
  </si>
  <si>
    <t>PUFA n6</t>
  </si>
  <si>
    <t>PUFA n3</t>
  </si>
  <si>
    <t>PUFA</t>
  </si>
  <si>
    <t>0.12* (2.51)</t>
  </si>
  <si>
    <t>0.21 ± 0.06 (0.57)</t>
  </si>
  <si>
    <t>0.18* (0.5)</t>
  </si>
  <si>
    <t>0.88 ± 0.52 (2.4)</t>
  </si>
  <si>
    <t>0.2 ± 0.08 (0.55)</t>
  </si>
  <si>
    <t>0.27 ± 0.13 (0.74)</t>
  </si>
  <si>
    <t>0.38 ± 0.13 (1.03)</t>
  </si>
  <si>
    <t>0.24 ± 0.09 (0.67)</t>
  </si>
  <si>
    <t>0.22 ± 0.2 (0.61)</t>
  </si>
  <si>
    <t>0.19 ± 0.04 (0.51)</t>
  </si>
  <si>
    <t>0.28 ± 0.17 (0.76)</t>
  </si>
  <si>
    <t>0.08* (0.23)</t>
  </si>
  <si>
    <t>0.77 ± 0.16 (2.11)</t>
  </si>
  <si>
    <t>0.2 ± 0.03 (0.56)</t>
  </si>
  <si>
    <t>Small</t>
  </si>
  <si>
    <t>Large</t>
  </si>
  <si>
    <t>Winter</t>
  </si>
  <si>
    <t>Spring</t>
  </si>
  <si>
    <t>Fatty acid classes</t>
  </si>
  <si>
    <r>
      <t>0.11 ± 0.02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(2.36)</t>
    </r>
  </si>
  <si>
    <r>
      <t>0.63 ± 0.61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(1.72)</t>
    </r>
  </si>
  <si>
    <r>
      <t xml:space="preserve">0.52 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 xml:space="preserve"> 0.33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(20.7)</t>
    </r>
  </si>
  <si>
    <r>
      <t>0.76 ± 0.53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(15.8)</t>
    </r>
  </si>
  <si>
    <r>
      <t>0.74 ± 0.51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(23.36)</t>
    </r>
  </si>
  <si>
    <r>
      <t>5.52 ± 3.72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(15.06)</t>
    </r>
  </si>
  <si>
    <r>
      <t>0.15 ± 0.04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(5.82)</t>
    </r>
  </si>
  <si>
    <r>
      <t>0.12 ± 0.03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(3.8)</t>
    </r>
  </si>
  <si>
    <r>
      <t>0.31 ± 0.17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(0.84)</t>
    </r>
  </si>
  <si>
    <r>
      <t>0.31 ± 0.16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(12.49)</t>
    </r>
  </si>
  <si>
    <r>
      <t>0.39 ± 0.23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(8.18)</t>
    </r>
  </si>
  <si>
    <r>
      <t>0.49 ± 0.29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(15.51)</t>
    </r>
  </si>
  <si>
    <r>
      <t>2.64 ± 2.07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(7.22)</t>
    </r>
  </si>
  <si>
    <r>
      <t>0.98 ± 0.27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(39.01)</t>
    </r>
  </si>
  <si>
    <r>
      <t>1.38 ± 0.44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(28.86)</t>
    </r>
  </si>
  <si>
    <r>
      <t>1.35 ± 0.43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(42.67)</t>
    </r>
  </si>
  <si>
    <r>
      <t>10.57 ± 2.72</t>
    </r>
    <r>
      <rPr>
        <b/>
        <vertAlign val="super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(28.87)</t>
    </r>
  </si>
  <si>
    <r>
      <t>0.14 ± 0.03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(4.42)</t>
    </r>
  </si>
  <si>
    <r>
      <t>0.07 ± 0.01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(0.2)</t>
    </r>
  </si>
  <si>
    <r>
      <t>0.14 ± 0.06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(5.67)</t>
    </r>
  </si>
  <si>
    <r>
      <t>0.2 ± 0.06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(4.08)</t>
    </r>
  </si>
  <si>
    <r>
      <t>0.15 ± 0.04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(4.79)</t>
    </r>
  </si>
  <si>
    <r>
      <t>0.96 ± 0.71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(2.61)</t>
    </r>
  </si>
  <si>
    <r>
      <t>0.39 ± 0.3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(15.87)</t>
    </r>
  </si>
  <si>
    <r>
      <t>1.08 ± 0.69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(22.52)</t>
    </r>
  </si>
  <si>
    <r>
      <t>0.74 ± 0.67</t>
    </r>
    <r>
      <rPr>
        <vertAlign val="superscript"/>
        <sz val="11"/>
        <color theme="1"/>
        <rFont val="Calibri"/>
        <family val="2"/>
        <scheme val="minor"/>
      </rPr>
      <t>ab</t>
    </r>
    <r>
      <rPr>
        <sz val="11"/>
        <color theme="1"/>
        <rFont val="Calibri"/>
        <family val="2"/>
        <scheme val="minor"/>
      </rPr>
      <t xml:space="preserve"> (23.34)</t>
    </r>
  </si>
  <si>
    <r>
      <t>9.85 ± 8.07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(26.88)</t>
    </r>
  </si>
  <si>
    <r>
      <t>0.24 ± 0.11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(5.05)</t>
    </r>
  </si>
  <si>
    <r>
      <t>1.67 ± 1.29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(4.55)</t>
    </r>
  </si>
  <si>
    <r>
      <t>0.53 ± 0.27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(21.54)</t>
    </r>
  </si>
  <si>
    <r>
      <t>1.52 ± 0.62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(31.65)</t>
    </r>
  </si>
  <si>
    <r>
      <t>1.03 ± 0.55</t>
    </r>
    <r>
      <rPr>
        <b/>
        <vertAlign val="superscript"/>
        <sz val="11"/>
        <color theme="1"/>
        <rFont val="Calibri"/>
        <family val="2"/>
        <scheme val="minor"/>
      </rPr>
      <t>ab</t>
    </r>
    <r>
      <rPr>
        <b/>
        <sz val="11"/>
        <color theme="1"/>
        <rFont val="Calibri"/>
        <family val="2"/>
        <scheme val="minor"/>
      </rPr>
      <t xml:space="preserve"> (32.55)</t>
    </r>
  </si>
  <si>
    <r>
      <t>13.44 ± 5.44</t>
    </r>
    <r>
      <rPr>
        <b/>
        <vertAlign val="super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(36.69)</t>
    </r>
  </si>
  <si>
    <r>
      <t>0.36 ± 0.21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(14.59)</t>
    </r>
  </si>
  <si>
    <r>
      <t>0.16 ± 0.02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(3.31)</t>
    </r>
  </si>
  <si>
    <r>
      <t>0.22 ± 0.03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(6.85)</t>
    </r>
  </si>
  <si>
    <r>
      <t>0.9 ± 0.65</t>
    </r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(2.45)</t>
    </r>
  </si>
  <si>
    <r>
      <t>0.26 ± 0.04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(5.43)</t>
    </r>
  </si>
  <si>
    <r>
      <t>1.42 ± 1.32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(3.87)</t>
    </r>
  </si>
  <si>
    <r>
      <t>0.62 ± 0.53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(24.85)</t>
    </r>
  </si>
  <si>
    <r>
      <t>1.47 ± 0.72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(3.75)</t>
    </r>
  </si>
  <si>
    <r>
      <t>0.57 ± 0.43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(17.92)</t>
    </r>
  </si>
  <si>
    <r>
      <t>9.53 ± 9.01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(25.46)</t>
    </r>
  </si>
  <si>
    <r>
      <t>0.98 ± 0.46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(39.44)</t>
    </r>
  </si>
  <si>
    <r>
      <t>1.89 ± 0.83</t>
    </r>
    <r>
      <rPr>
        <b/>
        <vertAlign val="super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(39.49)</t>
    </r>
  </si>
  <si>
    <r>
      <t>0.79 ± 0.38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(24.77)</t>
    </r>
  </si>
  <si>
    <r>
      <t>12.05 ± 6.38</t>
    </r>
    <r>
      <rPr>
        <b/>
        <vertAlign val="super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(32.33)</t>
    </r>
  </si>
  <si>
    <r>
      <t>12.82 ± 5.67</t>
    </r>
    <r>
      <rPr>
        <b/>
        <vertAlign val="super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(34.44)</t>
    </r>
  </si>
  <si>
    <r>
      <t>2.49 ± 0.33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</si>
  <si>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4.79 ± 0.62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</si>
  <si>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3.17 ± 0.46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</si>
  <si>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36.83 ± 4.65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</si>
  <si>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t>Saturated fatty acids</t>
  </si>
  <si>
    <t>Monounsaturated fatty acids</t>
  </si>
  <si>
    <t>Polyunsaturated fatty acids</t>
  </si>
  <si>
    <t>FA</t>
  </si>
  <si>
    <t>Fatty acids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</si>
</sst>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libri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5" xfId="0" applyFont="1" applyBorder="1"/>
    <xf numFmtId="0" fontId="3" fillId="0" borderId="5" xfId="0" applyFont="1" applyBorder="1"/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6" xfId="0" applyBorder="1"/>
    <xf numFmtId="0" fontId="0" fillId="0" borderId="35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7" xfId="0" applyBorder="1"/>
    <xf numFmtId="0" fontId="0" fillId="0" borderId="8" xfId="0" applyBorder="1"/>
    <xf numFmtId="0" fontId="0" fillId="0" borderId="22" xfId="0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9" xfId="0" applyFont="1" applyBorder="1"/>
    <xf numFmtId="165" fontId="0" fillId="0" borderId="1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1" xfId="0" applyBorder="1"/>
    <xf numFmtId="0" fontId="0" fillId="0" borderId="52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7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55" xfId="0" applyFill="1" applyBorder="1"/>
    <xf numFmtId="0" fontId="0" fillId="2" borderId="55" xfId="0" applyFill="1" applyBorder="1" applyAlignment="1">
      <alignment horizontal="center" wrapText="1"/>
    </xf>
    <xf numFmtId="0" fontId="0" fillId="0" borderId="56" xfId="0" applyBorder="1"/>
    <xf numFmtId="0" fontId="7" fillId="2" borderId="56" xfId="0" applyFont="1" applyFill="1" applyBorder="1"/>
    <xf numFmtId="0" fontId="7" fillId="2" borderId="56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5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8"/>
  <sheetViews>
    <sheetView tabSelected="1" topLeftCell="A33" zoomScaleNormal="100" workbookViewId="0">
      <selection activeCell="H49" sqref="H49"/>
    </sheetView>
  </sheetViews>
  <sheetFormatPr baseColWidth="10" defaultColWidth="8.7265625" defaultRowHeight="14.5"/>
  <cols>
    <col min="6" max="6" width="16.90625" customWidth="1"/>
    <col min="7" max="7" width="9.26953125" customWidth="1"/>
    <col min="8" max="8" width="9.7265625" customWidth="1"/>
  </cols>
  <sheetData>
    <row r="1" spans="1:50" ht="15" thickBot="1">
      <c r="A1" t="s">
        <v>51</v>
      </c>
      <c r="B1">
        <v>50</v>
      </c>
      <c r="G1" s="128" t="s">
        <v>58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30"/>
    </row>
    <row r="2" spans="1:50">
      <c r="A2" t="s">
        <v>52</v>
      </c>
      <c r="B2">
        <v>0.05</v>
      </c>
      <c r="G2" s="122" t="s">
        <v>53</v>
      </c>
      <c r="H2" s="123"/>
      <c r="I2" s="123"/>
      <c r="J2" s="123"/>
      <c r="K2" s="123"/>
      <c r="L2" s="123"/>
      <c r="M2" s="123"/>
      <c r="N2" s="123"/>
      <c r="O2" s="123"/>
      <c r="P2" s="123"/>
      <c r="Q2" s="124"/>
      <c r="R2" s="125" t="s">
        <v>54</v>
      </c>
      <c r="S2" s="126"/>
      <c r="T2" s="126"/>
      <c r="U2" s="126"/>
      <c r="V2" s="126"/>
      <c r="W2" s="126"/>
      <c r="X2" s="126"/>
      <c r="Y2" s="126"/>
      <c r="Z2" s="126"/>
      <c r="AA2" s="126"/>
      <c r="AB2" s="127"/>
      <c r="AC2" s="125" t="s">
        <v>55</v>
      </c>
      <c r="AD2" s="126"/>
      <c r="AE2" s="126"/>
      <c r="AF2" s="126"/>
      <c r="AG2" s="126"/>
      <c r="AH2" s="126"/>
      <c r="AI2" s="126"/>
      <c r="AJ2" s="126"/>
      <c r="AK2" s="126"/>
      <c r="AL2" s="126"/>
      <c r="AM2" s="127"/>
      <c r="AN2" s="125" t="s">
        <v>57</v>
      </c>
      <c r="AO2" s="126"/>
      <c r="AP2" s="126"/>
      <c r="AQ2" s="126"/>
      <c r="AR2" s="126"/>
      <c r="AS2" s="126"/>
      <c r="AT2" s="126"/>
      <c r="AU2" s="126"/>
      <c r="AV2" s="126"/>
      <c r="AW2" s="126"/>
      <c r="AX2" s="127"/>
    </row>
    <row r="3" spans="1:50" ht="15.5">
      <c r="E3" s="6" t="s">
        <v>0</v>
      </c>
      <c r="F3" s="19" t="s">
        <v>1</v>
      </c>
      <c r="G3" s="39">
        <v>48</v>
      </c>
      <c r="H3" s="16">
        <v>57</v>
      </c>
      <c r="I3" s="16">
        <v>1</v>
      </c>
      <c r="J3" s="17">
        <v>52</v>
      </c>
      <c r="K3" s="17">
        <v>25</v>
      </c>
      <c r="L3" s="16">
        <v>36</v>
      </c>
      <c r="M3" s="16">
        <v>11</v>
      </c>
      <c r="N3" s="17">
        <v>546</v>
      </c>
      <c r="O3" s="8">
        <v>551</v>
      </c>
      <c r="P3" s="16">
        <v>1059</v>
      </c>
      <c r="Q3" s="40">
        <v>1060</v>
      </c>
      <c r="R3" s="33">
        <v>179</v>
      </c>
      <c r="S3" s="16">
        <v>97</v>
      </c>
      <c r="T3" s="17">
        <v>99</v>
      </c>
      <c r="U3" s="17">
        <v>178</v>
      </c>
      <c r="V3" s="8">
        <v>142</v>
      </c>
      <c r="W3" s="8">
        <v>307</v>
      </c>
      <c r="X3" s="16">
        <v>91</v>
      </c>
      <c r="Y3" s="16">
        <v>98</v>
      </c>
      <c r="Z3" s="8">
        <v>269</v>
      </c>
      <c r="AA3" s="8">
        <v>289</v>
      </c>
      <c r="AB3" s="34">
        <v>392</v>
      </c>
      <c r="AC3" s="21">
        <v>53</v>
      </c>
      <c r="AD3" s="6">
        <v>106</v>
      </c>
      <c r="AE3" s="6">
        <v>264</v>
      </c>
      <c r="AF3" s="6">
        <v>47</v>
      </c>
      <c r="AG3" s="6">
        <v>66</v>
      </c>
      <c r="AH3" s="6">
        <v>586</v>
      </c>
      <c r="AI3" s="6">
        <v>630</v>
      </c>
      <c r="AJ3" s="6">
        <v>720</v>
      </c>
      <c r="AK3" s="6">
        <v>343</v>
      </c>
      <c r="AL3" s="6">
        <v>644</v>
      </c>
      <c r="AM3" s="22">
        <v>897</v>
      </c>
      <c r="AN3" s="21">
        <v>2</v>
      </c>
      <c r="AO3" s="6">
        <v>111</v>
      </c>
      <c r="AP3" s="6">
        <v>103</v>
      </c>
      <c r="AQ3" s="6">
        <v>130</v>
      </c>
      <c r="AR3" s="6">
        <v>63</v>
      </c>
      <c r="AS3" s="6">
        <v>201</v>
      </c>
      <c r="AT3" s="6">
        <v>246</v>
      </c>
      <c r="AU3" s="6">
        <v>341</v>
      </c>
      <c r="AV3" s="6">
        <v>28</v>
      </c>
      <c r="AW3" s="6">
        <v>119</v>
      </c>
      <c r="AX3" s="22">
        <v>198</v>
      </c>
    </row>
    <row r="4" spans="1:50">
      <c r="A4" s="12" t="s">
        <v>48</v>
      </c>
      <c r="B4" s="12" t="s">
        <v>49</v>
      </c>
      <c r="C4" s="12" t="s">
        <v>50</v>
      </c>
      <c r="E4" s="6" t="s">
        <v>2</v>
      </c>
      <c r="F4" s="36" t="s">
        <v>3</v>
      </c>
      <c r="G4" s="39">
        <v>0</v>
      </c>
      <c r="H4" s="15">
        <v>0</v>
      </c>
      <c r="I4" s="15">
        <v>0</v>
      </c>
      <c r="J4" s="1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78">
        <v>0</v>
      </c>
      <c r="R4" s="23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24">
        <v>0</v>
      </c>
      <c r="AC4" s="23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1.24</v>
      </c>
      <c r="AJ4" s="1">
        <v>1.24</v>
      </c>
      <c r="AK4" s="1">
        <v>0</v>
      </c>
      <c r="AL4" s="1">
        <v>0.91</v>
      </c>
      <c r="AM4" s="24">
        <v>0</v>
      </c>
      <c r="AN4" s="23">
        <v>1.38</v>
      </c>
      <c r="AO4" s="1">
        <v>8.34</v>
      </c>
      <c r="AP4" s="1">
        <v>3.1</v>
      </c>
      <c r="AQ4" s="1">
        <v>2.92</v>
      </c>
      <c r="AR4" s="1">
        <v>7.05</v>
      </c>
      <c r="AS4" s="1">
        <v>20.67</v>
      </c>
      <c r="AT4" s="1">
        <v>1.59</v>
      </c>
      <c r="AU4" s="1">
        <v>0</v>
      </c>
      <c r="AV4" s="1">
        <v>1.0900000000000001</v>
      </c>
      <c r="AW4" s="1">
        <v>5.65</v>
      </c>
      <c r="AX4" s="24">
        <v>11.34</v>
      </c>
    </row>
    <row r="5" spans="1:50">
      <c r="A5" s="12">
        <v>48</v>
      </c>
      <c r="B5" s="83">
        <v>1.2333333333321901</v>
      </c>
      <c r="C5" s="84">
        <f t="shared" ref="C5:C48" si="0">B5/1000</f>
        <v>1.2333333333321901E-3</v>
      </c>
      <c r="E5" s="6" t="s">
        <v>4</v>
      </c>
      <c r="F5" s="36" t="s">
        <v>5</v>
      </c>
      <c r="G5" s="39">
        <v>0</v>
      </c>
      <c r="H5" s="15">
        <v>0</v>
      </c>
      <c r="I5" s="15">
        <v>0</v>
      </c>
      <c r="J5" s="1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78">
        <v>0</v>
      </c>
      <c r="R5" s="23">
        <v>0</v>
      </c>
      <c r="S5" s="1">
        <v>0</v>
      </c>
      <c r="T5" s="1">
        <v>1.24</v>
      </c>
      <c r="U5" s="1">
        <v>1.87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1.29</v>
      </c>
      <c r="AB5" s="24">
        <v>1.24</v>
      </c>
      <c r="AC5" s="23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24">
        <v>0</v>
      </c>
      <c r="AN5" s="23">
        <v>0</v>
      </c>
      <c r="AO5" s="1">
        <v>0</v>
      </c>
      <c r="AP5" s="1">
        <v>0</v>
      </c>
      <c r="AQ5" s="1">
        <v>0</v>
      </c>
      <c r="AR5" s="1">
        <v>0.69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24">
        <v>0.77</v>
      </c>
    </row>
    <row r="6" spans="1:50" ht="15.5">
      <c r="A6" s="3">
        <v>57</v>
      </c>
      <c r="B6" s="83">
        <v>0.83333333333528403</v>
      </c>
      <c r="C6" s="84">
        <f t="shared" si="0"/>
        <v>8.3333333333528408E-4</v>
      </c>
      <c r="E6" s="6" t="s">
        <v>6</v>
      </c>
      <c r="F6" s="36" t="s">
        <v>7</v>
      </c>
      <c r="G6" s="39">
        <v>0</v>
      </c>
      <c r="H6" s="15">
        <v>0</v>
      </c>
      <c r="I6" s="15">
        <v>0</v>
      </c>
      <c r="J6" s="1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78">
        <v>0</v>
      </c>
      <c r="R6" s="23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/>
      <c r="AB6" s="24">
        <v>0</v>
      </c>
      <c r="AC6" s="23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24">
        <v>0</v>
      </c>
      <c r="AN6" s="23">
        <v>0</v>
      </c>
      <c r="AO6" s="1">
        <v>2.11</v>
      </c>
      <c r="AP6" s="1">
        <v>0</v>
      </c>
      <c r="AQ6" s="1">
        <v>1.1399999999999999</v>
      </c>
      <c r="AR6" s="1">
        <v>2.2200000000000002</v>
      </c>
      <c r="AS6" s="1">
        <v>0</v>
      </c>
      <c r="AT6" s="1">
        <v>0</v>
      </c>
      <c r="AU6" s="1">
        <v>2.15</v>
      </c>
      <c r="AV6" s="1">
        <v>0</v>
      </c>
      <c r="AW6" s="1">
        <v>1.95</v>
      </c>
      <c r="AX6" s="24">
        <v>3.04</v>
      </c>
    </row>
    <row r="7" spans="1:50" ht="15.5">
      <c r="A7" s="3">
        <v>1</v>
      </c>
      <c r="B7" s="83">
        <v>0.5333333333332746</v>
      </c>
      <c r="C7" s="84">
        <f t="shared" si="0"/>
        <v>5.333333333332746E-4</v>
      </c>
      <c r="E7" s="6" t="s">
        <v>8</v>
      </c>
      <c r="F7" s="19" t="s">
        <v>9</v>
      </c>
      <c r="G7" s="39">
        <v>3.64</v>
      </c>
      <c r="H7" s="15">
        <v>5.0999999999999996</v>
      </c>
      <c r="I7" s="15">
        <v>3.16</v>
      </c>
      <c r="J7" s="1">
        <v>3.17</v>
      </c>
      <c r="K7" s="15">
        <v>5.31</v>
      </c>
      <c r="L7" s="15">
        <v>2.86</v>
      </c>
      <c r="M7" s="15">
        <v>2.08</v>
      </c>
      <c r="N7" s="15">
        <v>6.82</v>
      </c>
      <c r="O7" s="15">
        <v>8.24</v>
      </c>
      <c r="P7" s="15">
        <v>3.08</v>
      </c>
      <c r="Q7" s="78">
        <v>13.28</v>
      </c>
      <c r="R7" s="23">
        <v>6.62</v>
      </c>
      <c r="S7" s="1">
        <v>6.2</v>
      </c>
      <c r="T7" s="1">
        <v>6.69</v>
      </c>
      <c r="U7" s="1">
        <v>12.26</v>
      </c>
      <c r="V7" s="1">
        <v>6.02</v>
      </c>
      <c r="W7" s="1">
        <v>2.85</v>
      </c>
      <c r="X7" s="1">
        <v>11.4</v>
      </c>
      <c r="Y7" s="14">
        <v>1.4</v>
      </c>
      <c r="Z7" s="1">
        <v>2.54</v>
      </c>
      <c r="AA7" s="1">
        <v>19.239999999999998</v>
      </c>
      <c r="AB7" s="24">
        <v>6.69</v>
      </c>
      <c r="AC7" s="23">
        <v>8.42</v>
      </c>
      <c r="AD7" s="1">
        <v>9.15</v>
      </c>
      <c r="AE7" s="1">
        <v>3.65</v>
      </c>
      <c r="AF7" s="1">
        <v>4.07</v>
      </c>
      <c r="AG7" s="1">
        <v>9.44</v>
      </c>
      <c r="AH7" s="1">
        <v>3.02</v>
      </c>
      <c r="AI7" s="1">
        <v>12.11</v>
      </c>
      <c r="AJ7" s="1">
        <v>19.600000000000001</v>
      </c>
      <c r="AK7" s="1">
        <v>2.3199999999999998</v>
      </c>
      <c r="AL7" s="1">
        <v>9.2200000000000006</v>
      </c>
      <c r="AM7" s="24">
        <v>2.1</v>
      </c>
      <c r="AN7" s="23">
        <v>12.55</v>
      </c>
      <c r="AO7" s="1">
        <v>92.63</v>
      </c>
      <c r="AP7" s="1">
        <v>40.36</v>
      </c>
      <c r="AQ7" s="1">
        <v>36.93</v>
      </c>
      <c r="AR7" s="1">
        <v>89.55</v>
      </c>
      <c r="AS7" s="1">
        <v>30</v>
      </c>
      <c r="AT7" s="1">
        <v>28.65</v>
      </c>
      <c r="AU7" s="1">
        <v>83.82</v>
      </c>
      <c r="AV7" s="1">
        <v>25.64</v>
      </c>
      <c r="AW7" s="1">
        <v>37.229999999999997</v>
      </c>
      <c r="AX7" s="24">
        <v>129.34</v>
      </c>
    </row>
    <row r="8" spans="1:50">
      <c r="A8" s="13">
        <v>52</v>
      </c>
      <c r="B8" s="83">
        <v>0.70000000000014495</v>
      </c>
      <c r="C8" s="84">
        <f t="shared" si="0"/>
        <v>7.0000000000014495E-4</v>
      </c>
      <c r="E8" s="6" t="s">
        <v>10</v>
      </c>
      <c r="F8" s="19" t="s">
        <v>11</v>
      </c>
      <c r="G8" s="39">
        <v>0</v>
      </c>
      <c r="H8" s="15">
        <v>0.81</v>
      </c>
      <c r="I8" s="15">
        <v>0</v>
      </c>
      <c r="J8" s="1">
        <v>1.56</v>
      </c>
      <c r="K8" s="15">
        <v>0</v>
      </c>
      <c r="L8" s="15">
        <v>0</v>
      </c>
      <c r="M8" s="15">
        <v>0</v>
      </c>
      <c r="N8" s="15">
        <v>0</v>
      </c>
      <c r="O8" s="15">
        <v>1.17</v>
      </c>
      <c r="P8" s="15">
        <v>0</v>
      </c>
      <c r="Q8" s="78">
        <v>2.11</v>
      </c>
      <c r="R8" s="23">
        <v>0</v>
      </c>
      <c r="S8" s="1">
        <v>0</v>
      </c>
      <c r="T8" s="1">
        <v>1.53</v>
      </c>
      <c r="U8" s="1">
        <v>1.61</v>
      </c>
      <c r="V8" s="1">
        <v>0.98</v>
      </c>
      <c r="W8" s="1">
        <v>0</v>
      </c>
      <c r="X8" s="1">
        <v>0</v>
      </c>
      <c r="Y8" s="14">
        <v>0</v>
      </c>
      <c r="Z8" s="1">
        <v>0</v>
      </c>
      <c r="AA8" s="1">
        <v>1.98</v>
      </c>
      <c r="AB8" s="24">
        <v>1.53</v>
      </c>
      <c r="AC8" s="23">
        <v>2.35</v>
      </c>
      <c r="AD8" s="1">
        <v>1.02</v>
      </c>
      <c r="AE8" s="1">
        <v>0</v>
      </c>
      <c r="AF8" s="1">
        <v>0</v>
      </c>
      <c r="AG8" s="1">
        <v>1.48</v>
      </c>
      <c r="AH8" s="1">
        <v>1.47</v>
      </c>
      <c r="AI8" s="1">
        <v>2.57</v>
      </c>
      <c r="AJ8" s="1">
        <v>2.75</v>
      </c>
      <c r="AK8" s="1">
        <v>0</v>
      </c>
      <c r="AL8" s="1">
        <v>2.0099999999999998</v>
      </c>
      <c r="AM8" s="24">
        <v>0</v>
      </c>
      <c r="AN8" s="23">
        <v>2.4500000000000002</v>
      </c>
      <c r="AO8" s="1">
        <v>12.19</v>
      </c>
      <c r="AP8" s="1">
        <v>7.31</v>
      </c>
      <c r="AQ8" s="1">
        <v>5.83</v>
      </c>
      <c r="AR8" s="1">
        <v>18.309999999999999</v>
      </c>
      <c r="AS8" s="1">
        <v>0</v>
      </c>
      <c r="AT8" s="1">
        <v>4.24</v>
      </c>
      <c r="AU8" s="1">
        <v>10.94</v>
      </c>
      <c r="AV8" s="1">
        <v>3.78</v>
      </c>
      <c r="AW8" s="1">
        <v>6.08</v>
      </c>
      <c r="AX8" s="24">
        <v>24.51</v>
      </c>
    </row>
    <row r="9" spans="1:50">
      <c r="A9" s="13">
        <v>25</v>
      </c>
      <c r="B9" s="83">
        <v>0.46666666666439482</v>
      </c>
      <c r="C9" s="84">
        <f t="shared" si="0"/>
        <v>4.6666666666439482E-4</v>
      </c>
      <c r="E9" s="6" t="s">
        <v>12</v>
      </c>
      <c r="F9" s="19" t="s">
        <v>13</v>
      </c>
      <c r="G9" s="39">
        <v>0</v>
      </c>
      <c r="H9" s="15">
        <v>0</v>
      </c>
      <c r="I9" s="15">
        <v>0</v>
      </c>
      <c r="J9" s="1">
        <v>0</v>
      </c>
      <c r="K9" s="15">
        <v>0</v>
      </c>
      <c r="L9" s="15">
        <v>0</v>
      </c>
      <c r="M9" s="15">
        <v>0</v>
      </c>
      <c r="N9" s="15">
        <v>0</v>
      </c>
      <c r="O9" s="15">
        <v>1.1399999999999999</v>
      </c>
      <c r="P9" s="15">
        <v>0</v>
      </c>
      <c r="Q9" s="78">
        <v>1.76</v>
      </c>
      <c r="R9" s="23">
        <v>0</v>
      </c>
      <c r="S9" s="1">
        <v>0</v>
      </c>
      <c r="T9" s="1">
        <v>0</v>
      </c>
      <c r="U9" s="1">
        <v>0.98</v>
      </c>
      <c r="V9" s="1">
        <v>0</v>
      </c>
      <c r="W9" s="1">
        <v>0</v>
      </c>
      <c r="X9" s="1">
        <v>0</v>
      </c>
      <c r="Y9" s="14">
        <v>0</v>
      </c>
      <c r="Z9" s="1">
        <v>0</v>
      </c>
      <c r="AA9" s="1">
        <v>1.44</v>
      </c>
      <c r="AB9" s="24">
        <v>0</v>
      </c>
      <c r="AC9" s="23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1.2</v>
      </c>
      <c r="AK9" s="1">
        <v>0</v>
      </c>
      <c r="AL9" s="1">
        <v>0</v>
      </c>
      <c r="AM9" s="24">
        <v>0</v>
      </c>
      <c r="AN9" s="23">
        <v>0</v>
      </c>
      <c r="AO9" s="1">
        <v>4.43</v>
      </c>
      <c r="AP9" s="1">
        <v>0</v>
      </c>
      <c r="AQ9" s="1">
        <v>1.87</v>
      </c>
      <c r="AR9" s="1">
        <v>4.66</v>
      </c>
      <c r="AS9" s="1">
        <v>0</v>
      </c>
      <c r="AT9" s="1">
        <v>1.49</v>
      </c>
      <c r="AU9" s="1">
        <v>3.63</v>
      </c>
      <c r="AV9" s="1">
        <v>1.1599999999999999</v>
      </c>
      <c r="AW9" s="1">
        <v>1.79</v>
      </c>
      <c r="AX9" s="24">
        <v>5.65</v>
      </c>
    </row>
    <row r="10" spans="1:50" ht="15.5">
      <c r="A10" s="3">
        <v>36</v>
      </c>
      <c r="B10" s="83">
        <v>0.93333333333242996</v>
      </c>
      <c r="C10" s="84">
        <f t="shared" si="0"/>
        <v>9.3333333333242997E-4</v>
      </c>
      <c r="E10" s="6" t="s">
        <v>14</v>
      </c>
      <c r="F10" s="19" t="s">
        <v>15</v>
      </c>
      <c r="G10" s="39">
        <v>0</v>
      </c>
      <c r="H10" s="15">
        <v>0</v>
      </c>
      <c r="I10" s="15">
        <v>0</v>
      </c>
      <c r="J10" s="1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78">
        <v>0</v>
      </c>
      <c r="R10" s="23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4">
        <v>0</v>
      </c>
      <c r="Z10" s="1">
        <v>0</v>
      </c>
      <c r="AA10" s="1">
        <v>0</v>
      </c>
      <c r="AB10" s="24">
        <v>0</v>
      </c>
      <c r="AC10" s="23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24">
        <v>0</v>
      </c>
      <c r="AN10" s="23">
        <v>0</v>
      </c>
      <c r="AO10" s="1">
        <v>3.64</v>
      </c>
      <c r="AP10" s="1">
        <v>0</v>
      </c>
      <c r="AQ10" s="1">
        <v>1.23</v>
      </c>
      <c r="AR10" s="1">
        <v>3.74</v>
      </c>
      <c r="AS10" s="1">
        <v>0</v>
      </c>
      <c r="AT10" s="1">
        <v>1.49</v>
      </c>
      <c r="AU10" s="1">
        <v>2.0699999999999998</v>
      </c>
      <c r="AV10" s="1">
        <v>0</v>
      </c>
      <c r="AW10" s="1">
        <v>0</v>
      </c>
      <c r="AX10" s="24">
        <v>4.07</v>
      </c>
    </row>
    <row r="11" spans="1:50" ht="15.5">
      <c r="A11" s="3">
        <v>11</v>
      </c>
      <c r="B11" s="83">
        <v>0.60000000000037801</v>
      </c>
      <c r="C11" s="84">
        <f t="shared" si="0"/>
        <v>6.0000000000037801E-4</v>
      </c>
      <c r="E11" s="6" t="s">
        <v>16</v>
      </c>
      <c r="F11" s="19" t="s">
        <v>17</v>
      </c>
      <c r="G11" s="39">
        <v>2.48</v>
      </c>
      <c r="H11" s="15">
        <v>3.62</v>
      </c>
      <c r="I11" s="15">
        <v>2.04</v>
      </c>
      <c r="J11" s="1">
        <v>2.0699999999999998</v>
      </c>
      <c r="K11" s="15">
        <v>3.33</v>
      </c>
      <c r="L11" s="15">
        <v>1.98</v>
      </c>
      <c r="M11" s="15">
        <v>1.36</v>
      </c>
      <c r="N11" s="15">
        <v>3.71</v>
      </c>
      <c r="O11" s="15">
        <v>4.87</v>
      </c>
      <c r="P11" s="15">
        <v>2.08</v>
      </c>
      <c r="Q11" s="78">
        <v>6.69</v>
      </c>
      <c r="R11" s="23">
        <v>5.79</v>
      </c>
      <c r="S11" s="1">
        <v>3.61</v>
      </c>
      <c r="T11" s="1">
        <v>5.76</v>
      </c>
      <c r="U11" s="1">
        <v>5.72</v>
      </c>
      <c r="V11" s="1">
        <v>3.79</v>
      </c>
      <c r="W11" s="1">
        <v>2.41</v>
      </c>
      <c r="X11" s="1">
        <v>8.19</v>
      </c>
      <c r="Y11" s="14">
        <v>0</v>
      </c>
      <c r="Z11" s="1">
        <v>2</v>
      </c>
      <c r="AA11" s="1">
        <v>10.75</v>
      </c>
      <c r="AB11" s="24">
        <v>5.76</v>
      </c>
      <c r="AC11" s="23">
        <v>4.33</v>
      </c>
      <c r="AD11" s="1">
        <v>4.34</v>
      </c>
      <c r="AE11" s="1">
        <v>2.7</v>
      </c>
      <c r="AF11" s="1">
        <v>2.35</v>
      </c>
      <c r="AG11" s="1">
        <v>5.12</v>
      </c>
      <c r="AH11" s="1">
        <v>1.88</v>
      </c>
      <c r="AI11" s="1">
        <v>5.24</v>
      </c>
      <c r="AJ11" s="1">
        <v>9.59</v>
      </c>
      <c r="AK11" s="1">
        <v>1.62</v>
      </c>
      <c r="AL11" s="1">
        <v>4.3099999999999996</v>
      </c>
      <c r="AM11" s="24">
        <v>1.55</v>
      </c>
      <c r="AN11" s="23">
        <v>7.01</v>
      </c>
      <c r="AO11" s="1">
        <v>46.53</v>
      </c>
      <c r="AP11" s="1">
        <v>20.58</v>
      </c>
      <c r="AQ11" s="1">
        <v>15.19</v>
      </c>
      <c r="AR11" s="1">
        <v>41.05</v>
      </c>
      <c r="AS11" s="1">
        <v>10.86</v>
      </c>
      <c r="AT11" s="1">
        <v>9.94</v>
      </c>
      <c r="AU11" s="1">
        <v>39.69</v>
      </c>
      <c r="AV11" s="1">
        <v>9.8000000000000007</v>
      </c>
      <c r="AW11" s="1">
        <v>18.09</v>
      </c>
      <c r="AX11" s="24">
        <v>72.150000000000006</v>
      </c>
    </row>
    <row r="12" spans="1:50">
      <c r="A12" s="13">
        <v>546</v>
      </c>
      <c r="B12" s="83">
        <v>1.0333333333338857</v>
      </c>
      <c r="C12" s="84">
        <f t="shared" si="0"/>
        <v>1.0333333333338857E-3</v>
      </c>
      <c r="E12" s="6" t="s">
        <v>18</v>
      </c>
      <c r="F12" s="19" t="s">
        <v>19</v>
      </c>
      <c r="G12" s="39">
        <v>1.84</v>
      </c>
      <c r="H12" s="15">
        <v>2.8</v>
      </c>
      <c r="I12" s="15">
        <v>2.27</v>
      </c>
      <c r="J12" s="1">
        <v>1.26</v>
      </c>
      <c r="K12" s="15">
        <v>2.86</v>
      </c>
      <c r="L12" s="15">
        <v>0</v>
      </c>
      <c r="M12" s="15">
        <v>0</v>
      </c>
      <c r="N12" s="15">
        <v>4.42</v>
      </c>
      <c r="O12" s="15">
        <v>5.71</v>
      </c>
      <c r="P12" s="15">
        <v>0</v>
      </c>
      <c r="Q12" s="78">
        <v>10.48</v>
      </c>
      <c r="R12" s="23">
        <v>4.51</v>
      </c>
      <c r="S12" s="1">
        <v>5.49</v>
      </c>
      <c r="T12" s="1">
        <v>6.24</v>
      </c>
      <c r="U12" s="1">
        <v>13.27</v>
      </c>
      <c r="V12" s="1">
        <v>4.34</v>
      </c>
      <c r="W12" s="1">
        <v>1.1499999999999999</v>
      </c>
      <c r="X12" s="1">
        <v>0</v>
      </c>
      <c r="Y12" s="14">
        <v>0</v>
      </c>
      <c r="Z12" s="1">
        <v>2.86</v>
      </c>
      <c r="AA12" s="1">
        <v>22.85</v>
      </c>
      <c r="AB12" s="24">
        <v>6.24</v>
      </c>
      <c r="AC12" s="23">
        <v>11.2</v>
      </c>
      <c r="AD12" s="1">
        <v>9.65</v>
      </c>
      <c r="AE12" s="1">
        <v>4.04</v>
      </c>
      <c r="AF12" s="1">
        <v>5.37</v>
      </c>
      <c r="AG12" s="1">
        <v>8.5299999999999994</v>
      </c>
      <c r="AH12" s="1">
        <v>1.32</v>
      </c>
      <c r="AI12" s="1">
        <v>16.55</v>
      </c>
      <c r="AJ12" s="1">
        <v>21.24</v>
      </c>
      <c r="AK12" s="1">
        <v>0</v>
      </c>
      <c r="AL12" s="1">
        <v>18.989999999999998</v>
      </c>
      <c r="AM12" s="24">
        <v>0</v>
      </c>
      <c r="AN12" s="23">
        <v>13.67</v>
      </c>
      <c r="AO12" s="1">
        <v>203.55</v>
      </c>
      <c r="AP12" s="1">
        <v>50.15</v>
      </c>
      <c r="AQ12" s="1">
        <v>62.18</v>
      </c>
      <c r="AR12" s="1">
        <v>192.07</v>
      </c>
      <c r="AS12" s="1">
        <v>20.059999999999999</v>
      </c>
      <c r="AT12" s="1">
        <v>97.34</v>
      </c>
      <c r="AU12" s="1">
        <v>101.69</v>
      </c>
      <c r="AV12" s="1">
        <v>38.729999999999997</v>
      </c>
      <c r="AW12" s="1">
        <v>54.2</v>
      </c>
      <c r="AX12" s="24">
        <v>249.69</v>
      </c>
    </row>
    <row r="13" spans="1:50">
      <c r="A13" s="4">
        <v>551</v>
      </c>
      <c r="B13" s="83">
        <v>0.73333333333350004</v>
      </c>
      <c r="C13" s="84">
        <f t="shared" si="0"/>
        <v>7.3333333333349998E-4</v>
      </c>
      <c r="E13" s="6" t="s">
        <v>20</v>
      </c>
      <c r="F13" s="19" t="s">
        <v>21</v>
      </c>
      <c r="G13" s="39">
        <v>0</v>
      </c>
      <c r="H13" s="15">
        <v>0</v>
      </c>
      <c r="I13" s="15">
        <v>0</v>
      </c>
      <c r="J13" s="1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78">
        <v>0</v>
      </c>
      <c r="R13" s="23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4">
        <v>0</v>
      </c>
      <c r="Z13" s="1">
        <v>0</v>
      </c>
      <c r="AA13" s="1">
        <v>0</v>
      </c>
      <c r="AB13" s="24">
        <v>0</v>
      </c>
      <c r="AC13" s="23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24">
        <v>0</v>
      </c>
      <c r="AN13" s="23">
        <v>0</v>
      </c>
      <c r="AO13" s="1">
        <v>2.02</v>
      </c>
      <c r="AP13" s="1">
        <v>0</v>
      </c>
      <c r="AQ13" s="1">
        <v>0.66</v>
      </c>
      <c r="AR13" s="1">
        <v>4.18</v>
      </c>
      <c r="AS13" s="1">
        <v>0</v>
      </c>
      <c r="AT13" s="1">
        <v>0.77</v>
      </c>
      <c r="AU13" s="1">
        <v>1.24</v>
      </c>
      <c r="AV13" s="1">
        <v>0</v>
      </c>
      <c r="AW13" s="1">
        <v>0.93</v>
      </c>
      <c r="AX13" s="24">
        <v>5.93</v>
      </c>
    </row>
    <row r="14" spans="1:50" ht="15.5">
      <c r="A14" s="3">
        <v>1059</v>
      </c>
      <c r="B14" s="83">
        <v>0.93333333333411872</v>
      </c>
      <c r="C14" s="84">
        <f t="shared" si="0"/>
        <v>9.3333333333411872E-4</v>
      </c>
      <c r="E14" s="6" t="s">
        <v>22</v>
      </c>
      <c r="F14" s="19" t="s">
        <v>23</v>
      </c>
      <c r="G14" s="39">
        <v>0</v>
      </c>
      <c r="H14" s="15">
        <v>0</v>
      </c>
      <c r="I14" s="15">
        <v>0</v>
      </c>
      <c r="J14" s="1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78">
        <v>0</v>
      </c>
      <c r="R14" s="23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4">
        <v>0</v>
      </c>
      <c r="AC14" s="23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24">
        <v>0</v>
      </c>
      <c r="AN14" s="23">
        <v>0</v>
      </c>
      <c r="AO14" s="1">
        <v>0</v>
      </c>
      <c r="AP14" s="1">
        <v>0</v>
      </c>
      <c r="AQ14" s="1">
        <v>0</v>
      </c>
      <c r="AR14" s="1">
        <v>1.61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24">
        <v>2.11</v>
      </c>
    </row>
    <row r="15" spans="1:50">
      <c r="A15" s="13">
        <v>1060</v>
      </c>
      <c r="B15" s="83">
        <v>0.49999999999705835</v>
      </c>
      <c r="C15" s="84">
        <f t="shared" si="0"/>
        <v>4.9999999999705835E-4</v>
      </c>
      <c r="E15" s="6" t="s">
        <v>24</v>
      </c>
      <c r="F15" s="19" t="s">
        <v>25</v>
      </c>
      <c r="G15" s="39">
        <v>0</v>
      </c>
      <c r="H15" s="15">
        <v>0</v>
      </c>
      <c r="I15" s="15">
        <v>0</v>
      </c>
      <c r="J15" s="1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78">
        <v>0</v>
      </c>
      <c r="R15" s="23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4">
        <v>0</v>
      </c>
      <c r="AC15" s="23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24">
        <v>0</v>
      </c>
      <c r="AN15" s="23">
        <v>0</v>
      </c>
      <c r="AO15" s="1">
        <v>0.96</v>
      </c>
      <c r="AP15" s="1">
        <v>0</v>
      </c>
      <c r="AQ15" s="1">
        <v>0</v>
      </c>
      <c r="AR15" s="1">
        <v>3.01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24">
        <v>4.37</v>
      </c>
    </row>
    <row r="16" spans="1:50" ht="15.5">
      <c r="A16" s="12">
        <v>179</v>
      </c>
      <c r="B16" s="83">
        <v>0.66666666666748142</v>
      </c>
      <c r="C16" s="84">
        <f t="shared" si="0"/>
        <v>6.6666666666748142E-4</v>
      </c>
      <c r="E16" s="6" t="s">
        <v>26</v>
      </c>
      <c r="F16" s="37" t="s">
        <v>27</v>
      </c>
      <c r="G16" s="39">
        <v>0</v>
      </c>
      <c r="H16" s="15">
        <v>0</v>
      </c>
      <c r="I16" s="15">
        <v>0</v>
      </c>
      <c r="J16" s="1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78">
        <v>0</v>
      </c>
      <c r="R16" s="23">
        <v>0</v>
      </c>
      <c r="S16" s="2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4">
        <v>0</v>
      </c>
      <c r="AC16" s="23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24">
        <v>0</v>
      </c>
      <c r="AN16" s="23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5">
        <v>0</v>
      </c>
      <c r="AV16" s="1">
        <v>0</v>
      </c>
      <c r="AW16" s="1">
        <v>0</v>
      </c>
      <c r="AX16" s="24">
        <v>0.84</v>
      </c>
    </row>
    <row r="17" spans="1:50">
      <c r="A17" s="12">
        <v>97</v>
      </c>
      <c r="B17" s="83">
        <v>1.1666666666680925</v>
      </c>
      <c r="C17" s="84">
        <f t="shared" si="0"/>
        <v>1.1666666666680925E-3</v>
      </c>
      <c r="E17" s="6" t="s">
        <v>28</v>
      </c>
      <c r="F17" s="19" t="s">
        <v>29</v>
      </c>
      <c r="G17" s="39">
        <v>0</v>
      </c>
      <c r="H17" s="15">
        <v>0</v>
      </c>
      <c r="I17" s="15">
        <v>0</v>
      </c>
      <c r="J17" s="1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78">
        <v>0</v>
      </c>
      <c r="R17" s="23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4">
        <v>0</v>
      </c>
      <c r="AC17" s="23">
        <v>1.62</v>
      </c>
      <c r="AD17" s="1">
        <v>1.75</v>
      </c>
      <c r="AE17" s="1">
        <v>0</v>
      </c>
      <c r="AF17" s="1">
        <v>0</v>
      </c>
      <c r="AG17" s="1">
        <v>0</v>
      </c>
      <c r="AH17" s="1">
        <v>0</v>
      </c>
      <c r="AI17" s="1">
        <v>1.9</v>
      </c>
      <c r="AJ17" s="1">
        <v>2.4700000000000002</v>
      </c>
      <c r="AK17" s="1">
        <v>0</v>
      </c>
      <c r="AL17" s="1">
        <v>4.33</v>
      </c>
      <c r="AM17" s="24">
        <v>0</v>
      </c>
      <c r="AN17" s="23">
        <v>1.87</v>
      </c>
      <c r="AO17" s="1">
        <v>38.14</v>
      </c>
      <c r="AP17" s="1">
        <v>12.12</v>
      </c>
      <c r="AQ17" s="1">
        <v>11.37</v>
      </c>
      <c r="AR17" s="1">
        <v>33.78</v>
      </c>
      <c r="AS17" s="1">
        <v>18.09</v>
      </c>
      <c r="AT17" s="1">
        <v>7.38</v>
      </c>
      <c r="AU17" s="1">
        <v>15.98</v>
      </c>
      <c r="AV17" s="1">
        <v>5.18</v>
      </c>
      <c r="AW17" s="1">
        <v>5.51</v>
      </c>
      <c r="AX17" s="24">
        <v>34.04</v>
      </c>
    </row>
    <row r="18" spans="1:50">
      <c r="A18" s="12">
        <v>99</v>
      </c>
      <c r="B18" s="83">
        <v>0.76666666666794803</v>
      </c>
      <c r="C18" s="84">
        <f t="shared" si="0"/>
        <v>7.66666666667948E-4</v>
      </c>
      <c r="E18" s="6" t="s">
        <v>30</v>
      </c>
      <c r="F18" s="19" t="s">
        <v>31</v>
      </c>
      <c r="G18" s="39">
        <v>0</v>
      </c>
      <c r="H18" s="15">
        <v>0</v>
      </c>
      <c r="I18" s="15">
        <v>0</v>
      </c>
      <c r="J18" s="1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78">
        <v>0</v>
      </c>
      <c r="R18" s="23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4">
        <v>0</v>
      </c>
      <c r="AC18" s="23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24">
        <v>0</v>
      </c>
      <c r="AN18" s="23">
        <v>0</v>
      </c>
      <c r="AO18" s="1">
        <v>0</v>
      </c>
      <c r="AP18" s="1">
        <v>0</v>
      </c>
      <c r="AQ18" s="1">
        <v>0</v>
      </c>
      <c r="AR18" s="1">
        <v>1.8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24">
        <v>2.2799999999999998</v>
      </c>
    </row>
    <row r="19" spans="1:50">
      <c r="A19" s="12">
        <v>188</v>
      </c>
      <c r="B19" s="83">
        <v>0.96666666666794798</v>
      </c>
      <c r="C19" s="84">
        <f t="shared" si="0"/>
        <v>9.6666666666794798E-4</v>
      </c>
      <c r="E19" s="6" t="s">
        <v>32</v>
      </c>
      <c r="F19" s="19" t="s">
        <v>33</v>
      </c>
      <c r="G19" s="39">
        <v>0</v>
      </c>
      <c r="H19" s="15">
        <v>1.96</v>
      </c>
      <c r="I19" s="8">
        <v>0</v>
      </c>
      <c r="J19" s="1">
        <v>0</v>
      </c>
      <c r="K19" s="15">
        <v>0</v>
      </c>
      <c r="L19" s="15">
        <v>0</v>
      </c>
      <c r="M19" s="15">
        <v>0</v>
      </c>
      <c r="N19" s="15">
        <v>2.4900000000000002</v>
      </c>
      <c r="O19" s="15">
        <v>3.49</v>
      </c>
      <c r="P19" s="15">
        <v>0</v>
      </c>
      <c r="Q19" s="78">
        <v>6.6</v>
      </c>
      <c r="R19" s="23">
        <v>0</v>
      </c>
      <c r="S19" s="2">
        <v>0</v>
      </c>
      <c r="T19" s="1">
        <v>2.38</v>
      </c>
      <c r="U19" s="1">
        <v>1.7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2.27</v>
      </c>
      <c r="AB19" s="24">
        <v>2.38</v>
      </c>
      <c r="AC19" s="23">
        <v>1.62</v>
      </c>
      <c r="AD19" s="1">
        <v>1.41</v>
      </c>
      <c r="AE19" s="1">
        <v>0</v>
      </c>
      <c r="AF19" s="1">
        <v>0</v>
      </c>
      <c r="AG19" s="1">
        <v>1.68</v>
      </c>
      <c r="AH19" s="1">
        <v>0</v>
      </c>
      <c r="AI19" s="1">
        <v>1.83</v>
      </c>
      <c r="AJ19" s="1">
        <v>1.58</v>
      </c>
      <c r="AK19" s="1">
        <v>0</v>
      </c>
      <c r="AL19" s="1">
        <v>1.38</v>
      </c>
      <c r="AM19" s="24">
        <v>0</v>
      </c>
      <c r="AN19" s="26">
        <v>3.63</v>
      </c>
      <c r="AO19" s="1">
        <v>7.05</v>
      </c>
      <c r="AP19" s="18">
        <v>8</v>
      </c>
      <c r="AQ19" s="1">
        <v>5.65</v>
      </c>
      <c r="AR19" s="1">
        <v>15.78</v>
      </c>
      <c r="AS19" s="1">
        <v>7.39</v>
      </c>
      <c r="AT19" s="1">
        <v>5.46</v>
      </c>
      <c r="AU19" s="1">
        <v>12.4</v>
      </c>
      <c r="AV19" s="1">
        <v>6.79</v>
      </c>
      <c r="AW19" s="1">
        <v>1.81</v>
      </c>
      <c r="AX19" s="24">
        <v>24.62</v>
      </c>
    </row>
    <row r="20" spans="1:50">
      <c r="A20" s="12">
        <v>142</v>
      </c>
      <c r="B20" s="83">
        <v>1.5000000000000568</v>
      </c>
      <c r="C20" s="84">
        <f t="shared" si="0"/>
        <v>1.5000000000000568E-3</v>
      </c>
      <c r="E20" s="6" t="s">
        <v>34</v>
      </c>
      <c r="F20" s="19" t="s">
        <v>35</v>
      </c>
      <c r="G20" s="39">
        <v>0</v>
      </c>
      <c r="H20" s="15">
        <v>0</v>
      </c>
      <c r="I20" s="15">
        <v>0</v>
      </c>
      <c r="J20" s="1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78">
        <v>0</v>
      </c>
      <c r="R20" s="23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24">
        <v>0</v>
      </c>
      <c r="AC20" s="23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2.86</v>
      </c>
      <c r="AJ20" s="1">
        <v>0</v>
      </c>
      <c r="AK20" s="1">
        <v>0</v>
      </c>
      <c r="AL20" s="1">
        <v>2.33</v>
      </c>
      <c r="AM20" s="24">
        <v>0</v>
      </c>
      <c r="AN20" s="23">
        <v>0</v>
      </c>
      <c r="AO20" s="1">
        <v>13.6</v>
      </c>
      <c r="AP20" s="1">
        <v>0</v>
      </c>
      <c r="AQ20" s="1">
        <v>7.51</v>
      </c>
      <c r="AR20" s="1">
        <v>24.01</v>
      </c>
      <c r="AS20" s="1">
        <v>0</v>
      </c>
      <c r="AT20" s="1">
        <v>3.15</v>
      </c>
      <c r="AU20" s="1">
        <v>0</v>
      </c>
      <c r="AV20" s="1">
        <v>8.81</v>
      </c>
      <c r="AW20" s="1">
        <v>2.9</v>
      </c>
      <c r="AX20" s="24">
        <v>39.19</v>
      </c>
    </row>
    <row r="21" spans="1:50" ht="15.5">
      <c r="A21" s="12">
        <v>307</v>
      </c>
      <c r="B21" s="83">
        <v>0.96666666666794798</v>
      </c>
      <c r="C21" s="84">
        <f t="shared" si="0"/>
        <v>9.6666666666794798E-4</v>
      </c>
      <c r="E21" s="10" t="s">
        <v>36</v>
      </c>
      <c r="F21" s="38" t="s">
        <v>37</v>
      </c>
      <c r="G21" s="39">
        <v>0</v>
      </c>
      <c r="H21" s="8">
        <v>0</v>
      </c>
      <c r="I21" s="8">
        <v>0</v>
      </c>
      <c r="J21" s="18">
        <v>0</v>
      </c>
      <c r="K21" s="15">
        <v>0</v>
      </c>
      <c r="L21" s="8">
        <v>0</v>
      </c>
      <c r="M21" s="8">
        <v>0</v>
      </c>
      <c r="N21" s="15">
        <v>0</v>
      </c>
      <c r="O21" s="8">
        <v>0</v>
      </c>
      <c r="P21" s="8">
        <v>0</v>
      </c>
      <c r="Q21" s="78">
        <v>0</v>
      </c>
      <c r="R21" s="23">
        <v>0</v>
      </c>
      <c r="S21" s="2">
        <v>0</v>
      </c>
      <c r="T21" s="1">
        <v>0</v>
      </c>
      <c r="U21" s="18">
        <v>0</v>
      </c>
      <c r="V21" s="1">
        <v>0</v>
      </c>
      <c r="W21" s="2">
        <v>0</v>
      </c>
      <c r="X21" s="2">
        <v>0</v>
      </c>
      <c r="Y21" s="1">
        <v>0</v>
      </c>
      <c r="Z21" s="1">
        <v>0</v>
      </c>
      <c r="AA21" s="1">
        <v>0</v>
      </c>
      <c r="AB21" s="24">
        <v>0</v>
      </c>
      <c r="AC21" s="31">
        <v>0</v>
      </c>
      <c r="AD21" s="2">
        <v>0</v>
      </c>
      <c r="AE21" s="1">
        <v>0</v>
      </c>
      <c r="AF21" s="2">
        <v>0</v>
      </c>
      <c r="AG21" s="2">
        <v>0</v>
      </c>
      <c r="AH21" s="4">
        <v>0</v>
      </c>
      <c r="AI21" s="2">
        <v>0</v>
      </c>
      <c r="AJ21" s="4">
        <v>0</v>
      </c>
      <c r="AK21" s="1">
        <v>0</v>
      </c>
      <c r="AL21" s="4">
        <v>0</v>
      </c>
      <c r="AM21" s="32">
        <v>0</v>
      </c>
      <c r="AN21" s="26">
        <v>0</v>
      </c>
      <c r="AO21" s="18">
        <v>0</v>
      </c>
      <c r="AP21" s="18">
        <v>0</v>
      </c>
      <c r="AQ21" s="18">
        <v>0</v>
      </c>
      <c r="AR21" s="25">
        <v>0</v>
      </c>
      <c r="AS21" s="25">
        <v>0</v>
      </c>
      <c r="AT21" s="1">
        <v>0</v>
      </c>
      <c r="AU21" s="25">
        <v>0</v>
      </c>
      <c r="AV21" s="18">
        <v>0</v>
      </c>
      <c r="AW21" s="18">
        <v>0</v>
      </c>
      <c r="AX21" s="24">
        <v>1.82</v>
      </c>
    </row>
    <row r="22" spans="1:50">
      <c r="A22" s="12">
        <v>91</v>
      </c>
      <c r="B22" s="83">
        <v>0.49999999999883471</v>
      </c>
      <c r="C22" s="84">
        <f t="shared" si="0"/>
        <v>4.9999999999883471E-4</v>
      </c>
      <c r="E22" s="6" t="s">
        <v>38</v>
      </c>
      <c r="F22" s="19" t="s">
        <v>39</v>
      </c>
      <c r="G22" s="39">
        <v>0</v>
      </c>
      <c r="H22" s="15">
        <v>0</v>
      </c>
      <c r="I22" s="15">
        <v>0</v>
      </c>
      <c r="J22" s="1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78">
        <v>0</v>
      </c>
      <c r="R22" s="23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24">
        <v>0</v>
      </c>
      <c r="AC22" s="23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24">
        <v>0</v>
      </c>
      <c r="AN22" s="23">
        <v>0</v>
      </c>
      <c r="AO22" s="1">
        <v>5.55</v>
      </c>
      <c r="AP22" s="1">
        <v>0</v>
      </c>
      <c r="AQ22" s="1">
        <v>0</v>
      </c>
      <c r="AR22" s="1">
        <v>3.64</v>
      </c>
      <c r="AS22" s="1">
        <v>0</v>
      </c>
      <c r="AT22" s="1">
        <v>0</v>
      </c>
      <c r="AU22" s="1">
        <v>2.3199999999999998</v>
      </c>
      <c r="AV22" s="1">
        <v>0</v>
      </c>
      <c r="AW22" s="1">
        <v>0</v>
      </c>
      <c r="AX22" s="24">
        <v>3.65</v>
      </c>
    </row>
    <row r="23" spans="1:50">
      <c r="A23" s="12">
        <v>98</v>
      </c>
      <c r="B23" s="83">
        <v>0.86666666666701531</v>
      </c>
      <c r="C23" s="84">
        <f t="shared" si="0"/>
        <v>8.6666666666701531E-4</v>
      </c>
      <c r="E23" s="6" t="s">
        <v>40</v>
      </c>
      <c r="F23" s="19" t="s">
        <v>41</v>
      </c>
      <c r="G23" s="39">
        <v>0</v>
      </c>
      <c r="H23" s="15">
        <v>0</v>
      </c>
      <c r="I23" s="15">
        <v>0</v>
      </c>
      <c r="J23" s="1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78">
        <v>0</v>
      </c>
      <c r="R23" s="23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4">
        <v>0</v>
      </c>
      <c r="AC23" s="23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24">
        <v>0</v>
      </c>
      <c r="AN23" s="23">
        <v>0</v>
      </c>
      <c r="AO23" s="1">
        <v>7.62</v>
      </c>
      <c r="AP23" s="1">
        <v>0</v>
      </c>
      <c r="AQ23" s="1">
        <v>3.74</v>
      </c>
      <c r="AR23" s="1">
        <v>13.99</v>
      </c>
      <c r="AS23" s="1">
        <v>0</v>
      </c>
      <c r="AT23" s="1">
        <v>6.92</v>
      </c>
      <c r="AU23" s="1">
        <v>6.23</v>
      </c>
      <c r="AV23" s="1">
        <v>5.12</v>
      </c>
      <c r="AW23" s="1">
        <v>0</v>
      </c>
      <c r="AX23" s="24">
        <v>18.04</v>
      </c>
    </row>
    <row r="24" spans="1:50">
      <c r="A24" s="12">
        <v>269</v>
      </c>
      <c r="B24" s="83">
        <v>0.80000000000084404</v>
      </c>
      <c r="C24" s="84">
        <f t="shared" si="0"/>
        <v>8.0000000000084409E-4</v>
      </c>
      <c r="E24" s="6" t="s">
        <v>42</v>
      </c>
      <c r="F24" s="19" t="s">
        <v>43</v>
      </c>
      <c r="G24" s="39">
        <v>3.54</v>
      </c>
      <c r="H24" s="15">
        <v>6.23</v>
      </c>
      <c r="I24" s="15">
        <v>1.41</v>
      </c>
      <c r="J24" s="1">
        <v>1.38</v>
      </c>
      <c r="K24" s="15">
        <v>1.47</v>
      </c>
      <c r="L24" s="15">
        <v>0</v>
      </c>
      <c r="M24" s="15">
        <v>0</v>
      </c>
      <c r="N24" s="15">
        <v>8.51</v>
      </c>
      <c r="O24" s="15">
        <v>10.97</v>
      </c>
      <c r="P24" s="15">
        <v>0</v>
      </c>
      <c r="Q24" s="78">
        <v>16.02</v>
      </c>
      <c r="R24" s="23">
        <v>2.0099999999999998</v>
      </c>
      <c r="S24" s="1">
        <v>1.63</v>
      </c>
      <c r="T24" s="1">
        <v>7</v>
      </c>
      <c r="U24" s="1">
        <v>6.48</v>
      </c>
      <c r="V24" s="1">
        <v>5.54</v>
      </c>
      <c r="W24" s="1">
        <v>1.6</v>
      </c>
      <c r="X24" s="1">
        <v>0</v>
      </c>
      <c r="Y24" s="1">
        <v>0</v>
      </c>
      <c r="Z24" s="1">
        <v>0</v>
      </c>
      <c r="AA24" s="1">
        <v>14.44</v>
      </c>
      <c r="AB24" s="24">
        <v>7</v>
      </c>
      <c r="AC24" s="23">
        <v>16.760000000000002</v>
      </c>
      <c r="AD24" s="1">
        <v>19.54</v>
      </c>
      <c r="AE24" s="1">
        <v>0</v>
      </c>
      <c r="AF24" s="1">
        <v>6.89</v>
      </c>
      <c r="AG24" s="1">
        <v>11.8</v>
      </c>
      <c r="AH24" s="1">
        <v>2.65</v>
      </c>
      <c r="AI24" s="1">
        <v>23.5</v>
      </c>
      <c r="AJ24" s="1">
        <v>14.9</v>
      </c>
      <c r="AK24" s="1">
        <v>0</v>
      </c>
      <c r="AL24" s="1">
        <v>21.55</v>
      </c>
      <c r="AM24" s="24">
        <v>0</v>
      </c>
      <c r="AN24" s="23">
        <v>16.97</v>
      </c>
      <c r="AO24" s="1">
        <v>114.65</v>
      </c>
      <c r="AP24" s="1">
        <v>16.12</v>
      </c>
      <c r="AQ24" s="1">
        <v>59.08</v>
      </c>
      <c r="AR24" s="1">
        <v>255.16</v>
      </c>
      <c r="AS24" s="1">
        <v>0</v>
      </c>
      <c r="AT24" s="1">
        <v>53.48</v>
      </c>
      <c r="AU24" s="1">
        <v>76.95</v>
      </c>
      <c r="AV24" s="1">
        <v>70.180000000000007</v>
      </c>
      <c r="AW24" s="1">
        <v>17.5</v>
      </c>
      <c r="AX24" s="24">
        <v>252.65</v>
      </c>
    </row>
    <row r="25" spans="1:50">
      <c r="A25" s="12">
        <v>289</v>
      </c>
      <c r="B25" s="83">
        <v>1.7666666666673101</v>
      </c>
      <c r="C25" s="84">
        <f t="shared" si="0"/>
        <v>1.7666666666673102E-3</v>
      </c>
      <c r="E25" s="6" t="s">
        <v>44</v>
      </c>
      <c r="F25" s="19" t="s">
        <v>45</v>
      </c>
      <c r="G25" s="39">
        <v>0</v>
      </c>
      <c r="H25" s="15">
        <v>0</v>
      </c>
      <c r="I25" s="15">
        <v>0</v>
      </c>
      <c r="J25" s="1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78">
        <v>0</v>
      </c>
      <c r="R25" s="23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4">
        <v>0</v>
      </c>
      <c r="AC25" s="23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24">
        <v>0</v>
      </c>
      <c r="AN25" s="23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1.44</v>
      </c>
      <c r="AV25" s="1">
        <v>0</v>
      </c>
      <c r="AW25" s="1">
        <v>0</v>
      </c>
      <c r="AX25" s="24">
        <v>2.62</v>
      </c>
    </row>
    <row r="26" spans="1:50" ht="15" thickBot="1">
      <c r="A26" s="12">
        <v>392</v>
      </c>
      <c r="B26" s="83">
        <v>1.33333333333374</v>
      </c>
      <c r="C26" s="84">
        <f t="shared" si="0"/>
        <v>1.3333333333337401E-3</v>
      </c>
      <c r="E26" s="6" t="s">
        <v>46</v>
      </c>
      <c r="F26" s="19" t="s">
        <v>47</v>
      </c>
      <c r="G26" s="44">
        <v>0</v>
      </c>
      <c r="H26" s="42">
        <v>0</v>
      </c>
      <c r="I26" s="42">
        <v>0</v>
      </c>
      <c r="J26" s="1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81">
        <v>0</v>
      </c>
      <c r="R26" s="27">
        <v>0</v>
      </c>
      <c r="S26" s="35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35">
        <v>0</v>
      </c>
      <c r="Z26" s="29">
        <v>0</v>
      </c>
      <c r="AA26" s="29">
        <v>0</v>
      </c>
      <c r="AB26" s="30">
        <v>0</v>
      </c>
      <c r="AC26" s="27">
        <v>0</v>
      </c>
      <c r="AD26" s="28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30">
        <v>0</v>
      </c>
      <c r="AN26" s="27">
        <v>0</v>
      </c>
      <c r="AO26" s="28">
        <v>3.45</v>
      </c>
      <c r="AP26" s="28">
        <v>0</v>
      </c>
      <c r="AQ26" s="29">
        <v>0</v>
      </c>
      <c r="AR26" s="29">
        <v>2</v>
      </c>
      <c r="AS26" s="29">
        <v>0</v>
      </c>
      <c r="AT26" s="29">
        <v>0</v>
      </c>
      <c r="AU26" s="28">
        <v>0</v>
      </c>
      <c r="AV26" s="29">
        <v>0</v>
      </c>
      <c r="AW26" s="28">
        <v>1.87</v>
      </c>
      <c r="AX26" s="30">
        <v>0</v>
      </c>
    </row>
    <row r="27" spans="1:50">
      <c r="A27" s="12">
        <v>53</v>
      </c>
      <c r="B27" s="83">
        <v>0.89999999999967883</v>
      </c>
      <c r="C27" s="84">
        <f t="shared" si="0"/>
        <v>8.9999999999967883E-4</v>
      </c>
    </row>
    <row r="28" spans="1:50">
      <c r="A28" s="12">
        <v>106</v>
      </c>
      <c r="B28" s="83">
        <v>0.86666666666701531</v>
      </c>
      <c r="C28" s="84">
        <f t="shared" si="0"/>
        <v>8.6666666666701531E-4</v>
      </c>
    </row>
    <row r="29" spans="1:50">
      <c r="A29" s="12">
        <v>264</v>
      </c>
      <c r="B29" s="83">
        <v>0.5333333333332746</v>
      </c>
      <c r="C29" s="84">
        <f t="shared" si="0"/>
        <v>5.333333333332746E-4</v>
      </c>
    </row>
    <row r="30" spans="1:50">
      <c r="A30" s="12">
        <v>47</v>
      </c>
      <c r="B30" s="83">
        <v>1.13333333333327</v>
      </c>
      <c r="C30" s="84">
        <f t="shared" si="0"/>
        <v>1.1333333333332701E-3</v>
      </c>
    </row>
    <row r="31" spans="1:50">
      <c r="A31" s="12">
        <v>66</v>
      </c>
      <c r="B31" s="83">
        <v>1.4999999999993601</v>
      </c>
      <c r="C31" s="84">
        <f t="shared" si="0"/>
        <v>1.4999999999993601E-3</v>
      </c>
    </row>
    <row r="32" spans="1:50">
      <c r="A32" s="12">
        <v>586</v>
      </c>
      <c r="B32" s="83">
        <v>0.933333333331964</v>
      </c>
      <c r="C32" s="84">
        <f t="shared" si="0"/>
        <v>9.3333333333196398E-4</v>
      </c>
    </row>
    <row r="33" spans="1:3">
      <c r="A33" s="12">
        <v>630</v>
      </c>
      <c r="B33" s="83">
        <v>1.0333333333338857</v>
      </c>
      <c r="C33" s="84">
        <f t="shared" si="0"/>
        <v>1.0333333333338857E-3</v>
      </c>
    </row>
    <row r="34" spans="1:3">
      <c r="A34" s="12">
        <v>720</v>
      </c>
      <c r="B34" s="83">
        <v>1.46666666666623</v>
      </c>
      <c r="C34" s="84">
        <f t="shared" si="0"/>
        <v>1.46666666666623E-3</v>
      </c>
    </row>
    <row r="35" spans="1:3">
      <c r="A35" s="12">
        <v>343</v>
      </c>
      <c r="B35" s="83">
        <v>0.63333333333304154</v>
      </c>
      <c r="C35" s="84">
        <f t="shared" si="0"/>
        <v>6.3333333333304154E-4</v>
      </c>
    </row>
    <row r="36" spans="1:3">
      <c r="A36" s="12">
        <v>644</v>
      </c>
      <c r="B36" s="83">
        <v>1.200000000000756</v>
      </c>
      <c r="C36" s="84">
        <f t="shared" si="0"/>
        <v>1.200000000000756E-3</v>
      </c>
    </row>
    <row r="37" spans="1:3">
      <c r="A37" s="12">
        <v>897</v>
      </c>
      <c r="B37" s="83">
        <v>0.73333333333173101</v>
      </c>
      <c r="C37" s="84">
        <f t="shared" si="0"/>
        <v>7.33333333331731E-4</v>
      </c>
    </row>
    <row r="38" spans="1:3">
      <c r="A38" s="12">
        <v>2</v>
      </c>
      <c r="B38" s="83">
        <v>4.89999999999967</v>
      </c>
      <c r="C38" s="84">
        <f t="shared" si="0"/>
        <v>4.8999999999996702E-3</v>
      </c>
    </row>
    <row r="39" spans="1:3">
      <c r="A39" s="12">
        <v>111</v>
      </c>
      <c r="B39" s="83">
        <v>4.0666666666650002</v>
      </c>
      <c r="C39" s="84">
        <f t="shared" si="0"/>
        <v>4.0666666666650001E-3</v>
      </c>
    </row>
    <row r="40" spans="1:3">
      <c r="A40" s="12">
        <v>103</v>
      </c>
      <c r="B40" s="83">
        <v>1.7666666666672399</v>
      </c>
      <c r="C40" s="84">
        <f t="shared" si="0"/>
        <v>1.7666666666672399E-3</v>
      </c>
    </row>
    <row r="41" spans="1:3">
      <c r="A41" s="12">
        <v>130</v>
      </c>
      <c r="B41" s="83">
        <v>2.5999999999992696</v>
      </c>
      <c r="C41" s="84">
        <f t="shared" si="0"/>
        <v>2.5999999999992696E-3</v>
      </c>
    </row>
    <row r="42" spans="1:3">
      <c r="A42" s="12">
        <v>63</v>
      </c>
      <c r="B42" s="83">
        <v>5.8666666666660205</v>
      </c>
      <c r="C42" s="84">
        <f t="shared" si="0"/>
        <v>5.8666666666660205E-3</v>
      </c>
    </row>
    <row r="43" spans="1:3">
      <c r="A43" s="12">
        <v>201</v>
      </c>
      <c r="B43" s="83">
        <v>3.9333333333323401</v>
      </c>
      <c r="C43" s="84">
        <f t="shared" si="0"/>
        <v>3.9333333333323398E-3</v>
      </c>
    </row>
    <row r="44" spans="1:3">
      <c r="A44" s="12">
        <v>246</v>
      </c>
      <c r="B44" s="83">
        <v>2.9666666666674502</v>
      </c>
      <c r="C44" s="84">
        <f t="shared" si="0"/>
        <v>2.9666666666674502E-3</v>
      </c>
    </row>
    <row r="45" spans="1:3">
      <c r="A45" s="12">
        <v>341</v>
      </c>
      <c r="B45" s="83">
        <v>2.3999999999972901</v>
      </c>
      <c r="C45" s="84">
        <f t="shared" si="0"/>
        <v>2.3999999999972902E-3</v>
      </c>
    </row>
    <row r="46" spans="1:3">
      <c r="A46" s="12">
        <v>28</v>
      </c>
      <c r="B46" s="83">
        <v>6.8333333333346902</v>
      </c>
      <c r="C46" s="84">
        <f t="shared" si="0"/>
        <v>6.8333333333346902E-3</v>
      </c>
    </row>
    <row r="47" spans="1:3">
      <c r="A47" s="12">
        <v>119</v>
      </c>
      <c r="B47" s="83">
        <v>2.70000000000076</v>
      </c>
      <c r="C47" s="84">
        <f t="shared" si="0"/>
        <v>2.70000000000076E-3</v>
      </c>
    </row>
    <row r="48" spans="1:3">
      <c r="A48" s="12">
        <v>198</v>
      </c>
      <c r="B48" s="83">
        <v>6.6666666666687</v>
      </c>
      <c r="C48" s="84">
        <f t="shared" si="0"/>
        <v>6.6666666666687002E-3</v>
      </c>
    </row>
  </sheetData>
  <mergeCells count="5">
    <mergeCell ref="G2:Q2"/>
    <mergeCell ref="R2:AB2"/>
    <mergeCell ref="AC2:AM2"/>
    <mergeCell ref="AN2:AX2"/>
    <mergeCell ref="G1:A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7765-065F-4613-8F4A-F0328E30F489}">
  <dimension ref="B1:AU28"/>
  <sheetViews>
    <sheetView workbookViewId="0">
      <selection activeCell="AK2" sqref="AK2:AU2"/>
    </sheetView>
  </sheetViews>
  <sheetFormatPr baseColWidth="10" defaultRowHeight="14.5"/>
  <cols>
    <col min="3" max="3" width="17.08984375" customWidth="1"/>
  </cols>
  <sheetData>
    <row r="1" spans="2:47" ht="15" thickBot="1">
      <c r="D1" s="128" t="s">
        <v>59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</row>
    <row r="2" spans="2:47" ht="15" thickBot="1">
      <c r="D2" s="131" t="s">
        <v>53</v>
      </c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1" t="s">
        <v>54</v>
      </c>
      <c r="P2" s="132"/>
      <c r="Q2" s="132"/>
      <c r="R2" s="132"/>
      <c r="S2" s="132"/>
      <c r="T2" s="132"/>
      <c r="U2" s="132"/>
      <c r="V2" s="132"/>
      <c r="W2" s="132"/>
      <c r="X2" s="132"/>
      <c r="Y2" s="134"/>
      <c r="Z2" s="131" t="s">
        <v>55</v>
      </c>
      <c r="AA2" s="132"/>
      <c r="AB2" s="132"/>
      <c r="AC2" s="132"/>
      <c r="AD2" s="132"/>
      <c r="AE2" s="132"/>
      <c r="AF2" s="132"/>
      <c r="AG2" s="132"/>
      <c r="AH2" s="132"/>
      <c r="AI2" s="132"/>
      <c r="AJ2" s="134"/>
      <c r="AK2" s="135" t="s">
        <v>57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4"/>
    </row>
    <row r="3" spans="2:47" ht="16" thickBot="1">
      <c r="B3" s="6" t="s">
        <v>0</v>
      </c>
      <c r="C3" s="19" t="s">
        <v>1</v>
      </c>
      <c r="D3" s="45">
        <v>48</v>
      </c>
      <c r="E3" s="46">
        <v>57</v>
      </c>
      <c r="F3" s="46">
        <v>1</v>
      </c>
      <c r="G3" s="47">
        <v>52</v>
      </c>
      <c r="H3" s="47">
        <v>25</v>
      </c>
      <c r="I3" s="46">
        <v>36</v>
      </c>
      <c r="J3" s="46">
        <v>11</v>
      </c>
      <c r="K3" s="47">
        <v>546</v>
      </c>
      <c r="L3" s="48">
        <v>551</v>
      </c>
      <c r="M3" s="46">
        <v>1059</v>
      </c>
      <c r="N3" s="49">
        <v>1060</v>
      </c>
      <c r="O3" s="50">
        <v>179</v>
      </c>
      <c r="P3" s="46">
        <v>97</v>
      </c>
      <c r="Q3" s="47">
        <v>99</v>
      </c>
      <c r="R3" s="47">
        <v>178</v>
      </c>
      <c r="S3" s="48">
        <v>142</v>
      </c>
      <c r="T3" s="48">
        <v>307</v>
      </c>
      <c r="U3" s="46">
        <v>91</v>
      </c>
      <c r="V3" s="46">
        <v>98</v>
      </c>
      <c r="W3" s="48">
        <v>269</v>
      </c>
      <c r="X3" s="48">
        <v>289</v>
      </c>
      <c r="Y3" s="51">
        <v>392</v>
      </c>
      <c r="Z3" s="52">
        <v>53</v>
      </c>
      <c r="AA3" s="53">
        <v>106</v>
      </c>
      <c r="AB3" s="53">
        <v>264</v>
      </c>
      <c r="AC3" s="53">
        <v>47</v>
      </c>
      <c r="AD3" s="53">
        <v>66</v>
      </c>
      <c r="AE3" s="53">
        <v>586</v>
      </c>
      <c r="AF3" s="53">
        <v>630</v>
      </c>
      <c r="AG3" s="53">
        <v>720</v>
      </c>
      <c r="AH3" s="53">
        <v>343</v>
      </c>
      <c r="AI3" s="53">
        <v>644</v>
      </c>
      <c r="AJ3" s="54">
        <v>897</v>
      </c>
      <c r="AK3" s="55">
        <v>2</v>
      </c>
      <c r="AL3" s="53">
        <v>111</v>
      </c>
      <c r="AM3" s="53">
        <v>103</v>
      </c>
      <c r="AN3" s="53">
        <v>130</v>
      </c>
      <c r="AO3" s="53">
        <v>63</v>
      </c>
      <c r="AP3" s="53">
        <v>201</v>
      </c>
      <c r="AQ3" s="53">
        <v>246</v>
      </c>
      <c r="AR3" s="53">
        <v>341</v>
      </c>
      <c r="AS3" s="53">
        <v>28</v>
      </c>
      <c r="AT3" s="53">
        <v>119</v>
      </c>
      <c r="AU3" s="54">
        <v>198</v>
      </c>
    </row>
    <row r="4" spans="2:47">
      <c r="B4" s="6" t="s">
        <v>2</v>
      </c>
      <c r="C4" s="36" t="s">
        <v>3</v>
      </c>
      <c r="D4" s="39"/>
      <c r="E4" s="15"/>
      <c r="F4" s="15"/>
      <c r="G4" s="15"/>
      <c r="H4" s="15"/>
      <c r="I4" s="15"/>
      <c r="J4" s="15"/>
      <c r="K4" s="15"/>
      <c r="L4" s="15"/>
      <c r="M4" s="15"/>
      <c r="N4" s="77"/>
      <c r="O4" s="39"/>
      <c r="P4" s="15"/>
      <c r="Q4" s="15"/>
      <c r="R4" s="15"/>
      <c r="S4" s="15"/>
      <c r="T4" s="15"/>
      <c r="U4" s="15"/>
      <c r="V4" s="15"/>
      <c r="W4" s="15"/>
      <c r="X4" s="15"/>
      <c r="Y4" s="78"/>
      <c r="Z4" s="39"/>
      <c r="AA4" s="15"/>
      <c r="AB4" s="15"/>
      <c r="AC4" s="15"/>
      <c r="AD4" s="15"/>
      <c r="AE4" s="15"/>
      <c r="AF4" s="15">
        <f>('mg-mL'!AI4*5)/1000</f>
        <v>6.1999999999999998E-3</v>
      </c>
      <c r="AG4" s="15">
        <f>('mg-mL'!AJ4*5)/1000</f>
        <v>6.1999999999999998E-3</v>
      </c>
      <c r="AH4" s="15"/>
      <c r="AI4" s="15">
        <f>('mg-mL'!AL4*5)/1000</f>
        <v>4.5500000000000002E-3</v>
      </c>
      <c r="AJ4" s="78"/>
      <c r="AK4" s="79">
        <f>('mg-mL'!AN4*5)/1000</f>
        <v>6.8999999999999999E-3</v>
      </c>
      <c r="AL4" s="15">
        <f>('mg-mL'!AO4*5)/1000</f>
        <v>4.1700000000000001E-2</v>
      </c>
      <c r="AM4" s="15">
        <f>('mg-mL'!AP4*5)/1000</f>
        <v>1.55E-2</v>
      </c>
      <c r="AN4" s="15">
        <f>('mg-mL'!AQ4*5)/1000</f>
        <v>1.46E-2</v>
      </c>
      <c r="AO4" s="15">
        <f>('mg-mL'!AR4*5)/1000</f>
        <v>3.5249999999999997E-2</v>
      </c>
      <c r="AP4" s="15">
        <f>('mg-mL'!AS4*5)/1000</f>
        <v>0.10335000000000001</v>
      </c>
      <c r="AQ4" s="15">
        <f>('mg-mL'!AT4*5)/1000</f>
        <v>7.9500000000000005E-3</v>
      </c>
      <c r="AR4" s="15"/>
      <c r="AS4" s="15">
        <f>('mg-mL'!AV4*5)/1000</f>
        <v>5.45E-3</v>
      </c>
      <c r="AT4" s="15">
        <f>('mg-mL'!AW4*5)/1000</f>
        <v>2.8250000000000001E-2</v>
      </c>
      <c r="AU4" s="78">
        <f>('mg-mL'!AX4*5)/1000</f>
        <v>5.67E-2</v>
      </c>
    </row>
    <row r="5" spans="2:47">
      <c r="B5" s="6" t="s">
        <v>4</v>
      </c>
      <c r="C5" s="36" t="s">
        <v>5</v>
      </c>
      <c r="D5" s="39"/>
      <c r="E5" s="15"/>
      <c r="F5" s="15"/>
      <c r="G5" s="15"/>
      <c r="H5" s="15"/>
      <c r="I5" s="15"/>
      <c r="J5" s="15"/>
      <c r="K5" s="15"/>
      <c r="L5" s="15"/>
      <c r="M5" s="15"/>
      <c r="N5" s="77"/>
      <c r="O5" s="39"/>
      <c r="P5" s="15"/>
      <c r="Q5" s="15">
        <f>('mg-mL'!T5*5)/1000</f>
        <v>6.1999999999999998E-3</v>
      </c>
      <c r="R5" s="15">
        <f>('mg-mL'!U5*5)/1000</f>
        <v>9.3500000000000007E-3</v>
      </c>
      <c r="S5" s="15"/>
      <c r="T5" s="15"/>
      <c r="U5" s="15"/>
      <c r="V5" s="15"/>
      <c r="W5" s="15"/>
      <c r="X5" s="15">
        <f>('mg-mL'!AA5*5)/1000</f>
        <v>6.45E-3</v>
      </c>
      <c r="Y5" s="78">
        <f>('mg-mL'!AB5*5)/1000</f>
        <v>6.1999999999999998E-3</v>
      </c>
      <c r="Z5" s="39"/>
      <c r="AA5" s="15"/>
      <c r="AB5" s="15"/>
      <c r="AC5" s="15"/>
      <c r="AD5" s="15"/>
      <c r="AE5" s="15"/>
      <c r="AF5" s="15"/>
      <c r="AG5" s="15"/>
      <c r="AH5" s="15"/>
      <c r="AI5" s="15"/>
      <c r="AJ5" s="78"/>
      <c r="AK5" s="79"/>
      <c r="AL5" s="15"/>
      <c r="AM5" s="15"/>
      <c r="AN5" s="15"/>
      <c r="AO5" s="15">
        <f>('mg-mL'!AR5*5)/1000</f>
        <v>3.4499999999999999E-3</v>
      </c>
      <c r="AP5" s="15"/>
      <c r="AQ5" s="15"/>
      <c r="AR5" s="15"/>
      <c r="AS5" s="15"/>
      <c r="AT5" s="15"/>
      <c r="AU5" s="78">
        <f>('mg-mL'!AX5*5)/1000</f>
        <v>3.8500000000000001E-3</v>
      </c>
    </row>
    <row r="6" spans="2:47">
      <c r="B6" s="6" t="s">
        <v>6</v>
      </c>
      <c r="C6" s="36" t="s">
        <v>7</v>
      </c>
      <c r="D6" s="39"/>
      <c r="E6" s="15"/>
      <c r="F6" s="15"/>
      <c r="G6" s="15"/>
      <c r="H6" s="15"/>
      <c r="I6" s="15"/>
      <c r="J6" s="15"/>
      <c r="K6" s="15"/>
      <c r="L6" s="15"/>
      <c r="M6" s="15"/>
      <c r="N6" s="77"/>
      <c r="O6" s="39"/>
      <c r="P6" s="15"/>
      <c r="Q6" s="15"/>
      <c r="R6" s="15"/>
      <c r="S6" s="15"/>
      <c r="T6" s="15"/>
      <c r="U6" s="15"/>
      <c r="V6" s="15"/>
      <c r="W6" s="15"/>
      <c r="X6" s="15"/>
      <c r="Y6" s="78"/>
      <c r="Z6" s="39"/>
      <c r="AA6" s="15"/>
      <c r="AB6" s="15"/>
      <c r="AC6" s="15"/>
      <c r="AD6" s="15"/>
      <c r="AE6" s="15"/>
      <c r="AF6" s="15"/>
      <c r="AG6" s="15"/>
      <c r="AH6" s="15"/>
      <c r="AI6" s="15"/>
      <c r="AJ6" s="78"/>
      <c r="AK6" s="79"/>
      <c r="AL6" s="15">
        <f>('mg-mL'!AO6*5)/1000</f>
        <v>1.0549999999999999E-2</v>
      </c>
      <c r="AM6" s="15"/>
      <c r="AN6" s="15">
        <f>('mg-mL'!AQ6*5)/1000</f>
        <v>5.6999999999999993E-3</v>
      </c>
      <c r="AO6" s="15">
        <f>('mg-mL'!AR6*5)/1000</f>
        <v>1.1100000000000002E-2</v>
      </c>
      <c r="AP6" s="15"/>
      <c r="AQ6" s="15"/>
      <c r="AR6" s="15">
        <f>('mg-mL'!AU6*5)/1000</f>
        <v>1.0749999999999999E-2</v>
      </c>
      <c r="AS6" s="15"/>
      <c r="AT6" s="15">
        <f>('mg-mL'!AW6*5)/1000</f>
        <v>9.75E-3</v>
      </c>
      <c r="AU6" s="78">
        <f>('mg-mL'!AX6*5)/1000</f>
        <v>1.52E-2</v>
      </c>
    </row>
    <row r="7" spans="2:47">
      <c r="B7" s="6" t="s">
        <v>8</v>
      </c>
      <c r="C7" s="19" t="s">
        <v>9</v>
      </c>
      <c r="D7" s="39">
        <f>('mg-mL'!G7*5)/1000</f>
        <v>1.8200000000000001E-2</v>
      </c>
      <c r="E7" s="15">
        <f>('mg-mL'!H7*5)/1000</f>
        <v>2.5499999999999998E-2</v>
      </c>
      <c r="F7" s="15">
        <f>('mg-mL'!I7*5)/1000</f>
        <v>1.5800000000000002E-2</v>
      </c>
      <c r="G7" s="15">
        <f>('mg-mL'!J7*5)/1000</f>
        <v>1.585E-2</v>
      </c>
      <c r="H7" s="15">
        <f>('mg-mL'!K7*5)/1000</f>
        <v>2.6549999999999997E-2</v>
      </c>
      <c r="I7" s="15">
        <f>('mg-mL'!L7*5)/1000</f>
        <v>1.4299999999999998E-2</v>
      </c>
      <c r="J7" s="15">
        <f>('mg-mL'!M7*5)/1000</f>
        <v>1.04E-2</v>
      </c>
      <c r="K7" s="15">
        <f>('mg-mL'!N7*5)/1000</f>
        <v>3.4099999999999998E-2</v>
      </c>
      <c r="L7" s="15">
        <f>('mg-mL'!O7*5)/1000</f>
        <v>4.1200000000000001E-2</v>
      </c>
      <c r="M7" s="15">
        <f>('mg-mL'!P7*5)/1000</f>
        <v>1.54E-2</v>
      </c>
      <c r="N7" s="77">
        <f>('mg-mL'!Q7*5)/1000</f>
        <v>6.6399999999999987E-2</v>
      </c>
      <c r="O7" s="39">
        <f>('mg-mL'!R7*5)/1000</f>
        <v>3.3100000000000004E-2</v>
      </c>
      <c r="P7" s="15">
        <f>('mg-mL'!S7*5)/1000</f>
        <v>3.1E-2</v>
      </c>
      <c r="Q7" s="15">
        <f>('mg-mL'!T7*5)/1000</f>
        <v>3.3450000000000001E-2</v>
      </c>
      <c r="R7" s="15">
        <f>('mg-mL'!U7*5)/1000</f>
        <v>6.13E-2</v>
      </c>
      <c r="S7" s="15">
        <f>('mg-mL'!V7*5)/1000</f>
        <v>3.0099999999999998E-2</v>
      </c>
      <c r="T7" s="15">
        <f>('mg-mL'!W7*5)/1000</f>
        <v>1.4250000000000001E-2</v>
      </c>
      <c r="U7" s="15">
        <f>('mg-mL'!X7*5)/1000</f>
        <v>5.7000000000000002E-2</v>
      </c>
      <c r="V7" s="15">
        <f>('mg-mL'!Y7*5)/1000</f>
        <v>7.0000000000000001E-3</v>
      </c>
      <c r="W7" s="15">
        <f>('mg-mL'!Z7*5)/1000</f>
        <v>1.2699999999999999E-2</v>
      </c>
      <c r="X7" s="15">
        <f>('mg-mL'!AA7*5)/1000</f>
        <v>9.6199999999999994E-2</v>
      </c>
      <c r="Y7" s="78">
        <f>('mg-mL'!AB7*5)/1000</f>
        <v>3.3450000000000001E-2</v>
      </c>
      <c r="Z7" s="39">
        <f>('mg-mL'!AC7*5)/1000</f>
        <v>4.2099999999999999E-2</v>
      </c>
      <c r="AA7" s="15">
        <f>('mg-mL'!AD7*5)/1000</f>
        <v>4.5749999999999999E-2</v>
      </c>
      <c r="AB7" s="15">
        <f>('mg-mL'!AE7*5)/1000</f>
        <v>1.8249999999999999E-2</v>
      </c>
      <c r="AC7" s="15">
        <f>('mg-mL'!AF7*5)/1000</f>
        <v>2.035E-2</v>
      </c>
      <c r="AD7" s="15">
        <f>('mg-mL'!AG7*5)/1000</f>
        <v>4.7199999999999999E-2</v>
      </c>
      <c r="AE7" s="15">
        <f>('mg-mL'!AH7*5)/1000</f>
        <v>1.5099999999999999E-2</v>
      </c>
      <c r="AF7" s="15">
        <f>('mg-mL'!AI7*5)/1000</f>
        <v>6.055E-2</v>
      </c>
      <c r="AG7" s="15">
        <f>('mg-mL'!AJ7*5)/1000</f>
        <v>9.8000000000000004E-2</v>
      </c>
      <c r="AH7" s="15">
        <f>('mg-mL'!AK7*5)/1000</f>
        <v>1.1599999999999999E-2</v>
      </c>
      <c r="AI7" s="15">
        <f>('mg-mL'!AL7*5)/1000</f>
        <v>4.6100000000000002E-2</v>
      </c>
      <c r="AJ7" s="78">
        <f>('mg-mL'!AM7*5)/1000</f>
        <v>1.0500000000000001E-2</v>
      </c>
      <c r="AK7" s="79">
        <f>('mg-mL'!AN7*5)/1000</f>
        <v>6.275E-2</v>
      </c>
      <c r="AL7" s="15">
        <f>('mg-mL'!AO7*5)/1000</f>
        <v>0.46314999999999995</v>
      </c>
      <c r="AM7" s="15">
        <f>('mg-mL'!AP7*5)/1000</f>
        <v>0.20180000000000001</v>
      </c>
      <c r="AN7" s="15">
        <f>('mg-mL'!AQ7*5)/1000</f>
        <v>0.18465000000000001</v>
      </c>
      <c r="AO7" s="15">
        <f>('mg-mL'!AR7*5)/1000</f>
        <v>0.44774999999999998</v>
      </c>
      <c r="AP7" s="15">
        <f>('mg-mL'!AS7*5)/1000</f>
        <v>0.15</v>
      </c>
      <c r="AQ7" s="15">
        <f>('mg-mL'!AT7*5)/1000</f>
        <v>0.14324999999999999</v>
      </c>
      <c r="AR7" s="15">
        <f>('mg-mL'!AU7*5)/1000</f>
        <v>0.41909999999999997</v>
      </c>
      <c r="AS7" s="15">
        <f>('mg-mL'!AV7*5)/1000</f>
        <v>0.12819999999999998</v>
      </c>
      <c r="AT7" s="15">
        <f>('mg-mL'!AW7*5)/1000</f>
        <v>0.18614999999999998</v>
      </c>
      <c r="AU7" s="78">
        <f>('mg-mL'!AX7*5)/1000</f>
        <v>0.64670000000000005</v>
      </c>
    </row>
    <row r="8" spans="2:47">
      <c r="B8" s="6" t="s">
        <v>10</v>
      </c>
      <c r="C8" s="19" t="s">
        <v>11</v>
      </c>
      <c r="D8" s="39"/>
      <c r="E8" s="15">
        <f>('mg-mL'!H8*5)/1000</f>
        <v>4.0500000000000006E-3</v>
      </c>
      <c r="F8" s="15"/>
      <c r="G8" s="15">
        <f>('mg-mL'!J8*5)/1000</f>
        <v>7.8000000000000005E-3</v>
      </c>
      <c r="H8" s="15"/>
      <c r="I8" s="15"/>
      <c r="J8" s="15"/>
      <c r="K8" s="15"/>
      <c r="L8" s="15">
        <f>('mg-mL'!O8*5)/1000</f>
        <v>5.8499999999999993E-3</v>
      </c>
      <c r="M8" s="15"/>
      <c r="N8" s="77">
        <f>('mg-mL'!Q8*5)/1000</f>
        <v>1.0549999999999999E-2</v>
      </c>
      <c r="O8" s="39"/>
      <c r="P8" s="15"/>
      <c r="Q8" s="15">
        <f>('mg-mL'!T8*5)/1000</f>
        <v>7.6500000000000005E-3</v>
      </c>
      <c r="R8" s="15">
        <f>('mg-mL'!U8*5)/1000</f>
        <v>8.0499999999999999E-3</v>
      </c>
      <c r="S8" s="15">
        <f>('mg-mL'!V8*5)/1000</f>
        <v>4.9000000000000007E-3</v>
      </c>
      <c r="T8" s="15"/>
      <c r="U8" s="15"/>
      <c r="V8" s="15"/>
      <c r="W8" s="15"/>
      <c r="X8" s="15">
        <f>('mg-mL'!AA8*5)/1000</f>
        <v>9.9000000000000008E-3</v>
      </c>
      <c r="Y8" s="78">
        <f>('mg-mL'!AB8*5)/1000</f>
        <v>7.6500000000000005E-3</v>
      </c>
      <c r="Z8" s="39">
        <f>('mg-mL'!AC8*5)/1000</f>
        <v>1.175E-2</v>
      </c>
      <c r="AA8" s="15">
        <f>('mg-mL'!AD8*5)/1000</f>
        <v>5.0999999999999995E-3</v>
      </c>
      <c r="AB8" s="15"/>
      <c r="AC8" s="15"/>
      <c r="AD8" s="15">
        <f>('mg-mL'!AG8*5)/1000</f>
        <v>7.4000000000000003E-3</v>
      </c>
      <c r="AE8" s="15">
        <f>('mg-mL'!AH8*5)/1000</f>
        <v>7.3499999999999998E-3</v>
      </c>
      <c r="AF8" s="15">
        <f>('mg-mL'!AI8*5)/1000</f>
        <v>1.285E-2</v>
      </c>
      <c r="AG8" s="15">
        <f>('mg-mL'!AJ8*5)/1000</f>
        <v>1.375E-2</v>
      </c>
      <c r="AH8" s="15"/>
      <c r="AI8" s="15">
        <f>('mg-mL'!AL8*5)/1000</f>
        <v>1.0049999999999998E-2</v>
      </c>
      <c r="AJ8" s="78"/>
      <c r="AK8" s="79">
        <f>('mg-mL'!AN8*5)/1000</f>
        <v>1.225E-2</v>
      </c>
      <c r="AL8" s="15">
        <f>('mg-mL'!AO8*5)/1000</f>
        <v>6.0949999999999997E-2</v>
      </c>
      <c r="AM8" s="15">
        <f>('mg-mL'!AP8*5)/1000</f>
        <v>3.6549999999999999E-2</v>
      </c>
      <c r="AN8" s="15">
        <f>('mg-mL'!AQ8*5)/1000</f>
        <v>2.9149999999999999E-2</v>
      </c>
      <c r="AO8" s="15">
        <f>('mg-mL'!AR8*5)/1000</f>
        <v>9.1549999999999992E-2</v>
      </c>
      <c r="AP8" s="15"/>
      <c r="AQ8" s="15">
        <f>('mg-mL'!AT8*5)/1000</f>
        <v>2.1200000000000004E-2</v>
      </c>
      <c r="AR8" s="15">
        <f>('mg-mL'!AU8*5)/1000</f>
        <v>5.4699999999999999E-2</v>
      </c>
      <c r="AS8" s="15">
        <f>('mg-mL'!AV8*5)/1000</f>
        <v>1.89E-2</v>
      </c>
      <c r="AT8" s="15">
        <f>('mg-mL'!AW8*5)/1000</f>
        <v>3.04E-2</v>
      </c>
      <c r="AU8" s="78">
        <f>('mg-mL'!AX8*5)/1000</f>
        <v>0.12255000000000001</v>
      </c>
    </row>
    <row r="9" spans="2:47">
      <c r="B9" s="6" t="s">
        <v>12</v>
      </c>
      <c r="C9" s="19" t="s">
        <v>13</v>
      </c>
      <c r="D9" s="39"/>
      <c r="E9" s="15"/>
      <c r="F9" s="15"/>
      <c r="G9" s="15"/>
      <c r="H9" s="15"/>
      <c r="I9" s="15"/>
      <c r="J9" s="15"/>
      <c r="K9" s="15"/>
      <c r="L9" s="15">
        <f>('mg-mL'!O9*5)/1000</f>
        <v>5.6999999999999993E-3</v>
      </c>
      <c r="M9" s="15"/>
      <c r="N9" s="77">
        <f>('mg-mL'!Q9*5)/1000</f>
        <v>8.8000000000000005E-3</v>
      </c>
      <c r="O9" s="39"/>
      <c r="P9" s="15"/>
      <c r="Q9" s="15"/>
      <c r="R9" s="15">
        <f>('mg-mL'!U9*5)/1000</f>
        <v>4.9000000000000007E-3</v>
      </c>
      <c r="S9" s="15"/>
      <c r="T9" s="15"/>
      <c r="U9" s="15"/>
      <c r="V9" s="15"/>
      <c r="W9" s="15"/>
      <c r="X9" s="15">
        <f>('mg-mL'!AA9*5)/1000</f>
        <v>7.1999999999999989E-3</v>
      </c>
      <c r="Y9" s="78"/>
      <c r="Z9" s="39"/>
      <c r="AA9" s="15"/>
      <c r="AB9" s="15"/>
      <c r="AC9" s="15"/>
      <c r="AD9" s="15"/>
      <c r="AE9" s="15"/>
      <c r="AF9" s="15"/>
      <c r="AG9" s="15">
        <f>('mg-mL'!AJ9*5)/1000</f>
        <v>6.0000000000000001E-3</v>
      </c>
      <c r="AH9" s="15"/>
      <c r="AI9" s="15"/>
      <c r="AJ9" s="78"/>
      <c r="AK9" s="79"/>
      <c r="AL9" s="15">
        <f>('mg-mL'!AO9*5)/1000</f>
        <v>2.215E-2</v>
      </c>
      <c r="AM9" s="15"/>
      <c r="AN9" s="15">
        <f>('mg-mL'!AQ9*5)/1000</f>
        <v>9.3500000000000007E-3</v>
      </c>
      <c r="AO9" s="15">
        <f>('mg-mL'!AR9*5)/1000</f>
        <v>2.3300000000000001E-2</v>
      </c>
      <c r="AP9" s="15"/>
      <c r="AQ9" s="15">
        <f>('mg-mL'!AT9*5)/1000</f>
        <v>7.45E-3</v>
      </c>
      <c r="AR9" s="15">
        <f>('mg-mL'!AU9*5)/1000</f>
        <v>1.8149999999999999E-2</v>
      </c>
      <c r="AS9" s="15">
        <f>('mg-mL'!AV9*5)/1000</f>
        <v>5.7999999999999996E-3</v>
      </c>
      <c r="AT9" s="15">
        <f>('mg-mL'!AW9*5)/1000</f>
        <v>8.9499999999999996E-3</v>
      </c>
      <c r="AU9" s="78">
        <f>('mg-mL'!AX9*5)/1000</f>
        <v>2.8250000000000001E-2</v>
      </c>
    </row>
    <row r="10" spans="2:47">
      <c r="B10" s="6" t="s">
        <v>14</v>
      </c>
      <c r="C10" s="19" t="s">
        <v>15</v>
      </c>
      <c r="D10" s="39"/>
      <c r="E10" s="15"/>
      <c r="F10" s="15"/>
      <c r="G10" s="15"/>
      <c r="H10" s="15"/>
      <c r="I10" s="15"/>
      <c r="J10" s="15"/>
      <c r="K10" s="15"/>
      <c r="L10" s="15"/>
      <c r="M10" s="15"/>
      <c r="N10" s="77"/>
      <c r="O10" s="39"/>
      <c r="P10" s="15"/>
      <c r="Q10" s="15"/>
      <c r="R10" s="15"/>
      <c r="S10" s="15"/>
      <c r="T10" s="15"/>
      <c r="U10" s="15"/>
      <c r="V10" s="15"/>
      <c r="W10" s="15"/>
      <c r="X10" s="15"/>
      <c r="Y10" s="78"/>
      <c r="Z10" s="39"/>
      <c r="AA10" s="15"/>
      <c r="AB10" s="15"/>
      <c r="AC10" s="15"/>
      <c r="AD10" s="15"/>
      <c r="AE10" s="15"/>
      <c r="AF10" s="15"/>
      <c r="AG10" s="15"/>
      <c r="AH10" s="15"/>
      <c r="AI10" s="15"/>
      <c r="AJ10" s="78"/>
      <c r="AK10" s="79"/>
      <c r="AL10" s="15">
        <f>('mg-mL'!AO10*5)/1000</f>
        <v>1.8200000000000001E-2</v>
      </c>
      <c r="AM10" s="15"/>
      <c r="AN10" s="15">
        <f>('mg-mL'!AQ10*5)/1000</f>
        <v>6.1500000000000001E-3</v>
      </c>
      <c r="AO10" s="15">
        <f>('mg-mL'!AR10*5)/1000</f>
        <v>1.8700000000000001E-2</v>
      </c>
      <c r="AP10" s="15"/>
      <c r="AQ10" s="15">
        <f>('mg-mL'!AT10*5)/1000</f>
        <v>7.45E-3</v>
      </c>
      <c r="AR10" s="15">
        <f>('mg-mL'!AU10*5)/1000</f>
        <v>1.035E-2</v>
      </c>
      <c r="AS10" s="15"/>
      <c r="AT10" s="15"/>
      <c r="AU10" s="78">
        <f>('mg-mL'!AX10*5)/1000</f>
        <v>2.035E-2</v>
      </c>
    </row>
    <row r="11" spans="2:47">
      <c r="B11" s="6" t="s">
        <v>16</v>
      </c>
      <c r="C11" s="19" t="s">
        <v>17</v>
      </c>
      <c r="D11" s="39">
        <f>('mg-mL'!G11*5)/1000</f>
        <v>1.24E-2</v>
      </c>
      <c r="E11" s="15">
        <f>('mg-mL'!H11*5)/1000</f>
        <v>1.8100000000000002E-2</v>
      </c>
      <c r="F11" s="15">
        <f>('mg-mL'!I11*5)/1000</f>
        <v>1.0199999999999999E-2</v>
      </c>
      <c r="G11" s="15">
        <f>('mg-mL'!J11*5)/1000</f>
        <v>1.035E-2</v>
      </c>
      <c r="H11" s="15">
        <f>('mg-mL'!K11*5)/1000</f>
        <v>1.6649999999999998E-2</v>
      </c>
      <c r="I11" s="15">
        <f>('mg-mL'!L11*5)/1000</f>
        <v>9.9000000000000008E-3</v>
      </c>
      <c r="J11" s="15">
        <f>('mg-mL'!M11*5)/1000</f>
        <v>6.8000000000000005E-3</v>
      </c>
      <c r="K11" s="15">
        <f>('mg-mL'!N11*5)/1000</f>
        <v>1.8550000000000001E-2</v>
      </c>
      <c r="L11" s="15">
        <f>('mg-mL'!O11*5)/1000</f>
        <v>2.435E-2</v>
      </c>
      <c r="M11" s="15">
        <f>('mg-mL'!P11*5)/1000</f>
        <v>1.04E-2</v>
      </c>
      <c r="N11" s="77">
        <f>('mg-mL'!Q11*5)/1000</f>
        <v>3.3450000000000001E-2</v>
      </c>
      <c r="O11" s="39">
        <f>('mg-mL'!R11*5)/1000</f>
        <v>2.895E-2</v>
      </c>
      <c r="P11" s="15">
        <f>('mg-mL'!S11*5)/1000</f>
        <v>1.805E-2</v>
      </c>
      <c r="Q11" s="15">
        <f>('mg-mL'!T11*5)/1000</f>
        <v>2.8799999999999996E-2</v>
      </c>
      <c r="R11" s="15">
        <f>('mg-mL'!U11*5)/1000</f>
        <v>2.8599999999999997E-2</v>
      </c>
      <c r="S11" s="15">
        <f>('mg-mL'!V11*5)/1000</f>
        <v>1.8949999999999998E-2</v>
      </c>
      <c r="T11" s="15">
        <f>('mg-mL'!W11*5)/1000</f>
        <v>1.205E-2</v>
      </c>
      <c r="U11" s="15">
        <f>('mg-mL'!X11*5)/1000</f>
        <v>4.0949999999999993E-2</v>
      </c>
      <c r="V11" s="15">
        <v>3.0000000000000001E-3</v>
      </c>
      <c r="W11" s="15">
        <f>('mg-mL'!Z11*5)/1000</f>
        <v>0.01</v>
      </c>
      <c r="X11" s="15">
        <f>('mg-mL'!AA11*5)/1000</f>
        <v>5.3749999999999999E-2</v>
      </c>
      <c r="Y11" s="78">
        <f>('mg-mL'!AB11*5)/1000</f>
        <v>2.8799999999999996E-2</v>
      </c>
      <c r="Z11" s="39">
        <f>('mg-mL'!AC11*5)/1000</f>
        <v>2.1649999999999999E-2</v>
      </c>
      <c r="AA11" s="15">
        <f>('mg-mL'!AD11*5)/1000</f>
        <v>2.1700000000000001E-2</v>
      </c>
      <c r="AB11" s="15">
        <f>('mg-mL'!AE11*5)/1000</f>
        <v>1.35E-2</v>
      </c>
      <c r="AC11" s="15">
        <f>('mg-mL'!AF11*5)/1000</f>
        <v>1.175E-2</v>
      </c>
      <c r="AD11" s="15">
        <f>('mg-mL'!AG11*5)/1000</f>
        <v>2.5600000000000001E-2</v>
      </c>
      <c r="AE11" s="15">
        <f>('mg-mL'!AH11*5)/1000</f>
        <v>9.3999999999999986E-3</v>
      </c>
      <c r="AF11" s="15">
        <f>('mg-mL'!AI11*5)/1000</f>
        <v>2.6200000000000005E-2</v>
      </c>
      <c r="AG11" s="15">
        <f>('mg-mL'!AJ11*5)/1000</f>
        <v>4.795E-2</v>
      </c>
      <c r="AH11" s="15">
        <f>('mg-mL'!AK11*5)/1000</f>
        <v>8.1000000000000013E-3</v>
      </c>
      <c r="AI11" s="15">
        <f>('mg-mL'!AL11*5)/1000</f>
        <v>2.1549999999999996E-2</v>
      </c>
      <c r="AJ11" s="78">
        <f>('mg-mL'!AM11*5)/1000</f>
        <v>7.7499999999999999E-3</v>
      </c>
      <c r="AK11" s="79">
        <f>('mg-mL'!AN11*5)/1000</f>
        <v>3.5049999999999998E-2</v>
      </c>
      <c r="AL11" s="15">
        <f>('mg-mL'!AO11*5)/1000</f>
        <v>0.23265</v>
      </c>
      <c r="AM11" s="15">
        <f>('mg-mL'!AP11*5)/1000</f>
        <v>0.10289999999999999</v>
      </c>
      <c r="AN11" s="15">
        <f>('mg-mL'!AQ11*5)/1000</f>
        <v>7.5950000000000004E-2</v>
      </c>
      <c r="AO11" s="15">
        <f>('mg-mL'!AR11*5)/1000</f>
        <v>0.20524999999999999</v>
      </c>
      <c r="AP11" s="15">
        <f>('mg-mL'!AS11*5)/1000</f>
        <v>5.4299999999999994E-2</v>
      </c>
      <c r="AQ11" s="15">
        <f>('mg-mL'!AT11*5)/1000</f>
        <v>4.9699999999999994E-2</v>
      </c>
      <c r="AR11" s="15">
        <f>('mg-mL'!AU11*5)/1000</f>
        <v>0.19844999999999999</v>
      </c>
      <c r="AS11" s="15">
        <f>('mg-mL'!AV11*5)/1000</f>
        <v>4.9000000000000002E-2</v>
      </c>
      <c r="AT11" s="15">
        <f>('mg-mL'!AW11*5)/1000</f>
        <v>9.0450000000000003E-2</v>
      </c>
      <c r="AU11" s="78">
        <f>('mg-mL'!AX11*5)/1000</f>
        <v>0.36075000000000002</v>
      </c>
    </row>
    <row r="12" spans="2:47">
      <c r="B12" s="6" t="s">
        <v>18</v>
      </c>
      <c r="C12" s="19" t="s">
        <v>19</v>
      </c>
      <c r="D12" s="39">
        <f>('mg-mL'!G12*5)/1000</f>
        <v>9.2000000000000016E-3</v>
      </c>
      <c r="E12" s="15">
        <f>('mg-mL'!H12*5)/1000</f>
        <v>1.4E-2</v>
      </c>
      <c r="F12" s="15">
        <f>('mg-mL'!I12*5)/1000</f>
        <v>1.1349999999999999E-2</v>
      </c>
      <c r="G12" s="15">
        <f>('mg-mL'!J12*5)/1000</f>
        <v>6.3E-3</v>
      </c>
      <c r="H12" s="15">
        <f>('mg-mL'!K12*5)/1000</f>
        <v>1.4299999999999998E-2</v>
      </c>
      <c r="I12" s="15"/>
      <c r="J12" s="15"/>
      <c r="K12" s="15">
        <f>('mg-mL'!N12*5)/1000</f>
        <v>2.2100000000000002E-2</v>
      </c>
      <c r="L12" s="15">
        <f>('mg-mL'!O12*5)/1000</f>
        <v>2.8549999999999999E-2</v>
      </c>
      <c r="M12" s="15"/>
      <c r="N12" s="77">
        <f>('mg-mL'!Q12*5)/1000</f>
        <v>5.2400000000000009E-2</v>
      </c>
      <c r="O12" s="39">
        <f>('mg-mL'!R12*5)/1000</f>
        <v>2.2549999999999997E-2</v>
      </c>
      <c r="P12" s="15">
        <f>('mg-mL'!S12*5)/1000</f>
        <v>2.7450000000000002E-2</v>
      </c>
      <c r="Q12" s="15">
        <f>('mg-mL'!T12*5)/1000</f>
        <v>3.1200000000000002E-2</v>
      </c>
      <c r="R12" s="15">
        <f>('mg-mL'!U12*5)/1000</f>
        <v>6.6349999999999992E-2</v>
      </c>
      <c r="S12" s="15">
        <f>('mg-mL'!V12*5)/1000</f>
        <v>2.1700000000000001E-2</v>
      </c>
      <c r="T12" s="15">
        <f>('mg-mL'!W12*5)/1000</f>
        <v>5.7499999999999999E-3</v>
      </c>
      <c r="U12" s="15"/>
      <c r="V12" s="15"/>
      <c r="W12" s="15">
        <f>('mg-mL'!Z12*5)/1000</f>
        <v>1.4299999999999998E-2</v>
      </c>
      <c r="X12" s="15">
        <f>('mg-mL'!AA12*5)/1000</f>
        <v>0.11425</v>
      </c>
      <c r="Y12" s="78">
        <f>('mg-mL'!AB12*5)/1000</f>
        <v>3.1200000000000002E-2</v>
      </c>
      <c r="Z12" s="39">
        <f>('mg-mL'!AC12*5)/1000</f>
        <v>5.6000000000000001E-2</v>
      </c>
      <c r="AA12" s="15">
        <f>('mg-mL'!AD12*5)/1000</f>
        <v>4.8250000000000001E-2</v>
      </c>
      <c r="AB12" s="15">
        <f>('mg-mL'!AE12*5)/1000</f>
        <v>2.0199999999999999E-2</v>
      </c>
      <c r="AC12" s="15">
        <f>('mg-mL'!AF12*5)/1000</f>
        <v>2.6850000000000002E-2</v>
      </c>
      <c r="AD12" s="15">
        <f>('mg-mL'!AG12*5)/1000</f>
        <v>4.265E-2</v>
      </c>
      <c r="AE12" s="15">
        <f>('mg-mL'!AH12*5)/1000</f>
        <v>6.6000000000000008E-3</v>
      </c>
      <c r="AF12" s="15">
        <f>('mg-mL'!AI12*5)/1000</f>
        <v>8.2750000000000004E-2</v>
      </c>
      <c r="AG12" s="15">
        <f>('mg-mL'!AJ12*5)/1000</f>
        <v>0.10619999999999999</v>
      </c>
      <c r="AH12" s="15"/>
      <c r="AI12" s="15">
        <f>('mg-mL'!AL12*5)/1000</f>
        <v>9.4949999999999993E-2</v>
      </c>
      <c r="AJ12" s="78"/>
      <c r="AK12" s="79">
        <f>('mg-mL'!AN12*5)/1000</f>
        <v>6.8349999999999994E-2</v>
      </c>
      <c r="AL12" s="15">
        <f>('mg-mL'!AO12*5)/1000</f>
        <v>1.0177499999999999</v>
      </c>
      <c r="AM12" s="15">
        <f>('mg-mL'!AP12*5)/1000</f>
        <v>0.25074999999999997</v>
      </c>
      <c r="AN12" s="15">
        <f>('mg-mL'!AQ12*5)/1000</f>
        <v>0.31089999999999995</v>
      </c>
      <c r="AO12" s="15">
        <f>('mg-mL'!AR12*5)/1000</f>
        <v>0.96034999999999993</v>
      </c>
      <c r="AP12" s="15">
        <f>('mg-mL'!AS12*5)/1000</f>
        <v>0.1003</v>
      </c>
      <c r="AQ12" s="15">
        <f>('mg-mL'!AT12*5)/1000</f>
        <v>0.48670000000000002</v>
      </c>
      <c r="AR12" s="15">
        <f>('mg-mL'!AU12*5)/1000</f>
        <v>0.50844999999999996</v>
      </c>
      <c r="AS12" s="15">
        <f>('mg-mL'!AV12*5)/1000</f>
        <v>0.19364999999999999</v>
      </c>
      <c r="AT12" s="15">
        <f>('mg-mL'!AW12*5)/1000</f>
        <v>0.27100000000000002</v>
      </c>
      <c r="AU12" s="78">
        <f>('mg-mL'!AX12*5)/1000</f>
        <v>1.2484500000000001</v>
      </c>
    </row>
    <row r="13" spans="2:47">
      <c r="B13" s="6" t="s">
        <v>20</v>
      </c>
      <c r="C13" s="19" t="s">
        <v>21</v>
      </c>
      <c r="D13" s="39"/>
      <c r="E13" s="15"/>
      <c r="F13" s="15"/>
      <c r="G13" s="15"/>
      <c r="H13" s="15"/>
      <c r="I13" s="15"/>
      <c r="J13" s="15"/>
      <c r="K13" s="15"/>
      <c r="L13" s="15"/>
      <c r="M13" s="15"/>
      <c r="N13" s="77"/>
      <c r="O13" s="39"/>
      <c r="P13" s="15"/>
      <c r="Q13" s="15"/>
      <c r="R13" s="15"/>
      <c r="S13" s="15"/>
      <c r="T13" s="15"/>
      <c r="U13" s="15"/>
      <c r="V13" s="15"/>
      <c r="W13" s="15"/>
      <c r="X13" s="15"/>
      <c r="Y13" s="78"/>
      <c r="Z13" s="39"/>
      <c r="AA13" s="15"/>
      <c r="AB13" s="15"/>
      <c r="AC13" s="15"/>
      <c r="AD13" s="15"/>
      <c r="AE13" s="15"/>
      <c r="AF13" s="15"/>
      <c r="AG13" s="15"/>
      <c r="AH13" s="15"/>
      <c r="AI13" s="15"/>
      <c r="AJ13" s="78"/>
      <c r="AK13" s="79"/>
      <c r="AL13" s="15">
        <f>('mg-mL'!AO13*5)/1000</f>
        <v>1.01E-2</v>
      </c>
      <c r="AM13" s="15"/>
      <c r="AN13" s="15">
        <f>('mg-mL'!AQ13*5)/1000</f>
        <v>3.3000000000000004E-3</v>
      </c>
      <c r="AO13" s="15">
        <f>('mg-mL'!AR13*5)/1000</f>
        <v>2.0899999999999998E-2</v>
      </c>
      <c r="AP13" s="15"/>
      <c r="AQ13" s="15">
        <f>('mg-mL'!AT13*5)/1000</f>
        <v>3.8500000000000001E-3</v>
      </c>
      <c r="AR13" s="15">
        <f>('mg-mL'!AU13*5)/1000</f>
        <v>6.1999999999999998E-3</v>
      </c>
      <c r="AS13" s="15"/>
      <c r="AT13" s="15">
        <f>('mg-mL'!AW13*5)/1000</f>
        <v>4.6500000000000005E-3</v>
      </c>
      <c r="AU13" s="78">
        <f>('mg-mL'!AX13*5)/1000</f>
        <v>2.9649999999999999E-2</v>
      </c>
    </row>
    <row r="14" spans="2:47">
      <c r="B14" s="6" t="s">
        <v>22</v>
      </c>
      <c r="C14" s="19" t="s">
        <v>23</v>
      </c>
      <c r="D14" s="39"/>
      <c r="E14" s="15"/>
      <c r="F14" s="15"/>
      <c r="G14" s="15"/>
      <c r="H14" s="15"/>
      <c r="I14" s="15"/>
      <c r="J14" s="15"/>
      <c r="K14" s="15"/>
      <c r="L14" s="15"/>
      <c r="M14" s="15"/>
      <c r="N14" s="77"/>
      <c r="O14" s="39"/>
      <c r="P14" s="15"/>
      <c r="Q14" s="15"/>
      <c r="R14" s="15"/>
      <c r="S14" s="15"/>
      <c r="T14" s="15"/>
      <c r="U14" s="15"/>
      <c r="V14" s="15"/>
      <c r="W14" s="15"/>
      <c r="X14" s="15"/>
      <c r="Y14" s="78"/>
      <c r="Z14" s="39"/>
      <c r="AA14" s="15"/>
      <c r="AB14" s="15"/>
      <c r="AC14" s="15"/>
      <c r="AD14" s="15"/>
      <c r="AE14" s="15"/>
      <c r="AF14" s="15"/>
      <c r="AG14" s="15"/>
      <c r="AH14" s="15"/>
      <c r="AI14" s="15"/>
      <c r="AJ14" s="78"/>
      <c r="AK14" s="79"/>
      <c r="AL14" s="15"/>
      <c r="AM14" s="15"/>
      <c r="AN14" s="15"/>
      <c r="AO14" s="15">
        <f>('mg-mL'!AR14*5)/1000</f>
        <v>8.0499999999999999E-3</v>
      </c>
      <c r="AP14" s="15"/>
      <c r="AQ14" s="15"/>
      <c r="AR14" s="15"/>
      <c r="AS14" s="15"/>
      <c r="AT14" s="15"/>
      <c r="AU14" s="78">
        <f>('mg-mL'!AX14*5)/1000</f>
        <v>1.0549999999999999E-2</v>
      </c>
    </row>
    <row r="15" spans="2:47">
      <c r="B15" s="6" t="s">
        <v>24</v>
      </c>
      <c r="C15" s="19" t="s">
        <v>25</v>
      </c>
      <c r="D15" s="39"/>
      <c r="E15" s="15"/>
      <c r="F15" s="15"/>
      <c r="G15" s="15"/>
      <c r="H15" s="15"/>
      <c r="I15" s="15"/>
      <c r="J15" s="15"/>
      <c r="K15" s="15"/>
      <c r="L15" s="15"/>
      <c r="M15" s="15"/>
      <c r="N15" s="77"/>
      <c r="O15" s="39"/>
      <c r="P15" s="15"/>
      <c r="Q15" s="15"/>
      <c r="R15" s="15"/>
      <c r="S15" s="15"/>
      <c r="T15" s="15"/>
      <c r="U15" s="15"/>
      <c r="V15" s="15"/>
      <c r="W15" s="15"/>
      <c r="X15" s="15"/>
      <c r="Y15" s="78"/>
      <c r="Z15" s="39"/>
      <c r="AA15" s="15"/>
      <c r="AB15" s="15"/>
      <c r="AC15" s="15"/>
      <c r="AD15" s="15"/>
      <c r="AE15" s="15"/>
      <c r="AF15" s="15"/>
      <c r="AG15" s="15"/>
      <c r="AH15" s="15"/>
      <c r="AI15" s="15"/>
      <c r="AJ15" s="78"/>
      <c r="AK15" s="79"/>
      <c r="AL15" s="15">
        <f>('mg-mL'!AO15*5)/1000</f>
        <v>4.7999999999999996E-3</v>
      </c>
      <c r="AM15" s="15"/>
      <c r="AN15" s="15"/>
      <c r="AO15" s="15">
        <f>('mg-mL'!AR15*5)/1000</f>
        <v>1.5049999999999999E-2</v>
      </c>
      <c r="AP15" s="15"/>
      <c r="AQ15" s="15"/>
      <c r="AR15" s="15"/>
      <c r="AS15" s="15"/>
      <c r="AT15" s="15"/>
      <c r="AU15" s="78">
        <f>('mg-mL'!AX15*5)/1000</f>
        <v>2.1850000000000001E-2</v>
      </c>
    </row>
    <row r="16" spans="2:47" ht="15.5">
      <c r="B16" s="6" t="s">
        <v>26</v>
      </c>
      <c r="C16" s="37" t="s">
        <v>27</v>
      </c>
      <c r="D16" s="39"/>
      <c r="E16" s="15"/>
      <c r="F16" s="15"/>
      <c r="G16" s="15"/>
      <c r="H16" s="15"/>
      <c r="I16" s="15"/>
      <c r="J16" s="15"/>
      <c r="K16" s="15"/>
      <c r="L16" s="15"/>
      <c r="M16" s="15"/>
      <c r="N16" s="77"/>
      <c r="O16" s="39"/>
      <c r="P16" s="15"/>
      <c r="Q16" s="15"/>
      <c r="R16" s="15"/>
      <c r="S16" s="15"/>
      <c r="T16" s="15"/>
      <c r="U16" s="15"/>
      <c r="V16" s="15"/>
      <c r="W16" s="15"/>
      <c r="X16" s="15"/>
      <c r="Y16" s="78"/>
      <c r="Z16" s="39"/>
      <c r="AA16" s="15"/>
      <c r="AB16" s="15"/>
      <c r="AC16" s="15"/>
      <c r="AD16" s="15"/>
      <c r="AE16" s="15"/>
      <c r="AF16" s="15"/>
      <c r="AG16" s="15"/>
      <c r="AH16" s="15"/>
      <c r="AI16" s="15"/>
      <c r="AJ16" s="78"/>
      <c r="AK16" s="79"/>
      <c r="AL16" s="15"/>
      <c r="AM16" s="15"/>
      <c r="AN16" s="15"/>
      <c r="AO16" s="15"/>
      <c r="AP16" s="15"/>
      <c r="AQ16" s="15"/>
      <c r="AR16" s="15"/>
      <c r="AS16" s="15"/>
      <c r="AT16" s="15"/>
      <c r="AU16" s="78">
        <f>('mg-mL'!AX16*5)/1000</f>
        <v>4.2000000000000006E-3</v>
      </c>
    </row>
    <row r="17" spans="2:47">
      <c r="B17" s="6" t="s">
        <v>28</v>
      </c>
      <c r="C17" s="19" t="s">
        <v>29</v>
      </c>
      <c r="D17" s="39"/>
      <c r="E17" s="15"/>
      <c r="F17" s="15"/>
      <c r="G17" s="15"/>
      <c r="H17" s="15"/>
      <c r="I17" s="15"/>
      <c r="J17" s="15"/>
      <c r="K17" s="15"/>
      <c r="L17" s="15"/>
      <c r="M17" s="15"/>
      <c r="N17" s="77"/>
      <c r="O17" s="39"/>
      <c r="P17" s="15"/>
      <c r="Q17" s="15"/>
      <c r="R17" s="15"/>
      <c r="S17" s="15"/>
      <c r="T17" s="15"/>
      <c r="U17" s="15"/>
      <c r="V17" s="15"/>
      <c r="W17" s="15"/>
      <c r="X17" s="15"/>
      <c r="Y17" s="78"/>
      <c r="Z17" s="39">
        <f>('mg-mL'!AC17*5)/1000</f>
        <v>8.1000000000000013E-3</v>
      </c>
      <c r="AA17" s="15">
        <f>('mg-mL'!AD17*5)/1000</f>
        <v>8.7500000000000008E-3</v>
      </c>
      <c r="AB17" s="15"/>
      <c r="AC17" s="15"/>
      <c r="AD17" s="15"/>
      <c r="AE17" s="15"/>
      <c r="AF17" s="15">
        <f>('mg-mL'!AI17*5)/1000</f>
        <v>9.4999999999999998E-3</v>
      </c>
      <c r="AG17" s="15">
        <f>('mg-mL'!AJ17*5)/1000</f>
        <v>1.2350000000000002E-2</v>
      </c>
      <c r="AH17" s="15"/>
      <c r="AI17" s="15">
        <f>('mg-mL'!AL17*5)/1000</f>
        <v>2.1649999999999999E-2</v>
      </c>
      <c r="AJ17" s="78"/>
      <c r="AK17" s="79">
        <f>('mg-mL'!AN17*5)/1000</f>
        <v>9.3500000000000007E-3</v>
      </c>
      <c r="AL17" s="15">
        <f>('mg-mL'!AO17*5)/1000</f>
        <v>0.19069999999999998</v>
      </c>
      <c r="AM17" s="15">
        <f>('mg-mL'!AP17*5)/1000</f>
        <v>6.0599999999999994E-2</v>
      </c>
      <c r="AN17" s="15">
        <f>('mg-mL'!AQ17*5)/1000</f>
        <v>5.6849999999999998E-2</v>
      </c>
      <c r="AO17" s="15">
        <f>('mg-mL'!AR17*5)/1000</f>
        <v>0.16889999999999999</v>
      </c>
      <c r="AP17" s="15">
        <f>('mg-mL'!AS17*5)/1000</f>
        <v>9.0450000000000003E-2</v>
      </c>
      <c r="AQ17" s="15">
        <f>('mg-mL'!AT17*5)/1000</f>
        <v>3.6899999999999995E-2</v>
      </c>
      <c r="AR17" s="15">
        <f>('mg-mL'!AU17*5)/1000</f>
        <v>7.9899999999999999E-2</v>
      </c>
      <c r="AS17" s="15">
        <f>('mg-mL'!AV17*5)/1000</f>
        <v>2.5899999999999999E-2</v>
      </c>
      <c r="AT17" s="15">
        <f>('mg-mL'!AW17*5)/1000</f>
        <v>2.7549999999999998E-2</v>
      </c>
      <c r="AU17" s="78">
        <f>('mg-mL'!AX17*5)/1000</f>
        <v>0.17019999999999999</v>
      </c>
    </row>
    <row r="18" spans="2:47">
      <c r="B18" s="6" t="s">
        <v>30</v>
      </c>
      <c r="C18" s="19" t="s">
        <v>31</v>
      </c>
      <c r="D18" s="39"/>
      <c r="E18" s="15"/>
      <c r="F18" s="15"/>
      <c r="G18" s="15"/>
      <c r="H18" s="15"/>
      <c r="I18" s="15"/>
      <c r="J18" s="15"/>
      <c r="K18" s="15"/>
      <c r="L18" s="15"/>
      <c r="M18" s="15"/>
      <c r="N18" s="77"/>
      <c r="O18" s="39"/>
      <c r="P18" s="15"/>
      <c r="Q18" s="15"/>
      <c r="R18" s="15"/>
      <c r="S18" s="15"/>
      <c r="T18" s="15"/>
      <c r="U18" s="15"/>
      <c r="V18" s="15"/>
      <c r="W18" s="15"/>
      <c r="X18" s="15"/>
      <c r="Y18" s="78"/>
      <c r="Z18" s="39"/>
      <c r="AA18" s="15"/>
      <c r="AB18" s="15"/>
      <c r="AC18" s="15"/>
      <c r="AD18" s="15"/>
      <c r="AE18" s="15"/>
      <c r="AF18" s="15"/>
      <c r="AG18" s="15"/>
      <c r="AH18" s="15"/>
      <c r="AI18" s="15"/>
      <c r="AJ18" s="78"/>
      <c r="AK18" s="79"/>
      <c r="AL18" s="15"/>
      <c r="AM18" s="15"/>
      <c r="AN18" s="15"/>
      <c r="AO18" s="15">
        <f>('mg-mL'!AR18*5)/1000</f>
        <v>8.9999999999999993E-3</v>
      </c>
      <c r="AP18" s="15"/>
      <c r="AQ18" s="15"/>
      <c r="AR18" s="15"/>
      <c r="AS18" s="15"/>
      <c r="AT18" s="15"/>
      <c r="AU18" s="78">
        <f>('mg-mL'!AX18*5)/1000</f>
        <v>1.1399999999999999E-2</v>
      </c>
    </row>
    <row r="19" spans="2:47">
      <c r="B19" s="6" t="s">
        <v>32</v>
      </c>
      <c r="C19" s="19" t="s">
        <v>33</v>
      </c>
      <c r="D19" s="39"/>
      <c r="E19" s="15">
        <f>('mg-mL'!H19*5)/1000</f>
        <v>9.8000000000000014E-3</v>
      </c>
      <c r="F19" s="15"/>
      <c r="G19" s="15"/>
      <c r="H19" s="15"/>
      <c r="I19" s="15"/>
      <c r="J19" s="15"/>
      <c r="K19" s="15">
        <f>('mg-mL'!N19*5)/1000</f>
        <v>1.2450000000000001E-2</v>
      </c>
      <c r="L19" s="15">
        <f>('mg-mL'!O19*5)/1000</f>
        <v>1.7450000000000004E-2</v>
      </c>
      <c r="M19" s="15"/>
      <c r="N19" s="77">
        <f>('mg-mL'!Q19*5)/1000</f>
        <v>3.3000000000000002E-2</v>
      </c>
      <c r="O19" s="39"/>
      <c r="P19" s="15"/>
      <c r="Q19" s="15">
        <f>('mg-mL'!T19*5)/1000</f>
        <v>1.1899999999999999E-2</v>
      </c>
      <c r="R19" s="15">
        <f>('mg-mL'!U19*5)/1000</f>
        <v>8.5000000000000006E-3</v>
      </c>
      <c r="S19" s="15"/>
      <c r="T19" s="15"/>
      <c r="U19" s="15"/>
      <c r="V19" s="15"/>
      <c r="W19" s="15"/>
      <c r="X19" s="15">
        <f>('mg-mL'!AA19*5)/1000</f>
        <v>1.1349999999999999E-2</v>
      </c>
      <c r="Y19" s="78">
        <f>('mg-mL'!AB19*5)/1000</f>
        <v>1.1899999999999999E-2</v>
      </c>
      <c r="Z19" s="39">
        <f>('mg-mL'!AC19*5)/1000</f>
        <v>8.1000000000000013E-3</v>
      </c>
      <c r="AA19" s="15">
        <f>('mg-mL'!AD19*5)/1000</f>
        <v>7.0499999999999998E-3</v>
      </c>
      <c r="AB19" s="15"/>
      <c r="AC19" s="15"/>
      <c r="AD19" s="15">
        <f>('mg-mL'!AG19*5)/1000</f>
        <v>8.4000000000000012E-3</v>
      </c>
      <c r="AE19" s="15"/>
      <c r="AF19" s="15">
        <f>('mg-mL'!AI19*5)/1000</f>
        <v>9.1500000000000001E-3</v>
      </c>
      <c r="AG19" s="15">
        <f>('mg-mL'!AJ19*5)/1000</f>
        <v>7.9000000000000008E-3</v>
      </c>
      <c r="AH19" s="15"/>
      <c r="AI19" s="15">
        <f>('mg-mL'!AL19*5)/1000</f>
        <v>6.8999999999999999E-3</v>
      </c>
      <c r="AJ19" s="78"/>
      <c r="AK19" s="79">
        <f>('mg-mL'!AN19*5)/1000</f>
        <v>1.8149999999999999E-2</v>
      </c>
      <c r="AL19" s="15">
        <f>('mg-mL'!AO19*5)/1000</f>
        <v>3.5249999999999997E-2</v>
      </c>
      <c r="AM19" s="15">
        <f>('mg-mL'!AP19*5)/1000</f>
        <v>0.04</v>
      </c>
      <c r="AN19" s="15">
        <f>('mg-mL'!AQ19*5)/1000</f>
        <v>2.8250000000000001E-2</v>
      </c>
      <c r="AO19" s="15">
        <f>('mg-mL'!AR19*5)/1000</f>
        <v>7.8899999999999998E-2</v>
      </c>
      <c r="AP19" s="15">
        <f>('mg-mL'!AS19*5)/1000</f>
        <v>3.6949999999999997E-2</v>
      </c>
      <c r="AQ19" s="15">
        <f>('mg-mL'!AT19*5)/1000</f>
        <v>2.7300000000000001E-2</v>
      </c>
      <c r="AR19" s="15">
        <f>('mg-mL'!AU19*5)/1000</f>
        <v>6.2E-2</v>
      </c>
      <c r="AS19" s="15">
        <f>('mg-mL'!AV19*5)/1000</f>
        <v>3.3950000000000001E-2</v>
      </c>
      <c r="AT19" s="15">
        <f>('mg-mL'!AW19*5)/1000</f>
        <v>9.0500000000000008E-3</v>
      </c>
      <c r="AU19" s="78">
        <f>('mg-mL'!AX19*5)/1000</f>
        <v>0.12310000000000001</v>
      </c>
    </row>
    <row r="20" spans="2:47">
      <c r="B20" s="6" t="s">
        <v>34</v>
      </c>
      <c r="C20" s="19" t="s">
        <v>35</v>
      </c>
      <c r="D20" s="39"/>
      <c r="E20" s="15"/>
      <c r="F20" s="15"/>
      <c r="G20" s="15"/>
      <c r="H20" s="15"/>
      <c r="I20" s="15"/>
      <c r="J20" s="15"/>
      <c r="K20" s="15"/>
      <c r="L20" s="15"/>
      <c r="M20" s="15"/>
      <c r="N20" s="77"/>
      <c r="O20" s="39"/>
      <c r="P20" s="15"/>
      <c r="Q20" s="15"/>
      <c r="R20" s="15"/>
      <c r="S20" s="15"/>
      <c r="T20" s="15"/>
      <c r="U20" s="15"/>
      <c r="V20" s="15"/>
      <c r="W20" s="15"/>
      <c r="X20" s="15"/>
      <c r="Y20" s="78"/>
      <c r="Z20" s="39"/>
      <c r="AA20" s="15"/>
      <c r="AB20" s="15"/>
      <c r="AC20" s="15"/>
      <c r="AD20" s="15"/>
      <c r="AE20" s="15"/>
      <c r="AF20" s="15">
        <f>('mg-mL'!AI20*5)/1000</f>
        <v>1.4299999999999998E-2</v>
      </c>
      <c r="AG20" s="15"/>
      <c r="AH20" s="15"/>
      <c r="AI20" s="15">
        <f>('mg-mL'!AL20*5)/1000</f>
        <v>1.1650000000000001E-2</v>
      </c>
      <c r="AJ20" s="78"/>
      <c r="AK20" s="79"/>
      <c r="AL20" s="15">
        <f>('mg-mL'!AO20*5)/1000</f>
        <v>6.8000000000000005E-2</v>
      </c>
      <c r="AM20" s="15"/>
      <c r="AN20" s="15">
        <f>('mg-mL'!AQ20*5)/1000</f>
        <v>3.755E-2</v>
      </c>
      <c r="AO20" s="15">
        <f>('mg-mL'!AR20*5)/1000</f>
        <v>0.12005000000000002</v>
      </c>
      <c r="AP20" s="15"/>
      <c r="AQ20" s="15">
        <f>('mg-mL'!AT20*5)/1000</f>
        <v>1.575E-2</v>
      </c>
      <c r="AR20" s="15"/>
      <c r="AS20" s="15">
        <f>('mg-mL'!AV20*5)/1000</f>
        <v>4.4050000000000006E-2</v>
      </c>
      <c r="AT20" s="15">
        <f>('mg-mL'!AW20*5)/1000</f>
        <v>1.4500000000000001E-2</v>
      </c>
      <c r="AU20" s="78">
        <f>('mg-mL'!AX20*5)/1000</f>
        <v>0.19594999999999999</v>
      </c>
    </row>
    <row r="21" spans="2:47" ht="15.5">
      <c r="B21" s="10" t="s">
        <v>36</v>
      </c>
      <c r="C21" s="38" t="s">
        <v>37</v>
      </c>
      <c r="D21" s="39"/>
      <c r="E21" s="15"/>
      <c r="F21" s="15"/>
      <c r="G21" s="15"/>
      <c r="H21" s="15"/>
      <c r="I21" s="15"/>
      <c r="J21" s="15"/>
      <c r="K21" s="15"/>
      <c r="L21" s="15"/>
      <c r="M21" s="15"/>
      <c r="N21" s="77"/>
      <c r="O21" s="39"/>
      <c r="P21" s="15"/>
      <c r="Q21" s="15"/>
      <c r="R21" s="15"/>
      <c r="S21" s="15"/>
      <c r="T21" s="15"/>
      <c r="U21" s="15"/>
      <c r="V21" s="15"/>
      <c r="W21" s="15"/>
      <c r="X21" s="15"/>
      <c r="Y21" s="78"/>
      <c r="Z21" s="39"/>
      <c r="AA21" s="15"/>
      <c r="AB21" s="15"/>
      <c r="AC21" s="15"/>
      <c r="AD21" s="15"/>
      <c r="AE21" s="15"/>
      <c r="AF21" s="15"/>
      <c r="AG21" s="15"/>
      <c r="AH21" s="15"/>
      <c r="AI21" s="15"/>
      <c r="AJ21" s="78"/>
      <c r="AK21" s="79"/>
      <c r="AL21" s="15"/>
      <c r="AM21" s="15"/>
      <c r="AN21" s="15"/>
      <c r="AO21" s="15"/>
      <c r="AP21" s="15"/>
      <c r="AQ21" s="15"/>
      <c r="AR21" s="15"/>
      <c r="AS21" s="15"/>
      <c r="AT21" s="15"/>
      <c r="AU21" s="78">
        <f>('mg-mL'!AX21*5)/1000</f>
        <v>9.1000000000000004E-3</v>
      </c>
    </row>
    <row r="22" spans="2:47">
      <c r="B22" s="6" t="s">
        <v>38</v>
      </c>
      <c r="C22" s="19" t="s">
        <v>39</v>
      </c>
      <c r="D22" s="39"/>
      <c r="E22" s="15"/>
      <c r="F22" s="15"/>
      <c r="G22" s="15"/>
      <c r="H22" s="15"/>
      <c r="I22" s="15"/>
      <c r="J22" s="15"/>
      <c r="K22" s="15"/>
      <c r="L22" s="15"/>
      <c r="M22" s="15"/>
      <c r="N22" s="77"/>
      <c r="O22" s="39"/>
      <c r="P22" s="15"/>
      <c r="Q22" s="15"/>
      <c r="R22" s="15"/>
      <c r="S22" s="15"/>
      <c r="T22" s="15"/>
      <c r="U22" s="15"/>
      <c r="V22" s="15"/>
      <c r="W22" s="15"/>
      <c r="X22" s="15"/>
      <c r="Y22" s="78"/>
      <c r="Z22" s="39"/>
      <c r="AA22" s="15"/>
      <c r="AB22" s="15"/>
      <c r="AC22" s="15"/>
      <c r="AD22" s="15"/>
      <c r="AE22" s="15"/>
      <c r="AF22" s="15"/>
      <c r="AG22" s="15"/>
      <c r="AH22" s="15"/>
      <c r="AI22" s="15"/>
      <c r="AJ22" s="78"/>
      <c r="AK22" s="79"/>
      <c r="AL22" s="15">
        <f>('mg-mL'!AO22*5)/1000</f>
        <v>2.775E-2</v>
      </c>
      <c r="AM22" s="15"/>
      <c r="AN22" s="15"/>
      <c r="AO22" s="15">
        <f>('mg-mL'!AR22*5)/1000</f>
        <v>1.8200000000000001E-2</v>
      </c>
      <c r="AP22" s="15"/>
      <c r="AQ22" s="15"/>
      <c r="AR22" s="15">
        <f>('mg-mL'!AU22*5)/1000</f>
        <v>1.1599999999999999E-2</v>
      </c>
      <c r="AS22" s="15"/>
      <c r="AT22" s="15"/>
      <c r="AU22" s="78">
        <f>('mg-mL'!AX22*5)/1000</f>
        <v>1.8249999999999999E-2</v>
      </c>
    </row>
    <row r="23" spans="2:47">
      <c r="B23" s="6" t="s">
        <v>40</v>
      </c>
      <c r="C23" s="19" t="s">
        <v>41</v>
      </c>
      <c r="D23" s="39"/>
      <c r="E23" s="15"/>
      <c r="F23" s="15"/>
      <c r="G23" s="15"/>
      <c r="H23" s="15"/>
      <c r="I23" s="15"/>
      <c r="J23" s="15"/>
      <c r="K23" s="15"/>
      <c r="L23" s="15"/>
      <c r="M23" s="15"/>
      <c r="N23" s="77"/>
      <c r="O23" s="39"/>
      <c r="P23" s="15"/>
      <c r="Q23" s="15"/>
      <c r="R23" s="15"/>
      <c r="S23" s="15"/>
      <c r="T23" s="15"/>
      <c r="U23" s="15"/>
      <c r="V23" s="15"/>
      <c r="W23" s="15"/>
      <c r="X23" s="15"/>
      <c r="Y23" s="78"/>
      <c r="Z23" s="39"/>
      <c r="AA23" s="15"/>
      <c r="AB23" s="15"/>
      <c r="AC23" s="15"/>
      <c r="AD23" s="15"/>
      <c r="AE23" s="15"/>
      <c r="AF23" s="15"/>
      <c r="AG23" s="15"/>
      <c r="AH23" s="15"/>
      <c r="AI23" s="15"/>
      <c r="AJ23" s="78"/>
      <c r="AK23" s="79"/>
      <c r="AL23" s="15">
        <f>('mg-mL'!AO23*5)/1000</f>
        <v>3.8100000000000002E-2</v>
      </c>
      <c r="AM23" s="15"/>
      <c r="AN23" s="15">
        <f>('mg-mL'!AQ23*5)/1000</f>
        <v>1.8700000000000001E-2</v>
      </c>
      <c r="AO23" s="15">
        <f>('mg-mL'!AR23*5)/1000</f>
        <v>6.9949999999999998E-2</v>
      </c>
      <c r="AP23" s="15"/>
      <c r="AQ23" s="15">
        <f>('mg-mL'!AT23*5)/1000</f>
        <v>3.4599999999999999E-2</v>
      </c>
      <c r="AR23" s="15">
        <f>('mg-mL'!AU23*5)/1000</f>
        <v>3.1150000000000001E-2</v>
      </c>
      <c r="AS23" s="15">
        <f>('mg-mL'!AV23*5)/1000</f>
        <v>2.5600000000000001E-2</v>
      </c>
      <c r="AT23" s="15"/>
      <c r="AU23" s="78">
        <f>('mg-mL'!AX23*5)/1000</f>
        <v>9.0199999999999989E-2</v>
      </c>
    </row>
    <row r="24" spans="2:47">
      <c r="B24" s="6" t="s">
        <v>42</v>
      </c>
      <c r="C24" s="19" t="s">
        <v>43</v>
      </c>
      <c r="D24" s="39">
        <f>('mg-mL'!G24*5)/1000</f>
        <v>1.77E-2</v>
      </c>
      <c r="E24" s="15">
        <f>('mg-mL'!H24*5)/1000</f>
        <v>3.1150000000000001E-2</v>
      </c>
      <c r="F24" s="15">
        <f>('mg-mL'!I24*5)/1000</f>
        <v>7.0499999999999998E-3</v>
      </c>
      <c r="G24" s="15">
        <f>('mg-mL'!J24*5)/1000</f>
        <v>6.8999999999999999E-3</v>
      </c>
      <c r="H24" s="15">
        <f>('mg-mL'!K24*5)/1000</f>
        <v>7.3499999999999998E-3</v>
      </c>
      <c r="I24" s="15"/>
      <c r="J24" s="15"/>
      <c r="K24" s="15">
        <f>('mg-mL'!N24*5)/1000</f>
        <v>4.2549999999999998E-2</v>
      </c>
      <c r="L24" s="15">
        <f>('mg-mL'!O24*5)/1000</f>
        <v>5.4850000000000003E-2</v>
      </c>
      <c r="M24" s="15"/>
      <c r="N24" s="77">
        <f>('mg-mL'!Q24*5)/1000</f>
        <v>8.0099999999999991E-2</v>
      </c>
      <c r="O24" s="39">
        <f>('mg-mL'!R24*5)/1000</f>
        <v>1.0049999999999998E-2</v>
      </c>
      <c r="P24" s="15">
        <f>('mg-mL'!S24*5)/1000</f>
        <v>8.1499999999999993E-3</v>
      </c>
      <c r="Q24" s="15">
        <f>('mg-mL'!T24*5)/1000</f>
        <v>3.5000000000000003E-2</v>
      </c>
      <c r="R24" s="15">
        <f>('mg-mL'!U24*5)/1000</f>
        <v>3.2400000000000005E-2</v>
      </c>
      <c r="S24" s="15">
        <f>('mg-mL'!V24*5)/1000</f>
        <v>2.7699999999999999E-2</v>
      </c>
      <c r="T24" s="15">
        <f>('mg-mL'!W24*5)/1000</f>
        <v>8.0000000000000002E-3</v>
      </c>
      <c r="U24" s="15"/>
      <c r="V24" s="15"/>
      <c r="W24" s="15"/>
      <c r="X24" s="15">
        <f>('mg-mL'!AA24*5)/1000</f>
        <v>7.22E-2</v>
      </c>
      <c r="Y24" s="78">
        <f>('mg-mL'!AB24*5)/1000</f>
        <v>3.5000000000000003E-2</v>
      </c>
      <c r="Z24" s="39">
        <f>('mg-mL'!AC24*5)/1000</f>
        <v>8.3800000000000013E-2</v>
      </c>
      <c r="AA24" s="15">
        <f>('mg-mL'!AD24*5)/1000</f>
        <v>9.7699999999999995E-2</v>
      </c>
      <c r="AB24" s="15"/>
      <c r="AC24" s="15">
        <f>('mg-mL'!AF24*5)/1000</f>
        <v>3.4449999999999995E-2</v>
      </c>
      <c r="AD24" s="15">
        <f>('mg-mL'!AG24*5)/1000</f>
        <v>5.8999999999999997E-2</v>
      </c>
      <c r="AE24" s="15">
        <f>('mg-mL'!AH24*5)/1000</f>
        <v>1.325E-2</v>
      </c>
      <c r="AF24" s="15">
        <f>('mg-mL'!AI24*5)/1000</f>
        <v>0.11749999999999999</v>
      </c>
      <c r="AG24" s="15">
        <f>('mg-mL'!AJ24*5)/1000</f>
        <v>7.4499999999999997E-2</v>
      </c>
      <c r="AH24" s="15"/>
      <c r="AI24" s="15">
        <f>('mg-mL'!AL24*5)/1000</f>
        <v>0.10775</v>
      </c>
      <c r="AJ24" s="78"/>
      <c r="AK24" s="79">
        <f>('mg-mL'!AN24*5)/1000</f>
        <v>8.4849999999999995E-2</v>
      </c>
      <c r="AL24" s="15">
        <f>('mg-mL'!AO24*5)/1000</f>
        <v>0.57325000000000004</v>
      </c>
      <c r="AM24" s="15">
        <f>('mg-mL'!AP24*5)/1000</f>
        <v>8.0600000000000005E-2</v>
      </c>
      <c r="AN24" s="15">
        <f>('mg-mL'!AQ24*5)/1000</f>
        <v>0.2954</v>
      </c>
      <c r="AO24" s="15">
        <f>('mg-mL'!AR24*5)/1000</f>
        <v>1.2758</v>
      </c>
      <c r="AP24" s="15"/>
      <c r="AQ24" s="15">
        <f>('mg-mL'!AT24*5)/1000</f>
        <v>0.26739999999999997</v>
      </c>
      <c r="AR24" s="15">
        <f>('mg-mL'!AU24*5)/1000</f>
        <v>0.38474999999999998</v>
      </c>
      <c r="AS24" s="15">
        <f>('mg-mL'!AV24*5)/1000</f>
        <v>0.35090000000000005</v>
      </c>
      <c r="AT24" s="15">
        <f>('mg-mL'!AW24*5)/1000</f>
        <v>8.7499999999999994E-2</v>
      </c>
      <c r="AU24" s="78">
        <f>('mg-mL'!AX24*5)/1000</f>
        <v>1.26325</v>
      </c>
    </row>
    <row r="25" spans="2:47">
      <c r="B25" s="6" t="s">
        <v>44</v>
      </c>
      <c r="C25" s="19" t="s">
        <v>45</v>
      </c>
      <c r="D25" s="39"/>
      <c r="E25" s="15"/>
      <c r="F25" s="15"/>
      <c r="G25" s="15"/>
      <c r="H25" s="15"/>
      <c r="I25" s="15"/>
      <c r="J25" s="15"/>
      <c r="K25" s="15"/>
      <c r="L25" s="15"/>
      <c r="M25" s="15"/>
      <c r="N25" s="77"/>
      <c r="O25" s="39"/>
      <c r="P25" s="15"/>
      <c r="Q25" s="15"/>
      <c r="R25" s="15"/>
      <c r="S25" s="15"/>
      <c r="T25" s="15"/>
      <c r="U25" s="15"/>
      <c r="V25" s="15"/>
      <c r="W25" s="15"/>
      <c r="X25" s="15"/>
      <c r="Y25" s="78"/>
      <c r="Z25" s="39"/>
      <c r="AA25" s="15"/>
      <c r="AB25" s="15"/>
      <c r="AC25" s="15"/>
      <c r="AD25" s="15"/>
      <c r="AE25" s="15"/>
      <c r="AF25" s="15"/>
      <c r="AG25" s="15"/>
      <c r="AH25" s="15"/>
      <c r="AI25" s="15"/>
      <c r="AJ25" s="78"/>
      <c r="AK25" s="79"/>
      <c r="AL25" s="15"/>
      <c r="AM25" s="15"/>
      <c r="AN25" s="15"/>
      <c r="AO25" s="15"/>
      <c r="AP25" s="15"/>
      <c r="AQ25" s="15"/>
      <c r="AR25" s="15">
        <f>('mg-mL'!AU25*5)/1000</f>
        <v>7.1999999999999989E-3</v>
      </c>
      <c r="AS25" s="15"/>
      <c r="AT25" s="15"/>
      <c r="AU25" s="78">
        <f>('mg-mL'!AX25*5)/1000</f>
        <v>1.3100000000000002E-2</v>
      </c>
    </row>
    <row r="26" spans="2:47" ht="15" thickBot="1">
      <c r="B26" s="6" t="s">
        <v>46</v>
      </c>
      <c r="C26" s="19" t="s">
        <v>47</v>
      </c>
      <c r="D26" s="44"/>
      <c r="E26" s="42"/>
      <c r="F26" s="42"/>
      <c r="G26" s="42"/>
      <c r="H26" s="42"/>
      <c r="I26" s="42"/>
      <c r="J26" s="42"/>
      <c r="K26" s="42"/>
      <c r="L26" s="42"/>
      <c r="M26" s="42"/>
      <c r="N26" s="80"/>
      <c r="O26" s="44"/>
      <c r="P26" s="42"/>
      <c r="Q26" s="42"/>
      <c r="R26" s="42"/>
      <c r="S26" s="42"/>
      <c r="T26" s="42"/>
      <c r="U26" s="42"/>
      <c r="V26" s="42"/>
      <c r="W26" s="42"/>
      <c r="X26" s="42"/>
      <c r="Y26" s="81"/>
      <c r="Z26" s="44"/>
      <c r="AA26" s="42"/>
      <c r="AB26" s="42"/>
      <c r="AC26" s="42"/>
      <c r="AD26" s="42"/>
      <c r="AE26" s="42"/>
      <c r="AF26" s="42"/>
      <c r="AG26" s="42"/>
      <c r="AH26" s="42"/>
      <c r="AI26" s="42"/>
      <c r="AJ26" s="81"/>
      <c r="AK26" s="82"/>
      <c r="AL26" s="42">
        <f>('mg-mL'!AO26*5)/1000</f>
        <v>1.7250000000000001E-2</v>
      </c>
      <c r="AM26" s="42"/>
      <c r="AN26" s="42"/>
      <c r="AO26" s="42">
        <f>('mg-mL'!AR26*5)/1000</f>
        <v>0.01</v>
      </c>
      <c r="AP26" s="42"/>
      <c r="AQ26" s="42"/>
      <c r="AR26" s="42"/>
      <c r="AS26" s="42"/>
      <c r="AT26" s="42">
        <f>('mg-mL'!AW26*5)/1000</f>
        <v>9.3500000000000007E-3</v>
      </c>
      <c r="AU26" s="81"/>
    </row>
    <row r="28" spans="2:47">
      <c r="D28">
        <f>SUM(D4:D26)</f>
        <v>5.7500000000000002E-2</v>
      </c>
    </row>
  </sheetData>
  <mergeCells count="5">
    <mergeCell ref="D2:N2"/>
    <mergeCell ref="O2:Y2"/>
    <mergeCell ref="Z2:AJ2"/>
    <mergeCell ref="AK2:AU2"/>
    <mergeCell ref="D1:AU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52972-D53F-44B7-A12C-ABAEFB12ECFA}">
  <dimension ref="B1:AU2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N4" sqref="AN4"/>
    </sheetView>
  </sheetViews>
  <sheetFormatPr baseColWidth="10" defaultRowHeight="14.5"/>
  <cols>
    <col min="3" max="3" width="19.453125" customWidth="1"/>
  </cols>
  <sheetData>
    <row r="1" spans="2:47" ht="17" thickBot="1">
      <c r="D1" s="128" t="s">
        <v>60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</row>
    <row r="2" spans="2:47" ht="15" thickBot="1">
      <c r="D2" s="131" t="s">
        <v>53</v>
      </c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1" t="s">
        <v>54</v>
      </c>
      <c r="P2" s="132"/>
      <c r="Q2" s="132"/>
      <c r="R2" s="132"/>
      <c r="S2" s="132"/>
      <c r="T2" s="132"/>
      <c r="U2" s="132"/>
      <c r="V2" s="132"/>
      <c r="W2" s="132"/>
      <c r="X2" s="132"/>
      <c r="Y2" s="134"/>
      <c r="Z2" s="131" t="s">
        <v>55</v>
      </c>
      <c r="AA2" s="132"/>
      <c r="AB2" s="132"/>
      <c r="AC2" s="132"/>
      <c r="AD2" s="132"/>
      <c r="AE2" s="132"/>
      <c r="AF2" s="132"/>
      <c r="AG2" s="132"/>
      <c r="AH2" s="132"/>
      <c r="AI2" s="132"/>
      <c r="AJ2" s="134"/>
      <c r="AK2" s="135" t="s">
        <v>57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4"/>
    </row>
    <row r="3" spans="2:47" ht="15.5">
      <c r="B3" s="6" t="s">
        <v>0</v>
      </c>
      <c r="C3" s="19" t="s">
        <v>1</v>
      </c>
      <c r="D3" s="57">
        <v>48</v>
      </c>
      <c r="E3" s="58">
        <v>57</v>
      </c>
      <c r="F3" s="58">
        <v>1</v>
      </c>
      <c r="G3" s="59">
        <v>52</v>
      </c>
      <c r="H3" s="59">
        <v>25</v>
      </c>
      <c r="I3" s="58">
        <v>36</v>
      </c>
      <c r="J3" s="58">
        <v>11</v>
      </c>
      <c r="K3" s="59">
        <v>546</v>
      </c>
      <c r="L3" s="60">
        <v>551</v>
      </c>
      <c r="M3" s="58">
        <v>1059</v>
      </c>
      <c r="N3" s="61">
        <v>1060</v>
      </c>
      <c r="O3" s="62">
        <v>179</v>
      </c>
      <c r="P3" s="58">
        <v>97</v>
      </c>
      <c r="Q3" s="59">
        <v>99</v>
      </c>
      <c r="R3" s="59">
        <v>178</v>
      </c>
      <c r="S3" s="60">
        <v>142</v>
      </c>
      <c r="T3" s="60">
        <v>307</v>
      </c>
      <c r="U3" s="58">
        <v>91</v>
      </c>
      <c r="V3" s="58">
        <v>98</v>
      </c>
      <c r="W3" s="60">
        <v>269</v>
      </c>
      <c r="X3" s="60">
        <v>289</v>
      </c>
      <c r="Y3" s="63">
        <v>392</v>
      </c>
      <c r="Z3" s="64">
        <v>53</v>
      </c>
      <c r="AA3" s="65">
        <v>106</v>
      </c>
      <c r="AB3" s="65">
        <v>264</v>
      </c>
      <c r="AC3" s="65">
        <v>47</v>
      </c>
      <c r="AD3" s="65">
        <v>66</v>
      </c>
      <c r="AE3" s="65">
        <v>586</v>
      </c>
      <c r="AF3" s="65">
        <v>630</v>
      </c>
      <c r="AG3" s="65">
        <v>720</v>
      </c>
      <c r="AH3" s="65">
        <v>343</v>
      </c>
      <c r="AI3" s="65">
        <v>644</v>
      </c>
      <c r="AJ3" s="66">
        <v>897</v>
      </c>
      <c r="AK3" s="67">
        <v>2</v>
      </c>
      <c r="AL3" s="65">
        <v>111</v>
      </c>
      <c r="AM3" s="65">
        <v>103</v>
      </c>
      <c r="AN3" s="65">
        <v>130</v>
      </c>
      <c r="AO3" s="65">
        <v>63</v>
      </c>
      <c r="AP3" s="65">
        <v>201</v>
      </c>
      <c r="AQ3" s="65">
        <v>246</v>
      </c>
      <c r="AR3" s="65">
        <v>341</v>
      </c>
      <c r="AS3" s="65">
        <v>28</v>
      </c>
      <c r="AT3" s="65">
        <v>119</v>
      </c>
      <c r="AU3" s="66">
        <v>198</v>
      </c>
    </row>
    <row r="4" spans="2:47">
      <c r="B4" s="6" t="s">
        <v>2</v>
      </c>
      <c r="C4" s="36" t="s">
        <v>3</v>
      </c>
      <c r="D4" s="39"/>
      <c r="E4" s="15"/>
      <c r="F4" s="15"/>
      <c r="G4" s="15"/>
      <c r="H4" s="15"/>
      <c r="I4" s="15"/>
      <c r="J4" s="15"/>
      <c r="K4" s="15"/>
      <c r="L4" s="15"/>
      <c r="M4" s="15"/>
      <c r="N4" s="77"/>
      <c r="O4" s="39"/>
      <c r="P4" s="15"/>
      <c r="Q4" s="15"/>
      <c r="R4" s="15"/>
      <c r="S4" s="15"/>
      <c r="T4" s="15"/>
      <c r="U4" s="15"/>
      <c r="V4" s="15"/>
      <c r="W4" s="15"/>
      <c r="X4" s="15"/>
      <c r="Y4" s="78"/>
      <c r="Z4" s="39"/>
      <c r="AA4" s="15"/>
      <c r="AB4" s="15"/>
      <c r="AC4" s="15"/>
      <c r="AD4" s="15"/>
      <c r="AE4" s="15"/>
      <c r="AF4" s="15">
        <f>mg!AF4/'mg-mL'!$B$2</f>
        <v>0.12399999999999999</v>
      </c>
      <c r="AG4" s="15">
        <f>mg!AG4/'mg-mL'!$B$2</f>
        <v>0.12399999999999999</v>
      </c>
      <c r="AH4" s="15"/>
      <c r="AI4" s="15">
        <f>mg!AI4/'mg-mL'!$B$2</f>
        <v>9.0999999999999998E-2</v>
      </c>
      <c r="AJ4" s="78"/>
      <c r="AK4" s="79">
        <f>mg!AK4/'mg-mL'!$B$2</f>
        <v>0.13799999999999998</v>
      </c>
      <c r="AL4" s="15">
        <f>mg!AL4/'mg-mL'!$B$2</f>
        <v>0.83399999999999996</v>
      </c>
      <c r="AM4" s="15">
        <f>mg!AM4/'mg-mL'!$B$2</f>
        <v>0.31</v>
      </c>
      <c r="AN4" s="15">
        <f>mg!AN4/'mg-mL'!$B$2</f>
        <v>0.29199999999999998</v>
      </c>
      <c r="AO4" s="15">
        <f>mg!AO4/'mg-mL'!$B$2</f>
        <v>0.70499999999999985</v>
      </c>
      <c r="AP4" s="15">
        <f>mg!AP4/'mg-mL'!$B$2</f>
        <v>2.0670000000000002</v>
      </c>
      <c r="AQ4" s="15">
        <f>mg!AQ4/'mg-mL'!$B$2</f>
        <v>0.159</v>
      </c>
      <c r="AR4" s="15"/>
      <c r="AS4" s="15">
        <f>mg!AS4/'mg-mL'!$B$2</f>
        <v>0.109</v>
      </c>
      <c r="AT4" s="15">
        <f>mg!AT4/'mg-mL'!$B$2</f>
        <v>0.56499999999999995</v>
      </c>
      <c r="AU4" s="78">
        <f>mg!AU4/'mg-mL'!$B$2</f>
        <v>1.1339999999999999</v>
      </c>
    </row>
    <row r="5" spans="2:47">
      <c r="B5" s="6" t="s">
        <v>4</v>
      </c>
      <c r="C5" s="36" t="s">
        <v>5</v>
      </c>
      <c r="D5" s="39"/>
      <c r="E5" s="15"/>
      <c r="F5" s="15"/>
      <c r="G5" s="15"/>
      <c r="H5" s="15"/>
      <c r="I5" s="15"/>
      <c r="J5" s="15"/>
      <c r="K5" s="15"/>
      <c r="L5" s="15"/>
      <c r="M5" s="15"/>
      <c r="N5" s="77"/>
      <c r="O5" s="39"/>
      <c r="P5" s="15"/>
      <c r="Q5" s="15">
        <f>mg!Q5/'mg-mL'!$B$2</f>
        <v>0.12399999999999999</v>
      </c>
      <c r="R5" s="15">
        <f>mg!R5/'mg-mL'!$B$2</f>
        <v>0.187</v>
      </c>
      <c r="S5" s="15"/>
      <c r="T5" s="15"/>
      <c r="U5" s="15"/>
      <c r="V5" s="15"/>
      <c r="W5" s="15"/>
      <c r="X5" s="15">
        <f>mg!X5/'mg-mL'!$B$2</f>
        <v>0.129</v>
      </c>
      <c r="Y5" s="78">
        <f>mg!Y5/'mg-mL'!$B$2</f>
        <v>0.12399999999999999</v>
      </c>
      <c r="Z5" s="39"/>
      <c r="AA5" s="15"/>
      <c r="AB5" s="15"/>
      <c r="AC5" s="15"/>
      <c r="AD5" s="15"/>
      <c r="AE5" s="15"/>
      <c r="AF5" s="15"/>
      <c r="AG5" s="15"/>
      <c r="AH5" s="15"/>
      <c r="AI5" s="15"/>
      <c r="AJ5" s="78"/>
      <c r="AK5" s="79"/>
      <c r="AL5" s="15"/>
      <c r="AM5" s="15"/>
      <c r="AN5" s="15"/>
      <c r="AO5" s="15">
        <f>mg!AO5/'mg-mL'!$B$2</f>
        <v>6.8999999999999992E-2</v>
      </c>
      <c r="AP5" s="15"/>
      <c r="AQ5" s="15"/>
      <c r="AR5" s="15"/>
      <c r="AS5" s="15"/>
      <c r="AT5" s="15"/>
      <c r="AU5" s="78">
        <f>mg!AU5/'mg-mL'!$B$2</f>
        <v>7.6999999999999999E-2</v>
      </c>
    </row>
    <row r="6" spans="2:47">
      <c r="B6" s="6" t="s">
        <v>6</v>
      </c>
      <c r="C6" s="36" t="s">
        <v>7</v>
      </c>
      <c r="D6" s="39"/>
      <c r="E6" s="15"/>
      <c r="F6" s="15"/>
      <c r="G6" s="15"/>
      <c r="H6" s="15"/>
      <c r="I6" s="15"/>
      <c r="J6" s="15"/>
      <c r="K6" s="15"/>
      <c r="L6" s="15"/>
      <c r="M6" s="15"/>
      <c r="N6" s="77"/>
      <c r="O6" s="39"/>
      <c r="P6" s="15"/>
      <c r="Q6" s="15"/>
      <c r="R6" s="15"/>
      <c r="S6" s="15"/>
      <c r="T6" s="15"/>
      <c r="U6" s="15"/>
      <c r="V6" s="15"/>
      <c r="W6" s="15"/>
      <c r="X6" s="15"/>
      <c r="Y6" s="78"/>
      <c r="Z6" s="39"/>
      <c r="AA6" s="15"/>
      <c r="AB6" s="15"/>
      <c r="AC6" s="15"/>
      <c r="AD6" s="15"/>
      <c r="AE6" s="15"/>
      <c r="AF6" s="15"/>
      <c r="AG6" s="15"/>
      <c r="AH6" s="15"/>
      <c r="AI6" s="15"/>
      <c r="AJ6" s="78"/>
      <c r="AK6" s="79"/>
      <c r="AL6" s="15">
        <f>mg!AL6/'mg-mL'!$B$2</f>
        <v>0.21099999999999997</v>
      </c>
      <c r="AM6" s="15"/>
      <c r="AN6" s="15">
        <f>mg!AN6/'mg-mL'!$B$2</f>
        <v>0.11399999999999998</v>
      </c>
      <c r="AO6" s="15">
        <f>mg!AO6/'mg-mL'!$B$2</f>
        <v>0.22200000000000003</v>
      </c>
      <c r="AP6" s="15"/>
      <c r="AQ6" s="15"/>
      <c r="AR6" s="15">
        <f>mg!AR6/'mg-mL'!$B$2</f>
        <v>0.21499999999999997</v>
      </c>
      <c r="AS6" s="15"/>
      <c r="AT6" s="15">
        <f>mg!AT6/'mg-mL'!$B$2</f>
        <v>0.19499999999999998</v>
      </c>
      <c r="AU6" s="78">
        <f>mg!AU6/'mg-mL'!$B$2</f>
        <v>0.30399999999999999</v>
      </c>
    </row>
    <row r="7" spans="2:47">
      <c r="B7" s="6" t="s">
        <v>8</v>
      </c>
      <c r="C7" s="19" t="s">
        <v>9</v>
      </c>
      <c r="D7" s="39">
        <f>mg!D7/'mg-mL'!$B$2</f>
        <v>0.36399999999999999</v>
      </c>
      <c r="E7" s="15">
        <f>mg!E7/'mg-mL'!$B$2</f>
        <v>0.5099999999999999</v>
      </c>
      <c r="F7" s="15">
        <f>mg!F7/'mg-mL'!$B$2</f>
        <v>0.316</v>
      </c>
      <c r="G7" s="15">
        <f>mg!G7/'mg-mL'!$B$2</f>
        <v>0.31699999999999995</v>
      </c>
      <c r="H7" s="15">
        <f>mg!H7/'mg-mL'!$B$2</f>
        <v>0.53099999999999992</v>
      </c>
      <c r="I7" s="15">
        <f>mg!I7/'mg-mL'!$B$2</f>
        <v>0.28599999999999998</v>
      </c>
      <c r="J7" s="15">
        <f>mg!J7/'mg-mL'!$B$2</f>
        <v>0.20799999999999999</v>
      </c>
      <c r="K7" s="15">
        <f>mg!K7/'mg-mL'!$B$2</f>
        <v>0.68199999999999994</v>
      </c>
      <c r="L7" s="15">
        <f>mg!L7/'mg-mL'!$B$2</f>
        <v>0.82399999999999995</v>
      </c>
      <c r="M7" s="15">
        <f>mg!M7/'mg-mL'!$B$2</f>
        <v>0.308</v>
      </c>
      <c r="N7" s="77">
        <f>mg!N7/'mg-mL'!$B$2</f>
        <v>1.3279999999999996</v>
      </c>
      <c r="O7" s="39">
        <f>mg!O7/'mg-mL'!$B$2</f>
        <v>0.66200000000000003</v>
      </c>
      <c r="P7" s="15">
        <f>mg!P7/'mg-mL'!$B$2</f>
        <v>0.62</v>
      </c>
      <c r="Q7" s="15">
        <f>mg!Q7/'mg-mL'!$B$2</f>
        <v>0.66899999999999993</v>
      </c>
      <c r="R7" s="15">
        <f>mg!R7/'mg-mL'!$B$2</f>
        <v>1.226</v>
      </c>
      <c r="S7" s="15">
        <f>mg!S7/'mg-mL'!$B$2</f>
        <v>0.60199999999999998</v>
      </c>
      <c r="T7" s="15">
        <f>mg!T7/'mg-mL'!$B$2</f>
        <v>0.28499999999999998</v>
      </c>
      <c r="U7" s="15">
        <f>mg!U7/'mg-mL'!$B$2</f>
        <v>1.1399999999999999</v>
      </c>
      <c r="V7" s="15">
        <f>mg!V7/'mg-mL'!$B$2</f>
        <v>0.13999999999999999</v>
      </c>
      <c r="W7" s="15">
        <f>mg!W7/'mg-mL'!$B$2</f>
        <v>0.25399999999999995</v>
      </c>
      <c r="X7" s="15">
        <f>mg!X7/'mg-mL'!$B$2</f>
        <v>1.9239999999999997</v>
      </c>
      <c r="Y7" s="78">
        <f>mg!Y7/'mg-mL'!$B$2</f>
        <v>0.66899999999999993</v>
      </c>
      <c r="Z7" s="39">
        <f>mg!Z7/'mg-mL'!$B$2</f>
        <v>0.84199999999999997</v>
      </c>
      <c r="AA7" s="15">
        <f>mg!AA7/'mg-mL'!$B$2</f>
        <v>0.91499999999999992</v>
      </c>
      <c r="AB7" s="15">
        <f>mg!AB7/'mg-mL'!$B$2</f>
        <v>0.36499999999999994</v>
      </c>
      <c r="AC7" s="15">
        <f>mg!AC7/'mg-mL'!$B$2</f>
        <v>0.40699999999999997</v>
      </c>
      <c r="AD7" s="15">
        <f>mg!AD7/'mg-mL'!$B$2</f>
        <v>0.94399999999999995</v>
      </c>
      <c r="AE7" s="15">
        <f>mg!AE7/'mg-mL'!$B$2</f>
        <v>0.30199999999999994</v>
      </c>
      <c r="AF7" s="15">
        <f>mg!AF7/'mg-mL'!$B$2</f>
        <v>1.2109999999999999</v>
      </c>
      <c r="AG7" s="15">
        <f>mg!AG7/'mg-mL'!$B$2</f>
        <v>1.96</v>
      </c>
      <c r="AH7" s="15">
        <f>mg!AH7/'mg-mL'!$B$2</f>
        <v>0.23199999999999998</v>
      </c>
      <c r="AI7" s="15">
        <f>mg!AI7/'mg-mL'!$B$2</f>
        <v>0.92200000000000004</v>
      </c>
      <c r="AJ7" s="78">
        <f>mg!AJ7/'mg-mL'!$B$2</f>
        <v>0.21</v>
      </c>
      <c r="AK7" s="79">
        <f>mg!AK7/'mg-mL'!$B$2</f>
        <v>1.2549999999999999</v>
      </c>
      <c r="AL7" s="15">
        <f>mg!AL7/'mg-mL'!$B$2</f>
        <v>9.2629999999999981</v>
      </c>
      <c r="AM7" s="15">
        <f>mg!AM7/'mg-mL'!$B$2</f>
        <v>4.0359999999999996</v>
      </c>
      <c r="AN7" s="15">
        <f>mg!AN7/'mg-mL'!$B$2</f>
        <v>3.6930000000000001</v>
      </c>
      <c r="AO7" s="15">
        <f>mg!AO7/'mg-mL'!$B$2</f>
        <v>8.9549999999999983</v>
      </c>
      <c r="AP7" s="15">
        <f>mg!AP7/'mg-mL'!$B$2</f>
        <v>2.9999999999999996</v>
      </c>
      <c r="AQ7" s="15">
        <f>mg!AQ7/'mg-mL'!$B$2</f>
        <v>2.8649999999999998</v>
      </c>
      <c r="AR7" s="15">
        <f>mg!AR7/'mg-mL'!$B$2</f>
        <v>8.3819999999999997</v>
      </c>
      <c r="AS7" s="15">
        <f>mg!AS7/'mg-mL'!$B$2</f>
        <v>2.5639999999999996</v>
      </c>
      <c r="AT7" s="15">
        <f>mg!AT7/'mg-mL'!$B$2</f>
        <v>3.7229999999999994</v>
      </c>
      <c r="AU7" s="78">
        <f>mg!AU7/'mg-mL'!$B$2</f>
        <v>12.934000000000001</v>
      </c>
    </row>
    <row r="8" spans="2:47">
      <c r="B8" s="6" t="s">
        <v>10</v>
      </c>
      <c r="C8" s="19" t="s">
        <v>11</v>
      </c>
      <c r="D8" s="39"/>
      <c r="E8" s="15">
        <f>mg!E8/'mg-mL'!$B$2</f>
        <v>8.1000000000000003E-2</v>
      </c>
      <c r="F8" s="15"/>
      <c r="G8" s="15">
        <f>mg!G8/'mg-mL'!$B$2</f>
        <v>0.156</v>
      </c>
      <c r="H8" s="15"/>
      <c r="I8" s="15"/>
      <c r="J8" s="15"/>
      <c r="K8" s="15"/>
      <c r="L8" s="15">
        <f>mg!L8/'mg-mL'!$B$2</f>
        <v>0.11699999999999998</v>
      </c>
      <c r="M8" s="15"/>
      <c r="N8" s="77">
        <f>mg!N8/'mg-mL'!$B$2</f>
        <v>0.21099999999999997</v>
      </c>
      <c r="O8" s="39"/>
      <c r="P8" s="15"/>
      <c r="Q8" s="15">
        <f>mg!Q8/'mg-mL'!$B$2</f>
        <v>0.153</v>
      </c>
      <c r="R8" s="15">
        <f>mg!R8/'mg-mL'!$B$2</f>
        <v>0.16099999999999998</v>
      </c>
      <c r="S8" s="15">
        <f>mg!S8/'mg-mL'!$B$2</f>
        <v>9.8000000000000004E-2</v>
      </c>
      <c r="T8" s="15"/>
      <c r="U8" s="15"/>
      <c r="V8" s="15"/>
      <c r="W8" s="15"/>
      <c r="X8" s="15">
        <f>mg!X8/'mg-mL'!$B$2</f>
        <v>0.19800000000000001</v>
      </c>
      <c r="Y8" s="78">
        <f>mg!Y8/'mg-mL'!$B$2</f>
        <v>0.153</v>
      </c>
      <c r="Z8" s="39">
        <f>mg!Z8/'mg-mL'!$B$2</f>
        <v>0.23499999999999999</v>
      </c>
      <c r="AA8" s="15">
        <f>mg!AA8/'mg-mL'!$B$2</f>
        <v>0.10199999999999998</v>
      </c>
      <c r="AB8" s="15"/>
      <c r="AC8" s="15"/>
      <c r="AD8" s="15">
        <f>mg!AD8/'mg-mL'!$B$2</f>
        <v>0.14799999999999999</v>
      </c>
      <c r="AE8" s="15">
        <f>mg!AE8/'mg-mL'!$B$2</f>
        <v>0.14699999999999999</v>
      </c>
      <c r="AF8" s="15">
        <f>mg!AF8/'mg-mL'!$B$2</f>
        <v>0.25700000000000001</v>
      </c>
      <c r="AG8" s="15">
        <f>mg!AG8/'mg-mL'!$B$2</f>
        <v>0.27499999999999997</v>
      </c>
      <c r="AH8" s="15"/>
      <c r="AI8" s="15">
        <f>mg!AI8/'mg-mL'!$B$2</f>
        <v>0.20099999999999996</v>
      </c>
      <c r="AJ8" s="78"/>
      <c r="AK8" s="79">
        <f>mg!AK8/'mg-mL'!$B$2</f>
        <v>0.245</v>
      </c>
      <c r="AL8" s="15">
        <f>mg!AL8/'mg-mL'!$B$2</f>
        <v>1.2189999999999999</v>
      </c>
      <c r="AM8" s="15">
        <f>mg!AM8/'mg-mL'!$B$2</f>
        <v>0.73099999999999998</v>
      </c>
      <c r="AN8" s="15">
        <f>mg!AN8/'mg-mL'!$B$2</f>
        <v>0.58299999999999996</v>
      </c>
      <c r="AO8" s="15">
        <f>mg!AO8/'mg-mL'!$B$2</f>
        <v>1.8309999999999997</v>
      </c>
      <c r="AP8" s="15"/>
      <c r="AQ8" s="15">
        <f>mg!AQ8/'mg-mL'!$B$2</f>
        <v>0.42400000000000004</v>
      </c>
      <c r="AR8" s="15">
        <f>mg!AR8/'mg-mL'!$B$2</f>
        <v>1.0939999999999999</v>
      </c>
      <c r="AS8" s="15">
        <f>mg!AS8/'mg-mL'!$B$2</f>
        <v>0.378</v>
      </c>
      <c r="AT8" s="15">
        <f>mg!AT8/'mg-mL'!$B$2</f>
        <v>0.60799999999999998</v>
      </c>
      <c r="AU8" s="78">
        <f>mg!AU8/'mg-mL'!$B$2</f>
        <v>2.4510000000000001</v>
      </c>
    </row>
    <row r="9" spans="2:47">
      <c r="B9" s="6" t="s">
        <v>12</v>
      </c>
      <c r="C9" s="19" t="s">
        <v>13</v>
      </c>
      <c r="D9" s="39"/>
      <c r="E9" s="15"/>
      <c r="F9" s="15"/>
      <c r="G9" s="15"/>
      <c r="H9" s="15"/>
      <c r="I9" s="15"/>
      <c r="J9" s="15"/>
      <c r="K9" s="15"/>
      <c r="L9" s="15">
        <f>mg!L9/'mg-mL'!$B$2</f>
        <v>0.11399999999999998</v>
      </c>
      <c r="M9" s="15"/>
      <c r="N9" s="77">
        <f>mg!N9/'mg-mL'!$B$2</f>
        <v>0.17599999999999999</v>
      </c>
      <c r="O9" s="39"/>
      <c r="P9" s="15"/>
      <c r="Q9" s="15"/>
      <c r="R9" s="15">
        <f>mg!R9/'mg-mL'!$B$2</f>
        <v>9.8000000000000004E-2</v>
      </c>
      <c r="S9" s="15"/>
      <c r="T9" s="15"/>
      <c r="U9" s="15"/>
      <c r="V9" s="15"/>
      <c r="W9" s="15"/>
      <c r="X9" s="15">
        <f>mg!X9/'mg-mL'!$B$2</f>
        <v>0.14399999999999996</v>
      </c>
      <c r="Y9" s="78"/>
      <c r="Z9" s="39"/>
      <c r="AA9" s="15"/>
      <c r="AB9" s="15"/>
      <c r="AC9" s="15"/>
      <c r="AD9" s="15"/>
      <c r="AE9" s="15"/>
      <c r="AF9" s="15"/>
      <c r="AG9" s="15">
        <f>mg!AG9/'mg-mL'!$B$2</f>
        <v>0.12</v>
      </c>
      <c r="AH9" s="15"/>
      <c r="AI9" s="15"/>
      <c r="AJ9" s="78"/>
      <c r="AK9" s="79"/>
      <c r="AL9" s="15">
        <f>mg!AL9/'mg-mL'!$B$2</f>
        <v>0.44299999999999995</v>
      </c>
      <c r="AM9" s="15"/>
      <c r="AN9" s="15">
        <f>mg!AN9/'mg-mL'!$B$2</f>
        <v>0.187</v>
      </c>
      <c r="AO9" s="15">
        <f>mg!AO9/'mg-mL'!$B$2</f>
        <v>0.46600000000000003</v>
      </c>
      <c r="AP9" s="15"/>
      <c r="AQ9" s="15">
        <f>mg!AQ9/'mg-mL'!$B$2</f>
        <v>0.14899999999999999</v>
      </c>
      <c r="AR9" s="15">
        <f>mg!AR9/'mg-mL'!$B$2</f>
        <v>0.36299999999999999</v>
      </c>
      <c r="AS9" s="15">
        <f>mg!AS9/'mg-mL'!$B$2</f>
        <v>0.11599999999999999</v>
      </c>
      <c r="AT9" s="15">
        <f>mg!AT9/'mg-mL'!$B$2</f>
        <v>0.17899999999999999</v>
      </c>
      <c r="AU9" s="78">
        <f>mg!AU9/'mg-mL'!$B$2</f>
        <v>0.56499999999999995</v>
      </c>
    </row>
    <row r="10" spans="2:47">
      <c r="B10" s="6" t="s">
        <v>14</v>
      </c>
      <c r="C10" s="19" t="s">
        <v>15</v>
      </c>
      <c r="D10" s="39"/>
      <c r="E10" s="15"/>
      <c r="F10" s="15"/>
      <c r="G10" s="15"/>
      <c r="H10" s="15"/>
      <c r="I10" s="15"/>
      <c r="J10" s="15"/>
      <c r="K10" s="15"/>
      <c r="L10" s="15"/>
      <c r="M10" s="15"/>
      <c r="N10" s="77"/>
      <c r="O10" s="39"/>
      <c r="P10" s="15"/>
      <c r="Q10" s="15"/>
      <c r="R10" s="15"/>
      <c r="S10" s="15"/>
      <c r="T10" s="15"/>
      <c r="U10" s="15"/>
      <c r="V10" s="15"/>
      <c r="W10" s="15"/>
      <c r="X10" s="15"/>
      <c r="Y10" s="78"/>
      <c r="Z10" s="39"/>
      <c r="AA10" s="15"/>
      <c r="AB10" s="15"/>
      <c r="AC10" s="15"/>
      <c r="AD10" s="15"/>
      <c r="AE10" s="15"/>
      <c r="AF10" s="15"/>
      <c r="AG10" s="15"/>
      <c r="AH10" s="15"/>
      <c r="AI10" s="15"/>
      <c r="AJ10" s="78"/>
      <c r="AK10" s="79"/>
      <c r="AL10" s="15">
        <f>mg!AL10/'mg-mL'!$B$2</f>
        <v>0.36399999999999999</v>
      </c>
      <c r="AM10" s="15"/>
      <c r="AN10" s="15">
        <f>mg!AN10/'mg-mL'!$B$2</f>
        <v>0.123</v>
      </c>
      <c r="AO10" s="15">
        <f>mg!AO10/'mg-mL'!$B$2</f>
        <v>0.374</v>
      </c>
      <c r="AP10" s="15"/>
      <c r="AQ10" s="15">
        <f>mg!AQ10/'mg-mL'!$B$2</f>
        <v>0.14899999999999999</v>
      </c>
      <c r="AR10" s="15">
        <f>mg!AR10/'mg-mL'!$B$2</f>
        <v>0.20699999999999999</v>
      </c>
      <c r="AS10" s="15"/>
      <c r="AT10" s="15"/>
      <c r="AU10" s="78">
        <f>mg!AU10/'mg-mL'!$B$2</f>
        <v>0.40699999999999997</v>
      </c>
    </row>
    <row r="11" spans="2:47">
      <c r="B11" s="6" t="s">
        <v>16</v>
      </c>
      <c r="C11" s="19" t="s">
        <v>17</v>
      </c>
      <c r="D11" s="39">
        <f>mg!D11/'mg-mL'!$B$2</f>
        <v>0.24799999999999997</v>
      </c>
      <c r="E11" s="15">
        <f>mg!E11/'mg-mL'!$B$2</f>
        <v>0.36199999999999999</v>
      </c>
      <c r="F11" s="15">
        <f>mg!F11/'mg-mL'!$B$2</f>
        <v>0.20399999999999996</v>
      </c>
      <c r="G11" s="15">
        <f>mg!G11/'mg-mL'!$B$2</f>
        <v>0.20699999999999999</v>
      </c>
      <c r="H11" s="15">
        <f>mg!H11/'mg-mL'!$B$2</f>
        <v>0.33299999999999996</v>
      </c>
      <c r="I11" s="15">
        <f>mg!I11/'mg-mL'!$B$2</f>
        <v>0.19800000000000001</v>
      </c>
      <c r="J11" s="15">
        <f>mg!J11/'mg-mL'!$B$2</f>
        <v>0.13600000000000001</v>
      </c>
      <c r="K11" s="15">
        <f>mg!K11/'mg-mL'!$B$2</f>
        <v>0.371</v>
      </c>
      <c r="L11" s="15">
        <f>mg!L11/'mg-mL'!$B$2</f>
        <v>0.48699999999999999</v>
      </c>
      <c r="M11" s="15">
        <f>mg!M11/'mg-mL'!$B$2</f>
        <v>0.20799999999999999</v>
      </c>
      <c r="N11" s="77">
        <f>mg!N11/'mg-mL'!$B$2</f>
        <v>0.66899999999999993</v>
      </c>
      <c r="O11" s="39">
        <f>mg!O11/'mg-mL'!$B$2</f>
        <v>0.57899999999999996</v>
      </c>
      <c r="P11" s="15">
        <f>mg!P11/'mg-mL'!$B$2</f>
        <v>0.36099999999999999</v>
      </c>
      <c r="Q11" s="15">
        <f>mg!Q11/'mg-mL'!$B$2</f>
        <v>0.57599999999999985</v>
      </c>
      <c r="R11" s="15">
        <f>mg!R11/'mg-mL'!$B$2</f>
        <v>0.57199999999999995</v>
      </c>
      <c r="S11" s="15">
        <f>mg!S11/'mg-mL'!$B$2</f>
        <v>0.37899999999999995</v>
      </c>
      <c r="T11" s="15">
        <f>mg!T11/'mg-mL'!$B$2</f>
        <v>0.24099999999999999</v>
      </c>
      <c r="U11" s="15">
        <f>mg!U11/'mg-mL'!$B$2</f>
        <v>0.81899999999999984</v>
      </c>
      <c r="V11" s="15">
        <f>mg!V11/'mg-mL'!$B$2</f>
        <v>0.06</v>
      </c>
      <c r="W11" s="15">
        <f>mg!W11/'mg-mL'!$B$2</f>
        <v>0.19999999999999998</v>
      </c>
      <c r="X11" s="15">
        <f>mg!X11/'mg-mL'!$B$2</f>
        <v>1.075</v>
      </c>
      <c r="Y11" s="78">
        <f>mg!Y11/'mg-mL'!$B$2</f>
        <v>0.57599999999999985</v>
      </c>
      <c r="Z11" s="39">
        <f>mg!Z11/'mg-mL'!$B$2</f>
        <v>0.43299999999999994</v>
      </c>
      <c r="AA11" s="15">
        <f>mg!AA11/'mg-mL'!$B$2</f>
        <v>0.434</v>
      </c>
      <c r="AB11" s="15">
        <f>mg!AB11/'mg-mL'!$B$2</f>
        <v>0.26999999999999996</v>
      </c>
      <c r="AC11" s="15">
        <f>mg!AC11/'mg-mL'!$B$2</f>
        <v>0.23499999999999999</v>
      </c>
      <c r="AD11" s="15">
        <f>mg!AD11/'mg-mL'!$B$2</f>
        <v>0.51200000000000001</v>
      </c>
      <c r="AE11" s="15">
        <f>mg!AE11/'mg-mL'!$B$2</f>
        <v>0.18799999999999997</v>
      </c>
      <c r="AF11" s="15">
        <f>mg!AF11/'mg-mL'!$B$2</f>
        <v>0.52400000000000002</v>
      </c>
      <c r="AG11" s="15">
        <f>mg!AG11/'mg-mL'!$B$2</f>
        <v>0.95899999999999996</v>
      </c>
      <c r="AH11" s="15">
        <f>mg!AH11/'mg-mL'!$B$2</f>
        <v>0.16200000000000001</v>
      </c>
      <c r="AI11" s="15">
        <f>mg!AI11/'mg-mL'!$B$2</f>
        <v>0.43099999999999988</v>
      </c>
      <c r="AJ11" s="78">
        <f>mg!AJ11/'mg-mL'!$B$2</f>
        <v>0.155</v>
      </c>
      <c r="AK11" s="79">
        <f>mg!AK11/'mg-mL'!$B$2</f>
        <v>0.70099999999999996</v>
      </c>
      <c r="AL11" s="15">
        <f>mg!AL11/'mg-mL'!$B$2</f>
        <v>4.6529999999999996</v>
      </c>
      <c r="AM11" s="15">
        <f>mg!AM11/'mg-mL'!$B$2</f>
        <v>2.0579999999999998</v>
      </c>
      <c r="AN11" s="15">
        <f>mg!AN11/'mg-mL'!$B$2</f>
        <v>1.5189999999999999</v>
      </c>
      <c r="AO11" s="15">
        <f>mg!AO11/'mg-mL'!$B$2</f>
        <v>4.1049999999999995</v>
      </c>
      <c r="AP11" s="15">
        <f>mg!AP11/'mg-mL'!$B$2</f>
        <v>1.0859999999999999</v>
      </c>
      <c r="AQ11" s="15">
        <f>mg!AQ11/'mg-mL'!$B$2</f>
        <v>0.99399999999999988</v>
      </c>
      <c r="AR11" s="15">
        <f>mg!AR11/'mg-mL'!$B$2</f>
        <v>3.9689999999999994</v>
      </c>
      <c r="AS11" s="15">
        <f>mg!AS11/'mg-mL'!$B$2</f>
        <v>0.98</v>
      </c>
      <c r="AT11" s="15">
        <f>mg!AT11/'mg-mL'!$B$2</f>
        <v>1.8089999999999999</v>
      </c>
      <c r="AU11" s="78">
        <f>mg!AU11/'mg-mL'!$B$2</f>
        <v>7.2149999999999999</v>
      </c>
    </row>
    <row r="12" spans="2:47">
      <c r="B12" s="6" t="s">
        <v>18</v>
      </c>
      <c r="C12" s="19" t="s">
        <v>19</v>
      </c>
      <c r="D12" s="39">
        <f>mg!D12/'mg-mL'!$B$2</f>
        <v>0.18400000000000002</v>
      </c>
      <c r="E12" s="15">
        <f>mg!E12/'mg-mL'!$B$2</f>
        <v>0.27999999999999997</v>
      </c>
      <c r="F12" s="15">
        <f>mg!F12/'mg-mL'!$B$2</f>
        <v>0.22699999999999998</v>
      </c>
      <c r="G12" s="15">
        <f>mg!G12/'mg-mL'!$B$2</f>
        <v>0.126</v>
      </c>
      <c r="H12" s="15">
        <f>mg!H12/'mg-mL'!$B$2</f>
        <v>0.28599999999999998</v>
      </c>
      <c r="I12" s="15"/>
      <c r="J12" s="15"/>
      <c r="K12" s="15">
        <f>mg!K12/'mg-mL'!$B$2</f>
        <v>0.442</v>
      </c>
      <c r="L12" s="15">
        <f>mg!L12/'mg-mL'!$B$2</f>
        <v>0.57099999999999995</v>
      </c>
      <c r="M12" s="15"/>
      <c r="N12" s="77">
        <f>mg!N12/'mg-mL'!$B$2</f>
        <v>1.048</v>
      </c>
      <c r="O12" s="39">
        <f>mg!O12/'mg-mL'!$B$2</f>
        <v>0.4509999999999999</v>
      </c>
      <c r="P12" s="15">
        <f>mg!P12/'mg-mL'!$B$2</f>
        <v>0.54900000000000004</v>
      </c>
      <c r="Q12" s="15">
        <f>mg!Q12/'mg-mL'!$B$2</f>
        <v>0.624</v>
      </c>
      <c r="R12" s="15">
        <f>mg!R12/'mg-mL'!$B$2</f>
        <v>1.3269999999999997</v>
      </c>
      <c r="S12" s="15">
        <f>mg!S12/'mg-mL'!$B$2</f>
        <v>0.434</v>
      </c>
      <c r="T12" s="15">
        <f>mg!T12/'mg-mL'!$B$2</f>
        <v>0.11499999999999999</v>
      </c>
      <c r="U12" s="15"/>
      <c r="V12" s="15"/>
      <c r="W12" s="15">
        <f>mg!W12/'mg-mL'!$B$2</f>
        <v>0.28599999999999998</v>
      </c>
      <c r="X12" s="15">
        <f>mg!X12/'mg-mL'!$B$2</f>
        <v>2.2850000000000001</v>
      </c>
      <c r="Y12" s="78">
        <f>mg!Y12/'mg-mL'!$B$2</f>
        <v>0.624</v>
      </c>
      <c r="Z12" s="39">
        <f>mg!Z12/'mg-mL'!$B$2</f>
        <v>1.1199999999999999</v>
      </c>
      <c r="AA12" s="15">
        <f>mg!AA12/'mg-mL'!$B$2</f>
        <v>0.96499999999999997</v>
      </c>
      <c r="AB12" s="15">
        <f>mg!AB12/'mg-mL'!$B$2</f>
        <v>0.40399999999999997</v>
      </c>
      <c r="AC12" s="15">
        <f>mg!AC12/'mg-mL'!$B$2</f>
        <v>0.53700000000000003</v>
      </c>
      <c r="AD12" s="15">
        <f>mg!AD12/'mg-mL'!$B$2</f>
        <v>0.85299999999999998</v>
      </c>
      <c r="AE12" s="15">
        <f>mg!AE12/'mg-mL'!$B$2</f>
        <v>0.13200000000000001</v>
      </c>
      <c r="AF12" s="15">
        <f>mg!AF12/'mg-mL'!$B$2</f>
        <v>1.655</v>
      </c>
      <c r="AG12" s="15">
        <f>mg!AG12/'mg-mL'!$B$2</f>
        <v>2.1239999999999997</v>
      </c>
      <c r="AH12" s="15"/>
      <c r="AI12" s="15">
        <f>mg!AI12/'mg-mL'!$B$2</f>
        <v>1.8989999999999998</v>
      </c>
      <c r="AJ12" s="78"/>
      <c r="AK12" s="79">
        <f>mg!AK12/'mg-mL'!$B$2</f>
        <v>1.3669999999999998</v>
      </c>
      <c r="AL12" s="15">
        <f>mg!AL12/'mg-mL'!$B$2</f>
        <v>20.354999999999997</v>
      </c>
      <c r="AM12" s="15">
        <f>mg!AM12/'mg-mL'!$B$2</f>
        <v>5.0149999999999988</v>
      </c>
      <c r="AN12" s="15">
        <f>mg!AN12/'mg-mL'!$B$2</f>
        <v>6.2179999999999991</v>
      </c>
      <c r="AO12" s="15">
        <f>mg!AO12/'mg-mL'!$B$2</f>
        <v>19.206999999999997</v>
      </c>
      <c r="AP12" s="15">
        <f>mg!AP12/'mg-mL'!$B$2</f>
        <v>2.0059999999999998</v>
      </c>
      <c r="AQ12" s="15">
        <f>mg!AQ12/'mg-mL'!$B$2</f>
        <v>9.734</v>
      </c>
      <c r="AR12" s="15">
        <f>mg!AR12/'mg-mL'!$B$2</f>
        <v>10.168999999999999</v>
      </c>
      <c r="AS12" s="15">
        <f>mg!AS12/'mg-mL'!$B$2</f>
        <v>3.8729999999999998</v>
      </c>
      <c r="AT12" s="15">
        <f>mg!AT12/'mg-mL'!$B$2</f>
        <v>5.42</v>
      </c>
      <c r="AU12" s="78">
        <f>mg!AU12/'mg-mL'!$B$2</f>
        <v>24.969000000000001</v>
      </c>
    </row>
    <row r="13" spans="2:47">
      <c r="B13" s="6" t="s">
        <v>20</v>
      </c>
      <c r="C13" s="19" t="s">
        <v>21</v>
      </c>
      <c r="D13" s="39"/>
      <c r="E13" s="15"/>
      <c r="F13" s="15"/>
      <c r="G13" s="15"/>
      <c r="H13" s="15"/>
      <c r="I13" s="15"/>
      <c r="J13" s="15"/>
      <c r="K13" s="15"/>
      <c r="L13" s="15"/>
      <c r="M13" s="15"/>
      <c r="N13" s="77"/>
      <c r="O13" s="39"/>
      <c r="P13" s="15"/>
      <c r="Q13" s="15"/>
      <c r="R13" s="15"/>
      <c r="S13" s="15"/>
      <c r="T13" s="15"/>
      <c r="U13" s="15"/>
      <c r="V13" s="15"/>
      <c r="W13" s="15"/>
      <c r="X13" s="15"/>
      <c r="Y13" s="78"/>
      <c r="Z13" s="39"/>
      <c r="AA13" s="15"/>
      <c r="AB13" s="15"/>
      <c r="AC13" s="15"/>
      <c r="AD13" s="15"/>
      <c r="AE13" s="15"/>
      <c r="AF13" s="15"/>
      <c r="AG13" s="15"/>
      <c r="AH13" s="15"/>
      <c r="AI13" s="15"/>
      <c r="AJ13" s="78"/>
      <c r="AK13" s="79"/>
      <c r="AL13" s="15">
        <f>mg!AL13/'mg-mL'!$B$2</f>
        <v>0.20199999999999999</v>
      </c>
      <c r="AM13" s="15"/>
      <c r="AN13" s="15">
        <f>mg!AN13/'mg-mL'!$B$2</f>
        <v>6.6000000000000003E-2</v>
      </c>
      <c r="AO13" s="15">
        <f>mg!AO13/'mg-mL'!$B$2</f>
        <v>0.41799999999999993</v>
      </c>
      <c r="AP13" s="15"/>
      <c r="AQ13" s="15">
        <f>mg!AQ13/'mg-mL'!$B$2</f>
        <v>7.6999999999999999E-2</v>
      </c>
      <c r="AR13" s="15">
        <f>mg!AR13/'mg-mL'!$B$2</f>
        <v>0.12399999999999999</v>
      </c>
      <c r="AS13" s="15"/>
      <c r="AT13" s="15">
        <f>mg!AT13/'mg-mL'!$B$2</f>
        <v>9.2999999999999999E-2</v>
      </c>
      <c r="AU13" s="78">
        <f>mg!AU13/'mg-mL'!$B$2</f>
        <v>0.59299999999999997</v>
      </c>
    </row>
    <row r="14" spans="2:47">
      <c r="B14" s="6" t="s">
        <v>22</v>
      </c>
      <c r="C14" s="19" t="s">
        <v>23</v>
      </c>
      <c r="D14" s="39"/>
      <c r="E14" s="15"/>
      <c r="F14" s="15"/>
      <c r="G14" s="15"/>
      <c r="H14" s="15"/>
      <c r="I14" s="15"/>
      <c r="J14" s="15"/>
      <c r="K14" s="15"/>
      <c r="L14" s="15"/>
      <c r="M14" s="15"/>
      <c r="N14" s="77"/>
      <c r="O14" s="39"/>
      <c r="P14" s="15"/>
      <c r="Q14" s="15"/>
      <c r="R14" s="15"/>
      <c r="S14" s="15"/>
      <c r="T14" s="15"/>
      <c r="U14" s="15"/>
      <c r="V14" s="15"/>
      <c r="W14" s="15"/>
      <c r="X14" s="15"/>
      <c r="Y14" s="78"/>
      <c r="Z14" s="39"/>
      <c r="AA14" s="15"/>
      <c r="AB14" s="15"/>
      <c r="AC14" s="15"/>
      <c r="AD14" s="15"/>
      <c r="AE14" s="15"/>
      <c r="AF14" s="15"/>
      <c r="AG14" s="15"/>
      <c r="AH14" s="15"/>
      <c r="AI14" s="15"/>
      <c r="AJ14" s="78"/>
      <c r="AK14" s="79"/>
      <c r="AL14" s="15"/>
      <c r="AM14" s="15"/>
      <c r="AN14" s="15"/>
      <c r="AO14" s="15">
        <f>mg!AO14/'mg-mL'!$B$2</f>
        <v>0.16099999999999998</v>
      </c>
      <c r="AP14" s="15"/>
      <c r="AQ14" s="15"/>
      <c r="AR14" s="15"/>
      <c r="AS14" s="15"/>
      <c r="AT14" s="15"/>
      <c r="AU14" s="78">
        <f>mg!AU14/'mg-mL'!$B$2</f>
        <v>0.21099999999999997</v>
      </c>
    </row>
    <row r="15" spans="2:47">
      <c r="B15" s="6" t="s">
        <v>24</v>
      </c>
      <c r="C15" s="19" t="s">
        <v>25</v>
      </c>
      <c r="D15" s="39"/>
      <c r="E15" s="15"/>
      <c r="F15" s="15"/>
      <c r="G15" s="15"/>
      <c r="H15" s="15"/>
      <c r="I15" s="15"/>
      <c r="J15" s="15"/>
      <c r="K15" s="15"/>
      <c r="L15" s="15"/>
      <c r="M15" s="15"/>
      <c r="N15" s="77"/>
      <c r="O15" s="39"/>
      <c r="P15" s="15"/>
      <c r="Q15" s="15"/>
      <c r="R15" s="15"/>
      <c r="S15" s="15"/>
      <c r="T15" s="15"/>
      <c r="U15" s="15"/>
      <c r="V15" s="15"/>
      <c r="W15" s="15"/>
      <c r="X15" s="15"/>
      <c r="Y15" s="78"/>
      <c r="Z15" s="39"/>
      <c r="AA15" s="15"/>
      <c r="AB15" s="15"/>
      <c r="AC15" s="15"/>
      <c r="AD15" s="15"/>
      <c r="AE15" s="15"/>
      <c r="AF15" s="15"/>
      <c r="AG15" s="15"/>
      <c r="AH15" s="15"/>
      <c r="AI15" s="15"/>
      <c r="AJ15" s="78"/>
      <c r="AK15" s="79"/>
      <c r="AL15" s="15">
        <f>mg!AL15/'mg-mL'!$B$2</f>
        <v>9.5999999999999988E-2</v>
      </c>
      <c r="AM15" s="15"/>
      <c r="AN15" s="15"/>
      <c r="AO15" s="15">
        <f>mg!AO15/'mg-mL'!$B$2</f>
        <v>0.30099999999999999</v>
      </c>
      <c r="AP15" s="15"/>
      <c r="AQ15" s="15"/>
      <c r="AR15" s="15"/>
      <c r="AS15" s="15"/>
      <c r="AT15" s="15"/>
      <c r="AU15" s="78">
        <f>mg!AU15/'mg-mL'!$B$2</f>
        <v>0.437</v>
      </c>
    </row>
    <row r="16" spans="2:47" ht="15.5">
      <c r="B16" s="6" t="s">
        <v>26</v>
      </c>
      <c r="C16" s="37" t="s">
        <v>27</v>
      </c>
      <c r="D16" s="39"/>
      <c r="E16" s="15"/>
      <c r="F16" s="15"/>
      <c r="G16" s="15"/>
      <c r="H16" s="15"/>
      <c r="I16" s="15"/>
      <c r="J16" s="15"/>
      <c r="K16" s="15"/>
      <c r="L16" s="15"/>
      <c r="M16" s="15"/>
      <c r="N16" s="77"/>
      <c r="O16" s="39"/>
      <c r="P16" s="15"/>
      <c r="Q16" s="15"/>
      <c r="R16" s="15"/>
      <c r="S16" s="15"/>
      <c r="T16" s="15"/>
      <c r="U16" s="15"/>
      <c r="V16" s="15"/>
      <c r="W16" s="15"/>
      <c r="X16" s="15"/>
      <c r="Y16" s="78"/>
      <c r="Z16" s="39"/>
      <c r="AA16" s="15"/>
      <c r="AB16" s="15"/>
      <c r="AC16" s="15"/>
      <c r="AD16" s="15"/>
      <c r="AE16" s="15"/>
      <c r="AF16" s="15"/>
      <c r="AG16" s="15"/>
      <c r="AH16" s="15"/>
      <c r="AI16" s="15"/>
      <c r="AJ16" s="78"/>
      <c r="AK16" s="79"/>
      <c r="AL16" s="15"/>
      <c r="AM16" s="15"/>
      <c r="AN16" s="15"/>
      <c r="AO16" s="15"/>
      <c r="AP16" s="15"/>
      <c r="AQ16" s="15"/>
      <c r="AR16" s="15"/>
      <c r="AS16" s="15"/>
      <c r="AT16" s="15"/>
      <c r="AU16" s="78">
        <f>mg!AU16/'mg-mL'!$B$2</f>
        <v>8.4000000000000005E-2</v>
      </c>
    </row>
    <row r="17" spans="2:47">
      <c r="B17" s="6" t="s">
        <v>28</v>
      </c>
      <c r="C17" s="19" t="s">
        <v>29</v>
      </c>
      <c r="D17" s="39"/>
      <c r="E17" s="15"/>
      <c r="F17" s="15"/>
      <c r="G17" s="15"/>
      <c r="H17" s="15"/>
      <c r="I17" s="15"/>
      <c r="J17" s="15"/>
      <c r="K17" s="15"/>
      <c r="L17" s="15"/>
      <c r="M17" s="15"/>
      <c r="N17" s="77"/>
      <c r="O17" s="39"/>
      <c r="P17" s="15"/>
      <c r="Q17" s="15"/>
      <c r="R17" s="15"/>
      <c r="S17" s="15"/>
      <c r="T17" s="15"/>
      <c r="U17" s="15"/>
      <c r="V17" s="15"/>
      <c r="W17" s="15"/>
      <c r="X17" s="15"/>
      <c r="Y17" s="78"/>
      <c r="Z17" s="39">
        <f>mg!Z17/'mg-mL'!$B$2</f>
        <v>0.16200000000000001</v>
      </c>
      <c r="AA17" s="15">
        <f>mg!AA17/'mg-mL'!$B$2</f>
        <v>0.17500000000000002</v>
      </c>
      <c r="AB17" s="15"/>
      <c r="AC17" s="15"/>
      <c r="AD17" s="15"/>
      <c r="AE17" s="15"/>
      <c r="AF17" s="15">
        <f>mg!AF17/'mg-mL'!$B$2</f>
        <v>0.18999999999999997</v>
      </c>
      <c r="AG17" s="15">
        <f>mg!AG17/'mg-mL'!$B$2</f>
        <v>0.24700000000000003</v>
      </c>
      <c r="AH17" s="15"/>
      <c r="AI17" s="15">
        <f>mg!AI17/'mg-mL'!$B$2</f>
        <v>0.43299999999999994</v>
      </c>
      <c r="AJ17" s="78"/>
      <c r="AK17" s="79">
        <f>mg!AK17/'mg-mL'!$B$2</f>
        <v>0.187</v>
      </c>
      <c r="AL17" s="15">
        <f>mg!AL17/'mg-mL'!$B$2</f>
        <v>3.8139999999999996</v>
      </c>
      <c r="AM17" s="15">
        <f>mg!AM17/'mg-mL'!$B$2</f>
        <v>1.2119999999999997</v>
      </c>
      <c r="AN17" s="15">
        <f>mg!AN17/'mg-mL'!$B$2</f>
        <v>1.1369999999999998</v>
      </c>
      <c r="AO17" s="15">
        <f>mg!AO17/'mg-mL'!$B$2</f>
        <v>3.3779999999999997</v>
      </c>
      <c r="AP17" s="15">
        <f>mg!AP17/'mg-mL'!$B$2</f>
        <v>1.8089999999999999</v>
      </c>
      <c r="AQ17" s="15">
        <f>mg!AQ17/'mg-mL'!$B$2</f>
        <v>0.73799999999999988</v>
      </c>
      <c r="AR17" s="15">
        <f>mg!AR17/'mg-mL'!$B$2</f>
        <v>1.5979999999999999</v>
      </c>
      <c r="AS17" s="15">
        <f>mg!AS17/'mg-mL'!$B$2</f>
        <v>0.5179999999999999</v>
      </c>
      <c r="AT17" s="15">
        <f>mg!AT17/'mg-mL'!$B$2</f>
        <v>0.55099999999999993</v>
      </c>
      <c r="AU17" s="78">
        <f>mg!AU17/'mg-mL'!$B$2</f>
        <v>3.4039999999999995</v>
      </c>
    </row>
    <row r="18" spans="2:47">
      <c r="B18" s="6" t="s">
        <v>30</v>
      </c>
      <c r="C18" s="19" t="s">
        <v>31</v>
      </c>
      <c r="D18" s="39"/>
      <c r="E18" s="15"/>
      <c r="F18" s="15"/>
      <c r="G18" s="15"/>
      <c r="H18" s="15"/>
      <c r="I18" s="15"/>
      <c r="J18" s="15"/>
      <c r="K18" s="15"/>
      <c r="L18" s="15"/>
      <c r="M18" s="15"/>
      <c r="N18" s="77"/>
      <c r="O18" s="39"/>
      <c r="P18" s="15"/>
      <c r="Q18" s="15"/>
      <c r="R18" s="15"/>
      <c r="S18" s="15"/>
      <c r="T18" s="15"/>
      <c r="U18" s="15"/>
      <c r="V18" s="15"/>
      <c r="W18" s="15"/>
      <c r="X18" s="15"/>
      <c r="Y18" s="78"/>
      <c r="Z18" s="39"/>
      <c r="AA18" s="15"/>
      <c r="AB18" s="15"/>
      <c r="AC18" s="15"/>
      <c r="AD18" s="15"/>
      <c r="AE18" s="15"/>
      <c r="AF18" s="15"/>
      <c r="AG18" s="15"/>
      <c r="AH18" s="15"/>
      <c r="AI18" s="15"/>
      <c r="AJ18" s="78"/>
      <c r="AK18" s="79"/>
      <c r="AL18" s="15"/>
      <c r="AM18" s="15"/>
      <c r="AN18" s="15"/>
      <c r="AO18" s="15">
        <f>mg!AO18/'mg-mL'!$B$2</f>
        <v>0.17999999999999997</v>
      </c>
      <c r="AP18" s="15"/>
      <c r="AQ18" s="15"/>
      <c r="AR18" s="15"/>
      <c r="AS18" s="15"/>
      <c r="AT18" s="15"/>
      <c r="AU18" s="78">
        <f>mg!AU18/'mg-mL'!$B$2</f>
        <v>0.22799999999999995</v>
      </c>
    </row>
    <row r="19" spans="2:47">
      <c r="B19" s="6" t="s">
        <v>32</v>
      </c>
      <c r="C19" s="19" t="s">
        <v>33</v>
      </c>
      <c r="D19" s="39"/>
      <c r="E19" s="15">
        <f>mg!E19/'mg-mL'!$B$2</f>
        <v>0.19600000000000001</v>
      </c>
      <c r="F19" s="15"/>
      <c r="G19" s="15"/>
      <c r="H19" s="15"/>
      <c r="I19" s="15"/>
      <c r="J19" s="15"/>
      <c r="K19" s="15">
        <f>mg!K19/'mg-mL'!$B$2</f>
        <v>0.249</v>
      </c>
      <c r="L19" s="15">
        <f>mg!L19/'mg-mL'!$B$2</f>
        <v>0.34900000000000003</v>
      </c>
      <c r="M19" s="15"/>
      <c r="N19" s="77">
        <f>mg!N19/'mg-mL'!$B$2</f>
        <v>0.66</v>
      </c>
      <c r="O19" s="39"/>
      <c r="P19" s="15"/>
      <c r="Q19" s="15">
        <f>mg!Q19/'mg-mL'!$B$2</f>
        <v>0.23799999999999996</v>
      </c>
      <c r="R19" s="15">
        <f>mg!R19/'mg-mL'!$B$2</f>
        <v>0.17</v>
      </c>
      <c r="S19" s="15"/>
      <c r="T19" s="15"/>
      <c r="U19" s="15"/>
      <c r="V19" s="15"/>
      <c r="W19" s="15"/>
      <c r="X19" s="15">
        <f>mg!X19/'mg-mL'!$B$2</f>
        <v>0.22699999999999998</v>
      </c>
      <c r="Y19" s="78">
        <f>mg!Y19/'mg-mL'!$B$2</f>
        <v>0.23799999999999996</v>
      </c>
      <c r="Z19" s="39">
        <f>mg!Z19/'mg-mL'!$B$2</f>
        <v>0.16200000000000001</v>
      </c>
      <c r="AA19" s="15">
        <f>mg!AA19/'mg-mL'!$B$2</f>
        <v>0.14099999999999999</v>
      </c>
      <c r="AB19" s="15"/>
      <c r="AC19" s="15"/>
      <c r="AD19" s="15">
        <f>mg!AD19/'mg-mL'!$B$2</f>
        <v>0.16800000000000001</v>
      </c>
      <c r="AE19" s="15"/>
      <c r="AF19" s="15">
        <f>mg!AF19/'mg-mL'!$B$2</f>
        <v>0.183</v>
      </c>
      <c r="AG19" s="15">
        <f>mg!AG19/'mg-mL'!$B$2</f>
        <v>0.158</v>
      </c>
      <c r="AH19" s="15"/>
      <c r="AI19" s="15">
        <f>mg!AI19/'mg-mL'!$B$2</f>
        <v>0.13799999999999998</v>
      </c>
      <c r="AJ19" s="78"/>
      <c r="AK19" s="79">
        <f>mg!AK19/'mg-mL'!$B$2</f>
        <v>0.36299999999999999</v>
      </c>
      <c r="AL19" s="15">
        <f>mg!AL19/'mg-mL'!$B$2</f>
        <v>0.70499999999999985</v>
      </c>
      <c r="AM19" s="15">
        <f>mg!AM19/'mg-mL'!$B$2</f>
        <v>0.79999999999999993</v>
      </c>
      <c r="AN19" s="15">
        <f>mg!AN19/'mg-mL'!$B$2</f>
        <v>0.56499999999999995</v>
      </c>
      <c r="AO19" s="15">
        <f>mg!AO19/'mg-mL'!$B$2</f>
        <v>1.5779999999999998</v>
      </c>
      <c r="AP19" s="15">
        <f>mg!AP19/'mg-mL'!$B$2</f>
        <v>0.73899999999999988</v>
      </c>
      <c r="AQ19" s="15">
        <f>mg!AQ19/'mg-mL'!$B$2</f>
        <v>0.54600000000000004</v>
      </c>
      <c r="AR19" s="15">
        <f>mg!AR19/'mg-mL'!$B$2</f>
        <v>1.24</v>
      </c>
      <c r="AS19" s="15">
        <f>mg!AS19/'mg-mL'!$B$2</f>
        <v>0.67899999999999994</v>
      </c>
      <c r="AT19" s="15">
        <f>mg!AT19/'mg-mL'!$B$2</f>
        <v>0.18099999999999999</v>
      </c>
      <c r="AU19" s="78">
        <f>mg!AU19/'mg-mL'!$B$2</f>
        <v>2.4620000000000002</v>
      </c>
    </row>
    <row r="20" spans="2:47">
      <c r="B20" s="6" t="s">
        <v>34</v>
      </c>
      <c r="C20" s="19" t="s">
        <v>35</v>
      </c>
      <c r="D20" s="39"/>
      <c r="E20" s="15"/>
      <c r="F20" s="15"/>
      <c r="G20" s="15"/>
      <c r="H20" s="15"/>
      <c r="I20" s="15"/>
      <c r="J20" s="15"/>
      <c r="K20" s="15"/>
      <c r="L20" s="15"/>
      <c r="M20" s="15"/>
      <c r="N20" s="77"/>
      <c r="O20" s="39"/>
      <c r="P20" s="15"/>
      <c r="Q20" s="15"/>
      <c r="R20" s="15"/>
      <c r="S20" s="15"/>
      <c r="T20" s="15"/>
      <c r="U20" s="15"/>
      <c r="V20" s="15"/>
      <c r="W20" s="15"/>
      <c r="X20" s="15"/>
      <c r="Y20" s="78"/>
      <c r="Z20" s="39"/>
      <c r="AA20" s="15"/>
      <c r="AB20" s="15"/>
      <c r="AC20" s="15"/>
      <c r="AD20" s="15"/>
      <c r="AE20" s="15"/>
      <c r="AF20" s="15">
        <f>mg!AF20/'mg-mL'!$B$2</f>
        <v>0.28599999999999998</v>
      </c>
      <c r="AG20" s="15"/>
      <c r="AH20" s="15"/>
      <c r="AI20" s="15">
        <f>mg!AI20/'mg-mL'!$B$2</f>
        <v>0.23300000000000001</v>
      </c>
      <c r="AJ20" s="78"/>
      <c r="AK20" s="79"/>
      <c r="AL20" s="15">
        <f>mg!AL20/'mg-mL'!$B$2</f>
        <v>1.36</v>
      </c>
      <c r="AM20" s="15"/>
      <c r="AN20" s="15">
        <f>mg!AN20/'mg-mL'!$B$2</f>
        <v>0.751</v>
      </c>
      <c r="AO20" s="15">
        <f>mg!AO20/'mg-mL'!$B$2</f>
        <v>2.4010000000000002</v>
      </c>
      <c r="AP20" s="15"/>
      <c r="AQ20" s="15">
        <f>mg!AQ20/'mg-mL'!$B$2</f>
        <v>0.315</v>
      </c>
      <c r="AR20" s="15"/>
      <c r="AS20" s="15">
        <f>mg!AS20/'mg-mL'!$B$2</f>
        <v>0.88100000000000012</v>
      </c>
      <c r="AT20" s="15">
        <f>mg!AT20/'mg-mL'!$B$2</f>
        <v>0.28999999999999998</v>
      </c>
      <c r="AU20" s="78">
        <f>mg!AU20/'mg-mL'!$B$2</f>
        <v>3.9189999999999996</v>
      </c>
    </row>
    <row r="21" spans="2:47" ht="15.5">
      <c r="B21" s="10" t="s">
        <v>36</v>
      </c>
      <c r="C21" s="38" t="s">
        <v>37</v>
      </c>
      <c r="D21" s="39"/>
      <c r="E21" s="15"/>
      <c r="F21" s="15"/>
      <c r="G21" s="15"/>
      <c r="H21" s="15"/>
      <c r="I21" s="15"/>
      <c r="J21" s="15"/>
      <c r="K21" s="15"/>
      <c r="L21" s="15"/>
      <c r="M21" s="15"/>
      <c r="N21" s="77"/>
      <c r="O21" s="39"/>
      <c r="P21" s="15"/>
      <c r="Q21" s="15"/>
      <c r="R21" s="15"/>
      <c r="S21" s="15"/>
      <c r="T21" s="15"/>
      <c r="U21" s="15"/>
      <c r="V21" s="15"/>
      <c r="W21" s="15"/>
      <c r="X21" s="15"/>
      <c r="Y21" s="78"/>
      <c r="Z21" s="39"/>
      <c r="AA21" s="15"/>
      <c r="AB21" s="15"/>
      <c r="AC21" s="15"/>
      <c r="AD21" s="15"/>
      <c r="AE21" s="15"/>
      <c r="AF21" s="15"/>
      <c r="AG21" s="15"/>
      <c r="AH21" s="15"/>
      <c r="AI21" s="15"/>
      <c r="AJ21" s="78"/>
      <c r="AK21" s="79"/>
      <c r="AL21" s="15"/>
      <c r="AM21" s="15"/>
      <c r="AN21" s="15"/>
      <c r="AO21" s="15"/>
      <c r="AP21" s="15"/>
      <c r="AQ21" s="15"/>
      <c r="AR21" s="15"/>
      <c r="AS21" s="15"/>
      <c r="AT21" s="15"/>
      <c r="AU21" s="78">
        <f>mg!AU21/'mg-mL'!$B$2</f>
        <v>0.182</v>
      </c>
    </row>
    <row r="22" spans="2:47">
      <c r="B22" s="6" t="s">
        <v>38</v>
      </c>
      <c r="C22" s="19" t="s">
        <v>39</v>
      </c>
      <c r="D22" s="39"/>
      <c r="E22" s="15"/>
      <c r="F22" s="15"/>
      <c r="G22" s="15"/>
      <c r="H22" s="15"/>
      <c r="I22" s="15"/>
      <c r="J22" s="15"/>
      <c r="K22" s="15"/>
      <c r="L22" s="15"/>
      <c r="M22" s="15"/>
      <c r="N22" s="77"/>
      <c r="O22" s="39"/>
      <c r="P22" s="15"/>
      <c r="Q22" s="15"/>
      <c r="R22" s="15"/>
      <c r="S22" s="15"/>
      <c r="T22" s="15"/>
      <c r="U22" s="15"/>
      <c r="V22" s="15"/>
      <c r="W22" s="15"/>
      <c r="X22" s="15"/>
      <c r="Y22" s="78"/>
      <c r="Z22" s="39"/>
      <c r="AA22" s="15"/>
      <c r="AB22" s="15"/>
      <c r="AC22" s="15"/>
      <c r="AD22" s="15"/>
      <c r="AE22" s="15"/>
      <c r="AF22" s="15"/>
      <c r="AG22" s="15"/>
      <c r="AH22" s="15"/>
      <c r="AI22" s="15"/>
      <c r="AJ22" s="78"/>
      <c r="AK22" s="79"/>
      <c r="AL22" s="15">
        <f>mg!AL22/'mg-mL'!$B$2</f>
        <v>0.55499999999999994</v>
      </c>
      <c r="AM22" s="15"/>
      <c r="AN22" s="15"/>
      <c r="AO22" s="15">
        <f>mg!AO22/'mg-mL'!$B$2</f>
        <v>0.36399999999999999</v>
      </c>
      <c r="AP22" s="15"/>
      <c r="AQ22" s="15"/>
      <c r="AR22" s="15">
        <f>mg!AR22/'mg-mL'!$B$2</f>
        <v>0.23199999999999998</v>
      </c>
      <c r="AS22" s="15"/>
      <c r="AT22" s="15"/>
      <c r="AU22" s="78">
        <f>mg!AU22/'mg-mL'!$B$2</f>
        <v>0.36499999999999994</v>
      </c>
    </row>
    <row r="23" spans="2:47">
      <c r="B23" s="6" t="s">
        <v>40</v>
      </c>
      <c r="C23" s="19" t="s">
        <v>41</v>
      </c>
      <c r="D23" s="39"/>
      <c r="E23" s="15"/>
      <c r="F23" s="15"/>
      <c r="G23" s="15"/>
      <c r="H23" s="15"/>
      <c r="I23" s="15"/>
      <c r="J23" s="15"/>
      <c r="K23" s="15"/>
      <c r="L23" s="15"/>
      <c r="M23" s="15"/>
      <c r="N23" s="77"/>
      <c r="O23" s="39"/>
      <c r="P23" s="15"/>
      <c r="Q23" s="15"/>
      <c r="R23" s="15"/>
      <c r="S23" s="15"/>
      <c r="T23" s="15"/>
      <c r="U23" s="15"/>
      <c r="V23" s="15"/>
      <c r="W23" s="15"/>
      <c r="X23" s="15"/>
      <c r="Y23" s="78"/>
      <c r="Z23" s="39"/>
      <c r="AA23" s="15"/>
      <c r="AB23" s="15"/>
      <c r="AC23" s="15"/>
      <c r="AD23" s="15"/>
      <c r="AE23" s="15"/>
      <c r="AF23" s="15"/>
      <c r="AG23" s="15"/>
      <c r="AH23" s="15"/>
      <c r="AI23" s="15"/>
      <c r="AJ23" s="78"/>
      <c r="AK23" s="79"/>
      <c r="AL23" s="15">
        <f>mg!AL23/'mg-mL'!$B$2</f>
        <v>0.76200000000000001</v>
      </c>
      <c r="AM23" s="15"/>
      <c r="AN23" s="15">
        <f>mg!AN23/'mg-mL'!$B$2</f>
        <v>0.374</v>
      </c>
      <c r="AO23" s="15">
        <f>mg!AO23/'mg-mL'!$B$2</f>
        <v>1.3989999999999998</v>
      </c>
      <c r="AP23" s="15"/>
      <c r="AQ23" s="15">
        <f>mg!AQ23/'mg-mL'!$B$2</f>
        <v>0.69199999999999995</v>
      </c>
      <c r="AR23" s="15">
        <f>mg!AR23/'mg-mL'!$B$2</f>
        <v>0.623</v>
      </c>
      <c r="AS23" s="15">
        <f>mg!AS23/'mg-mL'!$B$2</f>
        <v>0.51200000000000001</v>
      </c>
      <c r="AT23" s="15"/>
      <c r="AU23" s="78">
        <f>mg!AU23/'mg-mL'!$B$2</f>
        <v>1.8039999999999996</v>
      </c>
    </row>
    <row r="24" spans="2:47">
      <c r="B24" s="6" t="s">
        <v>42</v>
      </c>
      <c r="C24" s="19" t="s">
        <v>43</v>
      </c>
      <c r="D24" s="39">
        <f>mg!D24/'mg-mL'!$B$2</f>
        <v>0.35399999999999998</v>
      </c>
      <c r="E24" s="15">
        <f>mg!E24/'mg-mL'!$B$2</f>
        <v>0.623</v>
      </c>
      <c r="F24" s="15">
        <f>mg!F24/'mg-mL'!$B$2</f>
        <v>0.14099999999999999</v>
      </c>
      <c r="G24" s="15">
        <f>mg!G24/'mg-mL'!$B$2</f>
        <v>0.13799999999999998</v>
      </c>
      <c r="H24" s="15">
        <f>mg!H24/'mg-mL'!$B$2</f>
        <v>0.14699999999999999</v>
      </c>
      <c r="I24" s="15"/>
      <c r="J24" s="15"/>
      <c r="K24" s="15">
        <f>mg!K24/'mg-mL'!$B$2</f>
        <v>0.85099999999999987</v>
      </c>
      <c r="L24" s="15">
        <f>mg!L24/'mg-mL'!$B$2</f>
        <v>1.097</v>
      </c>
      <c r="M24" s="15"/>
      <c r="N24" s="77">
        <f>mg!N24/'mg-mL'!$B$2</f>
        <v>1.6019999999999996</v>
      </c>
      <c r="O24" s="39">
        <f>mg!O24/'mg-mL'!$B$2</f>
        <v>0.20099999999999996</v>
      </c>
      <c r="P24" s="15">
        <f>mg!P24/'mg-mL'!$B$2</f>
        <v>0.16299999999999998</v>
      </c>
      <c r="Q24" s="15">
        <f>mg!Q24/'mg-mL'!$B$2</f>
        <v>0.70000000000000007</v>
      </c>
      <c r="R24" s="15">
        <f>mg!R24/'mg-mL'!$B$2</f>
        <v>0.64800000000000002</v>
      </c>
      <c r="S24" s="15">
        <f>mg!S24/'mg-mL'!$B$2</f>
        <v>0.55399999999999994</v>
      </c>
      <c r="T24" s="15">
        <f>mg!T24/'mg-mL'!$B$2</f>
        <v>0.16</v>
      </c>
      <c r="U24" s="15"/>
      <c r="V24" s="15"/>
      <c r="W24" s="15"/>
      <c r="X24" s="15">
        <f>mg!X24/'mg-mL'!$B$2</f>
        <v>1.444</v>
      </c>
      <c r="Y24" s="78">
        <f>mg!Y24/'mg-mL'!$B$2</f>
        <v>0.70000000000000007</v>
      </c>
      <c r="Z24" s="39">
        <f>mg!Z24/'mg-mL'!$B$2</f>
        <v>1.6760000000000002</v>
      </c>
      <c r="AA24" s="15">
        <f>mg!AA24/'mg-mL'!$B$2</f>
        <v>1.9539999999999997</v>
      </c>
      <c r="AB24" s="15"/>
      <c r="AC24" s="15">
        <f>mg!AC24/'mg-mL'!$B$2</f>
        <v>0.68899999999999983</v>
      </c>
      <c r="AD24" s="15">
        <f>mg!AD24/'mg-mL'!$B$2</f>
        <v>1.18</v>
      </c>
      <c r="AE24" s="15">
        <f>mg!AE24/'mg-mL'!$B$2</f>
        <v>0.26499999999999996</v>
      </c>
      <c r="AF24" s="15">
        <f>mg!AF24/'mg-mL'!$B$2</f>
        <v>2.3499999999999996</v>
      </c>
      <c r="AG24" s="15">
        <f>mg!AG24/'mg-mL'!$B$2</f>
        <v>1.4899999999999998</v>
      </c>
      <c r="AH24" s="15"/>
      <c r="AI24" s="15">
        <f>mg!AI24/'mg-mL'!$B$2</f>
        <v>2.1549999999999998</v>
      </c>
      <c r="AJ24" s="78"/>
      <c r="AK24" s="79">
        <f>mg!AK24/'mg-mL'!$B$2</f>
        <v>1.6969999999999998</v>
      </c>
      <c r="AL24" s="15">
        <f>mg!AL24/'mg-mL'!$B$2</f>
        <v>11.465</v>
      </c>
      <c r="AM24" s="15">
        <f>mg!AM24/'mg-mL'!$B$2</f>
        <v>1.6120000000000001</v>
      </c>
      <c r="AN24" s="15">
        <f>mg!AN24/'mg-mL'!$B$2</f>
        <v>5.9079999999999995</v>
      </c>
      <c r="AO24" s="15">
        <f>mg!AO24/'mg-mL'!$B$2</f>
        <v>25.515999999999998</v>
      </c>
      <c r="AP24" s="15"/>
      <c r="AQ24" s="15">
        <f>mg!AQ24/'mg-mL'!$B$2</f>
        <v>5.347999999999999</v>
      </c>
      <c r="AR24" s="15">
        <f>mg!AR24/'mg-mL'!$B$2</f>
        <v>7.6949999999999994</v>
      </c>
      <c r="AS24" s="15">
        <f>mg!AS24/'mg-mL'!$B$2</f>
        <v>7.0180000000000007</v>
      </c>
      <c r="AT24" s="15">
        <f>mg!AT24/'mg-mL'!$B$2</f>
        <v>1.7499999999999998</v>
      </c>
      <c r="AU24" s="78">
        <f>mg!AU24/'mg-mL'!$B$2</f>
        <v>25.264999999999997</v>
      </c>
    </row>
    <row r="25" spans="2:47">
      <c r="B25" s="6" t="s">
        <v>44</v>
      </c>
      <c r="C25" s="19" t="s">
        <v>45</v>
      </c>
      <c r="D25" s="39"/>
      <c r="E25" s="15"/>
      <c r="F25" s="15"/>
      <c r="G25" s="15"/>
      <c r="H25" s="15"/>
      <c r="I25" s="15"/>
      <c r="J25" s="15"/>
      <c r="K25" s="15"/>
      <c r="L25" s="15"/>
      <c r="M25" s="15"/>
      <c r="N25" s="77"/>
      <c r="O25" s="39"/>
      <c r="P25" s="15"/>
      <c r="Q25" s="15"/>
      <c r="R25" s="15"/>
      <c r="S25" s="15"/>
      <c r="T25" s="15"/>
      <c r="U25" s="15"/>
      <c r="V25" s="15"/>
      <c r="W25" s="15"/>
      <c r="X25" s="15"/>
      <c r="Y25" s="78"/>
      <c r="Z25" s="39"/>
      <c r="AA25" s="15"/>
      <c r="AB25" s="15"/>
      <c r="AC25" s="15"/>
      <c r="AD25" s="15"/>
      <c r="AE25" s="15"/>
      <c r="AF25" s="15"/>
      <c r="AG25" s="15"/>
      <c r="AH25" s="15"/>
      <c r="AI25" s="15"/>
      <c r="AJ25" s="78"/>
      <c r="AK25" s="79"/>
      <c r="AL25" s="15"/>
      <c r="AM25" s="15"/>
      <c r="AN25" s="15"/>
      <c r="AO25" s="15"/>
      <c r="AP25" s="15"/>
      <c r="AQ25" s="15"/>
      <c r="AR25" s="15">
        <f>mg!AR25/'mg-mL'!$B$2</f>
        <v>0.14399999999999996</v>
      </c>
      <c r="AS25" s="15"/>
      <c r="AT25" s="15"/>
      <c r="AU25" s="78">
        <f>mg!AU25/'mg-mL'!$B$2</f>
        <v>0.26200000000000001</v>
      </c>
    </row>
    <row r="26" spans="2:47" ht="15" thickBot="1">
      <c r="B26" s="6" t="s">
        <v>46</v>
      </c>
      <c r="C26" s="19" t="s">
        <v>47</v>
      </c>
      <c r="D26" s="44"/>
      <c r="E26" s="42"/>
      <c r="F26" s="42"/>
      <c r="G26" s="42"/>
      <c r="H26" s="42"/>
      <c r="I26" s="42"/>
      <c r="J26" s="42"/>
      <c r="K26" s="42"/>
      <c r="L26" s="42"/>
      <c r="M26" s="42"/>
      <c r="N26" s="80"/>
      <c r="O26" s="44"/>
      <c r="P26" s="42"/>
      <c r="Q26" s="42"/>
      <c r="R26" s="42"/>
      <c r="S26" s="42"/>
      <c r="T26" s="42"/>
      <c r="U26" s="42"/>
      <c r="V26" s="42"/>
      <c r="W26" s="42"/>
      <c r="X26" s="42"/>
      <c r="Y26" s="81"/>
      <c r="Z26" s="44"/>
      <c r="AA26" s="42"/>
      <c r="AB26" s="42"/>
      <c r="AC26" s="42"/>
      <c r="AD26" s="42"/>
      <c r="AE26" s="42"/>
      <c r="AF26" s="42"/>
      <c r="AG26" s="42"/>
      <c r="AH26" s="42"/>
      <c r="AI26" s="42"/>
      <c r="AJ26" s="81"/>
      <c r="AK26" s="82"/>
      <c r="AL26" s="42">
        <f>mg!AL26/'mg-mL'!$B$2</f>
        <v>0.34500000000000003</v>
      </c>
      <c r="AM26" s="42"/>
      <c r="AN26" s="42"/>
      <c r="AO26" s="42">
        <f>mg!AO26/'mg-mL'!$B$2</f>
        <v>0.19999999999999998</v>
      </c>
      <c r="AP26" s="42"/>
      <c r="AQ26" s="42"/>
      <c r="AR26" s="42"/>
      <c r="AS26" s="42"/>
      <c r="AT26" s="42">
        <f>mg!AT26/'mg-mL'!$B$2</f>
        <v>0.187</v>
      </c>
      <c r="AU26" s="81"/>
    </row>
    <row r="28" spans="2:47">
      <c r="C28" t="s">
        <v>56</v>
      </c>
      <c r="D28">
        <f t="shared" ref="D28:AU28" si="0">SUM(D4:D26)</f>
        <v>1.1499999999999999</v>
      </c>
      <c r="E28">
        <f t="shared" si="0"/>
        <v>2.0519999999999996</v>
      </c>
      <c r="F28">
        <f t="shared" si="0"/>
        <v>0.88800000000000001</v>
      </c>
      <c r="G28">
        <f t="shared" si="0"/>
        <v>0.94399999999999995</v>
      </c>
      <c r="H28">
        <f t="shared" si="0"/>
        <v>1.2969999999999999</v>
      </c>
      <c r="I28">
        <f t="shared" si="0"/>
        <v>0.48399999999999999</v>
      </c>
      <c r="J28">
        <f t="shared" si="0"/>
        <v>0.34399999999999997</v>
      </c>
      <c r="K28">
        <f t="shared" si="0"/>
        <v>2.5949999999999998</v>
      </c>
      <c r="L28">
        <f t="shared" si="0"/>
        <v>3.5589999999999997</v>
      </c>
      <c r="M28">
        <f t="shared" si="0"/>
        <v>0.51600000000000001</v>
      </c>
      <c r="N28">
        <f t="shared" si="0"/>
        <v>5.6939999999999991</v>
      </c>
      <c r="O28">
        <f t="shared" si="0"/>
        <v>1.8929999999999998</v>
      </c>
      <c r="P28">
        <f t="shared" si="0"/>
        <v>1.6930000000000001</v>
      </c>
      <c r="Q28">
        <f t="shared" si="0"/>
        <v>3.0840000000000001</v>
      </c>
      <c r="R28">
        <f t="shared" si="0"/>
        <v>4.3889999999999993</v>
      </c>
      <c r="S28">
        <f t="shared" si="0"/>
        <v>2.0669999999999997</v>
      </c>
      <c r="T28">
        <f t="shared" si="0"/>
        <v>0.80100000000000005</v>
      </c>
      <c r="U28">
        <f t="shared" si="0"/>
        <v>1.9589999999999996</v>
      </c>
      <c r="V28">
        <f t="shared" si="0"/>
        <v>0.19999999999999998</v>
      </c>
      <c r="W28">
        <f t="shared" si="0"/>
        <v>0.74</v>
      </c>
      <c r="X28">
        <f t="shared" si="0"/>
        <v>7.4260000000000002</v>
      </c>
      <c r="Y28">
        <f t="shared" si="0"/>
        <v>3.0840000000000001</v>
      </c>
      <c r="Z28">
        <f t="shared" si="0"/>
        <v>4.63</v>
      </c>
      <c r="AA28">
        <f t="shared" si="0"/>
        <v>4.6859999999999999</v>
      </c>
      <c r="AB28">
        <f t="shared" si="0"/>
        <v>1.0389999999999999</v>
      </c>
      <c r="AC28">
        <f t="shared" si="0"/>
        <v>1.8679999999999997</v>
      </c>
      <c r="AD28">
        <f t="shared" si="0"/>
        <v>3.8049999999999997</v>
      </c>
      <c r="AE28">
        <f t="shared" si="0"/>
        <v>1.0339999999999998</v>
      </c>
      <c r="AF28">
        <f t="shared" si="0"/>
        <v>6.7799999999999994</v>
      </c>
      <c r="AG28">
        <f t="shared" si="0"/>
        <v>7.456999999999999</v>
      </c>
      <c r="AH28">
        <f t="shared" si="0"/>
        <v>0.39400000000000002</v>
      </c>
      <c r="AI28">
        <f t="shared" si="0"/>
        <v>6.5029999999999983</v>
      </c>
      <c r="AJ28">
        <f t="shared" si="0"/>
        <v>0.36499999999999999</v>
      </c>
      <c r="AK28">
        <f t="shared" si="0"/>
        <v>5.9529999999999994</v>
      </c>
      <c r="AL28">
        <f t="shared" si="0"/>
        <v>56.645999999999987</v>
      </c>
      <c r="AM28">
        <f t="shared" si="0"/>
        <v>15.773999999999999</v>
      </c>
      <c r="AN28">
        <f t="shared" si="0"/>
        <v>21.53</v>
      </c>
      <c r="AO28">
        <f t="shared" si="0"/>
        <v>71.83</v>
      </c>
      <c r="AP28">
        <f t="shared" si="0"/>
        <v>10.707000000000001</v>
      </c>
      <c r="AQ28">
        <f t="shared" si="0"/>
        <v>22.189999999999998</v>
      </c>
      <c r="AR28">
        <f t="shared" si="0"/>
        <v>36.054999999999993</v>
      </c>
      <c r="AS28">
        <f t="shared" si="0"/>
        <v>17.628</v>
      </c>
      <c r="AT28">
        <f t="shared" si="0"/>
        <v>15.550999999999997</v>
      </c>
      <c r="AU28">
        <f t="shared" si="0"/>
        <v>89.272000000000006</v>
      </c>
    </row>
  </sheetData>
  <mergeCells count="5">
    <mergeCell ref="D2:N2"/>
    <mergeCell ref="O2:Y2"/>
    <mergeCell ref="Z2:AJ2"/>
    <mergeCell ref="AK2:AU2"/>
    <mergeCell ref="D1:AU1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3BAB-EBA0-4AA8-81F2-C51B393E07CE}">
  <dimension ref="B1:AU26"/>
  <sheetViews>
    <sheetView workbookViewId="0">
      <selection activeCell="AK2" sqref="AK2:AU2"/>
    </sheetView>
  </sheetViews>
  <sheetFormatPr baseColWidth="10" defaultRowHeight="14.5"/>
  <cols>
    <col min="3" max="3" width="18.90625" customWidth="1"/>
  </cols>
  <sheetData>
    <row r="1" spans="2:47" ht="15" thickBot="1">
      <c r="D1" s="128" t="s">
        <v>61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30"/>
    </row>
    <row r="2" spans="2:47" ht="15" thickBot="1">
      <c r="D2" s="136" t="s">
        <v>53</v>
      </c>
      <c r="E2" s="137"/>
      <c r="F2" s="137"/>
      <c r="G2" s="137"/>
      <c r="H2" s="137"/>
      <c r="I2" s="137"/>
      <c r="J2" s="137"/>
      <c r="K2" s="137"/>
      <c r="L2" s="137"/>
      <c r="M2" s="137"/>
      <c r="N2" s="138"/>
      <c r="O2" s="136" t="s">
        <v>54</v>
      </c>
      <c r="P2" s="137"/>
      <c r="Q2" s="137"/>
      <c r="R2" s="137"/>
      <c r="S2" s="137"/>
      <c r="T2" s="137"/>
      <c r="U2" s="137"/>
      <c r="V2" s="137"/>
      <c r="W2" s="137"/>
      <c r="X2" s="137"/>
      <c r="Y2" s="139"/>
      <c r="Z2" s="136" t="s">
        <v>55</v>
      </c>
      <c r="AA2" s="137"/>
      <c r="AB2" s="137"/>
      <c r="AC2" s="137"/>
      <c r="AD2" s="137"/>
      <c r="AE2" s="137"/>
      <c r="AF2" s="137"/>
      <c r="AG2" s="137"/>
      <c r="AH2" s="137"/>
      <c r="AI2" s="137"/>
      <c r="AJ2" s="139"/>
      <c r="AK2" s="140" t="s">
        <v>57</v>
      </c>
      <c r="AL2" s="137"/>
      <c r="AM2" s="137"/>
      <c r="AN2" s="137"/>
      <c r="AO2" s="137"/>
      <c r="AP2" s="137"/>
      <c r="AQ2" s="137"/>
      <c r="AR2" s="137"/>
      <c r="AS2" s="137"/>
      <c r="AT2" s="137"/>
      <c r="AU2" s="139"/>
    </row>
    <row r="3" spans="2:47" ht="15.5">
      <c r="B3" s="6" t="s">
        <v>0</v>
      </c>
      <c r="C3" s="19" t="s">
        <v>1</v>
      </c>
      <c r="D3" s="20">
        <v>48</v>
      </c>
      <c r="E3" s="71">
        <v>57</v>
      </c>
      <c r="F3" s="71">
        <v>1</v>
      </c>
      <c r="G3" s="72">
        <v>52</v>
      </c>
      <c r="H3" s="72">
        <v>25</v>
      </c>
      <c r="I3" s="71">
        <v>36</v>
      </c>
      <c r="J3" s="71">
        <v>11</v>
      </c>
      <c r="K3" s="72">
        <v>546</v>
      </c>
      <c r="L3" s="73">
        <v>551</v>
      </c>
      <c r="M3" s="71">
        <v>1059</v>
      </c>
      <c r="N3" s="74">
        <v>1060</v>
      </c>
      <c r="O3" s="75">
        <v>179</v>
      </c>
      <c r="P3" s="71">
        <v>97</v>
      </c>
      <c r="Q3" s="72">
        <v>99</v>
      </c>
      <c r="R3" s="72">
        <v>178</v>
      </c>
      <c r="S3" s="73">
        <v>142</v>
      </c>
      <c r="T3" s="73">
        <v>307</v>
      </c>
      <c r="U3" s="71">
        <v>91</v>
      </c>
      <c r="V3" s="71">
        <v>98</v>
      </c>
      <c r="W3" s="73">
        <v>269</v>
      </c>
      <c r="X3" s="73">
        <v>289</v>
      </c>
      <c r="Y3" s="76">
        <v>392</v>
      </c>
      <c r="Z3" s="56">
        <v>53</v>
      </c>
      <c r="AA3" s="68">
        <v>106</v>
      </c>
      <c r="AB3" s="68">
        <v>264</v>
      </c>
      <c r="AC3" s="68">
        <v>47</v>
      </c>
      <c r="AD3" s="68">
        <v>66</v>
      </c>
      <c r="AE3" s="68">
        <v>586</v>
      </c>
      <c r="AF3" s="68">
        <v>630</v>
      </c>
      <c r="AG3" s="68">
        <v>720</v>
      </c>
      <c r="AH3" s="68">
        <v>343</v>
      </c>
      <c r="AI3" s="68">
        <v>644</v>
      </c>
      <c r="AJ3" s="69">
        <v>897</v>
      </c>
      <c r="AK3" s="70">
        <v>2</v>
      </c>
      <c r="AL3" s="68">
        <v>111</v>
      </c>
      <c r="AM3" s="68">
        <v>103</v>
      </c>
      <c r="AN3" s="68">
        <v>130</v>
      </c>
      <c r="AO3" s="68">
        <v>63</v>
      </c>
      <c r="AP3" s="68">
        <v>201</v>
      </c>
      <c r="AQ3" s="68">
        <v>246</v>
      </c>
      <c r="AR3" s="68">
        <v>341</v>
      </c>
      <c r="AS3" s="68">
        <v>28</v>
      </c>
      <c r="AT3" s="68">
        <v>119</v>
      </c>
      <c r="AU3" s="69">
        <v>198</v>
      </c>
    </row>
    <row r="4" spans="2:47">
      <c r="B4" s="6" t="s">
        <v>2</v>
      </c>
      <c r="C4" s="36" t="s">
        <v>3</v>
      </c>
      <c r="D4" s="39"/>
      <c r="E4" s="15"/>
      <c r="F4" s="15"/>
      <c r="G4" s="15"/>
      <c r="H4" s="15"/>
      <c r="I4" s="15"/>
      <c r="J4" s="15"/>
      <c r="K4" s="15"/>
      <c r="L4" s="15"/>
      <c r="M4" s="15"/>
      <c r="N4" s="77"/>
      <c r="O4" s="39"/>
      <c r="P4" s="15"/>
      <c r="Q4" s="15"/>
      <c r="R4" s="15"/>
      <c r="S4" s="15"/>
      <c r="T4" s="15"/>
      <c r="U4" s="15"/>
      <c r="V4" s="15"/>
      <c r="W4" s="15"/>
      <c r="X4" s="15"/>
      <c r="Y4" s="78"/>
      <c r="Z4" s="39"/>
      <c r="AA4" s="15"/>
      <c r="AB4" s="15"/>
      <c r="AC4" s="15"/>
      <c r="AD4" s="15"/>
      <c r="AE4" s="15"/>
      <c r="AF4" s="15">
        <f>('mg g DW'!AF4*100)/'mg g DW'!$AF$28</f>
        <v>1.8289085545722714</v>
      </c>
      <c r="AG4" s="15">
        <f>('mg g DW'!AG4*100)/'mg g DW'!$AG$28</f>
        <v>1.6628671047338073</v>
      </c>
      <c r="AH4" s="15"/>
      <c r="AI4" s="15">
        <f>('mg g DW'!AI4*100)/'mg g DW'!$AI$28</f>
        <v>1.3993541442411197</v>
      </c>
      <c r="AJ4" s="78"/>
      <c r="AK4" s="79">
        <f>('mg g DW'!AK4*100)/'mg g DW'!$AK$28</f>
        <v>2.3181589114732066</v>
      </c>
      <c r="AL4" s="15">
        <f>('mg g DW'!AL4*100)/'mg g DW'!$AL$28</f>
        <v>1.4723016629594325</v>
      </c>
      <c r="AM4" s="15">
        <f>('mg g DW'!AM4*100)/'mg g DW'!$AM$28</f>
        <v>1.9652592874350197</v>
      </c>
      <c r="AN4" s="15">
        <f>('mg g DW'!AN4*100)/'mg g DW'!$AN$28</f>
        <v>1.3562470970738503</v>
      </c>
      <c r="AO4" s="15">
        <f>('mg g DW'!AO4*100)/'mg g DW'!$AO$28</f>
        <v>0.98148405958513141</v>
      </c>
      <c r="AP4" s="15">
        <f>('mg g DW'!AP4*100)/'mg g DW'!$AP$28</f>
        <v>19.305127486690949</v>
      </c>
      <c r="AQ4" s="15">
        <f>('mg g DW'!AQ4*100)/'mg g DW'!$AQ$28</f>
        <v>0.71653898152320872</v>
      </c>
      <c r="AR4" s="15"/>
      <c r="AS4" s="15">
        <f>('mg g DW'!AS4*100)/'mg g DW'!$AS$28</f>
        <v>0.61833446789198998</v>
      </c>
      <c r="AT4" s="15">
        <f>('mg g DW'!AT4*100)/'mg g DW'!$AT$28</f>
        <v>3.6332068677255487</v>
      </c>
      <c r="AU4" s="78">
        <f>('mg g DW'!AU4*100)/'mg g DW'!$AU$28</f>
        <v>1.2702751142575497</v>
      </c>
    </row>
    <row r="5" spans="2:47">
      <c r="B5" s="6" t="s">
        <v>4</v>
      </c>
      <c r="C5" s="36" t="s">
        <v>5</v>
      </c>
      <c r="D5" s="39"/>
      <c r="E5" s="15"/>
      <c r="F5" s="15"/>
      <c r="G5" s="15"/>
      <c r="H5" s="15"/>
      <c r="I5" s="15"/>
      <c r="J5" s="15"/>
      <c r="K5" s="15"/>
      <c r="L5" s="15"/>
      <c r="M5" s="15"/>
      <c r="N5" s="77"/>
      <c r="O5" s="39"/>
      <c r="P5" s="15"/>
      <c r="Q5" s="15">
        <f>('mg g DW'!Q5*100)/'mg g DW'!$Q$28</f>
        <v>4.0207522697795062</v>
      </c>
      <c r="R5" s="15">
        <f>('mg g DW'!R5*100)/'mg g DW'!$R$28</f>
        <v>4.2606516290726821</v>
      </c>
      <c r="S5" s="15"/>
      <c r="T5" s="15"/>
      <c r="U5" s="15"/>
      <c r="V5" s="15"/>
      <c r="W5" s="15"/>
      <c r="X5" s="15">
        <f>('mg g DW'!X5*100)/'mg g DW'!$X$28</f>
        <v>1.7371397791543226</v>
      </c>
      <c r="Y5" s="78">
        <f>('mg g DW'!Y5*100)/'mg g DW'!$Y$28</f>
        <v>4.0207522697795062</v>
      </c>
      <c r="Z5" s="39"/>
      <c r="AA5" s="15"/>
      <c r="AB5" s="15"/>
      <c r="AC5" s="15"/>
      <c r="AD5" s="15"/>
      <c r="AE5" s="15"/>
      <c r="AF5" s="15"/>
      <c r="AG5" s="15"/>
      <c r="AH5" s="15"/>
      <c r="AI5" s="15"/>
      <c r="AJ5" s="78"/>
      <c r="AK5" s="79"/>
      <c r="AL5" s="15"/>
      <c r="AM5" s="15"/>
      <c r="AN5" s="15"/>
      <c r="AO5" s="15">
        <f>('mg g DW'!AO5*100)/'mg g DW'!$AO$28</f>
        <v>9.6060142001949039E-2</v>
      </c>
      <c r="AP5" s="15"/>
      <c r="AQ5" s="15"/>
      <c r="AR5" s="15"/>
      <c r="AS5" s="15"/>
      <c r="AT5" s="15"/>
      <c r="AU5" s="78">
        <f>('mg g DW'!AU5*100)/'mg g DW'!$AU$28</f>
        <v>8.625324849896944E-2</v>
      </c>
    </row>
    <row r="6" spans="2:47">
      <c r="B6" s="6" t="s">
        <v>6</v>
      </c>
      <c r="C6" s="36" t="s">
        <v>7</v>
      </c>
      <c r="D6" s="39"/>
      <c r="E6" s="15"/>
      <c r="F6" s="15"/>
      <c r="G6" s="15"/>
      <c r="H6" s="15"/>
      <c r="I6" s="15"/>
      <c r="J6" s="15"/>
      <c r="K6" s="15"/>
      <c r="L6" s="15"/>
      <c r="M6" s="15"/>
      <c r="N6" s="77"/>
      <c r="O6" s="39"/>
      <c r="P6" s="15"/>
      <c r="Q6" s="15"/>
      <c r="R6" s="15"/>
      <c r="S6" s="15"/>
      <c r="T6" s="15"/>
      <c r="U6" s="15"/>
      <c r="V6" s="15"/>
      <c r="W6" s="15"/>
      <c r="X6" s="15"/>
      <c r="Y6" s="78"/>
      <c r="Z6" s="39"/>
      <c r="AA6" s="15"/>
      <c r="AB6" s="15"/>
      <c r="AC6" s="15"/>
      <c r="AD6" s="15"/>
      <c r="AE6" s="15"/>
      <c r="AF6" s="15"/>
      <c r="AG6" s="15"/>
      <c r="AH6" s="15"/>
      <c r="AI6" s="15"/>
      <c r="AJ6" s="78"/>
      <c r="AK6" s="79"/>
      <c r="AL6" s="15">
        <f>('mg g DW'!AL6*100)/'mg g DW'!$AL$28</f>
        <v>0.37248879002930485</v>
      </c>
      <c r="AM6" s="15"/>
      <c r="AN6" s="15">
        <f>('mg g DW'!AN6*100)/'mg g DW'!$AN$28</f>
        <v>0.5294937296795168</v>
      </c>
      <c r="AO6" s="15">
        <f>('mg g DW'!AO6*100)/'mg g DW'!$AO$28</f>
        <v>0.30906306557148827</v>
      </c>
      <c r="AP6" s="15"/>
      <c r="AQ6" s="15"/>
      <c r="AR6" s="15">
        <f>('mg g DW'!AR6*100)/'mg g DW'!$AR$28</f>
        <v>0.59631119123561227</v>
      </c>
      <c r="AS6" s="15"/>
      <c r="AT6" s="15">
        <f>('mg g DW'!AT6*100)/'mg g DW'!$AT$28</f>
        <v>1.2539386534627999</v>
      </c>
      <c r="AU6" s="78">
        <f>('mg g DW'!AU6*100)/'mg g DW'!$AU$28</f>
        <v>0.34053230576216503</v>
      </c>
    </row>
    <row r="7" spans="2:47">
      <c r="B7" s="6" t="s">
        <v>8</v>
      </c>
      <c r="C7" s="19" t="s">
        <v>9</v>
      </c>
      <c r="D7" s="39">
        <f>('mg g DW'!D7*100)/'mg g DW'!$D$28</f>
        <v>31.65217391304348</v>
      </c>
      <c r="E7" s="15">
        <f>('mg g DW'!E7*100)/'mg g DW'!$E$28</f>
        <v>24.853801169590646</v>
      </c>
      <c r="F7" s="15">
        <f>('mg g DW'!F7*100)/'mg g DW'!$F$28</f>
        <v>35.585585585585584</v>
      </c>
      <c r="G7" s="15">
        <f>('mg g DW'!G7*100)/'mg g DW'!$G$28</f>
        <v>33.58050847457627</v>
      </c>
      <c r="H7" s="15">
        <f>('mg g DW'!H7*100)/'mg g DW'!$H$28</f>
        <v>40.940632228218966</v>
      </c>
      <c r="I7" s="15">
        <f>('mg g DW'!I7*100)/'mg g DW'!$I$28</f>
        <v>59.090909090909086</v>
      </c>
      <c r="J7" s="15">
        <f>('mg g DW'!J7*100)/'mg g DW'!$J$28</f>
        <v>60.465116279069775</v>
      </c>
      <c r="K7" s="15">
        <f>('mg g DW'!K7*100)/'mg g DW'!$K$28</f>
        <v>26.28131021194605</v>
      </c>
      <c r="L7" s="15">
        <f>('mg g DW'!L7*100)/'mg g DW'!$L$28</f>
        <v>23.152570946895196</v>
      </c>
      <c r="M7" s="15">
        <f>('mg g DW'!M7*100)/'mg g DW'!$M$28</f>
        <v>59.689922480620154</v>
      </c>
      <c r="N7" s="77">
        <f>('mg g DW'!N7*100)/'mg g DW'!$N$28</f>
        <v>23.322795925535647</v>
      </c>
      <c r="O7" s="39">
        <f>('mg g DW'!O7*100)/'mg g DW'!$O$28</f>
        <v>34.970945589012153</v>
      </c>
      <c r="P7" s="15">
        <f>('mg g DW'!P7*100)/'mg g DW'!$P$28</f>
        <v>36.621382161842881</v>
      </c>
      <c r="Q7" s="15">
        <f>('mg g DW'!Q7*100)/'mg g DW'!$Q$28</f>
        <v>21.692607003891048</v>
      </c>
      <c r="R7" s="15">
        <f>('mg g DW'!R7*100)/'mg g DW'!$R$28</f>
        <v>27.933470038733198</v>
      </c>
      <c r="S7" s="15">
        <f>('mg g DW'!S7*100)/'mg g DW'!$S$28</f>
        <v>29.124334784712143</v>
      </c>
      <c r="T7" s="15">
        <f>('mg g DW'!T7*100)/'mg g DW'!$T$28</f>
        <v>35.580524344569284</v>
      </c>
      <c r="U7" s="15">
        <f>('mg g DW'!U7*100)/'mg g DW'!$U$28</f>
        <v>58.192955589586525</v>
      </c>
      <c r="V7" s="15">
        <f>('mg g DW'!V7*100)/'mg g DW'!$V$28</f>
        <v>70</v>
      </c>
      <c r="W7" s="15">
        <f>('mg g DW'!W7*100)/'mg g DW'!$W$28</f>
        <v>34.324324324324316</v>
      </c>
      <c r="X7" s="15">
        <f>('mg g DW'!X7*100)/'mg g DW'!$X$28</f>
        <v>25.908968489092373</v>
      </c>
      <c r="Y7" s="78">
        <f>('mg g DW'!Y7*100)/'mg g DW'!$Y$28</f>
        <v>21.692607003891048</v>
      </c>
      <c r="Z7" s="39">
        <f>('mg g DW'!Z7*100)/'mg g DW'!$Z$28</f>
        <v>18.185745140388772</v>
      </c>
      <c r="AA7" s="15">
        <f>('mg g DW'!AA7*100)/'mg g DW'!$AA$28</f>
        <v>19.526248399487834</v>
      </c>
      <c r="AB7" s="15">
        <f>('mg g DW'!AB7*100)/'mg g DW'!$D$28</f>
        <v>31.739130434782606</v>
      </c>
      <c r="AC7" s="15">
        <f>('mg g DW'!AC7*100)/'mg g DW'!$AC$28</f>
        <v>21.788008565310495</v>
      </c>
      <c r="AD7" s="15">
        <f>('mg g DW'!AD7*100)/'mg g DW'!$AD$28</f>
        <v>24.809461235216819</v>
      </c>
      <c r="AE7" s="15">
        <f>('mg g DW'!AE7*100)/'mg g DW'!$AE$28</f>
        <v>29.206963249516438</v>
      </c>
      <c r="AF7" s="15">
        <f>('mg g DW'!AF7*100)/'mg g DW'!$AF$28</f>
        <v>17.861356932153392</v>
      </c>
      <c r="AG7" s="15">
        <f>('mg g DW'!AG7*100)/'mg g DW'!$AG$28</f>
        <v>26.284028429663408</v>
      </c>
      <c r="AH7" s="15">
        <f>('mg g DW'!AH7*100)/'mg g DW'!$AH$28</f>
        <v>58.883248730964461</v>
      </c>
      <c r="AI7" s="15">
        <f>('mg g DW'!AI7*100)/'mg g DW'!$AI$28</f>
        <v>14.178071659234204</v>
      </c>
      <c r="AJ7" s="78">
        <f>('mg g DW'!AJ7*100)/'mg g DW'!$AJ$28</f>
        <v>57.534246575342465</v>
      </c>
      <c r="AK7" s="79">
        <f>('mg g DW'!AK7*100)/'mg g DW'!$AK$28</f>
        <v>21.081807492020829</v>
      </c>
      <c r="AL7" s="15">
        <f>('mg g DW'!AL7*100)/'mg g DW'!$AL$28</f>
        <v>16.35243441725806</v>
      </c>
      <c r="AM7" s="15">
        <f>('mg g DW'!AM7*100)/'mg g DW'!$AM$28</f>
        <v>25.586408013186254</v>
      </c>
      <c r="AN7" s="15">
        <f>('mg g DW'!AN7*100)/'mg g DW'!$AN$28</f>
        <v>17.152810032512772</v>
      </c>
      <c r="AO7" s="15">
        <f>('mg g DW'!AO7*100)/'mg g DW'!$AO$28</f>
        <v>12.466935820687732</v>
      </c>
      <c r="AP7" s="15">
        <f>('mg g DW'!AP7*100)/'mg g DW'!$AP$28</f>
        <v>28.019052956010079</v>
      </c>
      <c r="AQ7" s="15">
        <f>('mg g DW'!AQ7*100)/'mg g DW'!$AQ$28</f>
        <v>12.911221270842724</v>
      </c>
      <c r="AR7" s="15">
        <f>('mg g DW'!AR7*100)/'mg g DW'!$AR$28</f>
        <v>23.247815836915827</v>
      </c>
      <c r="AS7" s="15">
        <f>('mg g DW'!AS7*100)/'mg g DW'!$AS$28</f>
        <v>14.545041978670296</v>
      </c>
      <c r="AT7" s="15">
        <f>('mg g DW'!AT7*100)/'mg g DW'!$AT$28</f>
        <v>23.940582599189764</v>
      </c>
      <c r="AU7" s="78">
        <f>('mg g DW'!AU7*100)/'mg g DW'!$AU$28</f>
        <v>14.48830540371001</v>
      </c>
    </row>
    <row r="8" spans="2:47">
      <c r="B8" s="6" t="s">
        <v>10</v>
      </c>
      <c r="C8" s="19" t="s">
        <v>11</v>
      </c>
      <c r="D8" s="39"/>
      <c r="E8" s="15">
        <f>('mg g DW'!E8*100)/'mg g DW'!$E$28</f>
        <v>3.9473684210526323</v>
      </c>
      <c r="F8" s="15"/>
      <c r="G8" s="15">
        <f>('mg g DW'!G8*100)/'mg g DW'!$G$28</f>
        <v>16.525423728813561</v>
      </c>
      <c r="H8" s="15"/>
      <c r="I8" s="15"/>
      <c r="J8" s="15"/>
      <c r="K8" s="15"/>
      <c r="L8" s="15">
        <f>('mg g DW'!L8*100)/'mg g DW'!$L$28</f>
        <v>3.2874402922169144</v>
      </c>
      <c r="M8" s="15"/>
      <c r="N8" s="77">
        <f>('mg g DW'!N8*100)/'mg g DW'!$N$28</f>
        <v>3.7056550755180893</v>
      </c>
      <c r="O8" s="39"/>
      <c r="P8" s="15"/>
      <c r="Q8" s="15">
        <f>('mg g DW'!Q8*100)/'mg g DW'!$Q$28</f>
        <v>4.9610894941634234</v>
      </c>
      <c r="R8" s="15">
        <f>('mg g DW'!R8*100)/'mg g DW'!$R$28</f>
        <v>3.668261562998405</v>
      </c>
      <c r="S8" s="15">
        <f>('mg g DW'!S8*100)/'mg g DW'!$S$28</f>
        <v>4.7411707789066293</v>
      </c>
      <c r="T8" s="15"/>
      <c r="U8" s="15"/>
      <c r="V8" s="15"/>
      <c r="W8" s="15"/>
      <c r="X8" s="15">
        <f>('mg g DW'!X8*100)/'mg g DW'!$X$28</f>
        <v>2.6663075680043091</v>
      </c>
      <c r="Y8" s="78">
        <f>('mg g DW'!Y8*100)/'mg g DW'!$Y$28</f>
        <v>4.9610894941634234</v>
      </c>
      <c r="Z8" s="39">
        <f>('mg g DW'!Z8*100)/'mg g DW'!$Z$28</f>
        <v>5.0755939524838016</v>
      </c>
      <c r="AA8" s="15">
        <f>('mg g DW'!AA8*100)/'mg g DW'!$AA$28</f>
        <v>2.1766965428937253</v>
      </c>
      <c r="AB8" s="15"/>
      <c r="AC8" s="15"/>
      <c r="AD8" s="15">
        <f>('mg g DW'!AD8*100)/'mg g DW'!$AD$28</f>
        <v>3.8896189224704338</v>
      </c>
      <c r="AE8" s="15">
        <f>('mg g DW'!AE8*100)/'mg g DW'!$AE$28</f>
        <v>14.216634429400388</v>
      </c>
      <c r="AF8" s="15">
        <f>('mg g DW'!AF8*100)/'mg g DW'!$AF$28</f>
        <v>3.7905604719764012</v>
      </c>
      <c r="AG8" s="15">
        <f>('mg g DW'!AG8*100)/'mg g DW'!$AG$28</f>
        <v>3.6878101113048145</v>
      </c>
      <c r="AH8" s="15"/>
      <c r="AI8" s="15">
        <f>('mg g DW'!AI8*100)/'mg g DW'!$AI$28</f>
        <v>3.0908811317853297</v>
      </c>
      <c r="AJ8" s="78"/>
      <c r="AK8" s="79">
        <f>('mg g DW'!AK8*100)/'mg g DW'!$AK$28</f>
        <v>4.1155719805140274</v>
      </c>
      <c r="AL8" s="15">
        <f>('mg g DW'!AL8*100)/'mg g DW'!$AL$28</f>
        <v>2.1519613035342307</v>
      </c>
      <c r="AM8" s="15">
        <f>('mg g DW'!AM8*100)/'mg g DW'!$AM$28</f>
        <v>4.6342081906935464</v>
      </c>
      <c r="AN8" s="15">
        <f>('mg g DW'!AN8*100)/'mg g DW'!$AN$28</f>
        <v>2.7078495123084068</v>
      </c>
      <c r="AO8" s="15">
        <f>('mg g DW'!AO8*100)/'mg g DW'!$AO$28</f>
        <v>2.5490742029792561</v>
      </c>
      <c r="AP8" s="15"/>
      <c r="AQ8" s="15">
        <f>('mg g DW'!AQ8*100)/'mg g DW'!$AQ$28</f>
        <v>1.9107706173952235</v>
      </c>
      <c r="AR8" s="15">
        <f>('mg g DW'!AR8*100)/'mg g DW'!$AR$28</f>
        <v>3.0342532242407438</v>
      </c>
      <c r="AS8" s="15">
        <f>('mg g DW'!AS8*100)/'mg g DW'!$AS$28</f>
        <v>2.1443158611300204</v>
      </c>
      <c r="AT8" s="15">
        <f>('mg g DW'!AT8*100)/'mg g DW'!$AT$28</f>
        <v>3.9097164169506793</v>
      </c>
      <c r="AU8" s="78">
        <f>('mg g DW'!AU8*100)/'mg g DW'!$AU$28</f>
        <v>2.7455417152074557</v>
      </c>
    </row>
    <row r="9" spans="2:47">
      <c r="B9" s="6" t="s">
        <v>12</v>
      </c>
      <c r="C9" s="19" t="s">
        <v>13</v>
      </c>
      <c r="D9" s="39"/>
      <c r="E9" s="15"/>
      <c r="F9" s="15"/>
      <c r="G9" s="15"/>
      <c r="H9" s="15"/>
      <c r="I9" s="15"/>
      <c r="J9" s="15"/>
      <c r="K9" s="15"/>
      <c r="L9" s="15">
        <f>('mg g DW'!L9*100)/'mg g DW'!$L$28</f>
        <v>3.2031469513908393</v>
      </c>
      <c r="M9" s="15"/>
      <c r="N9" s="77">
        <f>('mg g DW'!N9*100)/'mg g DW'!$N$28</f>
        <v>3.0909729539866526</v>
      </c>
      <c r="O9" s="39"/>
      <c r="P9" s="15"/>
      <c r="Q9" s="15"/>
      <c r="R9" s="15">
        <f>('mg g DW'!R9*100)/'mg g DW'!$R$28</f>
        <v>2.2328548644338122</v>
      </c>
      <c r="S9" s="15"/>
      <c r="T9" s="15"/>
      <c r="U9" s="15"/>
      <c r="V9" s="15"/>
      <c r="W9" s="15"/>
      <c r="X9" s="15">
        <f>('mg g DW'!X9*100)/'mg g DW'!$X$28</f>
        <v>1.9391327767304063</v>
      </c>
      <c r="Y9" s="78"/>
      <c r="Z9" s="39"/>
      <c r="AA9" s="15"/>
      <c r="AB9" s="15"/>
      <c r="AC9" s="15"/>
      <c r="AD9" s="15"/>
      <c r="AE9" s="15"/>
      <c r="AF9" s="15"/>
      <c r="AG9" s="15">
        <f>('mg g DW'!AG9*100)/'mg g DW'!$AG$28</f>
        <v>1.6092262303875555</v>
      </c>
      <c r="AH9" s="15"/>
      <c r="AI9" s="15"/>
      <c r="AJ9" s="78"/>
      <c r="AK9" s="79"/>
      <c r="AL9" s="15">
        <f>('mg g DW'!AL9*100)/'mg g DW'!$AL$28</f>
        <v>0.78204992408996232</v>
      </c>
      <c r="AM9" s="15"/>
      <c r="AN9" s="15">
        <f>('mg g DW'!AN9*100)/'mg g DW'!$AN$28</f>
        <v>0.86855550394797953</v>
      </c>
      <c r="AO9" s="15">
        <f>('mg g DW'!AO9*100)/'mg g DW'!$AO$28</f>
        <v>0.64875400250591675</v>
      </c>
      <c r="AP9" s="15"/>
      <c r="AQ9" s="15">
        <f>('mg g DW'!AQ9*100)/'mg g DW'!$AQ$28</f>
        <v>0.67147363677332128</v>
      </c>
      <c r="AR9" s="15">
        <f>('mg g DW'!AR9*100)/'mg g DW'!$AR$28</f>
        <v>1.0067951740396617</v>
      </c>
      <c r="AS9" s="15">
        <f>('mg g DW'!AS9*100)/'mg g DW'!$AS$28</f>
        <v>0.65804402087587921</v>
      </c>
      <c r="AT9" s="15">
        <f>('mg g DW'!AT9*100)/'mg g DW'!$AT$28</f>
        <v>1.151051379332519</v>
      </c>
      <c r="AU9" s="78">
        <f>('mg g DW'!AU9*100)/'mg g DW'!$AU$28</f>
        <v>0.63289721301191848</v>
      </c>
    </row>
    <row r="10" spans="2:47">
      <c r="B10" s="6" t="s">
        <v>14</v>
      </c>
      <c r="C10" s="19" t="s">
        <v>15</v>
      </c>
      <c r="D10" s="39"/>
      <c r="E10" s="15"/>
      <c r="F10" s="15"/>
      <c r="G10" s="15"/>
      <c r="H10" s="15"/>
      <c r="I10" s="15"/>
      <c r="J10" s="15"/>
      <c r="K10" s="15"/>
      <c r="L10" s="15"/>
      <c r="M10" s="15"/>
      <c r="N10" s="77"/>
      <c r="O10" s="39"/>
      <c r="P10" s="15"/>
      <c r="Q10" s="15"/>
      <c r="R10" s="15"/>
      <c r="S10" s="15"/>
      <c r="T10" s="15"/>
      <c r="U10" s="15"/>
      <c r="V10" s="15"/>
      <c r="W10" s="15"/>
      <c r="X10" s="15"/>
      <c r="Y10" s="78"/>
      <c r="Z10" s="39"/>
      <c r="AA10" s="15"/>
      <c r="AB10" s="15"/>
      <c r="AC10" s="15"/>
      <c r="AD10" s="15"/>
      <c r="AE10" s="15"/>
      <c r="AF10" s="15"/>
      <c r="AG10" s="15"/>
      <c r="AH10" s="15"/>
      <c r="AI10" s="15"/>
      <c r="AJ10" s="78"/>
      <c r="AK10" s="79"/>
      <c r="AL10" s="15">
        <f>('mg g DW'!AL10*100)/'mg g DW'!$AL$28</f>
        <v>0.64258729654344537</v>
      </c>
      <c r="AM10" s="15"/>
      <c r="AN10" s="15">
        <f>('mg g DW'!AN10*100)/'mg g DW'!$AN$28</f>
        <v>0.57129586623316309</v>
      </c>
      <c r="AO10" s="15">
        <f>('mg g DW'!AO10*100)/'mg g DW'!$AO$28</f>
        <v>0.52067381316998473</v>
      </c>
      <c r="AP10" s="15"/>
      <c r="AQ10" s="15">
        <f>('mg g DW'!AQ10*100)/'mg g DW'!$AQ$28</f>
        <v>0.67147363677332128</v>
      </c>
      <c r="AR10" s="15">
        <f>('mg g DW'!AR10*100)/'mg g DW'!$AR$28</f>
        <v>0.57412286784079891</v>
      </c>
      <c r="AS10" s="15"/>
      <c r="AT10" s="15"/>
      <c r="AU10" s="78">
        <f>('mg g DW'!AU10*100)/'mg g DW'!$AU$28</f>
        <v>0.45591002778026696</v>
      </c>
    </row>
    <row r="11" spans="2:47">
      <c r="B11" s="6" t="s">
        <v>16</v>
      </c>
      <c r="C11" s="19" t="s">
        <v>17</v>
      </c>
      <c r="D11" s="39">
        <f>('mg g DW'!D11*100)/'mg g DW'!$D$28</f>
        <v>21.565217391304348</v>
      </c>
      <c r="E11" s="15">
        <f>('mg g DW'!E11*100)/'mg g DW'!$E$28</f>
        <v>17.641325536062379</v>
      </c>
      <c r="F11" s="15">
        <f>('mg g DW'!F11*100)/'mg g DW'!$F$28</f>
        <v>22.972972972972968</v>
      </c>
      <c r="G11" s="15">
        <f>('mg g DW'!G11*100)/'mg g DW'!$G$28</f>
        <v>21.927966101694917</v>
      </c>
      <c r="H11" s="15">
        <f>('mg g DW'!H11*100)/'mg g DW'!$H$28</f>
        <v>25.674633770239012</v>
      </c>
      <c r="I11" s="15">
        <f>('mg g DW'!I11*100)/'mg g DW'!$I$28</f>
        <v>40.909090909090914</v>
      </c>
      <c r="J11" s="15">
        <f>('mg g DW'!J11*100)/'mg g DW'!$J$28</f>
        <v>39.534883720930239</v>
      </c>
      <c r="K11" s="15">
        <f>('mg g DW'!K11*100)/'mg g DW'!$K$28</f>
        <v>14.296724470134876</v>
      </c>
      <c r="L11" s="15">
        <f>('mg g DW'!L11*100)/'mg g DW'!$L$28</f>
        <v>13.683618994099467</v>
      </c>
      <c r="M11" s="15">
        <f>('mg g DW'!M11*100)/'mg g DW'!$M$28</f>
        <v>40.310077519379846</v>
      </c>
      <c r="N11" s="77">
        <f>('mg g DW'!N11*100)/'mg g DW'!$N$28</f>
        <v>11.749209694415175</v>
      </c>
      <c r="O11" s="39">
        <f>('mg g DW'!O11*100)/'mg g DW'!$O$28</f>
        <v>30.58637083993661</v>
      </c>
      <c r="P11" s="15">
        <f>('mg g DW'!P11*100)/'mg g DW'!$P$28</f>
        <v>21.323095097460129</v>
      </c>
      <c r="Q11" s="15">
        <f>('mg g DW'!Q11*100)/'mg g DW'!$Q$28</f>
        <v>18.677042801556414</v>
      </c>
      <c r="R11" s="15">
        <f>('mg g DW'!R11*100)/'mg g DW'!$R$28</f>
        <v>13.032581453634085</v>
      </c>
      <c r="S11" s="15">
        <f>('mg g DW'!S11*100)/'mg g DW'!$S$28</f>
        <v>18.335752298016448</v>
      </c>
      <c r="T11" s="15">
        <f>('mg g DW'!T11*100)/'mg g DW'!$T$28</f>
        <v>30.087390761548061</v>
      </c>
      <c r="U11" s="15">
        <f>('mg g DW'!U11*100)/'mg g DW'!$U$28</f>
        <v>41.807044410413475</v>
      </c>
      <c r="V11" s="15">
        <f>('mg g DW'!V11*100)/'mg g DW'!$V$28</f>
        <v>30.000000000000004</v>
      </c>
      <c r="W11" s="15">
        <f>('mg g DW'!W11*100)/'mg g DW'!$W$28</f>
        <v>27.027027027027028</v>
      </c>
      <c r="X11" s="15">
        <f>('mg g DW'!X11*100)/'mg g DW'!$X$28</f>
        <v>14.476164826286022</v>
      </c>
      <c r="Y11" s="78">
        <f>('mg g DW'!Y11*100)/'mg g DW'!$Y$28</f>
        <v>18.677042801556414</v>
      </c>
      <c r="Z11" s="39">
        <f>('mg g DW'!Z11*100)/'mg g DW'!$Z$28</f>
        <v>9.3520518358531319</v>
      </c>
      <c r="AA11" s="15">
        <f>('mg g DW'!AA11*100)/'mg g DW'!$AA$28</f>
        <v>9.2616303883909517</v>
      </c>
      <c r="AB11" s="15">
        <f>('mg g DW'!AB11*100)/'mg g DW'!$D$28</f>
        <v>23.478260869565215</v>
      </c>
      <c r="AC11" s="15">
        <f>('mg g DW'!AC11*100)/'mg g DW'!$AC$28</f>
        <v>12.58029978586724</v>
      </c>
      <c r="AD11" s="15">
        <f>('mg g DW'!AD11*100)/'mg g DW'!$AD$28</f>
        <v>13.455978975032853</v>
      </c>
      <c r="AE11" s="15">
        <f>('mg g DW'!AE11*100)/'mg g DW'!$AE$28</f>
        <v>18.181818181818183</v>
      </c>
      <c r="AF11" s="15">
        <f>('mg g DW'!AF11*100)/'mg g DW'!$AF$28</f>
        <v>7.7286135693215359</v>
      </c>
      <c r="AG11" s="15">
        <f>('mg g DW'!AG11*100)/'mg g DW'!$AG$28</f>
        <v>12.86039962451388</v>
      </c>
      <c r="AH11" s="15">
        <f>('mg g DW'!AH11*100)/'mg g DW'!$AH$28</f>
        <v>41.116751269035532</v>
      </c>
      <c r="AI11" s="15">
        <f>('mg g DW'!AI11*100)/'mg g DW'!$AI$28</f>
        <v>6.6277102875595872</v>
      </c>
      <c r="AJ11" s="78">
        <f>('mg g DW'!AJ11*100)/'mg g DW'!$AJ$28</f>
        <v>42.465753424657535</v>
      </c>
      <c r="AK11" s="79">
        <f>('mg g DW'!AK11*100)/'mg g DW'!$AK$28</f>
        <v>11.775575340164623</v>
      </c>
      <c r="AL11" s="15">
        <f>('mg g DW'!AL11*100)/'mg g DW'!$AL$28</f>
        <v>8.2141722275182723</v>
      </c>
      <c r="AM11" s="15">
        <f>('mg g DW'!AM11*100)/'mg g DW'!$AM$28</f>
        <v>13.04678585013313</v>
      </c>
      <c r="AN11" s="15">
        <f>('mg g DW'!AN11*100)/'mg g DW'!$AN$28</f>
        <v>7.0552717138875973</v>
      </c>
      <c r="AO11" s="15">
        <f>('mg g DW'!AO11*100)/'mg g DW'!$AO$28</f>
        <v>5.7148823611304467</v>
      </c>
      <c r="AP11" s="15">
        <f>('mg g DW'!AP11*100)/'mg g DW'!$AP$28</f>
        <v>10.142897170075649</v>
      </c>
      <c r="AQ11" s="15">
        <f>('mg g DW'!AQ11*100)/'mg g DW'!$AQ$28</f>
        <v>4.4794952681388009</v>
      </c>
      <c r="AR11" s="15">
        <f>('mg g DW'!AR11*100)/'mg g DW'!$AR$28</f>
        <v>11.008181944251838</v>
      </c>
      <c r="AS11" s="15">
        <f>('mg g DW'!AS11*100)/'mg g DW'!$AS$28</f>
        <v>5.559337417744497</v>
      </c>
      <c r="AT11" s="15">
        <f>('mg g DW'!AT11*100)/'mg g DW'!$AT$28</f>
        <v>11.632692431354899</v>
      </c>
      <c r="AU11" s="78">
        <f>('mg g DW'!AU11*100)/'mg g DW'!$AU$28</f>
        <v>8.0820414015592785</v>
      </c>
    </row>
    <row r="12" spans="2:47">
      <c r="B12" s="6" t="s">
        <v>18</v>
      </c>
      <c r="C12" s="19" t="s">
        <v>19</v>
      </c>
      <c r="D12" s="39">
        <f>('mg g DW'!D12*100)/'mg g DW'!$D$28</f>
        <v>16.000000000000004</v>
      </c>
      <c r="E12" s="15">
        <f>('mg g DW'!E12*100)/'mg g DW'!$E$28</f>
        <v>13.645224171539962</v>
      </c>
      <c r="F12" s="15">
        <f>('mg g DW'!F12*100)/'mg g DW'!$F$28</f>
        <v>25.563063063063062</v>
      </c>
      <c r="G12" s="15">
        <f>('mg g DW'!G12*100)/'mg g DW'!$G$28</f>
        <v>13.347457627118644</v>
      </c>
      <c r="H12" s="15">
        <f>('mg g DW'!H12*100)/'mg g DW'!$H$28</f>
        <v>22.050886661526601</v>
      </c>
      <c r="I12" s="15"/>
      <c r="J12" s="15"/>
      <c r="K12" s="15">
        <f>('mg g DW'!K12*100)/'mg g DW'!$K$28</f>
        <v>17.032755298651256</v>
      </c>
      <c r="L12" s="15">
        <f>('mg g DW'!L12*100)/'mg g DW'!$L$28</f>
        <v>16.043832537229559</v>
      </c>
      <c r="M12" s="15"/>
      <c r="N12" s="77">
        <f>('mg g DW'!N12*100)/'mg g DW'!$N$28</f>
        <v>18.405338953284165</v>
      </c>
      <c r="O12" s="39">
        <f>('mg g DW'!O12*100)/'mg g DW'!$O$28</f>
        <v>23.824617010036974</v>
      </c>
      <c r="P12" s="15">
        <f>('mg g DW'!P12*100)/'mg g DW'!$P$28</f>
        <v>32.427643236857648</v>
      </c>
      <c r="Q12" s="15">
        <f>('mg g DW'!Q12*100)/'mg g DW'!$Q$28</f>
        <v>20.233463035019454</v>
      </c>
      <c r="R12" s="15">
        <f>('mg g DW'!R12*100)/'mg g DW'!$R$28</f>
        <v>30.23467760309865</v>
      </c>
      <c r="S12" s="15">
        <f>('mg g DW'!S12*100)/'mg g DW'!$S$28</f>
        <v>20.99661344944364</v>
      </c>
      <c r="T12" s="15">
        <f>('mg g DW'!T12*100)/'mg g DW'!$T$28</f>
        <v>14.357053682896378</v>
      </c>
      <c r="U12" s="15"/>
      <c r="V12" s="15"/>
      <c r="W12" s="15">
        <f>('mg g DW'!W12*100)/'mg g DW'!$W$28</f>
        <v>38.648648648648646</v>
      </c>
      <c r="X12" s="15">
        <f>('mg g DW'!X12*100)/'mg g DW'!$X$28</f>
        <v>30.770266630756801</v>
      </c>
      <c r="Y12" s="78">
        <f>('mg g DW'!Y12*100)/'mg g DW'!$Y$28</f>
        <v>20.233463035019454</v>
      </c>
      <c r="Z12" s="39">
        <f>('mg g DW'!Z12*100)/'mg g DW'!$Z$28</f>
        <v>24.190064794816411</v>
      </c>
      <c r="AA12" s="15">
        <f>('mg g DW'!AA12*100)/'mg g DW'!$AA$28</f>
        <v>20.593256508749466</v>
      </c>
      <c r="AB12" s="15">
        <f>('mg g DW'!AB12*100)/'mg g DW'!$D$28</f>
        <v>35.130434782608695</v>
      </c>
      <c r="AC12" s="15">
        <f>('mg g DW'!AC12*100)/'mg g DW'!$AC$28</f>
        <v>28.747323340471098</v>
      </c>
      <c r="AD12" s="15">
        <f>('mg g DW'!AD12*100)/'mg g DW'!$AD$28</f>
        <v>22.417871222076215</v>
      </c>
      <c r="AE12" s="15">
        <f>('mg g DW'!AE12*100)/'mg g DW'!$AE$28</f>
        <v>12.765957446808514</v>
      </c>
      <c r="AF12" s="15">
        <f>('mg g DW'!AF12*100)/'mg g DW'!$AF$28</f>
        <v>24.410029498525077</v>
      </c>
      <c r="AG12" s="15">
        <f>('mg g DW'!AG12*100)/'mg g DW'!$AG$28</f>
        <v>28.48330427785973</v>
      </c>
      <c r="AH12" s="15"/>
      <c r="AI12" s="15">
        <f>('mg g DW'!AI12*100)/'mg g DW'!$AI$28</f>
        <v>29.201906812240509</v>
      </c>
      <c r="AJ12" s="78"/>
      <c r="AK12" s="79">
        <f>('mg g DW'!AK12*100)/'mg g DW'!$AK$28</f>
        <v>22.963211825970099</v>
      </c>
      <c r="AL12" s="15">
        <f>('mg g DW'!AL12*100)/'mg g DW'!$AL$28</f>
        <v>35.933693464675358</v>
      </c>
      <c r="AM12" s="15">
        <f>('mg g DW'!AM12*100)/'mg g DW'!$AM$28</f>
        <v>31.792823633827812</v>
      </c>
      <c r="AN12" s="15">
        <f>('mg g DW'!AN12*100)/'mg g DW'!$AN$28</f>
        <v>28.88063167673014</v>
      </c>
      <c r="AO12" s="15">
        <f>('mg g DW'!AO12*100)/'mg g DW'!$AO$28</f>
        <v>26.739523875817902</v>
      </c>
      <c r="AP12" s="15">
        <f>('mg g DW'!AP12*100)/'mg g DW'!$AP$28</f>
        <v>18.735406743252074</v>
      </c>
      <c r="AQ12" s="15">
        <f>('mg g DW'!AQ12*100)/'mg g DW'!$AQ$28</f>
        <v>43.866606579540338</v>
      </c>
      <c r="AR12" s="15">
        <f>('mg g DW'!AR12*100)/'mg g DW'!$AR$28</f>
        <v>28.204132575232286</v>
      </c>
      <c r="AS12" s="15">
        <f>('mg g DW'!AS12*100)/'mg g DW'!$AS$28</f>
        <v>21.970728386657587</v>
      </c>
      <c r="AT12" s="15">
        <f>('mg g DW'!AT12*100)/'mg g DW'!$AT$28</f>
        <v>34.853064111632698</v>
      </c>
      <c r="AU12" s="78">
        <f>('mg g DW'!AU12*100)/'mg g DW'!$AU$28</f>
        <v>27.969576126893092</v>
      </c>
    </row>
    <row r="13" spans="2:47">
      <c r="B13" s="6" t="s">
        <v>20</v>
      </c>
      <c r="C13" s="19" t="s">
        <v>21</v>
      </c>
      <c r="D13" s="39"/>
      <c r="E13" s="15"/>
      <c r="F13" s="15"/>
      <c r="G13" s="15"/>
      <c r="H13" s="15"/>
      <c r="I13" s="15"/>
      <c r="J13" s="15"/>
      <c r="K13" s="15"/>
      <c r="L13" s="15"/>
      <c r="M13" s="15"/>
      <c r="N13" s="77"/>
      <c r="O13" s="39"/>
      <c r="P13" s="15"/>
      <c r="Q13" s="15"/>
      <c r="R13" s="15"/>
      <c r="S13" s="15"/>
      <c r="T13" s="15"/>
      <c r="U13" s="15"/>
      <c r="V13" s="15"/>
      <c r="W13" s="15"/>
      <c r="X13" s="15"/>
      <c r="Y13" s="78"/>
      <c r="Z13" s="39"/>
      <c r="AA13" s="15"/>
      <c r="AB13" s="15"/>
      <c r="AC13" s="15"/>
      <c r="AD13" s="15"/>
      <c r="AE13" s="15"/>
      <c r="AF13" s="15"/>
      <c r="AG13" s="15"/>
      <c r="AH13" s="15"/>
      <c r="AI13" s="15"/>
      <c r="AJ13" s="78"/>
      <c r="AK13" s="79"/>
      <c r="AL13" s="15">
        <f>('mg g DW'!AL13*100)/'mg g DW'!$AL$28</f>
        <v>0.35660064258729662</v>
      </c>
      <c r="AM13" s="15"/>
      <c r="AN13" s="15">
        <f>('mg g DW'!AN13*100)/'mg g DW'!$AN$28</f>
        <v>0.30654900139340457</v>
      </c>
      <c r="AO13" s="15">
        <f>('mg g DW'!AO13*100)/'mg g DW'!$AO$28</f>
        <v>0.58192955589586515</v>
      </c>
      <c r="AP13" s="15"/>
      <c r="AQ13" s="15">
        <f>('mg g DW'!AQ13*100)/'mg g DW'!$AQ$28</f>
        <v>0.34700315457413256</v>
      </c>
      <c r="AR13" s="15">
        <f>('mg g DW'!AR13*100)/'mg g DW'!$AR$28</f>
        <v>0.34391901261960894</v>
      </c>
      <c r="AS13" s="15"/>
      <c r="AT13" s="15">
        <f>('mg g DW'!AT13*100)/'mg g DW'!$AT$28</f>
        <v>0.59803228088225857</v>
      </c>
      <c r="AU13" s="78">
        <f>('mg g DW'!AU13*100)/'mg g DW'!$AU$28</f>
        <v>0.66426203064790745</v>
      </c>
    </row>
    <row r="14" spans="2:47">
      <c r="B14" s="6" t="s">
        <v>22</v>
      </c>
      <c r="C14" s="19" t="s">
        <v>23</v>
      </c>
      <c r="D14" s="39"/>
      <c r="E14" s="15"/>
      <c r="F14" s="15"/>
      <c r="G14" s="15"/>
      <c r="H14" s="15"/>
      <c r="I14" s="15"/>
      <c r="J14" s="15"/>
      <c r="K14" s="15"/>
      <c r="L14" s="15"/>
      <c r="M14" s="15"/>
      <c r="N14" s="77"/>
      <c r="O14" s="39"/>
      <c r="P14" s="15"/>
      <c r="Q14" s="15"/>
      <c r="R14" s="15"/>
      <c r="S14" s="15"/>
      <c r="T14" s="15"/>
      <c r="U14" s="15"/>
      <c r="V14" s="15"/>
      <c r="W14" s="15"/>
      <c r="X14" s="15"/>
      <c r="Y14" s="78"/>
      <c r="Z14" s="39"/>
      <c r="AA14" s="15"/>
      <c r="AB14" s="15"/>
      <c r="AC14" s="15"/>
      <c r="AD14" s="15"/>
      <c r="AE14" s="15"/>
      <c r="AF14" s="15"/>
      <c r="AG14" s="15"/>
      <c r="AH14" s="15"/>
      <c r="AI14" s="15"/>
      <c r="AJ14" s="78"/>
      <c r="AK14" s="79"/>
      <c r="AL14" s="15"/>
      <c r="AM14" s="15"/>
      <c r="AN14" s="15"/>
      <c r="AO14" s="15">
        <f>('mg g DW'!AO14*100)/'mg g DW'!$AO$28</f>
        <v>0.22414033133788108</v>
      </c>
      <c r="AP14" s="15"/>
      <c r="AQ14" s="15"/>
      <c r="AR14" s="15"/>
      <c r="AS14" s="15"/>
      <c r="AT14" s="15"/>
      <c r="AU14" s="78">
        <f>('mg g DW'!AU14*100)/'mg g DW'!$AU$28</f>
        <v>0.23635630432834479</v>
      </c>
    </row>
    <row r="15" spans="2:47">
      <c r="B15" s="6" t="s">
        <v>24</v>
      </c>
      <c r="C15" s="19" t="s">
        <v>25</v>
      </c>
      <c r="D15" s="39"/>
      <c r="E15" s="15"/>
      <c r="F15" s="15"/>
      <c r="G15" s="15"/>
      <c r="H15" s="15"/>
      <c r="I15" s="15"/>
      <c r="J15" s="15"/>
      <c r="K15" s="15"/>
      <c r="L15" s="15"/>
      <c r="M15" s="15"/>
      <c r="N15" s="77"/>
      <c r="O15" s="39"/>
      <c r="P15" s="15"/>
      <c r="Q15" s="15"/>
      <c r="R15" s="15"/>
      <c r="S15" s="15"/>
      <c r="T15" s="15"/>
      <c r="U15" s="15"/>
      <c r="V15" s="15"/>
      <c r="W15" s="15"/>
      <c r="X15" s="15"/>
      <c r="Y15" s="78"/>
      <c r="Z15" s="39"/>
      <c r="AA15" s="15"/>
      <c r="AB15" s="15"/>
      <c r="AC15" s="15"/>
      <c r="AD15" s="15"/>
      <c r="AE15" s="15"/>
      <c r="AF15" s="15"/>
      <c r="AG15" s="15"/>
      <c r="AH15" s="15"/>
      <c r="AI15" s="15"/>
      <c r="AJ15" s="78"/>
      <c r="AK15" s="79"/>
      <c r="AL15" s="15">
        <f>('mg g DW'!AL15*100)/'mg g DW'!$AL$28</f>
        <v>0.16947357271475483</v>
      </c>
      <c r="AM15" s="15"/>
      <c r="AN15" s="15"/>
      <c r="AO15" s="15">
        <f>('mg g DW'!AO15*100)/'mg g DW'!$AO$28</f>
        <v>0.41904496728386464</v>
      </c>
      <c r="AP15" s="15"/>
      <c r="AQ15" s="15"/>
      <c r="AR15" s="15"/>
      <c r="AS15" s="15"/>
      <c r="AT15" s="15"/>
      <c r="AU15" s="78">
        <f>('mg g DW'!AU15*100)/'mg g DW'!$AU$28</f>
        <v>0.48951518953311229</v>
      </c>
    </row>
    <row r="16" spans="2:47" ht="15.5">
      <c r="B16" s="6" t="s">
        <v>26</v>
      </c>
      <c r="C16" s="37" t="s">
        <v>27</v>
      </c>
      <c r="D16" s="39"/>
      <c r="E16" s="15"/>
      <c r="F16" s="15"/>
      <c r="G16" s="15"/>
      <c r="H16" s="15"/>
      <c r="I16" s="15"/>
      <c r="J16" s="15"/>
      <c r="K16" s="15"/>
      <c r="L16" s="15"/>
      <c r="M16" s="15"/>
      <c r="N16" s="77"/>
      <c r="O16" s="39"/>
      <c r="P16" s="15"/>
      <c r="Q16" s="15"/>
      <c r="R16" s="15"/>
      <c r="S16" s="15"/>
      <c r="T16" s="15"/>
      <c r="U16" s="15"/>
      <c r="V16" s="15"/>
      <c r="W16" s="15"/>
      <c r="X16" s="15"/>
      <c r="Y16" s="78"/>
      <c r="Z16" s="39"/>
      <c r="AA16" s="15"/>
      <c r="AB16" s="15"/>
      <c r="AC16" s="15"/>
      <c r="AD16" s="15"/>
      <c r="AE16" s="15"/>
      <c r="AF16" s="15"/>
      <c r="AG16" s="15"/>
      <c r="AH16" s="15"/>
      <c r="AI16" s="15"/>
      <c r="AJ16" s="78"/>
      <c r="AK16" s="79"/>
      <c r="AL16" s="15"/>
      <c r="AM16" s="15"/>
      <c r="AN16" s="15"/>
      <c r="AO16" s="15"/>
      <c r="AP16" s="15"/>
      <c r="AQ16" s="15"/>
      <c r="AR16" s="15"/>
      <c r="AS16" s="15"/>
      <c r="AT16" s="15"/>
      <c r="AU16" s="78">
        <f>('mg g DW'!AU16*100)/'mg g DW'!$AU$28</f>
        <v>9.4094452907966655E-2</v>
      </c>
    </row>
    <row r="17" spans="2:47">
      <c r="B17" s="6" t="s">
        <v>28</v>
      </c>
      <c r="C17" s="19" t="s">
        <v>29</v>
      </c>
      <c r="D17" s="39"/>
      <c r="E17" s="15"/>
      <c r="F17" s="15"/>
      <c r="G17" s="15"/>
      <c r="H17" s="15"/>
      <c r="I17" s="15"/>
      <c r="J17" s="15"/>
      <c r="K17" s="15"/>
      <c r="L17" s="15"/>
      <c r="M17" s="15"/>
      <c r="N17" s="77"/>
      <c r="O17" s="39"/>
      <c r="P17" s="15"/>
      <c r="Q17" s="15"/>
      <c r="R17" s="15"/>
      <c r="S17" s="15"/>
      <c r="T17" s="15"/>
      <c r="U17" s="15"/>
      <c r="V17" s="15"/>
      <c r="W17" s="15"/>
      <c r="X17" s="15"/>
      <c r="Y17" s="78"/>
      <c r="Z17" s="39">
        <f>('mg g DW'!Z17*100)/'mg g DW'!$Z$28</f>
        <v>3.4989200863930883</v>
      </c>
      <c r="AA17" s="15">
        <f>('mg g DW'!AA17*100)/'mg g DW'!$AA$28</f>
        <v>3.7345283824157063</v>
      </c>
      <c r="AB17" s="15"/>
      <c r="AC17" s="15"/>
      <c r="AD17" s="15"/>
      <c r="AE17" s="15"/>
      <c r="AF17" s="15">
        <f>('mg g DW'!AF17*100)/'mg g DW'!$AF$28</f>
        <v>2.8023598820058995</v>
      </c>
      <c r="AG17" s="15">
        <f>('mg g DW'!AG17*100)/'mg g DW'!$AG$28</f>
        <v>3.312323990881052</v>
      </c>
      <c r="AH17" s="15"/>
      <c r="AI17" s="15">
        <f>('mg g DW'!AI17*100)/'mg g DW'!$AI$28</f>
        <v>6.658465323696757</v>
      </c>
      <c r="AJ17" s="78"/>
      <c r="AK17" s="79">
        <f>('mg g DW'!AK17*100)/'mg g DW'!$AK$28</f>
        <v>3.1412733075760122</v>
      </c>
      <c r="AL17" s="15">
        <f>('mg g DW'!AL17*100)/'mg g DW'!$AL$28</f>
        <v>6.7330438159799471</v>
      </c>
      <c r="AM17" s="15">
        <f>('mg g DW'!AM17*100)/'mg g DW'!$AM$28</f>
        <v>7.6835298592620758</v>
      </c>
      <c r="AN17" s="15">
        <f>('mg g DW'!AN17*100)/'mg g DW'!$AN$28</f>
        <v>5.2810032512772862</v>
      </c>
      <c r="AO17" s="15">
        <f>('mg g DW'!AO17*100)/'mg g DW'!$AO$28</f>
        <v>4.7027704301823743</v>
      </c>
      <c r="AP17" s="15">
        <f>('mg g DW'!AP17*100)/'mg g DW'!$AP$28</f>
        <v>16.89548893247408</v>
      </c>
      <c r="AQ17" s="15">
        <f>('mg g DW'!AQ17*100)/'mg g DW'!$AQ$28</f>
        <v>3.3258224425416851</v>
      </c>
      <c r="AR17" s="15">
        <f>('mg g DW'!AR17*100)/'mg g DW'!$AR$28</f>
        <v>4.4321175981139929</v>
      </c>
      <c r="AS17" s="15">
        <f>('mg g DW'!AS17*100)/'mg g DW'!$AS$28</f>
        <v>2.9385069208078054</v>
      </c>
      <c r="AT17" s="15">
        <f>('mg g DW'!AT17*100)/'mg g DW'!$AT$28</f>
        <v>3.5431805028615528</v>
      </c>
      <c r="AU17" s="78">
        <f>('mg g DW'!AU17*100)/'mg g DW'!$AU$28</f>
        <v>3.8130656868895052</v>
      </c>
    </row>
    <row r="18" spans="2:47">
      <c r="B18" s="6" t="s">
        <v>30</v>
      </c>
      <c r="C18" s="19" t="s">
        <v>31</v>
      </c>
      <c r="D18" s="39"/>
      <c r="E18" s="15"/>
      <c r="F18" s="15"/>
      <c r="G18" s="15"/>
      <c r="H18" s="15"/>
      <c r="I18" s="15"/>
      <c r="J18" s="15"/>
      <c r="K18" s="15"/>
      <c r="L18" s="15"/>
      <c r="M18" s="15"/>
      <c r="N18" s="77"/>
      <c r="O18" s="39"/>
      <c r="P18" s="15"/>
      <c r="Q18" s="15"/>
      <c r="R18" s="15"/>
      <c r="S18" s="15"/>
      <c r="T18" s="15"/>
      <c r="U18" s="15"/>
      <c r="V18" s="15"/>
      <c r="W18" s="15"/>
      <c r="X18" s="15"/>
      <c r="Y18" s="78"/>
      <c r="Z18" s="39"/>
      <c r="AA18" s="15"/>
      <c r="AB18" s="15"/>
      <c r="AC18" s="15"/>
      <c r="AD18" s="15"/>
      <c r="AE18" s="15"/>
      <c r="AF18" s="15"/>
      <c r="AG18" s="15"/>
      <c r="AH18" s="15"/>
      <c r="AI18" s="15"/>
      <c r="AJ18" s="78"/>
      <c r="AK18" s="79"/>
      <c r="AL18" s="15"/>
      <c r="AM18" s="15"/>
      <c r="AN18" s="15"/>
      <c r="AO18" s="15">
        <f>('mg g DW'!AO18*100)/'mg g DW'!$AO$28</f>
        <v>0.25059167478769312</v>
      </c>
      <c r="AP18" s="15"/>
      <c r="AQ18" s="15"/>
      <c r="AR18" s="15"/>
      <c r="AS18" s="15"/>
      <c r="AT18" s="15"/>
      <c r="AU18" s="78">
        <f>('mg g DW'!AU18*100)/'mg g DW'!$AU$28</f>
        <v>0.25539922932162373</v>
      </c>
    </row>
    <row r="19" spans="2:47">
      <c r="B19" s="6" t="s">
        <v>32</v>
      </c>
      <c r="C19" s="19" t="s">
        <v>33</v>
      </c>
      <c r="D19" s="39"/>
      <c r="E19" s="15">
        <f>('mg g DW'!E19*100)/'mg g DW'!$E$28</f>
        <v>9.551656920077976</v>
      </c>
      <c r="F19" s="15"/>
      <c r="G19" s="15"/>
      <c r="H19" s="15"/>
      <c r="I19" s="15"/>
      <c r="J19" s="15"/>
      <c r="K19" s="15">
        <f>('mg g DW'!K19*100)/'mg g DW'!$K$28</f>
        <v>9.5953757225433538</v>
      </c>
      <c r="L19" s="15">
        <f>('mg g DW'!L19*100)/'mg g DW'!$L$28</f>
        <v>9.8061253161000312</v>
      </c>
      <c r="M19" s="15"/>
      <c r="N19" s="77">
        <f>('mg g DW'!N19*100)/'mg g DW'!$N$28</f>
        <v>11.59114857744995</v>
      </c>
      <c r="O19" s="39"/>
      <c r="P19" s="15"/>
      <c r="Q19" s="15">
        <f>('mg g DW'!Q19*100)/'mg g DW'!$Q$28</f>
        <v>7.7172503242542145</v>
      </c>
      <c r="R19" s="15">
        <f>('mg g DW'!R19*100)/'mg g DW'!$R$28</f>
        <v>3.8733196627933477</v>
      </c>
      <c r="S19" s="15"/>
      <c r="T19" s="15"/>
      <c r="U19" s="15"/>
      <c r="V19" s="15"/>
      <c r="W19" s="15"/>
      <c r="X19" s="15">
        <f>('mg g DW'!X19*100)/'mg g DW'!$X$28</f>
        <v>3.0568273633180714</v>
      </c>
      <c r="Y19" s="78">
        <f>('mg g DW'!Y19*100)/'mg g DW'!$Y$28</f>
        <v>7.7172503242542145</v>
      </c>
      <c r="Z19" s="39">
        <f>('mg g DW'!Z19*100)/'mg g DW'!$Z$28</f>
        <v>3.4989200863930883</v>
      </c>
      <c r="AA19" s="15">
        <f>('mg g DW'!AA19*100)/'mg g DW'!$AA$28</f>
        <v>3.0089628681177971</v>
      </c>
      <c r="AB19" s="15"/>
      <c r="AC19" s="15"/>
      <c r="AD19" s="15">
        <f>('mg g DW'!AD19*100)/'mg g DW'!$AD$28</f>
        <v>4.4152431011826545</v>
      </c>
      <c r="AE19" s="15"/>
      <c r="AF19" s="15">
        <f>('mg g DW'!AF19*100)/'mg g DW'!$AF$28</f>
        <v>2.699115044247788</v>
      </c>
      <c r="AG19" s="15">
        <f>('mg g DW'!AG19*100)/'mg g DW'!$AG$28</f>
        <v>2.1188145366769482</v>
      </c>
      <c r="AH19" s="15"/>
      <c r="AI19" s="15">
        <f>('mg g DW'!AI19*100)/'mg g DW'!$AI$28</f>
        <v>2.1220974934645551</v>
      </c>
      <c r="AJ19" s="78"/>
      <c r="AK19" s="79">
        <f>('mg g DW'!AK19*100)/'mg g DW'!$AK$28</f>
        <v>6.0977658323534349</v>
      </c>
      <c r="AL19" s="15">
        <f>('mg g DW'!AL19*100)/'mg g DW'!$AL$28</f>
        <v>1.2445715496239806</v>
      </c>
      <c r="AM19" s="15">
        <f>('mg g DW'!AM19*100)/'mg g DW'!$AM$28</f>
        <v>5.0716368708000514</v>
      </c>
      <c r="AN19" s="15">
        <f>('mg g DW'!AN19*100)/'mg g DW'!$AN$28</f>
        <v>2.6242452392011142</v>
      </c>
      <c r="AO19" s="15">
        <f>('mg g DW'!AO19*100)/'mg g DW'!$AO$28</f>
        <v>2.1968536823054432</v>
      </c>
      <c r="AP19" s="15">
        <f>('mg g DW'!AP19*100)/'mg g DW'!$AP$28</f>
        <v>6.9020267114971503</v>
      </c>
      <c r="AQ19" s="15">
        <f>('mg g DW'!AQ19*100)/'mg g DW'!$AQ$28</f>
        <v>2.4605678233438488</v>
      </c>
      <c r="AR19" s="15">
        <f>('mg g DW'!AR19*100)/'mg g DW'!$AR$28</f>
        <v>3.43919012619609</v>
      </c>
      <c r="AS19" s="15">
        <f>('mg g DW'!AS19*100)/'mg g DW'!$AS$28</f>
        <v>3.8518266394372582</v>
      </c>
      <c r="AT19" s="15">
        <f>('mg g DW'!AT19*100)/'mg g DW'!$AT$28</f>
        <v>1.163912288598804</v>
      </c>
      <c r="AU19" s="78">
        <f>('mg g DW'!AU19*100)/'mg g DW'!$AU$28</f>
        <v>2.7578636078501657</v>
      </c>
    </row>
    <row r="20" spans="2:47">
      <c r="B20" s="6" t="s">
        <v>34</v>
      </c>
      <c r="C20" s="19" t="s">
        <v>35</v>
      </c>
      <c r="D20" s="39"/>
      <c r="E20" s="15"/>
      <c r="F20" s="15"/>
      <c r="G20" s="15"/>
      <c r="H20" s="15"/>
      <c r="I20" s="15"/>
      <c r="J20" s="15"/>
      <c r="K20" s="15"/>
      <c r="L20" s="15"/>
      <c r="M20" s="15"/>
      <c r="N20" s="77"/>
      <c r="O20" s="39"/>
      <c r="P20" s="15"/>
      <c r="Q20" s="15"/>
      <c r="R20" s="15"/>
      <c r="S20" s="15"/>
      <c r="T20" s="15"/>
      <c r="U20" s="15"/>
      <c r="V20" s="15"/>
      <c r="W20" s="15"/>
      <c r="X20" s="15"/>
      <c r="Y20" s="78"/>
      <c r="Z20" s="39"/>
      <c r="AA20" s="15"/>
      <c r="AB20" s="15"/>
      <c r="AC20" s="15"/>
      <c r="AD20" s="15"/>
      <c r="AE20" s="15"/>
      <c r="AF20" s="15">
        <f>('mg g DW'!AF20*100)/'mg g DW'!$AF$28</f>
        <v>4.2182890855457229</v>
      </c>
      <c r="AG20" s="15"/>
      <c r="AH20" s="15"/>
      <c r="AI20" s="15">
        <f>('mg g DW'!AI20*100)/'mg g DW'!$AI$28</f>
        <v>3.5829617099800104</v>
      </c>
      <c r="AJ20" s="78"/>
      <c r="AK20" s="79"/>
      <c r="AL20" s="15">
        <f>('mg g DW'!AL20*100)/'mg g DW'!$AL$28</f>
        <v>2.4008756134590268</v>
      </c>
      <c r="AM20" s="15"/>
      <c r="AN20" s="15">
        <f>('mg g DW'!AN20*100)/'mg g DW'!$AN$28</f>
        <v>3.4881560613097999</v>
      </c>
      <c r="AO20" s="15">
        <f>('mg g DW'!AO20*100)/'mg g DW'!$AO$28</f>
        <v>3.3426145064736188</v>
      </c>
      <c r="AP20" s="15"/>
      <c r="AQ20" s="15">
        <f>('mg g DW'!AQ20*100)/'mg g DW'!$AQ$28</f>
        <v>1.4195583596214512</v>
      </c>
      <c r="AR20" s="15"/>
      <c r="AS20" s="15">
        <f>('mg g DW'!AS20*100)/'mg g DW'!$AS$28</f>
        <v>4.9977308826866356</v>
      </c>
      <c r="AT20" s="15">
        <f>('mg g DW'!AT20*100)/'mg g DW'!$AT$28</f>
        <v>1.8648318436113436</v>
      </c>
      <c r="AU20" s="78">
        <f>('mg g DW'!AU20*100)/'mg g DW'!$AU$28</f>
        <v>4.3899542969800152</v>
      </c>
    </row>
    <row r="21" spans="2:47" ht="15.5">
      <c r="B21" s="10" t="s">
        <v>36</v>
      </c>
      <c r="C21" s="38" t="s">
        <v>37</v>
      </c>
      <c r="D21" s="39"/>
      <c r="E21" s="15"/>
      <c r="F21" s="15"/>
      <c r="G21" s="15"/>
      <c r="H21" s="15"/>
      <c r="I21" s="15"/>
      <c r="J21" s="15"/>
      <c r="K21" s="15"/>
      <c r="L21" s="15"/>
      <c r="M21" s="15"/>
      <c r="N21" s="77"/>
      <c r="O21" s="39"/>
      <c r="P21" s="15"/>
      <c r="Q21" s="15"/>
      <c r="R21" s="15"/>
      <c r="S21" s="15"/>
      <c r="T21" s="15"/>
      <c r="U21" s="15"/>
      <c r="V21" s="15"/>
      <c r="W21" s="15"/>
      <c r="X21" s="15"/>
      <c r="Y21" s="78"/>
      <c r="Z21" s="39"/>
      <c r="AA21" s="15"/>
      <c r="AB21" s="15"/>
      <c r="AC21" s="15"/>
      <c r="AD21" s="15"/>
      <c r="AE21" s="15"/>
      <c r="AF21" s="15"/>
      <c r="AG21" s="15"/>
      <c r="AH21" s="15"/>
      <c r="AI21" s="15"/>
      <c r="AJ21" s="78"/>
      <c r="AK21" s="79"/>
      <c r="AL21" s="15"/>
      <c r="AM21" s="15"/>
      <c r="AN21" s="15"/>
      <c r="AO21" s="15"/>
      <c r="AP21" s="15"/>
      <c r="AQ21" s="15"/>
      <c r="AR21" s="15"/>
      <c r="AS21" s="15"/>
      <c r="AT21" s="15"/>
      <c r="AU21" s="78">
        <f>('mg g DW'!AU21*100)/'mg g DW'!$AU$28</f>
        <v>0.20387131463392774</v>
      </c>
    </row>
    <row r="22" spans="2:47">
      <c r="B22" s="6" t="s">
        <v>38</v>
      </c>
      <c r="C22" s="19" t="s">
        <v>39</v>
      </c>
      <c r="D22" s="39"/>
      <c r="E22" s="15"/>
      <c r="F22" s="15"/>
      <c r="G22" s="15"/>
      <c r="H22" s="15"/>
      <c r="I22" s="15"/>
      <c r="J22" s="15"/>
      <c r="K22" s="15"/>
      <c r="L22" s="15"/>
      <c r="M22" s="15"/>
      <c r="N22" s="77"/>
      <c r="O22" s="39"/>
      <c r="P22" s="15"/>
      <c r="Q22" s="15"/>
      <c r="R22" s="15"/>
      <c r="S22" s="15"/>
      <c r="T22" s="15"/>
      <c r="U22" s="15"/>
      <c r="V22" s="15"/>
      <c r="W22" s="15"/>
      <c r="X22" s="15"/>
      <c r="Y22" s="78"/>
      <c r="Z22" s="39"/>
      <c r="AA22" s="15"/>
      <c r="AB22" s="15"/>
      <c r="AC22" s="15"/>
      <c r="AD22" s="15"/>
      <c r="AE22" s="15"/>
      <c r="AF22" s="15"/>
      <c r="AG22" s="15"/>
      <c r="AH22" s="15"/>
      <c r="AI22" s="15"/>
      <c r="AJ22" s="78"/>
      <c r="AK22" s="79"/>
      <c r="AL22" s="15">
        <f>('mg g DW'!AL22*100)/'mg g DW'!$AL$28</f>
        <v>0.97976909225717623</v>
      </c>
      <c r="AM22" s="15"/>
      <c r="AN22" s="15"/>
      <c r="AO22" s="15">
        <f>('mg g DW'!AO22*100)/'mg g DW'!$AO$28</f>
        <v>0.50675205345955732</v>
      </c>
      <c r="AP22" s="15"/>
      <c r="AQ22" s="15"/>
      <c r="AR22" s="15">
        <f>('mg g DW'!AR22*100)/'mg g DW'!$AR$28</f>
        <v>0.64346137844959106</v>
      </c>
      <c r="AS22" s="15"/>
      <c r="AT22" s="15"/>
      <c r="AU22" s="78">
        <f>('mg g DW'!AU22*100)/'mg g DW'!$AU$28</f>
        <v>0.40886280132628361</v>
      </c>
    </row>
    <row r="23" spans="2:47">
      <c r="B23" s="6" t="s">
        <v>40</v>
      </c>
      <c r="C23" s="19" t="s">
        <v>41</v>
      </c>
      <c r="D23" s="39"/>
      <c r="E23" s="15"/>
      <c r="F23" s="15"/>
      <c r="G23" s="15"/>
      <c r="H23" s="15"/>
      <c r="I23" s="15"/>
      <c r="J23" s="15"/>
      <c r="K23" s="15"/>
      <c r="L23" s="15"/>
      <c r="M23" s="15"/>
      <c r="N23" s="77"/>
      <c r="O23" s="39"/>
      <c r="P23" s="15"/>
      <c r="Q23" s="15"/>
      <c r="R23" s="15"/>
      <c r="S23" s="15"/>
      <c r="T23" s="15"/>
      <c r="U23" s="15"/>
      <c r="V23" s="15"/>
      <c r="W23" s="15"/>
      <c r="X23" s="15"/>
      <c r="Y23" s="78"/>
      <c r="Z23" s="39"/>
      <c r="AA23" s="15"/>
      <c r="AB23" s="15"/>
      <c r="AC23" s="15"/>
      <c r="AD23" s="15"/>
      <c r="AE23" s="15"/>
      <c r="AF23" s="15"/>
      <c r="AG23" s="15"/>
      <c r="AH23" s="15"/>
      <c r="AI23" s="15"/>
      <c r="AJ23" s="78"/>
      <c r="AK23" s="79"/>
      <c r="AL23" s="15">
        <f>('mg g DW'!AL23*100)/'mg g DW'!$AL$28</f>
        <v>1.3451964834233665</v>
      </c>
      <c r="AM23" s="15"/>
      <c r="AN23" s="15">
        <f>('mg g DW'!AN23*100)/'mg g DW'!$AN$28</f>
        <v>1.7371110078959591</v>
      </c>
      <c r="AO23" s="15">
        <f>('mg g DW'!AO23*100)/'mg g DW'!$AO$28</f>
        <v>1.9476541834887928</v>
      </c>
      <c r="AP23" s="15"/>
      <c r="AQ23" s="15">
        <f>('mg g DW'!AQ23*100)/'mg g DW'!$AQ$28</f>
        <v>3.1185218566922037</v>
      </c>
      <c r="AR23" s="15">
        <f>('mg g DW'!AR23*100)/'mg g DW'!$AR$28</f>
        <v>1.7279156843710999</v>
      </c>
      <c r="AS23" s="15">
        <f>('mg g DW'!AS23*100)/'mg g DW'!$AS$28</f>
        <v>2.9044701611073296</v>
      </c>
      <c r="AT23" s="15"/>
      <c r="AU23" s="78">
        <f>('mg g DW'!AU23*100)/'mg g DW'!$AU$28</f>
        <v>2.0207903934044262</v>
      </c>
    </row>
    <row r="24" spans="2:47">
      <c r="B24" s="6" t="s">
        <v>42</v>
      </c>
      <c r="C24" s="19" t="s">
        <v>43</v>
      </c>
      <c r="D24" s="39">
        <f>('mg g DW'!D24*100)/'mg g DW'!$D$28</f>
        <v>30.782608695652176</v>
      </c>
      <c r="E24" s="15">
        <f>('mg g DW'!E24*100)/'mg g DW'!$E$28</f>
        <v>30.360623781676416</v>
      </c>
      <c r="F24" s="15">
        <f>('mg g DW'!F24*100)/'mg g DW'!$F$28</f>
        <v>15.878378378378375</v>
      </c>
      <c r="G24" s="15">
        <f>('mg g DW'!G24*100)/'mg g DW'!$G$28</f>
        <v>14.618644067796609</v>
      </c>
      <c r="H24" s="15">
        <f>('mg g DW'!H24*100)/'mg g DW'!$H$28</f>
        <v>11.333847340015421</v>
      </c>
      <c r="I24" s="15"/>
      <c r="J24" s="15"/>
      <c r="K24" s="15">
        <f>('mg g DW'!K24*100)/'mg g DW'!$K$28</f>
        <v>32.793834296724462</v>
      </c>
      <c r="L24" s="15">
        <f>('mg g DW'!L24*100)/'mg g DW'!$L$28</f>
        <v>30.823264962067999</v>
      </c>
      <c r="M24" s="15"/>
      <c r="N24" s="77">
        <f>('mg g DW'!N24*100)/'mg g DW'!$N$28</f>
        <v>28.134878819810325</v>
      </c>
      <c r="O24" s="39">
        <f>('mg g DW'!O24*100)/'mg g DW'!$O$28</f>
        <v>10.618066561014261</v>
      </c>
      <c r="P24" s="15">
        <f>('mg g DW'!P24*100)/'mg g DW'!$P$28</f>
        <v>9.6278795038393366</v>
      </c>
      <c r="Q24" s="15">
        <f>('mg g DW'!Q24*100)/'mg g DW'!$Q$28</f>
        <v>22.697795071335928</v>
      </c>
      <c r="R24" s="15">
        <f>('mg g DW'!R24*100)/'mg g DW'!$R$28</f>
        <v>14.764183185235819</v>
      </c>
      <c r="S24" s="15">
        <f>('mg g DW'!S24*100)/'mg g DW'!$S$28</f>
        <v>26.80212868892114</v>
      </c>
      <c r="T24" s="15">
        <f>('mg g DW'!T24*100)/'mg g DW'!$T$28</f>
        <v>19.975031210986266</v>
      </c>
      <c r="U24" s="15"/>
      <c r="V24" s="15"/>
      <c r="W24" s="15"/>
      <c r="X24" s="15">
        <f>('mg g DW'!X24*100)/'mg g DW'!$X$28</f>
        <v>19.445192566657688</v>
      </c>
      <c r="Y24" s="78">
        <f>('mg g DW'!Y24*100)/'mg g DW'!$Y$28</f>
        <v>22.697795071335928</v>
      </c>
      <c r="Z24" s="39">
        <f>('mg g DW'!Z24*100)/'mg g DW'!$Z$28</f>
        <v>36.198704103671709</v>
      </c>
      <c r="AA24" s="15">
        <f>('mg g DW'!AA24*100)/'mg g DW'!$AA$28</f>
        <v>41.69867690994451</v>
      </c>
      <c r="AB24" s="15"/>
      <c r="AC24" s="15">
        <f>('mg g DW'!AC24*100)/'mg g DW'!$AC$28</f>
        <v>36.884368308351171</v>
      </c>
      <c r="AD24" s="15">
        <f>('mg g DW'!AD24*100)/'mg g DW'!$AD$28</f>
        <v>31.011826544021027</v>
      </c>
      <c r="AE24" s="15">
        <f>('mg g DW'!AE24*100)/'mg g DW'!$AE$28</f>
        <v>25.628626692456482</v>
      </c>
      <c r="AF24" s="15">
        <f>('mg g DW'!AF24*100)/'mg g DW'!$AF$28</f>
        <v>34.660766961651916</v>
      </c>
      <c r="AG24" s="15">
        <f>('mg g DW'!AG24*100)/'mg g DW'!$AG$28</f>
        <v>19.981225693978811</v>
      </c>
      <c r="AH24" s="15"/>
      <c r="AI24" s="15">
        <f>('mg g DW'!AI24*100)/'mg g DW'!$AI$28</f>
        <v>33.138551437797943</v>
      </c>
      <c r="AJ24" s="78"/>
      <c r="AK24" s="79">
        <f>('mg g DW'!AK24*100)/'mg g DW'!$AK$28</f>
        <v>28.50663530992777</v>
      </c>
      <c r="AL24" s="15">
        <f>('mg g DW'!AL24*100)/'mg g DW'!$AL$28</f>
        <v>20.23973449140275</v>
      </c>
      <c r="AM24" s="15">
        <f>('mg g DW'!AM24*100)/'mg g DW'!$AM$28</f>
        <v>10.219348294662105</v>
      </c>
      <c r="AN24" s="15">
        <f>('mg g DW'!AN24*100)/'mg g DW'!$AN$28</f>
        <v>27.440780306548998</v>
      </c>
      <c r="AO24" s="15">
        <f>('mg g DW'!AO24*100)/'mg g DW'!$AO$28</f>
        <v>35.522762077126551</v>
      </c>
      <c r="AP24" s="15"/>
      <c r="AQ24" s="15">
        <f>('mg g DW'!AQ24*100)/'mg g DW'!$AQ$28</f>
        <v>24.100946372239747</v>
      </c>
      <c r="AR24" s="15">
        <f>('mg g DW'!AR24*100)/'mg g DW'!$AR$28</f>
        <v>21.342393565386217</v>
      </c>
      <c r="AS24" s="15">
        <f>('mg g DW'!AS24*100)/'mg g DW'!$AS$28</f>
        <v>39.811663262990699</v>
      </c>
      <c r="AT24" s="15">
        <f>('mg g DW'!AT24*100)/'mg g DW'!$AT$28</f>
        <v>11.253295607999487</v>
      </c>
      <c r="AU24" s="78">
        <f>('mg g DW'!AU24*100)/'mg g DW'!$AU$28</f>
        <v>28.301147056187823</v>
      </c>
    </row>
    <row r="25" spans="2:47">
      <c r="B25" s="6" t="s">
        <v>44</v>
      </c>
      <c r="C25" s="19" t="s">
        <v>45</v>
      </c>
      <c r="D25" s="39"/>
      <c r="E25" s="15"/>
      <c r="F25" s="15"/>
      <c r="G25" s="15"/>
      <c r="H25" s="15"/>
      <c r="I25" s="15"/>
      <c r="J25" s="15"/>
      <c r="K25" s="15"/>
      <c r="L25" s="15"/>
      <c r="M25" s="15"/>
      <c r="N25" s="77"/>
      <c r="O25" s="39"/>
      <c r="P25" s="15"/>
      <c r="Q25" s="15"/>
      <c r="R25" s="15"/>
      <c r="S25" s="15"/>
      <c r="T25" s="15"/>
      <c r="U25" s="15"/>
      <c r="V25" s="15"/>
      <c r="W25" s="15"/>
      <c r="X25" s="15"/>
      <c r="Y25" s="78"/>
      <c r="Z25" s="39"/>
      <c r="AA25" s="15"/>
      <c r="AB25" s="15"/>
      <c r="AC25" s="15"/>
      <c r="AD25" s="15"/>
      <c r="AE25" s="15"/>
      <c r="AF25" s="15"/>
      <c r="AG25" s="15"/>
      <c r="AH25" s="15"/>
      <c r="AI25" s="15"/>
      <c r="AJ25" s="78"/>
      <c r="AK25" s="79"/>
      <c r="AL25" s="15"/>
      <c r="AM25" s="15"/>
      <c r="AN25" s="15"/>
      <c r="AO25" s="15"/>
      <c r="AP25" s="15"/>
      <c r="AQ25" s="15"/>
      <c r="AR25" s="15">
        <f>('mg g DW'!AR25*100)/'mg g DW'!$AR$28</f>
        <v>0.39938982110664262</v>
      </c>
      <c r="AS25" s="15"/>
      <c r="AT25" s="15"/>
      <c r="AU25" s="78">
        <f>('mg g DW'!AU25*100)/'mg g DW'!$AU$28</f>
        <v>0.29348507930818174</v>
      </c>
    </row>
    <row r="26" spans="2:47">
      <c r="B26" s="6" t="s">
        <v>46</v>
      </c>
      <c r="C26" s="19" t="s">
        <v>47</v>
      </c>
      <c r="D26" s="39"/>
      <c r="E26" s="15"/>
      <c r="F26" s="15"/>
      <c r="G26" s="15"/>
      <c r="H26" s="15"/>
      <c r="I26" s="15"/>
      <c r="J26" s="15"/>
      <c r="K26" s="15"/>
      <c r="L26" s="15"/>
      <c r="M26" s="15"/>
      <c r="N26" s="77"/>
      <c r="O26" s="39"/>
      <c r="P26" s="15"/>
      <c r="Q26" s="15"/>
      <c r="R26" s="15"/>
      <c r="S26" s="15"/>
      <c r="T26" s="15"/>
      <c r="U26" s="15"/>
      <c r="V26" s="15"/>
      <c r="W26" s="15"/>
      <c r="X26" s="15"/>
      <c r="Y26" s="78"/>
      <c r="Z26" s="39"/>
      <c r="AA26" s="15"/>
      <c r="AB26" s="15"/>
      <c r="AC26" s="15"/>
      <c r="AD26" s="15"/>
      <c r="AE26" s="15"/>
      <c r="AF26" s="15"/>
      <c r="AG26" s="15"/>
      <c r="AH26" s="15"/>
      <c r="AI26" s="15"/>
      <c r="AJ26" s="78"/>
      <c r="AK26" s="79"/>
      <c r="AL26" s="15">
        <f>('mg g DW'!AL26*100)/'mg g DW'!$AL$28</f>
        <v>0.60904565194365023</v>
      </c>
      <c r="AM26" s="15"/>
      <c r="AN26" s="15"/>
      <c r="AO26" s="15">
        <f>('mg g DW'!AO26*100)/'mg g DW'!$AO$28</f>
        <v>0.27843519420854795</v>
      </c>
      <c r="AP26" s="15"/>
      <c r="AQ26" s="15"/>
      <c r="AR26" s="15"/>
      <c r="AS26" s="15"/>
      <c r="AT26" s="15">
        <f>('mg g DW'!AT26*100)/'mg g DW'!$AT$28</f>
        <v>1.2024950163976595</v>
      </c>
      <c r="AU26" s="78"/>
    </row>
  </sheetData>
  <mergeCells count="5">
    <mergeCell ref="D2:N2"/>
    <mergeCell ref="O2:Y2"/>
    <mergeCell ref="Z2:AJ2"/>
    <mergeCell ref="AK2:AU2"/>
    <mergeCell ref="D1:AU1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AA99-AC74-4AF1-9263-15ABEBAAF147}">
  <dimension ref="A1:O35"/>
  <sheetViews>
    <sheetView topLeftCell="A22" workbookViewId="0">
      <selection activeCell="B29" sqref="B29"/>
    </sheetView>
  </sheetViews>
  <sheetFormatPr baseColWidth="10" defaultRowHeight="14.5"/>
  <cols>
    <col min="3" max="3" width="15.81640625" customWidth="1"/>
    <col min="4" max="4" width="11.1796875" bestFit="1" customWidth="1"/>
    <col min="5" max="6" width="11.1796875" customWidth="1"/>
    <col min="14" max="14" width="13.08984375" customWidth="1"/>
  </cols>
  <sheetData>
    <row r="1" spans="2:15" ht="15" thickBot="1"/>
    <row r="2" spans="2:15" ht="44" thickBot="1">
      <c r="B2" s="94" t="s">
        <v>0</v>
      </c>
      <c r="C2" s="95" t="s">
        <v>1</v>
      </c>
      <c r="D2" s="96" t="s">
        <v>53</v>
      </c>
      <c r="E2" s="96" t="s">
        <v>62</v>
      </c>
      <c r="F2" s="96" t="s">
        <v>61</v>
      </c>
      <c r="G2" s="96" t="s">
        <v>54</v>
      </c>
      <c r="H2" s="96" t="s">
        <v>62</v>
      </c>
      <c r="I2" s="96" t="s">
        <v>61</v>
      </c>
      <c r="J2" s="96" t="s">
        <v>55</v>
      </c>
      <c r="K2" s="96" t="s">
        <v>62</v>
      </c>
      <c r="L2" s="96" t="s">
        <v>61</v>
      </c>
      <c r="M2" s="96" t="s">
        <v>57</v>
      </c>
      <c r="N2" s="97" t="s">
        <v>62</v>
      </c>
      <c r="O2" s="98" t="s">
        <v>61</v>
      </c>
    </row>
    <row r="3" spans="2:15">
      <c r="B3" s="91" t="s">
        <v>2</v>
      </c>
      <c r="C3" s="92" t="s">
        <v>3</v>
      </c>
      <c r="D3" s="93">
        <v>0</v>
      </c>
      <c r="E3" s="93">
        <v>0</v>
      </c>
      <c r="F3" s="88">
        <f t="shared" ref="F3:F4" si="0">(D3*100)/$D$26</f>
        <v>0</v>
      </c>
      <c r="G3" s="93">
        <v>0</v>
      </c>
      <c r="H3" s="93">
        <v>0</v>
      </c>
      <c r="I3" s="93">
        <f t="shared" ref="I3:I25" si="1">(G3*100)/$G$26</f>
        <v>0</v>
      </c>
      <c r="J3" s="101">
        <f>AVERAGE('mg g DW'!Z4:AJ4)</f>
        <v>0.11299999999999999</v>
      </c>
      <c r="K3" s="101">
        <f>STDEV('mg g DW'!Z4:AJ4)</f>
        <v>1.9052558883257617E-2</v>
      </c>
      <c r="L3" s="101">
        <f t="shared" ref="L3:L25" si="2">(J3*100)/$J$26</f>
        <v>2.3638682515874678</v>
      </c>
      <c r="M3" s="101">
        <f>AVERAGE('mg g DW'!AK4:AU4)</f>
        <v>0.63130000000000008</v>
      </c>
      <c r="N3" s="102">
        <f>STDEV('mg g DW'!AK4:AU4)</f>
        <v>0.60758393110197806</v>
      </c>
      <c r="O3" s="103">
        <f t="shared" ref="O3:O25" si="3">(M3*100)/$M$26</f>
        <v>1.7233527382160967</v>
      </c>
    </row>
    <row r="4" spans="2:15">
      <c r="B4" s="21" t="s">
        <v>6</v>
      </c>
      <c r="C4" s="7" t="s">
        <v>7</v>
      </c>
      <c r="D4" s="15">
        <v>0</v>
      </c>
      <c r="E4" s="15">
        <v>0</v>
      </c>
      <c r="F4" s="88">
        <f t="shared" si="0"/>
        <v>0</v>
      </c>
      <c r="G4" s="89">
        <v>0</v>
      </c>
      <c r="H4" s="89">
        <v>0</v>
      </c>
      <c r="I4" s="15">
        <f t="shared" si="1"/>
        <v>0</v>
      </c>
      <c r="J4" s="15">
        <v>0</v>
      </c>
      <c r="K4" s="15">
        <v>0</v>
      </c>
      <c r="L4" s="89">
        <f t="shared" si="2"/>
        <v>0</v>
      </c>
      <c r="M4" s="88">
        <f>AVERAGE('mg g DW'!AK6:AU6)</f>
        <v>0.21016666666666664</v>
      </c>
      <c r="N4" s="99">
        <f>STDEV('mg g DW'!AK6:AU6)</f>
        <v>6.0740156952930828E-2</v>
      </c>
      <c r="O4" s="100">
        <f t="shared" si="3"/>
        <v>0.57372295340052204</v>
      </c>
    </row>
    <row r="5" spans="2:15">
      <c r="B5" s="21" t="s">
        <v>8</v>
      </c>
      <c r="C5" s="6" t="s">
        <v>9</v>
      </c>
      <c r="D5" s="88">
        <f>AVERAGE('mg g DW'!D7:N7)</f>
        <v>0.51581818181818173</v>
      </c>
      <c r="E5" s="88">
        <f>STDEV('mg g DW'!D7:N7)</f>
        <v>0.32798744432731491</v>
      </c>
      <c r="F5" s="88">
        <f>(D5*100)/$D$26</f>
        <v>20.704156613042269</v>
      </c>
      <c r="G5" s="88">
        <f>AVERAGE('mg g DW'!O7:Y7)</f>
        <v>0.74463636363636354</v>
      </c>
      <c r="H5" s="88">
        <f>STDEV('mg g DW'!O7:Y7)</f>
        <v>0.5148443012653966</v>
      </c>
      <c r="I5" s="88">
        <f t="shared" si="1"/>
        <v>23.364887346562838</v>
      </c>
      <c r="J5" s="88">
        <f>AVERAGE('mg g DW'!Z7:AJ7)</f>
        <v>0.75545454545454549</v>
      </c>
      <c r="K5" s="88">
        <f>STDEV('mg g DW'!Z7:AJ7)</f>
        <v>0.52968903398812461</v>
      </c>
      <c r="L5" s="88">
        <f t="shared" si="2"/>
        <v>15.803495712543734</v>
      </c>
      <c r="M5" s="88">
        <f>AVERAGE('mg g DW'!AK7:AU7)</f>
        <v>5.5154545454545447</v>
      </c>
      <c r="N5" s="99">
        <f>STDEV('mg g DW'!AK7:AU7)</f>
        <v>3.7157027158704827</v>
      </c>
      <c r="O5" s="100">
        <f t="shared" si="3"/>
        <v>15.056349902448131</v>
      </c>
    </row>
    <row r="6" spans="2:15">
      <c r="B6" s="21" t="s">
        <v>12</v>
      </c>
      <c r="C6" s="6" t="s">
        <v>13</v>
      </c>
      <c r="D6" s="88">
        <f>AVERAGE('mg g DW'!D9:N9)</f>
        <v>0.14499999999999999</v>
      </c>
      <c r="E6" s="88">
        <f>STDEV('mg g DW'!D9:N9)</f>
        <v>4.3840620433565868E-2</v>
      </c>
      <c r="F6" s="88">
        <f t="shared" ref="F6:F25" si="4">(D6*100)/$D$26</f>
        <v>5.8200792734935529</v>
      </c>
      <c r="G6" s="88">
        <f>AVERAGE('mg g DW'!O9:Y9)</f>
        <v>0.12099999999999998</v>
      </c>
      <c r="H6" s="88">
        <f>STDEV('mg g DW'!O9:Y9)</f>
        <v>3.2526911934581182E-2</v>
      </c>
      <c r="I6" s="88">
        <f t="shared" si="1"/>
        <v>3.7966872247924717</v>
      </c>
      <c r="J6" s="15">
        <f>AVERAGE('mg g DW'!Z9:AJ9)</f>
        <v>0.12</v>
      </c>
      <c r="K6" s="15" t="s">
        <v>69</v>
      </c>
      <c r="L6" s="88">
        <f t="shared" si="2"/>
        <v>2.5103025680574884</v>
      </c>
      <c r="M6" s="88">
        <f>AVERAGE('mg g DW'!AK9:AU9)</f>
        <v>0.3085</v>
      </c>
      <c r="N6" s="99">
        <f>STDEV('mg g DW'!AK9:AU9)</f>
        <v>0.17141761869772895</v>
      </c>
      <c r="O6" s="100">
        <f t="shared" si="3"/>
        <v>0.84215795935318505</v>
      </c>
    </row>
    <row r="7" spans="2:15">
      <c r="B7" s="21" t="s">
        <v>16</v>
      </c>
      <c r="C7" s="6" t="s">
        <v>17</v>
      </c>
      <c r="D7" s="88">
        <f>AVERAGE('mg g DW'!D11:N11)</f>
        <v>0.31118181818181817</v>
      </c>
      <c r="E7" s="88">
        <f>STDEV('mg g DW'!D11:N11)</f>
        <v>0.15686351913801885</v>
      </c>
      <c r="F7" s="88">
        <f t="shared" si="4"/>
        <v>12.490364484745099</v>
      </c>
      <c r="G7" s="88">
        <f>AVERAGE('mg g DW'!O11:Y11)</f>
        <v>0.49436363636363634</v>
      </c>
      <c r="H7" s="88">
        <f>STDEV('mg g DW'!O11:Y11)</f>
        <v>0.28976827732768545</v>
      </c>
      <c r="I7" s="88">
        <f t="shared" si="1"/>
        <v>15.51193473209727</v>
      </c>
      <c r="J7" s="88">
        <f>AVERAGE('mg g DW'!Z11:AJ11)</f>
        <v>0.39118181818181819</v>
      </c>
      <c r="K7" s="88">
        <f>STDEV('mg g DW'!Z11:AJ11)</f>
        <v>0.2341985560082803</v>
      </c>
      <c r="L7" s="88">
        <f t="shared" si="2"/>
        <v>8.1832060229934633</v>
      </c>
      <c r="M7" s="88">
        <f>AVERAGE('mg g DW'!AK11:AU11)</f>
        <v>2.6444545454545452</v>
      </c>
      <c r="N7" s="99">
        <f>STDEV('mg g DW'!AK11:AU11)</f>
        <v>2.0693119805208862</v>
      </c>
      <c r="O7" s="100">
        <f t="shared" si="3"/>
        <v>7.2189576778030942</v>
      </c>
    </row>
    <row r="8" spans="2:15" ht="15.5">
      <c r="B8" s="86" t="s">
        <v>36</v>
      </c>
      <c r="C8" s="11" t="s">
        <v>37</v>
      </c>
      <c r="D8" s="89">
        <v>0</v>
      </c>
      <c r="E8" s="89">
        <v>0</v>
      </c>
      <c r="F8" s="88">
        <f t="shared" si="4"/>
        <v>0</v>
      </c>
      <c r="G8" s="89">
        <v>0</v>
      </c>
      <c r="H8" s="89">
        <v>0</v>
      </c>
      <c r="I8" s="15">
        <f t="shared" si="1"/>
        <v>0</v>
      </c>
      <c r="J8" s="89">
        <v>0</v>
      </c>
      <c r="K8" s="89">
        <v>0</v>
      </c>
      <c r="L8" s="89">
        <f t="shared" si="2"/>
        <v>0</v>
      </c>
      <c r="M8" s="88">
        <f>AVERAGE('mg g DW'!AK21:AU21)</f>
        <v>0.182</v>
      </c>
      <c r="N8" s="90" t="s">
        <v>69</v>
      </c>
      <c r="O8" s="87">
        <f t="shared" si="3"/>
        <v>0.49683224830560674</v>
      </c>
    </row>
    <row r="9" spans="2:15">
      <c r="B9" s="21" t="s">
        <v>40</v>
      </c>
      <c r="C9" s="6" t="s">
        <v>41</v>
      </c>
      <c r="D9" s="89">
        <v>0</v>
      </c>
      <c r="E9" s="89">
        <v>0</v>
      </c>
      <c r="F9" s="88">
        <f t="shared" si="4"/>
        <v>0</v>
      </c>
      <c r="G9" s="89">
        <v>0</v>
      </c>
      <c r="H9" s="89">
        <v>0</v>
      </c>
      <c r="I9" s="15">
        <f t="shared" si="1"/>
        <v>0</v>
      </c>
      <c r="J9" s="89">
        <v>0</v>
      </c>
      <c r="K9" s="89">
        <v>0</v>
      </c>
      <c r="L9" s="89">
        <f t="shared" si="2"/>
        <v>0</v>
      </c>
      <c r="M9" s="88">
        <f>AVERAGE('mg g DW'!AK23:AU23)</f>
        <v>0.88085714285714278</v>
      </c>
      <c r="N9" s="99">
        <f>STDEV('mg g DW'!AK23:AU23)</f>
        <v>0.52120195336402597</v>
      </c>
      <c r="O9" s="100">
        <f t="shared" si="3"/>
        <v>2.4046056852844355</v>
      </c>
    </row>
    <row r="10" spans="2:15">
      <c r="B10" s="21" t="s">
        <v>44</v>
      </c>
      <c r="C10" s="6" t="s">
        <v>45</v>
      </c>
      <c r="D10" s="89">
        <v>0</v>
      </c>
      <c r="E10" s="89">
        <v>0</v>
      </c>
      <c r="F10" s="88">
        <f t="shared" si="4"/>
        <v>0</v>
      </c>
      <c r="G10" s="89">
        <v>0</v>
      </c>
      <c r="H10" s="89">
        <v>0</v>
      </c>
      <c r="I10" s="15">
        <f t="shared" si="1"/>
        <v>0</v>
      </c>
      <c r="J10" s="89">
        <v>0</v>
      </c>
      <c r="K10" s="89">
        <v>0</v>
      </c>
      <c r="L10" s="89">
        <f t="shared" si="2"/>
        <v>0</v>
      </c>
      <c r="M10" s="88">
        <f>AVERAGE('mg g DW'!AK25:AU25)</f>
        <v>0.20299999999999999</v>
      </c>
      <c r="N10" s="99">
        <f>STDEV('mg g DW'!AK25:AU25)</f>
        <v>8.3438600180012673E-2</v>
      </c>
      <c r="O10" s="100">
        <f t="shared" si="3"/>
        <v>0.55415904618702283</v>
      </c>
    </row>
    <row r="11" spans="2:15">
      <c r="B11" s="21" t="s">
        <v>4</v>
      </c>
      <c r="C11" s="7" t="s">
        <v>5</v>
      </c>
      <c r="D11" s="15">
        <v>0</v>
      </c>
      <c r="E11" s="15">
        <v>0</v>
      </c>
      <c r="F11" s="88">
        <f t="shared" si="4"/>
        <v>0</v>
      </c>
      <c r="G11" s="88">
        <f>AVERAGE('mg g DW'!O5:Y5)</f>
        <v>0.14099999999999999</v>
      </c>
      <c r="H11" s="88">
        <f>STDEV('mg g DW'!O5:Y5)</f>
        <v>3.0757112998459436E-2</v>
      </c>
      <c r="I11" s="88">
        <f t="shared" si="1"/>
        <v>4.4242388321961865</v>
      </c>
      <c r="J11" s="15">
        <v>0</v>
      </c>
      <c r="K11" s="15">
        <v>0</v>
      </c>
      <c r="L11" s="89">
        <f t="shared" si="2"/>
        <v>0</v>
      </c>
      <c r="M11" s="88">
        <f>AVERAGE('mg g DW'!AK5:AU5)</f>
        <v>7.2999999999999995E-2</v>
      </c>
      <c r="N11" s="99">
        <f>STDEV('mg g DW'!AK5:AU5)</f>
        <v>5.6568542494923853E-3</v>
      </c>
      <c r="O11" s="100">
        <f t="shared" si="3"/>
        <v>0.19927886882587523</v>
      </c>
    </row>
    <row r="12" spans="2:15">
      <c r="B12" s="21" t="s">
        <v>10</v>
      </c>
      <c r="C12" s="6" t="s">
        <v>11</v>
      </c>
      <c r="D12" s="88">
        <f>AVERAGE('mg g DW'!D8:N8)</f>
        <v>0.14124999999999999</v>
      </c>
      <c r="E12" s="88">
        <f>STDEV('mg g DW'!D8:N8)</f>
        <v>5.5679888649313933E-2</v>
      </c>
      <c r="F12" s="88">
        <f t="shared" si="4"/>
        <v>5.6695599819376854</v>
      </c>
      <c r="G12" s="88">
        <f>AVERAGE('mg g DW'!O8:Y8)</f>
        <v>0.15259999999999999</v>
      </c>
      <c r="H12" s="88">
        <f>STDEV('mg g DW'!O8:Y8)</f>
        <v>3.575332152402081E-2</v>
      </c>
      <c r="I12" s="88">
        <f t="shared" si="1"/>
        <v>4.7882187644903409</v>
      </c>
      <c r="J12" s="88">
        <f>AVERAGE('mg g DW'!Z8:AJ8)</f>
        <v>0.19499999999999998</v>
      </c>
      <c r="K12" s="88">
        <f>STDEV('mg g DW'!Z8:AJ8)</f>
        <v>6.4603921449604501E-2</v>
      </c>
      <c r="L12" s="88">
        <f t="shared" si="2"/>
        <v>4.079241673093418</v>
      </c>
      <c r="M12" s="88">
        <f>AVERAGE('mg g DW'!AK8:AU8)</f>
        <v>0.95639999999999981</v>
      </c>
      <c r="N12" s="99">
        <f>STDEV('mg g DW'!AK8:AU8)</f>
        <v>0.7088604626832814</v>
      </c>
      <c r="O12" s="100">
        <f t="shared" si="3"/>
        <v>2.6108261663707815</v>
      </c>
    </row>
    <row r="13" spans="2:15">
      <c r="B13" s="21" t="s">
        <v>14</v>
      </c>
      <c r="C13" s="6" t="s">
        <v>15</v>
      </c>
      <c r="D13" s="15">
        <v>0</v>
      </c>
      <c r="E13" s="15">
        <v>0</v>
      </c>
      <c r="F13" s="88">
        <f t="shared" si="4"/>
        <v>0</v>
      </c>
      <c r="G13" s="15">
        <v>0</v>
      </c>
      <c r="H13" s="15">
        <v>0</v>
      </c>
      <c r="I13" s="15">
        <f t="shared" si="1"/>
        <v>0</v>
      </c>
      <c r="J13" s="15">
        <v>0</v>
      </c>
      <c r="K13" s="15">
        <v>0</v>
      </c>
      <c r="L13" s="89">
        <f t="shared" si="2"/>
        <v>0</v>
      </c>
      <c r="M13" s="88">
        <f>AVERAGE('mg g DW'!AK10:AU10)</f>
        <v>0.27066666666666667</v>
      </c>
      <c r="N13" s="99">
        <f>STDEV('mg g DW'!AK10:AU10)</f>
        <v>0.12540919689826044</v>
      </c>
      <c r="O13" s="100">
        <f t="shared" si="3"/>
        <v>0.73887872824936385</v>
      </c>
    </row>
    <row r="14" spans="2:15">
      <c r="B14" s="21" t="s">
        <v>18</v>
      </c>
      <c r="C14" s="6" t="s">
        <v>19</v>
      </c>
      <c r="D14" s="88">
        <f>AVERAGE('mg g DW'!D12:N12)</f>
        <v>0.39549999999999996</v>
      </c>
      <c r="E14" s="88">
        <f>STDEV('mg g DW'!D12:N12)</f>
        <v>0.29995332970313904</v>
      </c>
      <c r="F14" s="88">
        <f t="shared" si="4"/>
        <v>15.87476794942552</v>
      </c>
      <c r="G14" s="88">
        <f>AVERAGE('mg g DW'!O12:Y12)</f>
        <v>0.74388888888888882</v>
      </c>
      <c r="H14" s="88">
        <f>STDEV('mg g DW'!O12:Y12)</f>
        <v>0.66790239639569426</v>
      </c>
      <c r="I14" s="88">
        <f t="shared" si="1"/>
        <v>23.341433397599268</v>
      </c>
      <c r="J14" s="88">
        <f>AVERAGE('mg g DW'!Z12:AJ12)</f>
        <v>1.0765555555555553</v>
      </c>
      <c r="K14" s="88">
        <f>STDEV('mg g DW'!Z12:AJ12)</f>
        <v>0.68993643024395945</v>
      </c>
      <c r="L14" s="88">
        <f t="shared" si="2"/>
        <v>22.520668131397219</v>
      </c>
      <c r="M14" s="88">
        <f>AVERAGE('mg g DW'!AK12:AU12)</f>
        <v>9.8484545454545458</v>
      </c>
      <c r="N14" s="99">
        <f>STDEV('mg g DW'!AK12:AU12)</f>
        <v>8.0747478519596676</v>
      </c>
      <c r="O14" s="100">
        <f t="shared" si="3"/>
        <v>26.884779198646999</v>
      </c>
    </row>
    <row r="15" spans="2:15">
      <c r="B15" s="21" t="s">
        <v>28</v>
      </c>
      <c r="C15" s="6" t="s">
        <v>29</v>
      </c>
      <c r="D15" s="15">
        <v>0</v>
      </c>
      <c r="E15" s="15">
        <v>0</v>
      </c>
      <c r="F15" s="88">
        <f t="shared" si="4"/>
        <v>0</v>
      </c>
      <c r="G15" s="15">
        <v>0</v>
      </c>
      <c r="H15" s="15">
        <v>0</v>
      </c>
      <c r="I15" s="15">
        <f t="shared" si="1"/>
        <v>0</v>
      </c>
      <c r="J15" s="88">
        <f>AVERAGE('mg g DW'!Z17:AJ17)</f>
        <v>0.24139999999999998</v>
      </c>
      <c r="K15" s="88">
        <f>STDEV('mg g DW'!Z17:AJ17)</f>
        <v>0.11191201901493876</v>
      </c>
      <c r="L15" s="88">
        <f t="shared" si="2"/>
        <v>5.0498919994089801</v>
      </c>
      <c r="M15" s="88">
        <f>AVERAGE('mg g DW'!AK17:AU17)</f>
        <v>1.6678181818181814</v>
      </c>
      <c r="N15" s="99">
        <f>STDEV('mg g DW'!AK17:AU17)</f>
        <v>1.2917522841614655</v>
      </c>
      <c r="O15" s="100">
        <f t="shared" si="3"/>
        <v>4.5528893243829467</v>
      </c>
    </row>
    <row r="16" spans="2:15">
      <c r="B16" s="21" t="s">
        <v>38</v>
      </c>
      <c r="C16" s="6" t="s">
        <v>39</v>
      </c>
      <c r="D16" s="15">
        <v>0</v>
      </c>
      <c r="E16" s="15">
        <v>0</v>
      </c>
      <c r="F16" s="88">
        <f t="shared" si="4"/>
        <v>0</v>
      </c>
      <c r="G16" s="15">
        <v>0</v>
      </c>
      <c r="H16" s="15">
        <v>0</v>
      </c>
      <c r="I16" s="15">
        <f t="shared" si="1"/>
        <v>0</v>
      </c>
      <c r="J16" s="15">
        <v>0</v>
      </c>
      <c r="K16" s="15">
        <v>0</v>
      </c>
      <c r="L16" s="89">
        <f t="shared" si="2"/>
        <v>0</v>
      </c>
      <c r="M16" s="88">
        <f>AVERAGE('mg g DW'!AK22:AU22)</f>
        <v>0.37899999999999995</v>
      </c>
      <c r="N16" s="99">
        <f>STDEV('mg g DW'!AK22:AU22)</f>
        <v>0.13292353691753264</v>
      </c>
      <c r="O16" s="100">
        <f t="shared" si="3"/>
        <v>1.0346122093836534</v>
      </c>
    </row>
    <row r="17" spans="1:15">
      <c r="B17" s="21" t="s">
        <v>46</v>
      </c>
      <c r="C17" s="6" t="s">
        <v>47</v>
      </c>
      <c r="D17" s="15">
        <v>0</v>
      </c>
      <c r="E17" s="15">
        <v>0</v>
      </c>
      <c r="F17" s="88">
        <f t="shared" si="4"/>
        <v>0</v>
      </c>
      <c r="G17" s="15">
        <v>0</v>
      </c>
      <c r="H17" s="15">
        <v>0</v>
      </c>
      <c r="I17" s="15">
        <f t="shared" si="1"/>
        <v>0</v>
      </c>
      <c r="J17" s="15">
        <v>0</v>
      </c>
      <c r="K17" s="15">
        <v>0</v>
      </c>
      <c r="L17" s="89">
        <f t="shared" si="2"/>
        <v>0</v>
      </c>
      <c r="M17" s="88">
        <f>AVERAGE('mg g DW'!AK26:AU26)</f>
        <v>0.24399999999999999</v>
      </c>
      <c r="N17" s="99">
        <f>STDEV('mg g DW'!AK26:AU26)</f>
        <v>8.7709748602991786E-2</v>
      </c>
      <c r="O17" s="100">
        <f t="shared" si="3"/>
        <v>0.66608279443169249</v>
      </c>
    </row>
    <row r="18" spans="1:15">
      <c r="B18" s="21" t="s">
        <v>20</v>
      </c>
      <c r="C18" s="6" t="s">
        <v>21</v>
      </c>
      <c r="D18" s="89">
        <v>0</v>
      </c>
      <c r="E18" s="89">
        <v>0</v>
      </c>
      <c r="F18" s="88">
        <f t="shared" si="4"/>
        <v>0</v>
      </c>
      <c r="G18" s="89">
        <v>0</v>
      </c>
      <c r="H18" s="89">
        <v>0</v>
      </c>
      <c r="I18" s="15">
        <f t="shared" si="1"/>
        <v>0</v>
      </c>
      <c r="J18" s="89">
        <v>0</v>
      </c>
      <c r="K18" s="89">
        <v>0</v>
      </c>
      <c r="L18" s="89">
        <f t="shared" si="2"/>
        <v>0</v>
      </c>
      <c r="M18" s="88">
        <f>AVERAGE('mg g DW'!AK13:AU13)</f>
        <v>0.2247142857142857</v>
      </c>
      <c r="N18" s="99">
        <f>STDEV('mg g DW'!AK13:AU13)</f>
        <v>0.20331069350931366</v>
      </c>
      <c r="O18" s="100">
        <f t="shared" si="3"/>
        <v>0.613435735152841</v>
      </c>
    </row>
    <row r="19" spans="1:15">
      <c r="B19" s="21" t="s">
        <v>22</v>
      </c>
      <c r="C19" s="6" t="s">
        <v>23</v>
      </c>
      <c r="D19" s="89">
        <v>0</v>
      </c>
      <c r="E19" s="89">
        <v>0</v>
      </c>
      <c r="F19" s="88">
        <f t="shared" si="4"/>
        <v>0</v>
      </c>
      <c r="G19" s="89">
        <v>0</v>
      </c>
      <c r="H19" s="89">
        <v>0</v>
      </c>
      <c r="I19" s="15">
        <f t="shared" si="1"/>
        <v>0</v>
      </c>
      <c r="J19" s="89">
        <v>0</v>
      </c>
      <c r="K19" s="89">
        <v>0</v>
      </c>
      <c r="L19" s="89">
        <f t="shared" si="2"/>
        <v>0</v>
      </c>
      <c r="M19" s="88">
        <f>AVERAGE('mg g DW'!AK14:AU14)</f>
        <v>0.18599999999999997</v>
      </c>
      <c r="N19" s="99">
        <f>STDEV('mg g DW'!AK14:AU14)</f>
        <v>3.535533905932739E-2</v>
      </c>
      <c r="O19" s="100">
        <f t="shared" si="3"/>
        <v>0.50775163837825732</v>
      </c>
    </row>
    <row r="20" spans="1:15">
      <c r="B20" s="21" t="s">
        <v>24</v>
      </c>
      <c r="C20" s="6" t="s">
        <v>25</v>
      </c>
      <c r="D20" s="15">
        <v>0</v>
      </c>
      <c r="E20" s="15">
        <v>0</v>
      </c>
      <c r="F20" s="88">
        <f t="shared" si="4"/>
        <v>0</v>
      </c>
      <c r="G20" s="15">
        <v>0</v>
      </c>
      <c r="H20" s="15">
        <v>0</v>
      </c>
      <c r="I20" s="15">
        <f t="shared" si="1"/>
        <v>0</v>
      </c>
      <c r="J20" s="89">
        <v>0</v>
      </c>
      <c r="K20" s="89">
        <v>0</v>
      </c>
      <c r="L20" s="89">
        <f t="shared" si="2"/>
        <v>0</v>
      </c>
      <c r="M20" s="88">
        <f>AVERAGE('mg g DW'!AK15:AU15)</f>
        <v>0.27799999999999997</v>
      </c>
      <c r="N20" s="99">
        <f>STDEV('mg g DW'!AK15:AU15)</f>
        <v>0.17165954677791739</v>
      </c>
      <c r="O20" s="100">
        <f t="shared" si="3"/>
        <v>0.7588976100492234</v>
      </c>
    </row>
    <row r="21" spans="1:15" ht="15.5">
      <c r="A21" s="85"/>
      <c r="B21" s="21" t="s">
        <v>26</v>
      </c>
      <c r="C21" s="9" t="s">
        <v>27</v>
      </c>
      <c r="D21" s="15">
        <v>0</v>
      </c>
      <c r="E21" s="15">
        <v>0</v>
      </c>
      <c r="F21" s="88">
        <f t="shared" si="4"/>
        <v>0</v>
      </c>
      <c r="G21" s="15">
        <v>0</v>
      </c>
      <c r="H21" s="15">
        <v>0</v>
      </c>
      <c r="I21" s="15">
        <f t="shared" si="1"/>
        <v>0</v>
      </c>
      <c r="J21" s="15">
        <v>0</v>
      </c>
      <c r="K21" s="15">
        <v>0</v>
      </c>
      <c r="L21" s="89">
        <f t="shared" si="2"/>
        <v>0</v>
      </c>
      <c r="M21" s="88">
        <f>AVERAGE('mg g DW'!AK16:AU16)</f>
        <v>8.4000000000000005E-2</v>
      </c>
      <c r="N21" s="99" t="s">
        <v>69</v>
      </c>
      <c r="O21" s="100">
        <f t="shared" si="3"/>
        <v>0.22930719152566464</v>
      </c>
    </row>
    <row r="22" spans="1:15">
      <c r="B22" s="21" t="s">
        <v>30</v>
      </c>
      <c r="C22" s="6" t="s">
        <v>31</v>
      </c>
      <c r="D22" s="15">
        <v>0</v>
      </c>
      <c r="E22" s="15">
        <v>0</v>
      </c>
      <c r="F22" s="88">
        <f t="shared" si="4"/>
        <v>0</v>
      </c>
      <c r="G22" s="15">
        <v>0</v>
      </c>
      <c r="H22" s="15">
        <v>0</v>
      </c>
      <c r="I22" s="15">
        <f t="shared" si="1"/>
        <v>0</v>
      </c>
      <c r="J22" s="15">
        <v>0</v>
      </c>
      <c r="K22" s="15">
        <v>0</v>
      </c>
      <c r="L22" s="89">
        <f t="shared" si="2"/>
        <v>0</v>
      </c>
      <c r="M22" s="88">
        <f>AVERAGE('mg g DW'!AK18:AU18)</f>
        <v>0.20399999999999996</v>
      </c>
      <c r="N22" s="99">
        <f>STDEV('mg g DW'!AK18:AU18)</f>
        <v>3.3941125496954078E-2</v>
      </c>
      <c r="O22" s="100">
        <f t="shared" si="3"/>
        <v>0.55688889370518546</v>
      </c>
    </row>
    <row r="23" spans="1:15">
      <c r="B23" s="21" t="s">
        <v>32</v>
      </c>
      <c r="C23" s="6" t="s">
        <v>33</v>
      </c>
      <c r="D23" s="88">
        <f>AVERAGE('mg g DW'!D19:N19)</f>
        <v>0.36350000000000005</v>
      </c>
      <c r="E23" s="88">
        <f>STDEV('mg g DW'!D19:N19)</f>
        <v>0.20759656387650854</v>
      </c>
      <c r="F23" s="88">
        <f t="shared" si="4"/>
        <v>14.590336661482116</v>
      </c>
      <c r="G23" s="88">
        <f>AVERAGE('mg g DW'!O19:Y19)</f>
        <v>0.21825</v>
      </c>
      <c r="H23" s="88">
        <f>STDEV('mg g DW'!O19:Y19)</f>
        <v>3.258194796713848E-2</v>
      </c>
      <c r="I23" s="88">
        <f t="shared" si="1"/>
        <v>6.8481569157930338</v>
      </c>
      <c r="J23" s="88">
        <f>AVERAGE('mg g DW'!Z19:AJ19)</f>
        <v>0.15833333333333333</v>
      </c>
      <c r="K23" s="88">
        <f>STDEV('mg g DW'!Z19:AJ19)</f>
        <v>1.6907591983090522E-2</v>
      </c>
      <c r="L23" s="88">
        <f t="shared" si="2"/>
        <v>3.3122047772980747</v>
      </c>
      <c r="M23" s="88">
        <f>AVERAGE('mg g DW'!AK19:AU19)</f>
        <v>0.89618181818181819</v>
      </c>
      <c r="N23" s="99">
        <f>STDEV('mg g DW'!AK19:AU19)</f>
        <v>0.64657757743086297</v>
      </c>
      <c r="O23" s="100">
        <f t="shared" si="3"/>
        <v>2.4464397121861494</v>
      </c>
    </row>
    <row r="24" spans="1:15">
      <c r="B24" s="21" t="s">
        <v>34</v>
      </c>
      <c r="C24" s="6" t="s">
        <v>35</v>
      </c>
      <c r="D24" s="15">
        <v>0</v>
      </c>
      <c r="E24" s="15">
        <v>0</v>
      </c>
      <c r="F24" s="88">
        <f t="shared" si="4"/>
        <v>0</v>
      </c>
      <c r="G24" s="15">
        <v>0</v>
      </c>
      <c r="H24" s="15">
        <v>0</v>
      </c>
      <c r="I24" s="15">
        <f t="shared" si="1"/>
        <v>0</v>
      </c>
      <c r="J24" s="88">
        <f>AVERAGE('mg g DW'!Z20:AJ20)</f>
        <v>0.25950000000000001</v>
      </c>
      <c r="K24" s="88">
        <f>STDEV('mg g DW'!Z20:AJ20)</f>
        <v>3.7476659402886685E-2</v>
      </c>
      <c r="L24" s="88">
        <f t="shared" si="2"/>
        <v>5.4285293034243187</v>
      </c>
      <c r="M24" s="88">
        <f>AVERAGE('mg g DW'!AK20:AU20)</f>
        <v>1.416714285714286</v>
      </c>
      <c r="N24" s="99">
        <f>STDEV('mg g DW'!AK20:AU20)</f>
        <v>1.3195260151895087</v>
      </c>
      <c r="O24" s="100">
        <f t="shared" si="3"/>
        <v>3.8674139768027498</v>
      </c>
    </row>
    <row r="25" spans="1:15" ht="15" thickBot="1">
      <c r="B25" s="41" t="s">
        <v>42</v>
      </c>
      <c r="C25" s="43" t="s">
        <v>43</v>
      </c>
      <c r="D25" s="104">
        <f>AVERAGE('mg g DW'!D24:N24)</f>
        <v>0.61912499999999993</v>
      </c>
      <c r="E25" s="104">
        <f>STDEV('mg g DW'!D24:N24)</f>
        <v>0.53471846731314054</v>
      </c>
      <c r="F25" s="104">
        <f t="shared" si="4"/>
        <v>24.850735035873765</v>
      </c>
      <c r="G25" s="104">
        <f>AVERAGE('mg g DW'!O24:Y24)</f>
        <v>0.57125000000000004</v>
      </c>
      <c r="H25" s="104">
        <f>STDEV('mg g DW'!O24:Y24)</f>
        <v>0.42660009711337715</v>
      </c>
      <c r="I25" s="104">
        <f t="shared" si="1"/>
        <v>17.924442786468592</v>
      </c>
      <c r="J25" s="104">
        <f>AVERAGE('mg g DW'!Z24:AJ24)</f>
        <v>1.4698749999999998</v>
      </c>
      <c r="K25" s="104">
        <f>STDEV('mg g DW'!Z24:AJ24)</f>
        <v>0.72376030710647354</v>
      </c>
      <c r="L25" s="104">
        <f t="shared" si="2"/>
        <v>30.748591560195838</v>
      </c>
      <c r="M25" s="104">
        <f>AVERAGE('mg g DW'!AK24:AU24)</f>
        <v>9.327399999999999</v>
      </c>
      <c r="N25" s="105">
        <f>STDEV('mg g DW'!AK24:AU24)</f>
        <v>9.0144363748132115</v>
      </c>
      <c r="O25" s="106">
        <f t="shared" si="3"/>
        <v>25.462379740910524</v>
      </c>
    </row>
    <row r="26" spans="1:15">
      <c r="D26">
        <f>SUM(D3:D25)</f>
        <v>2.4913749999999997</v>
      </c>
      <c r="G26">
        <f>SUM(G3:G25)</f>
        <v>3.1869888888888886</v>
      </c>
      <c r="J26">
        <f>SUM(J3:J25)</f>
        <v>4.7803002525252518</v>
      </c>
      <c r="M26">
        <f>SUM(M3:M25)</f>
        <v>36.632082683982681</v>
      </c>
    </row>
    <row r="28" spans="1:15" ht="15" thickBot="1">
      <c r="C28" s="141" t="s">
        <v>62</v>
      </c>
      <c r="D28" s="141"/>
      <c r="E28" s="141"/>
      <c r="F28" s="141"/>
    </row>
    <row r="29" spans="1:15" ht="29">
      <c r="B29" s="56" t="s">
        <v>94</v>
      </c>
      <c r="C29" s="118" t="s">
        <v>53</v>
      </c>
      <c r="D29" s="118" t="s">
        <v>54</v>
      </c>
      <c r="E29" s="118" t="s">
        <v>55</v>
      </c>
      <c r="F29" s="119" t="s">
        <v>57</v>
      </c>
    </row>
    <row r="30" spans="1:15">
      <c r="B30" s="21" t="s">
        <v>71</v>
      </c>
      <c r="C30" s="88">
        <f>STDEV('mg g DW'!D7:N7,'mg g DW'!L9,'mg g DW'!N9,'mg g DW'!D11:N11)</f>
        <v>0.27076611317422683</v>
      </c>
      <c r="D30" s="88">
        <f>STDEV('mg g DW'!O7:Y7,'mg g DW'!R9,'mg g DW'!X9,'mg g DW'!O11:Y11)</f>
        <v>0.43195455469162536</v>
      </c>
      <c r="E30" s="88">
        <f>STDEV('mg g DW'!Z11:AJ11,'mg g DW'!AF4:AG4,'mg g DW'!AI4,'mg g DW'!Z7:AJ7,'mg g DW'!AG9)</f>
        <v>0.43801874915965033</v>
      </c>
      <c r="F30" s="100">
        <f>STDEV('mg g DW'!AK4:AU4,'mg g DW'!AL6,'mg g DW'!AN6:AO6,'mg g DW'!AR6,'mg g DW'!AT6:AU6,'mg g DW'!AK7:AU7,'mg g DW'!AL9,'mg g DW'!AN9:AO9,'mg g DW'!AQ9:AU9,'mg g DW'!AK11:AU11,'mg g DW'!AU21,'mg g DW'!AL23,'mg g DW'!AN23:AO23,'mg g DW'!AQ23:AS23,'mg g DW'!AU23,'mg g DW'!AR25,'mg g DW'!AU25)</f>
        <v>2.7150250492135699</v>
      </c>
    </row>
    <row r="31" spans="1:15">
      <c r="B31" s="21" t="s">
        <v>72</v>
      </c>
      <c r="C31" s="88">
        <f>STDEV('mg g DW'!D12:H12,'mg g DW'!K12:L12,'mg g DW'!N12,'mg g DW'!E8,'mg g DW'!G8,'mg g DW'!L8,'mg g DW'!N8)</f>
        <v>0.27160905226580229</v>
      </c>
      <c r="D31" s="88">
        <f>STDEV('mg g DW'!Q5:R5,'mg g DW'!X5:Y5,'mg g DW'!Q8:S8,'mg g DW'!X8:Y8,'mg g DW'!O12:T12,'mg g DW'!W12:Y12)</f>
        <v>0.55188745655784044</v>
      </c>
      <c r="E31" s="88">
        <f>STDEV('mg g DW'!Z8:AA8,'mg g DW'!AD8:AF8,'mg g DW'!AG8,'mg g DW'!AI8,'mg g DW'!Z12:AG12,'mg g DW'!AI12,'mg g DW'!Z17:AA17,'mg g DW'!AF17:AG17,'mg g DW'!AI17)</f>
        <v>0.62100147227798785</v>
      </c>
      <c r="F31" s="100">
        <f>STDEV('mg g DW'!AO5,'mg g DW'!AU5,'mg g DW'!AK8:AO8,'mg g DW'!AQ8:AU8,'mg g DW'!AL10,'mg g DW'!AN10:AO10,'mg g DW'!AQ10:AR10,'mg g DW'!AU10,'mg g DW'!AK12:AU12,'mg g DW'!AK17:AU17,'mg g DW'!AL22,'mg g DW'!AO22,'mg g DW'!AR22,'mg g DW'!AU22,'mg g DW'!AL26,'mg g DW'!AO26,'mg g DW'!AT26)</f>
        <v>5.442694304422842</v>
      </c>
    </row>
    <row r="32" spans="1:15">
      <c r="B32" s="21" t="s">
        <v>73</v>
      </c>
      <c r="C32" s="88" t="s">
        <v>69</v>
      </c>
      <c r="D32" s="88" t="s">
        <v>69</v>
      </c>
      <c r="E32" s="88" t="s">
        <v>69</v>
      </c>
      <c r="F32" s="100">
        <f>STDEV('mg g DW'!AL13,'mg g DW'!AN13:AO13,'mg g DW'!AQ13:AR13,'mg g DW'!AT13:AU13,'mg g DW'!AO14,'mg g DW'!AU14,'mg g DW'!AU16,'mg g DW'!AO18,'mg g DW'!AU18)</f>
        <v>0.15622097306137361</v>
      </c>
    </row>
    <row r="33" spans="2:6">
      <c r="B33" s="21" t="s">
        <v>74</v>
      </c>
      <c r="C33" s="88">
        <f>STDEV('mg g DW'!E19,'mg g DW'!K19:L19,'mg g DW'!N19,'mg g DW'!D24:H24,'mg g DW'!K24:L24,'mg g DW'!N24)</f>
        <v>0.45776203789013925</v>
      </c>
      <c r="D33" s="88">
        <f>STDEV('mg g DW'!Q19:R19,'mg g DW'!X19:Y19,'mg g DW'!O24:T24,'mg g DW'!X24:Y24)</f>
        <v>0.38250239650665374</v>
      </c>
      <c r="E33" s="88">
        <f>STDEV('mg g DW'!Z19:AA19,'mg g DW'!AD19,'mg g DW'!AF19:AG19,'mg g DW'!AI19,'mg g DW'!AF20,'mg g DW'!AI20,'mg g DW'!Z24:AA24,'mg g DW'!AC24:AG24,'mg g DW'!AI24)</f>
        <v>0.82876393904818668</v>
      </c>
      <c r="F33" s="100">
        <f>STDEV('mg g DW'!AL15,'mg g DW'!AO15,'mg g DW'!AU15,'mg g DW'!AK19:AU19,'mg g DW'!AL20,'mg g DW'!AN20:AO20,'mg g DW'!AQ20,'mg g DW'!AS20:AU20,'mg g DW'!AK24:AO24,'mg g DW'!AQ24:AU24)</f>
        <v>6.3790834375500847</v>
      </c>
    </row>
    <row r="34" spans="2:6">
      <c r="B34" s="21" t="s">
        <v>75</v>
      </c>
      <c r="C34" s="88">
        <v>0.45776203789013925</v>
      </c>
      <c r="D34" s="88">
        <v>0.38250239650665374</v>
      </c>
      <c r="E34" s="88">
        <v>0.82876393904818668</v>
      </c>
      <c r="F34" s="100">
        <f>STDEV('mg g DW'!AL13,'mg g DW'!AN13:AO13,'mg g DW'!AQ13:AR13,'mg g DW'!AT13:AU13,'mg g DW'!AO14,'mg g DW'!AU14,'mg g DW'!AL15,'mg g DW'!AO15,'mg g DW'!AU15,'mg g DW'!AU16,'mg g DW'!AU18,'mg g DW'!AK19:AU19,'mg g DW'!AL20,'mg g DW'!AN20:AO20,'mg g DW'!AQ20,'mg g DW'!AS20:AU20,'mg g DW'!AK24:AO24,'mg g DW'!AQ24:AU24)</f>
        <v>5.6713295073511976</v>
      </c>
    </row>
    <row r="35" spans="2:6" ht="15" thickBot="1">
      <c r="B35" s="41" t="s">
        <v>68</v>
      </c>
      <c r="C35" s="104">
        <f>STDEV('mg g DW'!D7:N7,'mg g DW'!E8,'mg g DW'!G8,'mg g DW'!L8,'mg g DW'!N8,'mg g DW'!L9,'mg g DW'!N9,'mg g DW'!D11:N11,'mg g DW'!D12:H12,'mg g DW'!K12:L12,'mg g DW'!N12,'mg g DW'!E19,'mg g DW'!K19:L19,'mg g DW'!N19,'mg g DW'!D24:H24,'mg g DW'!K24:L24,'mg g DW'!N24)</f>
        <v>0.32983649976619339</v>
      </c>
      <c r="D35" s="104">
        <f>STDEV('mg g DW'!Q5:R5,'mg g DW'!X5:Y5,'mg g DW'!O7:Y7,'mg g DW'!Q8:S8,'mg g DW'!X8:Y8,'mg g DW'!R9,'mg g DW'!X9,'mg g DW'!O11:Y11,'mg g DW'!O12:T12,'mg g DW'!W12:Y12,'mg g DW'!Q19:R19,'mg g DW'!X19:Y19,'mg g DW'!O24:T24,'mg g DW'!X24:Y24)</f>
        <v>0.46177376093635719</v>
      </c>
      <c r="E35" s="104">
        <f>STDEV('mg g DW'!AF4:AG4,'mg g DW'!AI4,'mg g DW'!Z7:AJ7,'mg g DW'!Z8:AA8,'mg g DW'!AD8:AG8,'mg g DW'!AI8,'mg g DW'!AG9,'mg g DW'!Z11:AJ11,'mg g DW'!Z12:AG12,'mg g DW'!AI12,'mg g DW'!Z17:AA17,'mg g DW'!AF17:AG17,'mg g DW'!AI17,'mg g DW'!Z19:AA19,'mg g DW'!AD19,'mg g DW'!AF19:AG19,'mg g DW'!AI19,'mg g DW'!AF20,'mg g DW'!AI20,'mg g DW'!Z24:AA24,'mg g DW'!AC24:AG24,'mg g DW'!AI24)</f>
        <v>0.62057258423915873</v>
      </c>
      <c r="F35" s="106">
        <f>STDEV('mg g DW'!AK4:AU4,'mg g DW'!AO5,'mg g DW'!AU5,'mg g DW'!AL6,'mg g DW'!AN6:AO6,'mg g DW'!AR6,'mg g DW'!AT6:AU6,'mg g DW'!AK7:AU7,'mg g DW'!AK8:AO8,'mg g DW'!AQ8:AU8,'mg g DW'!AL9,'mg g DW'!AN9:AO9,'mg g DW'!AQ9:AU9,'mg g DW'!AL10,'mg g DW'!AN10:AO10,'mg g DW'!AQ10:AR10,'mg g DW'!AU10,'mg g DW'!AK11:AU12,'mg g DW'!AL13,'mg g DW'!AN13:AO13,'mg g DW'!AQ13:AR13,'mg g DW'!AT13:AU13,'mg g DW'!AO14,'mg g DW'!AU14,'mg g DW'!AL15,'mg g DW'!AO15,'mg g DW'!AU15,'mg g DW'!AK17:AU17,'mg g DW'!AO18,'mg g DW'!AU18,'mg g DW'!AK19:AU19,'mg g DW'!AL20,'mg g DW'!AN20:AO20,'mg g DW'!AQ20,'mg g DW'!AS20:AU20,'mg g DW'!AU21,'mg g DW'!AL22,'mg g DW'!AO22,'mg g DW'!AR22,'mg g DW'!AU22,'mg g DW'!AL23,'mg g DW'!AN23:AO23,'mg g DW'!AQ23:AS23,'mg g DW'!AU23,'mg g DW'!AK24:AO24,'mg g DW'!AQ24:AU24,'mg g DW'!AR25,'mg g DW'!AU25,'mg g DW'!AL26,'mg g DW'!AO26,'mg g DW'!AT26)</f>
        <v>4.654968516865357</v>
      </c>
    </row>
  </sheetData>
  <mergeCells count="1">
    <mergeCell ref="C28:F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4884-48DB-4E97-8CF3-CE70E61357E5}">
  <dimension ref="B1:I32"/>
  <sheetViews>
    <sheetView workbookViewId="0">
      <selection activeCell="I16" sqref="I16"/>
    </sheetView>
  </sheetViews>
  <sheetFormatPr baseColWidth="10" defaultRowHeight="14.5"/>
  <cols>
    <col min="2" max="2" width="11.90625" customWidth="1"/>
    <col min="3" max="6" width="17.36328125" customWidth="1"/>
    <col min="9" max="9" width="29.08984375" customWidth="1"/>
  </cols>
  <sheetData>
    <row r="1" spans="2:9" ht="15" thickBot="1">
      <c r="B1" s="115"/>
      <c r="C1" s="115"/>
      <c r="D1" s="115"/>
      <c r="E1" s="115"/>
      <c r="F1" s="115"/>
    </row>
    <row r="2" spans="2:9">
      <c r="B2" s="108"/>
      <c r="C2" s="142" t="s">
        <v>92</v>
      </c>
      <c r="D2" s="142"/>
      <c r="E2" s="142" t="s">
        <v>93</v>
      </c>
      <c r="F2" s="142"/>
    </row>
    <row r="3" spans="2:9">
      <c r="B3" s="113" t="s">
        <v>0</v>
      </c>
      <c r="C3" s="114" t="s">
        <v>90</v>
      </c>
      <c r="D3" s="114" t="s">
        <v>91</v>
      </c>
      <c r="E3" s="114" t="s">
        <v>90</v>
      </c>
      <c r="F3" s="114" t="s">
        <v>91</v>
      </c>
      <c r="H3" s="120" t="s">
        <v>71</v>
      </c>
      <c r="I3" s="120" t="s">
        <v>147</v>
      </c>
    </row>
    <row r="4" spans="2:9" ht="16.5">
      <c r="B4" s="108" t="s">
        <v>2</v>
      </c>
      <c r="C4" s="109" t="s">
        <v>70</v>
      </c>
      <c r="D4" s="109" t="s">
        <v>95</v>
      </c>
      <c r="E4" s="109" t="s">
        <v>70</v>
      </c>
      <c r="F4" s="109" t="s">
        <v>96</v>
      </c>
      <c r="H4" s="121" t="s">
        <v>72</v>
      </c>
      <c r="I4" s="121" t="s">
        <v>148</v>
      </c>
    </row>
    <row r="5" spans="2:9">
      <c r="B5" s="108" t="s">
        <v>6</v>
      </c>
      <c r="C5" s="109" t="s">
        <v>70</v>
      </c>
      <c r="D5" s="109" t="s">
        <v>70</v>
      </c>
      <c r="E5" s="109" t="s">
        <v>70</v>
      </c>
      <c r="F5" s="109" t="s">
        <v>77</v>
      </c>
      <c r="H5" s="121" t="s">
        <v>75</v>
      </c>
      <c r="I5" s="121" t="s">
        <v>149</v>
      </c>
    </row>
    <row r="6" spans="2:9" ht="16.5">
      <c r="B6" s="108" t="s">
        <v>8</v>
      </c>
      <c r="C6" s="109" t="s">
        <v>97</v>
      </c>
      <c r="D6" s="109" t="s">
        <v>98</v>
      </c>
      <c r="E6" s="109" t="s">
        <v>99</v>
      </c>
      <c r="F6" s="109" t="s">
        <v>100</v>
      </c>
      <c r="H6" s="121" t="s">
        <v>150</v>
      </c>
      <c r="I6" s="121" t="s">
        <v>151</v>
      </c>
    </row>
    <row r="7" spans="2:9" ht="16.5">
      <c r="B7" s="108" t="s">
        <v>12</v>
      </c>
      <c r="C7" s="109" t="s">
        <v>101</v>
      </c>
      <c r="D7" s="109" t="s">
        <v>76</v>
      </c>
      <c r="E7" s="109" t="s">
        <v>102</v>
      </c>
      <c r="F7" s="109" t="s">
        <v>103</v>
      </c>
    </row>
    <row r="8" spans="2:9" ht="16.5">
      <c r="B8" s="108" t="s">
        <v>16</v>
      </c>
      <c r="C8" s="109" t="s">
        <v>104</v>
      </c>
      <c r="D8" s="109" t="s">
        <v>105</v>
      </c>
      <c r="E8" s="109" t="s">
        <v>106</v>
      </c>
      <c r="F8" s="109" t="s">
        <v>107</v>
      </c>
    </row>
    <row r="9" spans="2:9">
      <c r="B9" s="110" t="s">
        <v>36</v>
      </c>
      <c r="C9" s="109" t="s">
        <v>70</v>
      </c>
      <c r="D9" s="109" t="s">
        <v>70</v>
      </c>
      <c r="E9" s="109" t="s">
        <v>70</v>
      </c>
      <c r="F9" s="109" t="s">
        <v>78</v>
      </c>
    </row>
    <row r="10" spans="2:9">
      <c r="B10" s="108" t="s">
        <v>40</v>
      </c>
      <c r="C10" s="109" t="s">
        <v>70</v>
      </c>
      <c r="D10" s="109" t="s">
        <v>70</v>
      </c>
      <c r="E10" s="109" t="s">
        <v>70</v>
      </c>
      <c r="F10" s="109" t="s">
        <v>79</v>
      </c>
    </row>
    <row r="11" spans="2:9">
      <c r="B11" s="108" t="s">
        <v>44</v>
      </c>
      <c r="C11" s="109" t="s">
        <v>70</v>
      </c>
      <c r="D11" s="109" t="s">
        <v>70</v>
      </c>
      <c r="E11" s="109" t="s">
        <v>70</v>
      </c>
      <c r="F11" s="109" t="s">
        <v>80</v>
      </c>
    </row>
    <row r="12" spans="2:9" s="107" customFormat="1" ht="16.5">
      <c r="B12" s="111" t="s">
        <v>63</v>
      </c>
      <c r="C12" s="112" t="s">
        <v>108</v>
      </c>
      <c r="D12" s="112" t="s">
        <v>109</v>
      </c>
      <c r="E12" s="112" t="s">
        <v>110</v>
      </c>
      <c r="F12" s="112" t="s">
        <v>111</v>
      </c>
    </row>
    <row r="13" spans="2:9" ht="16.5">
      <c r="B13" s="108" t="s">
        <v>4</v>
      </c>
      <c r="C13" s="109" t="s">
        <v>70</v>
      </c>
      <c r="D13" s="109" t="s">
        <v>70</v>
      </c>
      <c r="E13" s="109" t="s">
        <v>112</v>
      </c>
      <c r="F13" s="109" t="s">
        <v>113</v>
      </c>
    </row>
    <row r="14" spans="2:9" ht="16.5">
      <c r="B14" s="108" t="s">
        <v>10</v>
      </c>
      <c r="C14" s="109" t="s">
        <v>114</v>
      </c>
      <c r="D14" s="109" t="s">
        <v>115</v>
      </c>
      <c r="E14" s="109" t="s">
        <v>116</v>
      </c>
      <c r="F14" s="109" t="s">
        <v>117</v>
      </c>
    </row>
    <row r="15" spans="2:9">
      <c r="B15" s="108" t="s">
        <v>14</v>
      </c>
      <c r="C15" s="109" t="s">
        <v>70</v>
      </c>
      <c r="D15" s="109" t="s">
        <v>70</v>
      </c>
      <c r="E15" s="109" t="s">
        <v>70</v>
      </c>
      <c r="F15" s="109" t="s">
        <v>81</v>
      </c>
    </row>
    <row r="16" spans="2:9" ht="16.5">
      <c r="B16" s="108" t="s">
        <v>18</v>
      </c>
      <c r="C16" s="109" t="s">
        <v>118</v>
      </c>
      <c r="D16" s="109" t="s">
        <v>119</v>
      </c>
      <c r="E16" s="109" t="s">
        <v>120</v>
      </c>
      <c r="F16" s="109" t="s">
        <v>121</v>
      </c>
    </row>
    <row r="17" spans="2:6" ht="16.5">
      <c r="B17" s="108" t="s">
        <v>28</v>
      </c>
      <c r="C17" s="109" t="s">
        <v>70</v>
      </c>
      <c r="D17" s="109" t="s">
        <v>122</v>
      </c>
      <c r="E17" s="109" t="s">
        <v>70</v>
      </c>
      <c r="F17" s="109" t="s">
        <v>123</v>
      </c>
    </row>
    <row r="18" spans="2:6">
      <c r="B18" s="108" t="s">
        <v>38</v>
      </c>
      <c r="C18" s="109" t="s">
        <v>70</v>
      </c>
      <c r="D18" s="109" t="s">
        <v>70</v>
      </c>
      <c r="E18" s="109" t="s">
        <v>70</v>
      </c>
      <c r="F18" s="109" t="s">
        <v>82</v>
      </c>
    </row>
    <row r="19" spans="2:6">
      <c r="B19" s="108" t="s">
        <v>46</v>
      </c>
      <c r="C19" s="109" t="s">
        <v>70</v>
      </c>
      <c r="D19" s="109" t="s">
        <v>70</v>
      </c>
      <c r="E19" s="109" t="s">
        <v>70</v>
      </c>
      <c r="F19" s="109" t="s">
        <v>83</v>
      </c>
    </row>
    <row r="20" spans="2:6" s="107" customFormat="1" ht="16.5">
      <c r="B20" s="111" t="s">
        <v>64</v>
      </c>
      <c r="C20" s="112" t="s">
        <v>124</v>
      </c>
      <c r="D20" s="112" t="s">
        <v>125</v>
      </c>
      <c r="E20" s="112" t="s">
        <v>126</v>
      </c>
      <c r="F20" s="112" t="s">
        <v>127</v>
      </c>
    </row>
    <row r="21" spans="2:6">
      <c r="B21" s="108" t="s">
        <v>20</v>
      </c>
      <c r="C21" s="109" t="s">
        <v>70</v>
      </c>
      <c r="D21" s="109" t="s">
        <v>70</v>
      </c>
      <c r="E21" s="109" t="s">
        <v>70</v>
      </c>
      <c r="F21" s="109" t="s">
        <v>84</v>
      </c>
    </row>
    <row r="22" spans="2:6">
      <c r="B22" s="108" t="s">
        <v>22</v>
      </c>
      <c r="C22" s="109" t="s">
        <v>70</v>
      </c>
      <c r="D22" s="109" t="s">
        <v>70</v>
      </c>
      <c r="E22" s="109" t="s">
        <v>70</v>
      </c>
      <c r="F22" s="109" t="s">
        <v>85</v>
      </c>
    </row>
    <row r="23" spans="2:6">
      <c r="B23" s="108" t="s">
        <v>26</v>
      </c>
      <c r="C23" s="109" t="s">
        <v>70</v>
      </c>
      <c r="D23" s="109" t="s">
        <v>70</v>
      </c>
      <c r="E23" s="109" t="s">
        <v>70</v>
      </c>
      <c r="F23" s="109" t="s">
        <v>86</v>
      </c>
    </row>
    <row r="24" spans="2:6">
      <c r="B24" s="108" t="s">
        <v>30</v>
      </c>
      <c r="C24" s="109" t="s">
        <v>70</v>
      </c>
      <c r="D24" s="109" t="s">
        <v>70</v>
      </c>
      <c r="E24" s="109" t="s">
        <v>70</v>
      </c>
      <c r="F24" s="109" t="s">
        <v>87</v>
      </c>
    </row>
    <row r="25" spans="2:6" s="107" customFormat="1">
      <c r="B25" s="111" t="s">
        <v>65</v>
      </c>
      <c r="C25" s="112" t="s">
        <v>70</v>
      </c>
      <c r="D25" s="112" t="s">
        <v>70</v>
      </c>
      <c r="E25" s="112" t="s">
        <v>70</v>
      </c>
      <c r="F25" s="112" t="s">
        <v>88</v>
      </c>
    </row>
    <row r="26" spans="2:6">
      <c r="B26" s="108" t="s">
        <v>24</v>
      </c>
      <c r="C26" s="109" t="s">
        <v>70</v>
      </c>
      <c r="D26" s="109" t="s">
        <v>70</v>
      </c>
      <c r="E26" s="109" t="s">
        <v>70</v>
      </c>
      <c r="F26" s="109" t="s">
        <v>89</v>
      </c>
    </row>
    <row r="27" spans="2:6" ht="16.5">
      <c r="B27" s="108" t="s">
        <v>32</v>
      </c>
      <c r="C27" s="109" t="s">
        <v>128</v>
      </c>
      <c r="D27" s="109" t="s">
        <v>129</v>
      </c>
      <c r="E27" s="109" t="s">
        <v>130</v>
      </c>
      <c r="F27" s="109" t="s">
        <v>131</v>
      </c>
    </row>
    <row r="28" spans="2:6" ht="16.5">
      <c r="B28" s="108" t="s">
        <v>34</v>
      </c>
      <c r="C28" s="109" t="s">
        <v>70</v>
      </c>
      <c r="D28" s="109" t="s">
        <v>132</v>
      </c>
      <c r="E28" s="109" t="s">
        <v>70</v>
      </c>
      <c r="F28" s="109" t="s">
        <v>133</v>
      </c>
    </row>
    <row r="29" spans="2:6" ht="16.5">
      <c r="B29" s="108" t="s">
        <v>42</v>
      </c>
      <c r="C29" s="109" t="s">
        <v>134</v>
      </c>
      <c r="D29" s="109" t="s">
        <v>135</v>
      </c>
      <c r="E29" s="109" t="s">
        <v>136</v>
      </c>
      <c r="F29" s="109" t="s">
        <v>137</v>
      </c>
    </row>
    <row r="30" spans="2:6" s="107" customFormat="1" ht="16.5">
      <c r="B30" s="111" t="s">
        <v>66</v>
      </c>
      <c r="C30" s="112" t="s">
        <v>138</v>
      </c>
      <c r="D30" s="112" t="s">
        <v>139</v>
      </c>
      <c r="E30" s="112" t="s">
        <v>140</v>
      </c>
      <c r="F30" s="112" t="s">
        <v>141</v>
      </c>
    </row>
    <row r="31" spans="2:6" s="107" customFormat="1" ht="16.5">
      <c r="B31" s="111" t="s">
        <v>67</v>
      </c>
      <c r="C31" s="112" t="s">
        <v>138</v>
      </c>
      <c r="D31" s="112" t="s">
        <v>139</v>
      </c>
      <c r="E31" s="112" t="s">
        <v>140</v>
      </c>
      <c r="F31" s="112" t="s">
        <v>142</v>
      </c>
    </row>
    <row r="32" spans="2:6" s="107" customFormat="1" ht="17" thickBot="1">
      <c r="B32" s="116" t="s">
        <v>68</v>
      </c>
      <c r="C32" s="117" t="s">
        <v>143</v>
      </c>
      <c r="D32" s="117" t="s">
        <v>144</v>
      </c>
      <c r="E32" s="117" t="s">
        <v>145</v>
      </c>
      <c r="F32" s="117" t="s">
        <v>146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mg-mL</vt:lpstr>
      <vt:lpstr>mg</vt:lpstr>
      <vt:lpstr>mg g DW</vt:lpstr>
      <vt:lpstr>%</vt:lpstr>
      <vt:lpstr>Summary</vt:lpstr>
      <vt:lpstr>Final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Fabián Guzmán Rivas</dc:creator>
  <cp:lastModifiedBy>Fabián Guzmán Rivas</cp:lastModifiedBy>
  <cp:lastPrinted>2022-12-12T13:33:28Z</cp:lastPrinted>
  <dcterms:created xsi:type="dcterms:W3CDTF">2015-06-05T18:19:34Z</dcterms:created>
  <dcterms:modified xsi:type="dcterms:W3CDTF">2023-02-23T01:19:40Z</dcterms:modified>
</cp:coreProperties>
</file>