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\OneDrive\Bureau\INEXVIR_johan\PT3\draft\"/>
    </mc:Choice>
  </mc:AlternateContent>
  <xr:revisionPtr revIDLastSave="0" documentId="13_ncr:1_{76698635-3285-43C6-BBC9-F7BD677056A8}" xr6:coauthVersionLast="47" xr6:coauthVersionMax="47" xr10:uidLastSave="{00000000-0000-0000-0000-000000000000}"/>
  <bookViews>
    <workbookView xWindow="20370" yWindow="-4785" windowWidth="29040" windowHeight="15840" activeTab="3" xr2:uid="{00000000-000D-0000-FFFF-FFFF00000000}"/>
  </bookViews>
  <sheets>
    <sheet name="sample_1" sheetId="1" r:id="rId1"/>
    <sheet name="sample2_AJ606359" sheetId="3" r:id="rId2"/>
    <sheet name="sample2_DQ000985" sheetId="2" r:id="rId3"/>
    <sheet name="sample_3" sheetId="4" r:id="rId4"/>
  </sheets>
  <definedNames>
    <definedName name="_xlnm._FilterDatabase" localSheetId="0" hidden="1">sample_1!$M$1:$Q$1</definedName>
    <definedName name="_xlnm._FilterDatabase" localSheetId="3" hidden="1">sample_3!$N$1:$R$1</definedName>
    <definedName name="_xlnm._FilterDatabase" localSheetId="1" hidden="1">sample2_AJ606359!$N$1:$R$1</definedName>
    <definedName name="_xlnm._FilterDatabase" localSheetId="2" hidden="1">sample2_DQ000985!$O$1:$S$1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8" i="2" l="1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2" i="3"/>
  <c r="Q2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M59" i="3"/>
  <c r="R39" i="2" l="1"/>
  <c r="R21" i="4"/>
  <c r="R20" i="4"/>
  <c r="R22" i="4"/>
  <c r="R23" i="4"/>
  <c r="Q20" i="4"/>
  <c r="Q21" i="4"/>
  <c r="Q22" i="4"/>
  <c r="Q23" i="4"/>
  <c r="Q30" i="4"/>
  <c r="Q42" i="4"/>
  <c r="Q19" i="4"/>
  <c r="R19" i="4" s="1"/>
  <c r="P17" i="4"/>
  <c r="P16" i="4"/>
  <c r="Q34" i="2"/>
  <c r="Q17" i="2"/>
  <c r="Q16" i="2"/>
  <c r="Q15" i="2"/>
  <c r="E43" i="3"/>
  <c r="P31" i="3"/>
  <c r="E21" i="3"/>
  <c r="E20" i="3"/>
  <c r="P17" i="3"/>
  <c r="P16" i="3"/>
  <c r="P15" i="3"/>
  <c r="O34" i="1"/>
  <c r="O28" i="1"/>
  <c r="O27" i="1"/>
  <c r="O26" i="1"/>
  <c r="O17" i="1"/>
  <c r="O16" i="1"/>
  <c r="O15" i="1"/>
  <c r="E43" i="2" l="1"/>
  <c r="E43" i="1"/>
  <c r="E37" i="1" l="1"/>
  <c r="E36" i="1"/>
  <c r="E35" i="1"/>
  <c r="Q45" i="4"/>
  <c r="R45" i="4" s="1"/>
  <c r="Q44" i="4"/>
  <c r="R44" i="4" s="1"/>
  <c r="Q43" i="4"/>
  <c r="R43" i="4" s="1"/>
  <c r="R42" i="4"/>
  <c r="Q41" i="4"/>
  <c r="R41" i="4" s="1"/>
  <c r="Q40" i="4"/>
  <c r="R40" i="4" s="1"/>
  <c r="Q39" i="4"/>
  <c r="R39" i="4" s="1"/>
  <c r="Q38" i="4"/>
  <c r="R38" i="4" s="1"/>
  <c r="Q37" i="4"/>
  <c r="R37" i="4" s="1"/>
  <c r="Q36" i="4"/>
  <c r="R36" i="4" s="1"/>
  <c r="Q35" i="4"/>
  <c r="R35" i="4" s="1"/>
  <c r="Q34" i="4"/>
  <c r="R34" i="4" s="1"/>
  <c r="Q33" i="4"/>
  <c r="R33" i="4" s="1"/>
  <c r="Q32" i="4"/>
  <c r="R32" i="4" s="1"/>
  <c r="Q31" i="4"/>
  <c r="R31" i="4" s="1"/>
  <c r="R30" i="4"/>
  <c r="Q29" i="4"/>
  <c r="R29" i="4" s="1"/>
  <c r="Q28" i="4"/>
  <c r="R28" i="4" s="1"/>
  <c r="Q27" i="4"/>
  <c r="R27" i="4" s="1"/>
  <c r="Q26" i="4"/>
  <c r="R26" i="4" s="1"/>
  <c r="Q25" i="4"/>
  <c r="R25" i="4" s="1"/>
  <c r="Q24" i="4"/>
  <c r="R24" i="4" s="1"/>
  <c r="Q18" i="4"/>
  <c r="R18" i="4" s="1"/>
  <c r="Q17" i="4"/>
  <c r="R17" i="4" s="1"/>
  <c r="Q16" i="4"/>
  <c r="R16" i="4" s="1"/>
  <c r="Q15" i="4"/>
  <c r="R15" i="4" s="1"/>
  <c r="Q14" i="4"/>
  <c r="R14" i="4" s="1"/>
  <c r="Q13" i="4"/>
  <c r="R13" i="4" s="1"/>
  <c r="Q12" i="4"/>
  <c r="R12" i="4" s="1"/>
  <c r="Q11" i="4"/>
  <c r="R11" i="4" s="1"/>
  <c r="Q10" i="4"/>
  <c r="R10" i="4" s="1"/>
  <c r="Q9" i="4"/>
  <c r="R9" i="4" s="1"/>
  <c r="Q8" i="4"/>
  <c r="R8" i="4" s="1"/>
  <c r="Q7" i="4"/>
  <c r="R7" i="4" s="1"/>
  <c r="Q6" i="4"/>
  <c r="R6" i="4" s="1"/>
  <c r="Q5" i="4"/>
  <c r="R5" i="4" s="1"/>
  <c r="Q4" i="4"/>
  <c r="R4" i="4" s="1"/>
  <c r="Q3" i="4"/>
  <c r="R3" i="4" s="1"/>
  <c r="Q2" i="4"/>
  <c r="R2" i="4" s="1"/>
  <c r="R16" i="2"/>
  <c r="S16" i="2" s="1"/>
  <c r="R44" i="2"/>
  <c r="S44" i="2" s="1"/>
  <c r="R43" i="2"/>
  <c r="S43" i="2" s="1"/>
  <c r="R42" i="2"/>
  <c r="S42" i="2" s="1"/>
  <c r="R41" i="2"/>
  <c r="S41" i="2" s="1"/>
  <c r="R40" i="2"/>
  <c r="S40" i="2" s="1"/>
  <c r="S39" i="2"/>
  <c r="S38" i="2"/>
  <c r="R37" i="2"/>
  <c r="S37" i="2" s="1"/>
  <c r="R36" i="2"/>
  <c r="S36" i="2" s="1"/>
  <c r="R35" i="2"/>
  <c r="S35" i="2" s="1"/>
  <c r="R34" i="2"/>
  <c r="S34" i="2" s="1"/>
  <c r="R33" i="2"/>
  <c r="S33" i="2" s="1"/>
  <c r="R32" i="2"/>
  <c r="S32" i="2" s="1"/>
  <c r="R31" i="2"/>
  <c r="S31" i="2" s="1"/>
  <c r="R30" i="2"/>
  <c r="S30" i="2" s="1"/>
  <c r="R29" i="2"/>
  <c r="S29" i="2" s="1"/>
  <c r="R28" i="2"/>
  <c r="S28" i="2" s="1"/>
  <c r="R27" i="2"/>
  <c r="S27" i="2" s="1"/>
  <c r="R26" i="2"/>
  <c r="S26" i="2" s="1"/>
  <c r="R25" i="2"/>
  <c r="S25" i="2" s="1"/>
  <c r="R24" i="2"/>
  <c r="S24" i="2" s="1"/>
  <c r="R23" i="2"/>
  <c r="S23" i="2" s="1"/>
  <c r="R22" i="2"/>
  <c r="S22" i="2" s="1"/>
  <c r="R21" i="2"/>
  <c r="S21" i="2" s="1"/>
  <c r="R20" i="2"/>
  <c r="S20" i="2" s="1"/>
  <c r="R19" i="2"/>
  <c r="S19" i="2" s="1"/>
  <c r="R18" i="2"/>
  <c r="S18" i="2" s="1"/>
  <c r="R17" i="2"/>
  <c r="S17" i="2" s="1"/>
  <c r="R15" i="2"/>
  <c r="S15" i="2" s="1"/>
  <c r="R14" i="2"/>
  <c r="S14" i="2" s="1"/>
  <c r="R13" i="2"/>
  <c r="S13" i="2" s="1"/>
  <c r="R12" i="2"/>
  <c r="S12" i="2" s="1"/>
  <c r="R11" i="2"/>
  <c r="S11" i="2" s="1"/>
  <c r="R10" i="2"/>
  <c r="S10" i="2" s="1"/>
  <c r="R9" i="2"/>
  <c r="S9" i="2" s="1"/>
  <c r="R8" i="2"/>
  <c r="S8" i="2" s="1"/>
  <c r="R7" i="2"/>
  <c r="S7" i="2" s="1"/>
  <c r="R6" i="2"/>
  <c r="S6" i="2" s="1"/>
  <c r="R5" i="2"/>
  <c r="S5" i="2" s="1"/>
  <c r="R4" i="2"/>
  <c r="S4" i="2" s="1"/>
  <c r="R3" i="2"/>
  <c r="S3" i="2" s="1"/>
  <c r="R2" i="2"/>
  <c r="S2" i="2" s="1"/>
  <c r="P3" i="1"/>
  <c r="Q3" i="1" s="1"/>
  <c r="P18" i="1"/>
  <c r="Q18" i="1" s="1"/>
  <c r="P44" i="1"/>
  <c r="Q44" i="1" s="1"/>
  <c r="P4" i="1"/>
  <c r="Q4" i="1" s="1"/>
  <c r="P5" i="1"/>
  <c r="Q5" i="1" s="1"/>
  <c r="P6" i="1"/>
  <c r="Q6" i="1" s="1"/>
  <c r="P7" i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2" i="1"/>
  <c r="Q2" i="1" s="1"/>
  <c r="P17" i="1"/>
  <c r="Q17" i="1" s="1"/>
  <c r="P16" i="1"/>
  <c r="Q16" i="1" s="1"/>
  <c r="E21" i="4" l="1"/>
  <c r="E20" i="4"/>
  <c r="E21" i="2"/>
  <c r="E20" i="2"/>
  <c r="E19" i="2"/>
  <c r="E19" i="3"/>
  <c r="E21" i="1" l="1"/>
  <c r="E20" i="1"/>
  <c r="E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23" authorId="0" shapeId="0" xr:uid="{CD0759D8-6190-4991-B00B-78FF8DE1D4D6}">
      <text>
        <r>
          <rPr>
            <sz val="11"/>
            <color rgb="FF000000"/>
            <rFont val="Calibri"/>
            <family val="2"/>
          </rPr>
          <t>Comment:
    bwa mem -t 8 -M reference.fasta dataset_1A_merged.fastq &gt; dataset_1A_merged_mapped.sam                                                                        (OR  (in case of the unmerged files) --&gt;                                                               bwa mem -t 8 - reference.fasta  dataset_1A_R1.fastq dataset_1A_R2. fastq &gt; dataset_1A_mapped.sam)                                                                                     samtools view -bS  dataset_1A_merged_mapped.sam | samtools sort -o dataset_1A_merged_mapped.bam                                                       PicardCommandLine MarkDuplicates INPUT=dataset_1A_merged_mapped.bam OUTPUT=dataset_1A_merged_mapped_nodup.bam METRICS_FILE=file.metrics REMOVE_DUPLICATES=TRUE</t>
        </r>
      </text>
    </comment>
  </commentList>
</comments>
</file>

<file path=xl/sharedStrings.xml><?xml version="1.0" encoding="utf-8"?>
<sst xmlns="http://schemas.openxmlformats.org/spreadsheetml/2006/main" count="1858" uniqueCount="290">
  <si>
    <t>ID</t>
  </si>
  <si>
    <t>PT1_id</t>
  </si>
  <si>
    <t>Sample</t>
  </si>
  <si>
    <t>reference found</t>
  </si>
  <si>
    <t>Nb reads</t>
  </si>
  <si>
    <t>identical site</t>
  </si>
  <si>
    <t>Mean coverage</t>
  </si>
  <si>
    <t>cov std dev</t>
  </si>
  <si>
    <t>coverage range</t>
  </si>
  <si>
    <t>comment</t>
  </si>
  <si>
    <t>A1</t>
  </si>
  <si>
    <t>A</t>
  </si>
  <si>
    <t>DQ000985</t>
  </si>
  <si>
    <t>1527 (23.6%)</t>
  </si>
  <si>
    <t>15-8531</t>
  </si>
  <si>
    <t>B1</t>
  </si>
  <si>
    <t>162 (2.1%)</t>
  </si>
  <si>
    <t>1-8058</t>
  </si>
  <si>
    <t>C1</t>
  </si>
  <si>
    <t>1485 (22.9%)</t>
  </si>
  <si>
    <t>15-8611</t>
  </si>
  <si>
    <t>D1</t>
  </si>
  <si>
    <t>1484 (22.9%)</t>
  </si>
  <si>
    <t>B</t>
  </si>
  <si>
    <t>1592 (24.6%)</t>
  </si>
  <si>
    <t>1660 (25.6%)</t>
  </si>
  <si>
    <t>15-7966</t>
  </si>
  <si>
    <t>1569 (24.2%)</t>
  </si>
  <si>
    <t>1571 (24.3%)</t>
  </si>
  <si>
    <t>C</t>
  </si>
  <si>
    <t>-</t>
  </si>
  <si>
    <t>mapped contig instead of reads</t>
  </si>
  <si>
    <t>D</t>
  </si>
  <si>
    <t>15-7967</t>
  </si>
  <si>
    <t>G</t>
  </si>
  <si>
    <t>1-8263</t>
  </si>
  <si>
    <t>Merged and no merged separated</t>
  </si>
  <si>
    <t>R1 and R2 file separated</t>
  </si>
  <si>
    <t>H</t>
  </si>
  <si>
    <t>kraken/diamond pipeline testing</t>
  </si>
  <si>
    <t>14-7711</t>
  </si>
  <si>
    <t xml:space="preserve">BWA - SAMtools - PicardCommandLine MarkDuplicates </t>
  </si>
  <si>
    <t>15-8023</t>
  </si>
  <si>
    <t>0-8023</t>
  </si>
  <si>
    <t>no coverage at the end</t>
  </si>
  <si>
    <t>O</t>
  </si>
  <si>
    <r>
      <rPr>
        <sz val="11"/>
        <color rgb="FF00B050"/>
        <rFont val="Calibri"/>
        <family val="2"/>
      </rPr>
      <t>DQ000985</t>
    </r>
    <r>
      <rPr>
        <sz val="11"/>
        <color rgb="FF000000"/>
        <rFont val="Calibri"/>
        <family val="2"/>
      </rPr>
      <t>_HQ663890_FJ612601.1_MK133094</t>
    </r>
  </si>
  <si>
    <t>0-8611</t>
  </si>
  <si>
    <t>BWA/Samtools</t>
  </si>
  <si>
    <t>306 (4.7%)</t>
  </si>
  <si>
    <t>7-8137</t>
  </si>
  <si>
    <t>8-8611</t>
  </si>
  <si>
    <t>3-8611</t>
  </si>
  <si>
    <t>P</t>
  </si>
  <si>
    <t>Q</t>
  </si>
  <si>
    <r>
      <t>DQ000985_</t>
    </r>
    <r>
      <rPr>
        <sz val="11"/>
        <color rgb="FF548235"/>
        <rFont val="Calibri"/>
        <family val="2"/>
      </rPr>
      <t>MS908425</t>
    </r>
    <r>
      <rPr>
        <sz val="11"/>
        <color rgb="FF00B050"/>
        <rFont val="Calibri"/>
        <family val="2"/>
      </rPr>
      <t>_</t>
    </r>
    <r>
      <rPr>
        <sz val="11"/>
        <color rgb="FF548235"/>
        <rFont val="Calibri"/>
        <family val="2"/>
      </rPr>
      <t>HW047122</t>
    </r>
  </si>
  <si>
    <t>MS908425_HW047122</t>
  </si>
  <si>
    <t>DI370283</t>
  </si>
  <si>
    <t>R</t>
  </si>
  <si>
    <t>S</t>
  </si>
  <si>
    <t>T</t>
  </si>
  <si>
    <t>Y</t>
  </si>
  <si>
    <t>HQ656560</t>
  </si>
  <si>
    <t>Z</t>
  </si>
  <si>
    <t>A2</t>
  </si>
  <si>
    <t>AJ606359, DQ000985</t>
  </si>
  <si>
    <t>1-5169</t>
  </si>
  <si>
    <t>B2</t>
  </si>
  <si>
    <t>1-4911</t>
  </si>
  <si>
    <t>C2</t>
  </si>
  <si>
    <t>1-5220</t>
  </si>
  <si>
    <t>D2</t>
  </si>
  <si>
    <t>9-5213</t>
  </si>
  <si>
    <t>8-4911</t>
  </si>
  <si>
    <t>9-5220</t>
  </si>
  <si>
    <r>
      <rPr>
        <sz val="11"/>
        <color rgb="FF548235"/>
        <rFont val="Calibri"/>
        <family val="2"/>
      </rPr>
      <t>HI647471</t>
    </r>
    <r>
      <rPr>
        <sz val="11"/>
        <color rgb="FF000000"/>
        <rFont val="Calibri"/>
        <family val="2"/>
      </rPr>
      <t xml:space="preserve"> (AJ606359) </t>
    </r>
    <r>
      <rPr>
        <sz val="11"/>
        <color rgb="FF548235"/>
        <rFont val="Calibri"/>
        <family val="2"/>
      </rPr>
      <t>MS908425</t>
    </r>
    <r>
      <rPr>
        <sz val="11"/>
        <color rgb="FF000000"/>
        <rFont val="Calibri"/>
        <family val="2"/>
      </rPr>
      <t>_</t>
    </r>
    <r>
      <rPr>
        <sz val="11"/>
        <color rgb="FF548235"/>
        <rFont val="Calibri"/>
        <family val="2"/>
      </rPr>
      <t>HI647466</t>
    </r>
    <r>
      <rPr>
        <sz val="11"/>
        <color rgb="FF000000"/>
        <rFont val="Calibri"/>
        <family val="2"/>
      </rPr>
      <t xml:space="preserve"> (DQ000985)</t>
    </r>
  </si>
  <si>
    <r>
      <rPr>
        <sz val="11"/>
        <color rgb="FF548235"/>
        <rFont val="Calibri"/>
        <family val="2"/>
      </rPr>
      <t>HI647466</t>
    </r>
    <r>
      <rPr>
        <sz val="11"/>
        <color rgb="FF000000"/>
        <rFont val="Calibri"/>
        <family val="2"/>
      </rPr>
      <t xml:space="preserve"> (DQ000985) </t>
    </r>
    <r>
      <rPr>
        <sz val="11"/>
        <color rgb="FF00B050"/>
        <rFont val="Calibri"/>
        <family val="2"/>
      </rPr>
      <t>AJ606359</t>
    </r>
  </si>
  <si>
    <r>
      <t xml:space="preserve">DI370283_MS908425 </t>
    </r>
    <r>
      <rPr>
        <sz val="11"/>
        <color rgb="FF000000"/>
        <rFont val="Calibri"/>
        <family val="2"/>
      </rPr>
      <t xml:space="preserve"> (DQ000985)</t>
    </r>
  </si>
  <si>
    <t>FJ940223_HQ656560</t>
  </si>
  <si>
    <t>1-3421</t>
  </si>
  <si>
    <t>1-3320</t>
  </si>
  <si>
    <t>1-3457</t>
  </si>
  <si>
    <t>0-3457</t>
  </si>
  <si>
    <t>no gap</t>
  </si>
  <si>
    <t>9-3320</t>
  </si>
  <si>
    <t>9-3457</t>
  </si>
  <si>
    <t>AJ606359</t>
  </si>
  <si>
    <t>PT3_id</t>
  </si>
  <si>
    <t>A3</t>
  </si>
  <si>
    <t>B3</t>
  </si>
  <si>
    <t>C3</t>
  </si>
  <si>
    <t>D3</t>
  </si>
  <si>
    <r>
      <rPr>
        <sz val="11"/>
        <color rgb="FF00B050"/>
        <rFont val="Calibri"/>
        <family val="2"/>
      </rPr>
      <t>DQ000985</t>
    </r>
    <r>
      <rPr>
        <sz val="11"/>
        <color rgb="FF000000"/>
        <rFont val="Calibri"/>
        <family val="2"/>
      </rPr>
      <t>_FJ612601_HG976946_HQ663890_HQ663891_HQ663892_HQ663893_JX417070_JX866666_KJ018165_MK133092_MK133094 - HQ663890.1</t>
    </r>
  </si>
  <si>
    <r>
      <t>DI370283</t>
    </r>
    <r>
      <rPr>
        <sz val="11"/>
        <color rgb="FF000000"/>
        <rFont val="Calibri"/>
        <family val="2"/>
      </rPr>
      <t xml:space="preserve">  (DQ000985)</t>
    </r>
  </si>
  <si>
    <r>
      <t xml:space="preserve">HI647466_DI370283 </t>
    </r>
    <r>
      <rPr>
        <sz val="11"/>
        <color rgb="FF000000"/>
        <rFont val="Calibri"/>
        <family val="2"/>
      </rPr>
      <t xml:space="preserve"> (DQ000985)</t>
    </r>
  </si>
  <si>
    <t>2 (0.0%)</t>
  </si>
  <si>
    <t>15-16876</t>
  </si>
  <si>
    <t xml:space="preserve"> 2 (0.0%)</t>
  </si>
  <si>
    <t>15-13593</t>
  </si>
  <si>
    <t>41 (0.6%)</t>
  </si>
  <si>
    <t>1-1821</t>
  </si>
  <si>
    <t>14 (0.2%)</t>
  </si>
  <si>
    <t>14-12079</t>
  </si>
  <si>
    <t>18 (0.3%)</t>
  </si>
  <si>
    <t>14-12198</t>
  </si>
  <si>
    <t>7 (0.1%)</t>
  </si>
  <si>
    <t>15-13588</t>
  </si>
  <si>
    <t>46 (0.7%)</t>
  </si>
  <si>
    <t>3-1814</t>
  </si>
  <si>
    <t>14-12033</t>
  </si>
  <si>
    <t>20 (0.3%)</t>
  </si>
  <si>
    <t>9-9285</t>
  </si>
  <si>
    <t>3-1819</t>
  </si>
  <si>
    <t>1-3432</t>
  </si>
  <si>
    <t>8-5138</t>
  </si>
  <si>
    <t>27 (0.4%)</t>
  </si>
  <si>
    <t>at least 3 read of tomato origin</t>
  </si>
  <si>
    <t>1-16989</t>
  </si>
  <si>
    <t>1-13593</t>
  </si>
  <si>
    <t>29 (0.5%)</t>
  </si>
  <si>
    <t>5-4255</t>
  </si>
  <si>
    <t>92 (1.4%)</t>
  </si>
  <si>
    <t>1-801</t>
  </si>
  <si>
    <t>incorrect pairing issue</t>
  </si>
  <si>
    <t>0-4786</t>
  </si>
  <si>
    <t>0-5060</t>
  </si>
  <si>
    <t>0-3227</t>
  </si>
  <si>
    <t>Difference (nb read) with expectation</t>
  </si>
  <si>
    <t>6410 (99.95%)</t>
  </si>
  <si>
    <t>4330 (99.95%)</t>
  </si>
  <si>
    <t>5714 (89.1%)</t>
  </si>
  <si>
    <t>1482 (22.9%)</t>
  </si>
  <si>
    <t>1467 (22.6%)</t>
  </si>
  <si>
    <t>1422 (21.7%)</t>
  </si>
  <si>
    <t>1581 (24.4%)</t>
  </si>
  <si>
    <t>1606 (24.8%)</t>
  </si>
  <si>
    <t>1607 (24.8%)</t>
  </si>
  <si>
    <t>2242 (34.7%)</t>
  </si>
  <si>
    <t>2216 (34.3%)</t>
  </si>
  <si>
    <t>2265 (35.0%)</t>
  </si>
  <si>
    <t>% difference (nb read) with expectation</t>
  </si>
  <si>
    <t>0-3392</t>
  </si>
  <si>
    <t>0-3459</t>
  </si>
  <si>
    <t>481 (7.4%)</t>
  </si>
  <si>
    <t>0-3386</t>
  </si>
  <si>
    <t>0-5220</t>
  </si>
  <si>
    <t>300 (4.7%)</t>
  </si>
  <si>
    <t>0-5083</t>
  </si>
  <si>
    <t>10 (0.1%)</t>
  </si>
  <si>
    <t>3-11615</t>
  </si>
  <si>
    <t>7-13539</t>
  </si>
  <si>
    <t>215 (3.4%)</t>
  </si>
  <si>
    <t>0-1747</t>
  </si>
  <si>
    <t>30 (0.5%)</t>
  </si>
  <si>
    <t>5-11921</t>
  </si>
  <si>
    <t>0-5829</t>
  </si>
  <si>
    <t>1-5515</t>
  </si>
  <si>
    <t>1-5829</t>
  </si>
  <si>
    <t>57 (0.9%)</t>
  </si>
  <si>
    <t>1-12079</t>
  </si>
  <si>
    <t xml:space="preserve"> 41 (0.6%)</t>
  </si>
  <si>
    <t>3-1822</t>
  </si>
  <si>
    <t>A=D for lab P</t>
  </si>
  <si>
    <r>
      <rPr>
        <sz val="11"/>
        <color theme="9" tint="-0.249977111117893"/>
        <rFont val="Calibri"/>
        <family val="2"/>
      </rPr>
      <t>MS908425</t>
    </r>
    <r>
      <rPr>
        <sz val="11"/>
        <color rgb="FF000000"/>
        <rFont val="Calibri"/>
        <family val="2"/>
      </rPr>
      <t xml:space="preserve">  (DQ000985)</t>
    </r>
  </si>
  <si>
    <t>Read number too low du to mapping parameter (due to Global alignment ?) https://secure.clcbio.com/helpspot/index.php?pg=kb.page&amp;id=365</t>
  </si>
  <si>
    <t>0-358</t>
  </si>
  <si>
    <t>0-538</t>
  </si>
  <si>
    <t>R1 and R2 file separated with separate ref</t>
  </si>
  <si>
    <t>Merged and no merged separated with different ref</t>
  </si>
  <si>
    <t>Mapping parameters</t>
  </si>
  <si>
    <t>Comment:
    Mapper=Geneious
Sensitivity=Medium-Low Sensitivity/Fast
Trim Before Mapping=Do not Trim
Minimum mapping quality=30
Map multiple best matches=To none 
Trim paired read overhangs=yes
Allow Gaps;maximum per read =10%; maximum Gap Size = 15
Ignore words repeated more than=12 times
Maximum Mismatches Per Read=20%
Maximum Ambiguity=4
Accurately map reads with errors to repeat regions=yes</t>
  </si>
  <si>
    <t>Comment:
    "Masking mode = No masking
Mismatch cost = 2
Cost of insertions and deletions = Linear gap cost
Insertion cost = 3
Deletion cost = 3
Insertion open cost = 6
Insertion extend cost = 1
Deletion open cost = 6
Deletion extend cost = 1
Length fraction = 0.9
Similarity fraction = 0.95
Global alignment = No
Non-specific match handling = Map randomly
Output mode = Create stand-alone read mappings
Create report = Yes
Collect un-mapped reads = No"</t>
  </si>
  <si>
    <t>Comment:
    Costum Sensitivity, extremly slow, min overlap=25, min overlap identity=80, word length=14, Index word length=12, Max mis per read=20, Max ambiguity=4</t>
  </si>
  <si>
    <t>Comment:
    Mapper=Geneious
Sensitivity=Low Sensitivity/Fastest
Trim Before Mapping=Do not Trim
Map multiple best matches=Randomly
Allow Gaps;maximum per read =10%; maximum Gap Size = 3
Ignore words repeated more than=8 times
Maximum Mismatches Per Read=10%
Maximum Ambiguity=4</t>
  </si>
  <si>
    <t>Comment:
    Mapper Geneious                                Sensitivity=custom
Trim Before Mapping=Do not Trim                         minimum mapping quality 30
Map multiple best matches=To none parameters: allow gaps max 5% per read - maximum gap size 3; minimum overlap 35; minimum overlap identity 65%; word length 14; index word length 14; maximum mismatches per read 35%; Max ambiguity: 4</t>
  </si>
  <si>
    <t>Comment:
    bwa mem -t 8 -M reference.fasta dataset_1A_merged.fastq &gt; dataset_1A_merged_mapped.sam                                                                        (OR  (in case of the unmerged files) --&gt;                                                               bwa mem -t 8 - reference.fasta  dataset_1A_R1.fastq dataset_1A_R2. fastq &gt; dataset_1A_mapped.sam)                                                                                     samtools view -bS  dataset_1A_merged_mapped.sam | samtools sort -o dataset_1A_merged_mapped.bam                                                       PicardCommandLine MarkDuplicates INPUT=dataset_1A_merged_mapped.bam OUTPUT=dataset_1A_merged_mapped_nodup.bam METRICS_FILE=file.metrics REMOVE_DUPLICATES=TRUE</t>
  </si>
  <si>
    <t>Comment:
    BWA: Default, Samtools: samtools view -b -F 4, samtools sort</t>
  </si>
  <si>
    <t>For custom sensivity: minimum mapping quality: 10, Allowed gaps 5% maximum per read, Maximum gap size:3, Minimum overlap:18, Word length:14, Maximum mismatches per read: 10%, Index word length:12, Maximum ambiguity:4 parameters were used. Beside that; Trim paired read overhangs, Accuratellymap reads with errors to repeat regions and Search more thoroughly for poor matching reads options selected.</t>
  </si>
  <si>
    <t>Map Reads to Reference (legacy version):
Mismatch cost: 2
Insertion cost: 2
Deletion cost: 3
Length fraction: 0.5
Similarity: 0.8
Global alignment. ticked
Conflict resolution: Ambiguity nucleotides (R, Y, etc.)
Non-specific matches: Random</t>
  </si>
  <si>
    <t>Comment:
    Mapper Geneious                                Sensitivity=custom
Trim Before Mapping=Do not Trim                         minimum mapping quality 30
Map multiple best matches=to none
 parameters: allow gaps max 5% per read - maximum gap size 3; minimum overlap 37; minimum overlap identity 90%; word length 14; index word length 14; maximum mismatches per read 8%; Max ambiguity: 4</t>
  </si>
  <si>
    <t>15-8602</t>
  </si>
  <si>
    <t>0-3320</t>
  </si>
  <si>
    <t>9-3451</t>
  </si>
  <si>
    <t>0-662</t>
  </si>
  <si>
    <t>0-561</t>
  </si>
  <si>
    <t>0-1456</t>
  </si>
  <si>
    <t>3-1797</t>
  </si>
  <si>
    <t>14-12077</t>
  </si>
  <si>
    <t>Comment:  Minimum mapping quality=30
    Mapper=Geneious
Sensitivity=Low Sensitivity/Fastest
Trim Before Mapping=Do not Trim
Map multiple best matches=Randomly
Allow Gaps;maximum per read =10%; maximum Gap Size = 3
Ignore words repeated more than=8 times
Maximum Mismatches Per Read=10%
Maximum Ambiguity=4</t>
  </si>
  <si>
    <t>Comment:
    Mapper=Geneious
Sensitivity=Medium-Low Sensitivity/Fast
Trim Before Mapping=Randomly
Trim paired read overhangs=yes
Allow Gaps;maximum per read =10%; maximum Gap Size = 15
Ignore words repeated more than=12 times
Maximum Mismatches Per Read=20%
Maximum Ambiguity=4
Accurately map reads with errors to repeat regions=yes</t>
  </si>
  <si>
    <t>15-8613</t>
  </si>
  <si>
    <t>9-3459</t>
  </si>
  <si>
    <t>51 (0.8%)</t>
  </si>
  <si>
    <t>8-5566</t>
  </si>
  <si>
    <t>No ref</t>
  </si>
  <si>
    <t>1-8487</t>
  </si>
  <si>
    <t>1-8148</t>
  </si>
  <si>
    <t>1-8147</t>
  </si>
  <si>
    <t>over estimation due to one ref only + relax parameter ?</t>
  </si>
  <si>
    <t>14-11913</t>
  </si>
  <si>
    <t>1-7915</t>
  </si>
  <si>
    <t>1-8611</t>
  </si>
  <si>
    <t>1-3302</t>
  </si>
  <si>
    <t>229 (3.0%)</t>
  </si>
  <si>
    <t>1-3339</t>
  </si>
  <si>
    <t>2-3457</t>
  </si>
  <si>
    <t>1-4912</t>
  </si>
  <si>
    <t>169 (2.3%)</t>
  </si>
  <si>
    <t>1-4972</t>
  </si>
  <si>
    <t>260 (4.1%)</t>
  </si>
  <si>
    <t>0-3554</t>
  </si>
  <si>
    <t>2-13593</t>
  </si>
  <si>
    <t>8 (0.1%)</t>
  </si>
  <si>
    <t>1518 (23.5%)</t>
  </si>
  <si>
    <t>5074 (78.9%)</t>
  </si>
  <si>
    <t>1506 (23.3%)</t>
  </si>
  <si>
    <t>1540 (23.8%)</t>
  </si>
  <si>
    <t>1488 (23.0%)</t>
  </si>
  <si>
    <t>1490 (23.0%)</t>
  </si>
  <si>
    <t>1448 (22.4%)</t>
  </si>
  <si>
    <t>1487 (23.0%)</t>
  </si>
  <si>
    <t xml:space="preserve"> 1423 (21.9%)</t>
  </si>
  <si>
    <t>1474 (22.8%)</t>
  </si>
  <si>
    <t>1449 (22.0%)</t>
  </si>
  <si>
    <t>3473 (51.1%)</t>
  </si>
  <si>
    <t>3456 (51.2%)</t>
  </si>
  <si>
    <t>3494 (52.6%)</t>
  </si>
  <si>
    <t>3432 (51.6%)</t>
  </si>
  <si>
    <t>3620 (55.9%)</t>
  </si>
  <si>
    <t>3642 (56.3%)</t>
  </si>
  <si>
    <t>3603 (55.7%)</t>
  </si>
  <si>
    <t>3599 (55.6%)</t>
  </si>
  <si>
    <t>3440 (51.7%)</t>
  </si>
  <si>
    <t>3455 (51.1%)</t>
  </si>
  <si>
    <t xml:space="preserve"> 3489 (52.5%)</t>
  </si>
  <si>
    <t>3571 (54.5%)</t>
  </si>
  <si>
    <t>3505 (54.2%)</t>
  </si>
  <si>
    <t>3561 (55.0%)</t>
  </si>
  <si>
    <t>3541 (54.7%)</t>
  </si>
  <si>
    <t>3435 (53.0%)</t>
  </si>
  <si>
    <t>3509 (54.2%)</t>
  </si>
  <si>
    <t>3492 (53.9%)</t>
  </si>
  <si>
    <t>4762 (72.8%)</t>
  </si>
  <si>
    <t>3524 (54.5%)</t>
  </si>
  <si>
    <t>3538 (54.7%)</t>
  </si>
  <si>
    <t xml:space="preserve"> 3516 (54.3%)</t>
  </si>
  <si>
    <t>3508 (54.2%)</t>
  </si>
  <si>
    <t>3450 (53.3%)</t>
  </si>
  <si>
    <t>3517 (54.4%)</t>
  </si>
  <si>
    <t xml:space="preserve"> 3494 (54.0%)</t>
  </si>
  <si>
    <t>3504 (53.3%)</t>
  </si>
  <si>
    <t>3384 (50.1%)</t>
  </si>
  <si>
    <t>3331 (48.7%)</t>
  </si>
  <si>
    <t>2604 (40.1%)</t>
  </si>
  <si>
    <t>2499 (38.4%)</t>
  </si>
  <si>
    <t>2569 (39.9%)</t>
  </si>
  <si>
    <t>2568 (39.5%)</t>
  </si>
  <si>
    <t>2689 (41.8%)</t>
  </si>
  <si>
    <t xml:space="preserve"> 2721 (42.3%)</t>
  </si>
  <si>
    <t>2672 (41.5%)</t>
  </si>
  <si>
    <t>2670 (41.5%)</t>
  </si>
  <si>
    <t>2571 (39.6%)</t>
  </si>
  <si>
    <t>2498 (38.4%)</t>
  </si>
  <si>
    <t>2559 (39.8%)</t>
  </si>
  <si>
    <t>2550 (39.6%)</t>
  </si>
  <si>
    <t>2642 (41.1%)</t>
  </si>
  <si>
    <t>2637 (41.0%)</t>
  </si>
  <si>
    <t>2544 (39.5%)</t>
  </si>
  <si>
    <t>2568 (39.9%)</t>
  </si>
  <si>
    <t>2563 (39.8%)</t>
  </si>
  <si>
    <t>2525 (39.2%)</t>
  </si>
  <si>
    <t>2545 (39.5%)</t>
  </si>
  <si>
    <t>2536 (39.4%)</t>
  </si>
  <si>
    <t>2587 (40.2%)</t>
  </si>
  <si>
    <t>2608 (40.5%)</t>
  </si>
  <si>
    <t>2570 (39.9%)</t>
  </si>
  <si>
    <t>2565 (39.9%)</t>
  </si>
  <si>
    <t>2558 (39.7%)</t>
  </si>
  <si>
    <t>1970 (30.1%)</t>
  </si>
  <si>
    <t>1823 (27.8%)</t>
  </si>
  <si>
    <t>1963 (30.3%)</t>
  </si>
  <si>
    <t>1961 (30.0%)</t>
  </si>
  <si>
    <t>2581 (40.1%)</t>
  </si>
  <si>
    <t>2581 (39.6%)</t>
  </si>
  <si>
    <t>2545 (39.0%)</t>
  </si>
  <si>
    <t>3026 (47.4%)</t>
  </si>
  <si>
    <t>Comment:
    Mapper=Geneious
Sensitivity=Medium Sensitivity/Fast
Trim Before Mapping=Do not Trim
Minimum mapping quality=30
Map multiple best matches=To none 
Trim paired read overhangs=yes
Allow Gaps;maximum per read =15%; maximum Gap Size = 50
Ignore words repeated more than=12 times
Maximum Mismatches Per Read=30%
Maximum Ambiguity=4
Accurately map reads with errors to repeat regions=yes</t>
  </si>
  <si>
    <t>Maximum Mismatches Per Read=30%  does impact</t>
  </si>
  <si>
    <t>For 3A, the remaining reads seem very small</t>
  </si>
  <si>
    <t>Comment:
    Mapper=Geneious
Sensitivity=Medium-Low Sensitivity/Fast
Trim Before Mapping=no
Allow Gaps;maximum per read =10%; maximum Gap Size = 15
Ignore words repeated more than=12 times
Maximum Mismatches Per Read=30%
Maximum Ambiguity=4
Accurately map reads with errors to repeat regions=yes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</si>
</sst>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B050"/>
      <name val="Calibri"/>
      <family val="2"/>
    </font>
    <font>
      <sz val="10"/>
      <color rgb="FF000000"/>
      <name val="Arial Unicode MS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548235"/>
      <name val="Calibri"/>
      <family val="2"/>
    </font>
    <font>
      <sz val="11"/>
      <color theme="1"/>
      <name val="Calibri"/>
      <family val="2"/>
    </font>
    <font>
      <sz val="10"/>
      <color theme="1"/>
      <name val="Arial Unicode MS"/>
    </font>
    <font>
      <sz val="11"/>
      <color theme="9" tint="-0.249977111117893"/>
      <name val="Calibri"/>
      <family val="2"/>
    </font>
    <font>
      <sz val="10"/>
      <color rgb="FFFF0000"/>
      <name val="Arial Unicode MS"/>
    </font>
    <font>
      <sz val="11"/>
      <color rgb="FFFF0000"/>
      <name val="Georgia"/>
      <family val="1"/>
    </font>
  </fonts>
  <fills count="13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A9D08E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A5A5A5"/>
      </right>
      <top style="medium">
        <color rgb="FF000000"/>
      </top>
      <bottom style="medium">
        <color rgb="FFA5A5A5"/>
      </bottom>
      <diagonal/>
    </border>
    <border>
      <left style="thin">
        <color rgb="FFA5A5A5"/>
      </left>
      <right style="thin">
        <color rgb="FFA5A5A5"/>
      </right>
      <top style="medium">
        <color rgb="FF000000"/>
      </top>
      <bottom style="medium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 style="thin">
        <color rgb="FFA5A5A5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0" borderId="1" xfId="0" applyNumberFormat="1" applyFont="1" applyBorder="1"/>
    <xf numFmtId="49" fontId="1" fillId="0" borderId="2" xfId="0" applyNumberFormat="1" applyFont="1" applyBorder="1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49" fontId="0" fillId="0" borderId="0" xfId="0" applyNumberFormat="1"/>
    <xf numFmtId="49" fontId="2" fillId="0" borderId="0" xfId="0" applyNumberFormat="1" applyFont="1"/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0" fillId="0" borderId="0" xfId="0" applyNumberFormat="1" applyAlignment="1">
      <alignment wrapText="1"/>
    </xf>
    <xf numFmtId="49" fontId="3" fillId="2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/>
    <xf numFmtId="49" fontId="1" fillId="0" borderId="3" xfId="0" applyNumberFormat="1" applyFont="1" applyBorder="1"/>
    <xf numFmtId="49" fontId="1" fillId="0" borderId="4" xfId="0" applyNumberFormat="1" applyFont="1" applyBorder="1"/>
    <xf numFmtId="49" fontId="1" fillId="0" borderId="5" xfId="0" applyNumberFormat="1" applyFont="1" applyBorder="1"/>
    <xf numFmtId="49" fontId="1" fillId="0" borderId="5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2" fillId="0" borderId="0" xfId="0" applyFont="1"/>
    <xf numFmtId="0" fontId="6" fillId="0" borderId="0" xfId="0" applyFont="1"/>
    <xf numFmtId="17" fontId="0" fillId="0" borderId="0" xfId="0" quotePrefix="1" applyNumberFormat="1"/>
    <xf numFmtId="49" fontId="0" fillId="0" borderId="0" xfId="0" quotePrefix="1" applyNumberFormat="1"/>
    <xf numFmtId="49" fontId="3" fillId="0" borderId="0" xfId="0" quotePrefix="1" applyNumberFormat="1" applyFont="1" applyAlignment="1">
      <alignment vertical="center"/>
    </xf>
    <xf numFmtId="0" fontId="0" fillId="0" borderId="0" xfId="0" quotePrefix="1"/>
    <xf numFmtId="0" fontId="7" fillId="0" borderId="0" xfId="0" applyFont="1"/>
    <xf numFmtId="49" fontId="0" fillId="6" borderId="0" xfId="0" applyNumberFormat="1" applyFill="1"/>
    <xf numFmtId="17" fontId="3" fillId="0" borderId="0" xfId="0" quotePrefix="1" applyNumberFormat="1" applyFont="1" applyAlignment="1">
      <alignment vertical="center"/>
    </xf>
    <xf numFmtId="0" fontId="8" fillId="0" borderId="0" xfId="0" applyFont="1" applyAlignment="1">
      <alignment vertical="center"/>
    </xf>
    <xf numFmtId="2" fontId="0" fillId="0" borderId="0" xfId="0" applyNumberFormat="1"/>
    <xf numFmtId="2" fontId="7" fillId="0" borderId="0" xfId="0" applyNumberFormat="1" applyFont="1"/>
    <xf numFmtId="2" fontId="8" fillId="0" borderId="0" xfId="0" applyNumberFormat="1" applyFont="1" applyAlignment="1">
      <alignment vertical="center"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2" fontId="0" fillId="5" borderId="0" xfId="0" applyNumberFormat="1" applyFill="1"/>
    <xf numFmtId="2" fontId="3" fillId="0" borderId="0" xfId="0" applyNumberFormat="1" applyFont="1" applyAlignment="1">
      <alignment vertical="center"/>
    </xf>
    <xf numFmtId="2" fontId="3" fillId="5" borderId="0" xfId="0" applyNumberFormat="1" applyFont="1" applyFill="1" applyAlignment="1">
      <alignment vertical="center"/>
    </xf>
    <xf numFmtId="2" fontId="3" fillId="4" borderId="0" xfId="0" applyNumberFormat="1" applyFont="1" applyFill="1" applyAlignment="1">
      <alignment vertical="center"/>
    </xf>
    <xf numFmtId="2" fontId="3" fillId="6" borderId="0" xfId="0" applyNumberFormat="1" applyFont="1" applyFill="1" applyAlignment="1">
      <alignment vertical="center"/>
    </xf>
    <xf numFmtId="2" fontId="0" fillId="2" borderId="0" xfId="0" applyNumberFormat="1" applyFill="1"/>
    <xf numFmtId="2" fontId="3" fillId="2" borderId="0" xfId="0" applyNumberFormat="1" applyFont="1" applyFill="1" applyAlignment="1">
      <alignment vertical="center"/>
    </xf>
    <xf numFmtId="2" fontId="3" fillId="3" borderId="0" xfId="0" applyNumberFormat="1" applyFont="1" applyFill="1" applyAlignment="1">
      <alignment vertical="center"/>
    </xf>
    <xf numFmtId="2" fontId="3" fillId="7" borderId="0" xfId="0" applyNumberFormat="1" applyFont="1" applyFill="1" applyAlignment="1">
      <alignment vertical="center"/>
    </xf>
    <xf numFmtId="49" fontId="0" fillId="7" borderId="0" xfId="0" applyNumberFormat="1" applyFill="1"/>
    <xf numFmtId="2" fontId="0" fillId="8" borderId="0" xfId="0" applyNumberFormat="1" applyFill="1"/>
    <xf numFmtId="2" fontId="3" fillId="8" borderId="0" xfId="0" applyNumberFormat="1" applyFont="1" applyFill="1" applyAlignment="1">
      <alignment vertical="center"/>
    </xf>
    <xf numFmtId="49" fontId="3" fillId="8" borderId="0" xfId="0" applyNumberFormat="1" applyFont="1" applyFill="1" applyAlignment="1">
      <alignment vertical="center"/>
    </xf>
    <xf numFmtId="49" fontId="1" fillId="0" borderId="6" xfId="0" applyNumberFormat="1" applyFont="1" applyBorder="1" applyAlignment="1">
      <alignment wrapText="1"/>
    </xf>
    <xf numFmtId="2" fontId="0" fillId="9" borderId="0" xfId="0" applyNumberFormat="1" applyFill="1"/>
    <xf numFmtId="2" fontId="3" fillId="9" borderId="0" xfId="0" applyNumberFormat="1" applyFont="1" applyFill="1" applyAlignment="1">
      <alignment vertical="center"/>
    </xf>
    <xf numFmtId="2" fontId="3" fillId="10" borderId="0" xfId="0" applyNumberFormat="1" applyFont="1" applyFill="1" applyAlignment="1">
      <alignment vertical="center"/>
    </xf>
    <xf numFmtId="2" fontId="3" fillId="11" borderId="0" xfId="0" applyNumberFormat="1" applyFont="1" applyFill="1" applyAlignment="1">
      <alignment vertical="center"/>
    </xf>
    <xf numFmtId="0" fontId="0" fillId="12" borderId="0" xfId="0" applyFill="1"/>
    <xf numFmtId="49" fontId="10" fillId="0" borderId="0" xfId="0" applyNumberFormat="1" applyFont="1" applyAlignment="1">
      <alignment vertical="center"/>
    </xf>
    <xf numFmtId="0" fontId="11" fillId="0" borderId="0" xfId="0" applyFont="1"/>
  </cellXfs>
  <cellStyles count="1">
    <cellStyle name="Normal" xfId="0" builtinId="0" customBuiltin="1"/>
  </cellStyles>
  <dxfs count="29">
    <dxf>
      <numFmt numFmtId="30" formatCode="@"/>
      <alignment textRotation="0" wrapText="1" indent="0" justifyLastLine="0" shrinkToFit="0" readingOrder="0"/>
    </dxf>
    <dxf>
      <alignment textRotation="0" wrapText="1" indent="0" justifyLastLine="0" shrinkToFit="0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0" formatCode="@"/>
      <border diagonalUp="0" diagonalDown="0" outline="0">
        <left style="thin">
          <color rgb="FFA5A5A5"/>
        </left>
        <right style="thin">
          <color rgb="FFA5A5A5"/>
        </right>
        <top/>
        <bottom/>
      </border>
    </dxf>
    <dxf>
      <numFmt numFmtId="30" formatCode="@"/>
      <alignment textRotation="0" wrapText="1" indent="0" justifyLastLine="0" shrinkToFit="0" readingOrder="0"/>
    </dxf>
    <dxf>
      <alignment textRotation="0" wrapText="1" indent="0" justifyLastLine="0" shrinkToFit="0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30" formatCode="@"/>
      <alignment textRotation="0" wrapText="1" indent="0" justifyLastLine="0" shrinkToFit="0" readingOrder="0"/>
    </dxf>
    <dxf>
      <alignment textRotation="0" wrapText="1" indent="0" justifyLastLine="0" shrinkToFit="0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30" formatCode="@"/>
      <alignment textRotation="0" wrapText="1" indent="0" justifyLastLine="0" shrinkToFit="0" readingOrder="0"/>
    </dxf>
    <dxf>
      <numFmt numFmtId="30" formatCode="@"/>
      <alignment textRotation="0" wrapText="1" indent="0" justifyLastLine="0" shrinkToFit="0" readingOrder="0"/>
    </dxf>
    <dxf>
      <numFmt numFmtId="30" formatCode="@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57" totalsRowShown="0">
  <autoFilter ref="A1:K57" xr:uid="{00000000-0009-0000-0100-000001000000}"/>
  <sortState xmlns:xlrd2="http://schemas.microsoft.com/office/spreadsheetml/2017/richdata2" ref="A2:K57">
    <sortCondition ref="B1:B57"/>
  </sortState>
  <tableColumns count="11">
    <tableColumn id="1" xr3:uid="{00000000-0010-0000-0000-000001000000}" name="ID"/>
    <tableColumn id="2" xr3:uid="{00000000-0010-0000-0000-000002000000}" name="PT1_id"/>
    <tableColumn id="3" xr3:uid="{00000000-0010-0000-0000-000003000000}" name="Sample"/>
    <tableColumn id="4" xr3:uid="{00000000-0010-0000-0000-000004000000}" name="reference found"/>
    <tableColumn id="6" xr3:uid="{00000000-0010-0000-0000-000006000000}" name="Nb reads" dataDxfId="28"/>
    <tableColumn id="9" xr3:uid="{00000000-0010-0000-0000-000009000000}" name="identical site" dataDxfId="27"/>
    <tableColumn id="10" xr3:uid="{00000000-0010-0000-0000-00000A000000}" name="Mean coverage" dataDxfId="26"/>
    <tableColumn id="11" xr3:uid="{00000000-0010-0000-0000-00000B000000}" name="cov std dev" dataDxfId="25"/>
    <tableColumn id="12" xr3:uid="{00000000-0010-0000-0000-00000C000000}" name="coverage range" dataDxfId="24"/>
    <tableColumn id="13" xr3:uid="{00000000-0010-0000-0000-00000D000000}" name="comment" dataDxfId="23"/>
    <tableColumn id="5" xr3:uid="{74043148-8969-41B2-8C0A-70C87A5909D9}" name="Mapping parameters" dataDxfId="2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24" displayName="Table24" ref="A1:K57" totalsRowShown="0">
  <autoFilter ref="A1:K57" xr:uid="{00000000-0009-0000-0100-000003000000}"/>
  <sortState xmlns:xlrd2="http://schemas.microsoft.com/office/spreadsheetml/2017/richdata2" ref="A2:K57">
    <sortCondition ref="B1:B57"/>
  </sortState>
  <tableColumns count="11">
    <tableColumn id="1" xr3:uid="{00000000-0010-0000-0200-000001000000}" name="ID"/>
    <tableColumn id="2" xr3:uid="{00000000-0010-0000-0200-000002000000}" name="PT1_id"/>
    <tableColumn id="3" xr3:uid="{00000000-0010-0000-0200-000003000000}" name="Sample"/>
    <tableColumn id="4" xr3:uid="{00000000-0010-0000-0200-000004000000}" name="reference found"/>
    <tableColumn id="5" xr3:uid="{00000000-0010-0000-0200-000005000000}" name="Nb reads" dataDxfId="21"/>
    <tableColumn id="8" xr3:uid="{00000000-0010-0000-0200-000008000000}" name="identical site" dataDxfId="20"/>
    <tableColumn id="9" xr3:uid="{00000000-0010-0000-0200-000009000000}" name="Mean coverage" dataDxfId="19"/>
    <tableColumn id="10" xr3:uid="{00000000-0010-0000-0200-00000A000000}" name="cov std dev" dataDxfId="18"/>
    <tableColumn id="11" xr3:uid="{00000000-0010-0000-0200-00000B000000}" name="coverage range"/>
    <tableColumn id="12" xr3:uid="{00000000-0010-0000-0200-00000C000000}" name="comment" dataDxfId="17"/>
    <tableColumn id="6" xr3:uid="{1DBACA05-6721-40BF-BF82-A536DF4F0A0B}" name="Mapping parameters" dataDxfId="16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K57" totalsRowShown="0">
  <autoFilter ref="A1:K57" xr:uid="{00000000-0009-0000-0100-000002000000}"/>
  <sortState xmlns:xlrd2="http://schemas.microsoft.com/office/spreadsheetml/2017/richdata2" ref="A2:K57">
    <sortCondition ref="B1:B57"/>
  </sortState>
  <tableColumns count="11">
    <tableColumn id="1" xr3:uid="{00000000-0010-0000-0100-000001000000}" name="ID"/>
    <tableColumn id="2" xr3:uid="{00000000-0010-0000-0100-000002000000}" name="PT1_id"/>
    <tableColumn id="3" xr3:uid="{00000000-0010-0000-0100-000003000000}" name="Sample"/>
    <tableColumn id="4" xr3:uid="{00000000-0010-0000-0100-000004000000}" name="reference found"/>
    <tableColumn id="5" xr3:uid="{00000000-0010-0000-0100-000005000000}" name="Nb reads" dataDxfId="15"/>
    <tableColumn id="8" xr3:uid="{00000000-0010-0000-0100-000008000000}" name="identical site" dataDxfId="14"/>
    <tableColumn id="9" xr3:uid="{00000000-0010-0000-0100-000009000000}" name="Mean coverage" dataDxfId="13"/>
    <tableColumn id="10" xr3:uid="{00000000-0010-0000-0100-00000A000000}" name="cov std dev" dataDxfId="12"/>
    <tableColumn id="11" xr3:uid="{00000000-0010-0000-0100-00000B000000}" name="coverage range"/>
    <tableColumn id="12" xr3:uid="{00000000-0010-0000-0100-00000C000000}" name="comment" dataDxfId="11"/>
    <tableColumn id="6" xr3:uid="{349C6953-A314-4A8E-AC2E-0E5770D09B26}" name="Mapping parameters" dataDxfId="10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1:K57" totalsRowShown="0" headerRowDxfId="9">
  <autoFilter ref="A1:K57" xr:uid="{00000000-0009-0000-0100-000004000000}"/>
  <sortState xmlns:xlrd2="http://schemas.microsoft.com/office/spreadsheetml/2017/richdata2" ref="A2:K57">
    <sortCondition ref="B1:B57"/>
  </sortState>
  <tableColumns count="11">
    <tableColumn id="1" xr3:uid="{00000000-0010-0000-0300-000001000000}" name="ID" dataDxfId="8"/>
    <tableColumn id="2" xr3:uid="{00000000-0010-0000-0300-000002000000}" name="PT3_id"/>
    <tableColumn id="3" xr3:uid="{00000000-0010-0000-0300-000003000000}" name="Sample" dataDxfId="7"/>
    <tableColumn id="4" xr3:uid="{00000000-0010-0000-0300-000004000000}" name="reference found" dataDxfId="6"/>
    <tableColumn id="5" xr3:uid="{00000000-0010-0000-0300-000005000000}" name="Nb reads" dataDxfId="5"/>
    <tableColumn id="8" xr3:uid="{00000000-0010-0000-0300-000008000000}" name="identical site" dataDxfId="4"/>
    <tableColumn id="9" xr3:uid="{00000000-0010-0000-0300-000009000000}" name="Mean coverage" dataDxfId="3"/>
    <tableColumn id="10" xr3:uid="{00000000-0010-0000-0300-00000A000000}" name="cov std dev" dataDxfId="2"/>
    <tableColumn id="11" xr3:uid="{00000000-0010-0000-0300-00000B000000}" name="coverage range"/>
    <tableColumn id="12" xr3:uid="{00000000-0010-0000-0300-00000C000000}" name="comment" dataDxfId="1"/>
    <tableColumn id="6" xr3:uid="{DB0107F4-9E07-4626-9853-B155180E7397}" name="Mapping parameter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zoomScale="70" zoomScaleNormal="70" workbookViewId="0">
      <selection activeCell="I26" sqref="I26"/>
    </sheetView>
  </sheetViews>
  <sheetFormatPr defaultRowHeight="15" x14ac:dyDescent="0.25"/>
  <cols>
    <col min="1" max="3" width="12.7109375" style="5" customWidth="1"/>
    <col min="4" max="4" width="48.42578125" style="5" customWidth="1"/>
    <col min="5" max="5" width="15" style="5" bestFit="1" customWidth="1"/>
    <col min="6" max="6" width="19.7109375" style="5" bestFit="1" customWidth="1"/>
    <col min="7" max="7" width="22.5703125" style="5" bestFit="1" customWidth="1"/>
    <col min="8" max="8" width="17.85546875" style="5" bestFit="1" customWidth="1"/>
    <col min="9" max="9" width="23" style="5" bestFit="1" customWidth="1"/>
    <col min="10" max="10" width="26.5703125" style="9" customWidth="1"/>
    <col min="11" max="11" width="27.85546875" style="20" customWidth="1"/>
    <col min="12" max="12" width="9.140625" customWidth="1"/>
    <col min="13" max="14" width="7.5703125" style="5" customWidth="1"/>
    <col min="15" max="15" width="18.140625" style="5" customWidth="1"/>
    <col min="16" max="16" width="19.85546875" customWidth="1"/>
    <col min="17" max="17" width="49.42578125" customWidth="1"/>
  </cols>
  <sheetData>
    <row r="1" spans="1:19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20" t="s">
        <v>169</v>
      </c>
      <c r="M1" s="1" t="s">
        <v>0</v>
      </c>
      <c r="N1" s="2" t="s">
        <v>1</v>
      </c>
      <c r="O1" s="3" t="s">
        <v>4</v>
      </c>
      <c r="P1" s="24" t="s">
        <v>127</v>
      </c>
      <c r="Q1" s="24" t="s">
        <v>140</v>
      </c>
    </row>
    <row r="2" spans="1:19" ht="20.100000000000001" customHeight="1" x14ac:dyDescent="0.25">
      <c r="A2" s="5" t="s">
        <v>10</v>
      </c>
      <c r="B2" s="5" t="s">
        <v>11</v>
      </c>
      <c r="C2" s="5">
        <v>1</v>
      </c>
      <c r="D2" s="6" t="s">
        <v>12</v>
      </c>
      <c r="E2" s="35">
        <v>389322</v>
      </c>
      <c r="F2" s="42" t="s">
        <v>13</v>
      </c>
      <c r="G2" s="42">
        <v>7719.7</v>
      </c>
      <c r="H2" s="42">
        <v>1450.3</v>
      </c>
      <c r="I2" s="7" t="s">
        <v>14</v>
      </c>
      <c r="J2" s="8"/>
      <c r="K2" s="9" t="s">
        <v>170</v>
      </c>
      <c r="L2" s="5"/>
      <c r="M2" s="5" t="s">
        <v>10</v>
      </c>
      <c r="N2" s="5" t="s">
        <v>11</v>
      </c>
      <c r="O2" s="36">
        <v>389322</v>
      </c>
      <c r="P2" s="35">
        <f t="shared" ref="P2:P44" si="0">O2-$M$59</f>
        <v>-10678</v>
      </c>
      <c r="Q2" s="35">
        <f t="shared" ref="Q2:Q44" si="1">ABS((P2/$M$59)*100)</f>
        <v>2.6695000000000002</v>
      </c>
    </row>
    <row r="3" spans="1:19" ht="20.100000000000001" customHeight="1" x14ac:dyDescent="0.25">
      <c r="A3" s="5" t="s">
        <v>15</v>
      </c>
      <c r="B3" s="5" t="s">
        <v>11</v>
      </c>
      <c r="C3" s="5">
        <v>1</v>
      </c>
      <c r="D3" s="6" t="s">
        <v>12</v>
      </c>
      <c r="E3" s="35">
        <v>366495</v>
      </c>
      <c r="F3" s="44" t="s">
        <v>16</v>
      </c>
      <c r="G3" s="42">
        <v>7196.5</v>
      </c>
      <c r="H3" s="42">
        <v>1552.5</v>
      </c>
      <c r="I3" s="7" t="s">
        <v>17</v>
      </c>
      <c r="K3" s="9" t="s">
        <v>286</v>
      </c>
      <c r="L3" s="5"/>
      <c r="M3" s="5" t="s">
        <v>15</v>
      </c>
      <c r="N3" s="5" t="s">
        <v>11</v>
      </c>
      <c r="O3" s="36">
        <v>366495</v>
      </c>
      <c r="P3" s="35">
        <f t="shared" si="0"/>
        <v>-33505</v>
      </c>
      <c r="Q3" s="35">
        <f t="shared" si="1"/>
        <v>8.3762500000000006</v>
      </c>
      <c r="S3" s="5"/>
    </row>
    <row r="4" spans="1:19" ht="20.100000000000001" customHeight="1" x14ac:dyDescent="0.25">
      <c r="A4" s="5" t="s">
        <v>18</v>
      </c>
      <c r="B4" s="5" t="s">
        <v>11</v>
      </c>
      <c r="C4" s="5">
        <v>1</v>
      </c>
      <c r="D4" s="6" t="s">
        <v>12</v>
      </c>
      <c r="E4" s="51">
        <v>400001</v>
      </c>
      <c r="F4" s="52" t="s">
        <v>19</v>
      </c>
      <c r="G4" s="52">
        <v>7797.6</v>
      </c>
      <c r="H4" s="52">
        <v>1460.6</v>
      </c>
      <c r="I4" s="53" t="s">
        <v>20</v>
      </c>
      <c r="K4" s="9" t="s">
        <v>170</v>
      </c>
      <c r="L4" s="5"/>
      <c r="M4" s="5" t="s">
        <v>18</v>
      </c>
      <c r="N4" s="5" t="s">
        <v>11</v>
      </c>
      <c r="O4" s="36">
        <v>400001</v>
      </c>
      <c r="P4" s="35">
        <f t="shared" si="0"/>
        <v>1</v>
      </c>
      <c r="Q4" s="35">
        <f t="shared" si="1"/>
        <v>2.5000000000000001E-4</v>
      </c>
    </row>
    <row r="5" spans="1:19" ht="20.100000000000001" customHeight="1" x14ac:dyDescent="0.25">
      <c r="A5" s="5" t="s">
        <v>21</v>
      </c>
      <c r="B5" s="5" t="s">
        <v>11</v>
      </c>
      <c r="C5" s="5">
        <v>1</v>
      </c>
      <c r="D5" s="6" t="s">
        <v>12</v>
      </c>
      <c r="E5" s="46">
        <v>400007</v>
      </c>
      <c r="F5" s="47" t="s">
        <v>22</v>
      </c>
      <c r="G5" s="47">
        <v>7795.1</v>
      </c>
      <c r="H5" s="47">
        <v>1459.9</v>
      </c>
      <c r="I5" s="10" t="s">
        <v>20</v>
      </c>
      <c r="K5" s="9" t="s">
        <v>170</v>
      </c>
      <c r="L5" s="5"/>
      <c r="M5" s="5" t="s">
        <v>21</v>
      </c>
      <c r="N5" s="5" t="s">
        <v>11</v>
      </c>
      <c r="O5" s="36">
        <v>400007</v>
      </c>
      <c r="P5" s="35">
        <f t="shared" si="0"/>
        <v>7</v>
      </c>
      <c r="Q5" s="35">
        <f t="shared" si="1"/>
        <v>1.7499999999999998E-3</v>
      </c>
    </row>
    <row r="6" spans="1:19" ht="20.100000000000001" customHeight="1" x14ac:dyDescent="0.25">
      <c r="A6" s="5" t="s">
        <v>10</v>
      </c>
      <c r="B6" s="5" t="s">
        <v>23</v>
      </c>
      <c r="C6" s="5">
        <v>1</v>
      </c>
      <c r="D6" s="6" t="s">
        <v>12</v>
      </c>
      <c r="E6" s="35">
        <v>400001</v>
      </c>
      <c r="F6" s="42" t="s">
        <v>24</v>
      </c>
      <c r="G6" s="42">
        <v>7737.1</v>
      </c>
      <c r="H6" s="42">
        <v>1457.1</v>
      </c>
      <c r="I6" s="7" t="s">
        <v>20</v>
      </c>
      <c r="K6" s="9" t="s">
        <v>171</v>
      </c>
      <c r="L6" s="5"/>
      <c r="M6" s="5" t="s">
        <v>10</v>
      </c>
      <c r="N6" s="5" t="s">
        <v>23</v>
      </c>
      <c r="O6" s="36">
        <v>400001</v>
      </c>
      <c r="P6" s="35">
        <f t="shared" si="0"/>
        <v>1</v>
      </c>
      <c r="Q6" s="35">
        <f t="shared" si="1"/>
        <v>2.5000000000000001E-4</v>
      </c>
    </row>
    <row r="7" spans="1:19" ht="20.100000000000001" customHeight="1" x14ac:dyDescent="0.25">
      <c r="A7" s="5" t="s">
        <v>15</v>
      </c>
      <c r="B7" s="5" t="s">
        <v>23</v>
      </c>
      <c r="C7" s="5">
        <v>1</v>
      </c>
      <c r="D7" s="6" t="s">
        <v>12</v>
      </c>
      <c r="E7">
        <v>364068</v>
      </c>
      <c r="F7" s="42" t="s">
        <v>25</v>
      </c>
      <c r="G7" s="42">
        <v>7182.4</v>
      </c>
      <c r="H7" s="42">
        <v>1342.5</v>
      </c>
      <c r="I7" s="7" t="s">
        <v>26</v>
      </c>
      <c r="K7" s="9"/>
      <c r="L7" s="5"/>
      <c r="M7" s="5" t="s">
        <v>15</v>
      </c>
      <c r="N7" s="5" t="s">
        <v>23</v>
      </c>
      <c r="O7" s="31">
        <v>364068</v>
      </c>
      <c r="P7" s="35">
        <f t="shared" si="0"/>
        <v>-35932</v>
      </c>
      <c r="Q7" s="35">
        <f t="shared" si="1"/>
        <v>8.9829999999999988</v>
      </c>
    </row>
    <row r="8" spans="1:19" ht="20.100000000000001" customHeight="1" x14ac:dyDescent="0.25">
      <c r="A8" s="5" t="s">
        <v>18</v>
      </c>
      <c r="B8" s="5" t="s">
        <v>23</v>
      </c>
      <c r="C8" s="5">
        <v>1</v>
      </c>
      <c r="D8" s="6" t="s">
        <v>12</v>
      </c>
      <c r="E8" s="35">
        <v>400001</v>
      </c>
      <c r="F8" s="42" t="s">
        <v>27</v>
      </c>
      <c r="G8" s="42">
        <v>7796.6</v>
      </c>
      <c r="H8" s="42">
        <v>1462</v>
      </c>
      <c r="I8" s="7" t="s">
        <v>20</v>
      </c>
      <c r="K8" s="9"/>
      <c r="L8" s="5"/>
      <c r="M8" s="5" t="s">
        <v>18</v>
      </c>
      <c r="N8" s="5" t="s">
        <v>23</v>
      </c>
      <c r="O8" s="36">
        <v>400001</v>
      </c>
      <c r="P8" s="35">
        <f t="shared" si="0"/>
        <v>1</v>
      </c>
      <c r="Q8" s="35">
        <f t="shared" si="1"/>
        <v>2.5000000000000001E-4</v>
      </c>
    </row>
    <row r="9" spans="1:19" ht="20.100000000000001" customHeight="1" x14ac:dyDescent="0.25">
      <c r="A9" s="5" t="s">
        <v>21</v>
      </c>
      <c r="B9" s="5" t="s">
        <v>23</v>
      </c>
      <c r="C9" s="5">
        <v>1</v>
      </c>
      <c r="D9" s="6" t="s">
        <v>12</v>
      </c>
      <c r="E9">
        <v>400003</v>
      </c>
      <c r="F9" s="42" t="s">
        <v>28</v>
      </c>
      <c r="G9" s="42">
        <v>7794</v>
      </c>
      <c r="H9" s="42">
        <v>1461.3</v>
      </c>
      <c r="I9" s="7" t="s">
        <v>20</v>
      </c>
      <c r="K9" s="9"/>
      <c r="L9" s="5"/>
      <c r="M9" s="5" t="s">
        <v>21</v>
      </c>
      <c r="N9" s="5" t="s">
        <v>23</v>
      </c>
      <c r="O9" s="31">
        <v>400003</v>
      </c>
      <c r="P9" s="35">
        <f t="shared" si="0"/>
        <v>3</v>
      </c>
      <c r="Q9" s="35">
        <f t="shared" si="1"/>
        <v>7.5000000000000002E-4</v>
      </c>
    </row>
    <row r="10" spans="1:19" ht="20.100000000000001" customHeight="1" x14ac:dyDescent="0.25">
      <c r="A10" s="5" t="s">
        <v>10</v>
      </c>
      <c r="B10" s="5" t="s">
        <v>29</v>
      </c>
      <c r="C10" s="5">
        <v>1</v>
      </c>
      <c r="D10" s="6" t="s">
        <v>12</v>
      </c>
      <c r="E10" s="35" t="s">
        <v>30</v>
      </c>
      <c r="F10" s="48" t="s">
        <v>128</v>
      </c>
      <c r="G10" s="35" t="s">
        <v>30</v>
      </c>
      <c r="H10" s="35" t="s">
        <v>30</v>
      </c>
      <c r="I10" s="5" t="s">
        <v>30</v>
      </c>
      <c r="J10" s="9" t="s">
        <v>31</v>
      </c>
      <c r="K10" s="9" t="s">
        <v>172</v>
      </c>
      <c r="L10" s="5"/>
      <c r="M10" s="5" t="s">
        <v>10</v>
      </c>
      <c r="N10" s="5" t="s">
        <v>32</v>
      </c>
      <c r="O10" s="31">
        <v>400005</v>
      </c>
      <c r="P10" s="35">
        <f t="shared" si="0"/>
        <v>5</v>
      </c>
      <c r="Q10" s="35">
        <f t="shared" si="1"/>
        <v>1.25E-3</v>
      </c>
    </row>
    <row r="11" spans="1:19" ht="20.100000000000001" customHeight="1" x14ac:dyDescent="0.25">
      <c r="A11" s="5" t="s">
        <v>15</v>
      </c>
      <c r="B11" s="5" t="s">
        <v>29</v>
      </c>
      <c r="C11" s="5">
        <v>1</v>
      </c>
      <c r="D11" s="6" t="s">
        <v>12</v>
      </c>
      <c r="E11" s="35" t="s">
        <v>30</v>
      </c>
      <c r="F11" s="48" t="s">
        <v>129</v>
      </c>
      <c r="G11" s="35" t="s">
        <v>30</v>
      </c>
      <c r="H11" s="35" t="s">
        <v>30</v>
      </c>
      <c r="I11" s="5" t="s">
        <v>30</v>
      </c>
      <c r="J11" s="9" t="s">
        <v>31</v>
      </c>
      <c r="K11" s="9"/>
      <c r="L11" s="5"/>
      <c r="M11" s="5" t="s">
        <v>15</v>
      </c>
      <c r="N11" s="5" t="s">
        <v>32</v>
      </c>
      <c r="O11" s="37">
        <v>364145</v>
      </c>
      <c r="P11" s="35">
        <f t="shared" si="0"/>
        <v>-35855</v>
      </c>
      <c r="Q11" s="35">
        <f t="shared" si="1"/>
        <v>8.9637499999999992</v>
      </c>
    </row>
    <row r="12" spans="1:19" ht="20.100000000000001" customHeight="1" x14ac:dyDescent="0.25">
      <c r="A12" s="5" t="s">
        <v>18</v>
      </c>
      <c r="B12" s="5" t="s">
        <v>29</v>
      </c>
      <c r="C12" s="5">
        <v>1</v>
      </c>
      <c r="D12" s="6" t="s">
        <v>12</v>
      </c>
      <c r="E12" s="35" t="s">
        <v>30</v>
      </c>
      <c r="F12" s="48" t="s">
        <v>130</v>
      </c>
      <c r="G12" s="35" t="s">
        <v>30</v>
      </c>
      <c r="H12" s="35" t="s">
        <v>30</v>
      </c>
      <c r="I12" s="5" t="s">
        <v>30</v>
      </c>
      <c r="J12" s="9" t="s">
        <v>31</v>
      </c>
      <c r="K12" s="9"/>
      <c r="L12" s="5"/>
      <c r="M12" s="5" t="s">
        <v>18</v>
      </c>
      <c r="N12" s="5" t="s">
        <v>32</v>
      </c>
      <c r="O12" s="36">
        <v>400001</v>
      </c>
      <c r="P12" s="35">
        <f t="shared" si="0"/>
        <v>1</v>
      </c>
      <c r="Q12" s="35">
        <f t="shared" si="1"/>
        <v>2.5000000000000001E-4</v>
      </c>
    </row>
    <row r="13" spans="1:19" ht="20.100000000000001" customHeight="1" x14ac:dyDescent="0.25">
      <c r="A13" s="5" t="s">
        <v>21</v>
      </c>
      <c r="B13" s="5" t="s">
        <v>29</v>
      </c>
      <c r="C13" s="5">
        <v>1</v>
      </c>
      <c r="D13" s="6" t="s">
        <v>12</v>
      </c>
      <c r="E13" s="35" t="s">
        <v>30</v>
      </c>
      <c r="F13" s="48" t="s">
        <v>130</v>
      </c>
      <c r="G13" s="35" t="s">
        <v>30</v>
      </c>
      <c r="H13" s="35" t="s">
        <v>30</v>
      </c>
      <c r="I13" s="5" t="s">
        <v>30</v>
      </c>
      <c r="J13" s="9" t="s">
        <v>31</v>
      </c>
      <c r="K13" s="9"/>
      <c r="L13" s="5"/>
      <c r="M13" s="5" t="s">
        <v>21</v>
      </c>
      <c r="N13" s="5" t="s">
        <v>32</v>
      </c>
      <c r="O13" s="36">
        <v>400007</v>
      </c>
      <c r="P13" s="35">
        <f t="shared" si="0"/>
        <v>7</v>
      </c>
      <c r="Q13" s="35">
        <f t="shared" si="1"/>
        <v>1.7499999999999998E-3</v>
      </c>
    </row>
    <row r="14" spans="1:19" ht="20.100000000000001" customHeight="1" x14ac:dyDescent="0.25">
      <c r="A14" s="5" t="s">
        <v>10</v>
      </c>
      <c r="B14" s="5" t="s">
        <v>32</v>
      </c>
      <c r="C14" s="5">
        <v>1</v>
      </c>
      <c r="D14" s="6" t="s">
        <v>12</v>
      </c>
      <c r="E14">
        <v>400005</v>
      </c>
      <c r="F14" s="42" t="s">
        <v>131</v>
      </c>
      <c r="G14" s="42">
        <v>7797.7</v>
      </c>
      <c r="H14" s="42">
        <v>1460.6</v>
      </c>
      <c r="I14" s="7" t="s">
        <v>20</v>
      </c>
      <c r="J14" s="8"/>
      <c r="K14" s="9" t="s">
        <v>173</v>
      </c>
      <c r="L14" s="5"/>
      <c r="M14" s="5" t="s">
        <v>10</v>
      </c>
      <c r="N14" s="5" t="s">
        <v>34</v>
      </c>
      <c r="O14" s="37">
        <v>383453</v>
      </c>
      <c r="P14" s="35">
        <f t="shared" si="0"/>
        <v>-16547</v>
      </c>
      <c r="Q14" s="35">
        <f t="shared" si="1"/>
        <v>4.1367500000000001</v>
      </c>
    </row>
    <row r="15" spans="1:19" ht="20.100000000000001" customHeight="1" x14ac:dyDescent="0.25">
      <c r="A15" s="5" t="s">
        <v>15</v>
      </c>
      <c r="B15" s="5" t="s">
        <v>32</v>
      </c>
      <c r="C15" s="5">
        <v>1</v>
      </c>
      <c r="D15" s="6" t="s">
        <v>12</v>
      </c>
      <c r="E15" s="42">
        <v>364145</v>
      </c>
      <c r="F15" s="42" t="s">
        <v>132</v>
      </c>
      <c r="G15" s="42">
        <v>7184.6</v>
      </c>
      <c r="H15" s="42">
        <v>1340.7</v>
      </c>
      <c r="I15" s="7" t="s">
        <v>33</v>
      </c>
      <c r="K15" s="9"/>
      <c r="L15" s="5"/>
      <c r="M15" s="5" t="s">
        <v>15</v>
      </c>
      <c r="N15" s="5" t="s">
        <v>34</v>
      </c>
      <c r="O15" s="36">
        <f>13631*2+177817+177818</f>
        <v>382897</v>
      </c>
      <c r="P15" s="35">
        <f t="shared" si="0"/>
        <v>-17103</v>
      </c>
      <c r="Q15" s="35">
        <f t="shared" si="1"/>
        <v>4.2757499999999995</v>
      </c>
    </row>
    <row r="16" spans="1:19" ht="20.100000000000001" customHeight="1" x14ac:dyDescent="0.25">
      <c r="A16" s="5" t="s">
        <v>18</v>
      </c>
      <c r="B16" s="5" t="s">
        <v>32</v>
      </c>
      <c r="C16" s="5">
        <v>1</v>
      </c>
      <c r="D16" s="6" t="s">
        <v>12</v>
      </c>
      <c r="E16" s="51">
        <v>400001</v>
      </c>
      <c r="F16" s="52" t="s">
        <v>19</v>
      </c>
      <c r="G16" s="52">
        <v>7797.6</v>
      </c>
      <c r="H16" s="52">
        <v>1460.6</v>
      </c>
      <c r="I16" s="53" t="s">
        <v>20</v>
      </c>
      <c r="K16" s="9"/>
      <c r="L16" s="5"/>
      <c r="M16" s="5" t="s">
        <v>18</v>
      </c>
      <c r="N16" s="5" t="s">
        <v>34</v>
      </c>
      <c r="O16" s="36">
        <f>200001+200005</f>
        <v>400006</v>
      </c>
      <c r="P16" s="35">
        <f t="shared" si="0"/>
        <v>6</v>
      </c>
      <c r="Q16" s="35">
        <f t="shared" si="1"/>
        <v>1.5E-3</v>
      </c>
    </row>
    <row r="17" spans="1:17" ht="20.100000000000001" customHeight="1" x14ac:dyDescent="0.25">
      <c r="A17" s="5" t="s">
        <v>21</v>
      </c>
      <c r="B17" s="5" t="s">
        <v>32</v>
      </c>
      <c r="C17" s="5">
        <v>1</v>
      </c>
      <c r="D17" s="6" t="s">
        <v>12</v>
      </c>
      <c r="E17" s="46">
        <v>400007</v>
      </c>
      <c r="F17" s="47" t="s">
        <v>22</v>
      </c>
      <c r="G17" s="47">
        <v>7795.1</v>
      </c>
      <c r="H17" s="47">
        <v>1459.9</v>
      </c>
      <c r="I17" s="10" t="s">
        <v>20</v>
      </c>
      <c r="K17" s="9"/>
      <c r="L17" s="5"/>
      <c r="M17" s="5" t="s">
        <v>21</v>
      </c>
      <c r="N17" s="5" t="s">
        <v>34</v>
      </c>
      <c r="O17" s="36">
        <f>200226+200070</f>
        <v>400296</v>
      </c>
      <c r="P17" s="35">
        <f t="shared" si="0"/>
        <v>296</v>
      </c>
      <c r="Q17" s="35">
        <f t="shared" si="1"/>
        <v>7.3999999999999996E-2</v>
      </c>
    </row>
    <row r="18" spans="1:17" ht="20.100000000000001" customHeight="1" x14ac:dyDescent="0.25">
      <c r="A18" s="5" t="s">
        <v>10</v>
      </c>
      <c r="B18" s="5" t="s">
        <v>34</v>
      </c>
      <c r="C18" s="5">
        <v>1</v>
      </c>
      <c r="D18" s="6" t="s">
        <v>12</v>
      </c>
      <c r="E18" s="42">
        <v>383453</v>
      </c>
      <c r="F18" s="42" t="s">
        <v>133</v>
      </c>
      <c r="G18" s="42">
        <v>7363.1</v>
      </c>
      <c r="H18" s="42">
        <v>1659.3</v>
      </c>
      <c r="I18" s="5" t="s">
        <v>35</v>
      </c>
      <c r="K18" s="9" t="s">
        <v>174</v>
      </c>
      <c r="L18" s="5"/>
      <c r="M18" s="5" t="s">
        <v>15</v>
      </c>
      <c r="N18" s="5" t="s">
        <v>38</v>
      </c>
      <c r="O18" s="37">
        <v>357064</v>
      </c>
      <c r="P18" s="35">
        <f t="shared" si="0"/>
        <v>-42936</v>
      </c>
      <c r="Q18" s="35">
        <f t="shared" si="1"/>
        <v>10.734</v>
      </c>
    </row>
    <row r="19" spans="1:17" ht="20.100000000000001" customHeight="1" x14ac:dyDescent="0.25">
      <c r="A19" s="5" t="s">
        <v>15</v>
      </c>
      <c r="B19" s="5" t="s">
        <v>34</v>
      </c>
      <c r="C19" s="5">
        <v>1</v>
      </c>
      <c r="D19" s="6" t="s">
        <v>12</v>
      </c>
      <c r="E19" s="35">
        <f>13631*2+177817+177818</f>
        <v>382897</v>
      </c>
      <c r="F19" s="35" t="s">
        <v>30</v>
      </c>
      <c r="G19" s="35" t="s">
        <v>30</v>
      </c>
      <c r="H19" s="35" t="s">
        <v>30</v>
      </c>
      <c r="I19" t="s">
        <v>30</v>
      </c>
      <c r="J19" s="9" t="s">
        <v>36</v>
      </c>
      <c r="K19" s="9"/>
      <c r="L19" s="5"/>
      <c r="M19" s="5" t="s">
        <v>18</v>
      </c>
      <c r="N19" s="5" t="s">
        <v>38</v>
      </c>
      <c r="O19" s="37">
        <v>372351</v>
      </c>
      <c r="P19" s="35">
        <f t="shared" si="0"/>
        <v>-27649</v>
      </c>
      <c r="Q19" s="35">
        <f t="shared" si="1"/>
        <v>6.9122500000000002</v>
      </c>
    </row>
    <row r="20" spans="1:17" ht="20.100000000000001" customHeight="1" x14ac:dyDescent="0.25">
      <c r="A20" s="5" t="s">
        <v>18</v>
      </c>
      <c r="B20" s="5" t="s">
        <v>34</v>
      </c>
      <c r="C20" s="5">
        <v>1</v>
      </c>
      <c r="D20" s="6" t="s">
        <v>12</v>
      </c>
      <c r="E20" s="35">
        <f>200001+200005</f>
        <v>400006</v>
      </c>
      <c r="F20" s="35" t="s">
        <v>30</v>
      </c>
      <c r="G20" s="35" t="s">
        <v>30</v>
      </c>
      <c r="H20" s="35" t="s">
        <v>30</v>
      </c>
      <c r="I20" t="s">
        <v>30</v>
      </c>
      <c r="J20" s="9" t="s">
        <v>37</v>
      </c>
      <c r="K20" s="9"/>
      <c r="L20" s="5"/>
      <c r="M20" s="5" t="s">
        <v>21</v>
      </c>
      <c r="N20" s="5" t="s">
        <v>38</v>
      </c>
      <c r="O20" s="37">
        <v>372361</v>
      </c>
      <c r="P20" s="35">
        <f t="shared" si="0"/>
        <v>-27639</v>
      </c>
      <c r="Q20" s="35">
        <f t="shared" si="1"/>
        <v>6.9097500000000007</v>
      </c>
    </row>
    <row r="21" spans="1:17" ht="20.100000000000001" customHeight="1" x14ac:dyDescent="0.25">
      <c r="A21" s="5" t="s">
        <v>21</v>
      </c>
      <c r="B21" s="5" t="s">
        <v>34</v>
      </c>
      <c r="C21" s="5">
        <v>1</v>
      </c>
      <c r="D21" s="6" t="s">
        <v>12</v>
      </c>
      <c r="E21" s="35">
        <f>200226+200070</f>
        <v>400296</v>
      </c>
      <c r="F21" s="35" t="s">
        <v>30</v>
      </c>
      <c r="G21" s="35" t="s">
        <v>30</v>
      </c>
      <c r="H21" s="35" t="s">
        <v>30</v>
      </c>
      <c r="I21" t="s">
        <v>30</v>
      </c>
      <c r="J21" s="9" t="s">
        <v>37</v>
      </c>
      <c r="K21" s="9"/>
      <c r="L21" s="5"/>
      <c r="M21" s="5" t="s">
        <v>10</v>
      </c>
      <c r="N21" s="5" t="s">
        <v>53</v>
      </c>
      <c r="O21" s="37">
        <v>400007</v>
      </c>
      <c r="P21" s="35">
        <f t="shared" si="0"/>
        <v>7</v>
      </c>
      <c r="Q21" s="35">
        <f t="shared" si="1"/>
        <v>1.7499999999999998E-3</v>
      </c>
    </row>
    <row r="22" spans="1:17" ht="20.100000000000001" customHeight="1" x14ac:dyDescent="0.25">
      <c r="A22" s="5" t="s">
        <v>10</v>
      </c>
      <c r="B22" s="5" t="s">
        <v>38</v>
      </c>
      <c r="C22" s="5">
        <v>1</v>
      </c>
      <c r="D22" s="6" t="s">
        <v>12</v>
      </c>
      <c r="E22" s="35" t="s">
        <v>30</v>
      </c>
      <c r="F22" s="35" t="s">
        <v>30</v>
      </c>
      <c r="G22" s="35" t="s">
        <v>30</v>
      </c>
      <c r="H22" s="35" t="s">
        <v>30</v>
      </c>
      <c r="I22" s="5" t="s">
        <v>30</v>
      </c>
      <c r="J22" s="9" t="s">
        <v>39</v>
      </c>
      <c r="K22" s="9" t="s">
        <v>175</v>
      </c>
      <c r="L22" s="5"/>
      <c r="M22" s="5" t="s">
        <v>15</v>
      </c>
      <c r="N22" s="5" t="s">
        <v>53</v>
      </c>
      <c r="O22" s="37">
        <v>364101</v>
      </c>
      <c r="P22" s="35">
        <f t="shared" si="0"/>
        <v>-35899</v>
      </c>
      <c r="Q22" s="35">
        <f t="shared" si="1"/>
        <v>8.9747500000000002</v>
      </c>
    </row>
    <row r="23" spans="1:17" ht="20.100000000000001" customHeight="1" x14ac:dyDescent="0.25">
      <c r="A23" s="5" t="s">
        <v>15</v>
      </c>
      <c r="B23" s="5" t="s">
        <v>38</v>
      </c>
      <c r="C23" s="5">
        <v>1</v>
      </c>
      <c r="D23" s="6" t="s">
        <v>12</v>
      </c>
      <c r="E23" s="42">
        <v>357064</v>
      </c>
      <c r="F23" s="42" t="s">
        <v>134</v>
      </c>
      <c r="G23" s="42">
        <v>6934.1</v>
      </c>
      <c r="H23" s="42">
        <v>1314.2</v>
      </c>
      <c r="I23" s="5" t="s">
        <v>40</v>
      </c>
      <c r="J23" s="40" t="s">
        <v>41</v>
      </c>
      <c r="K23" s="9"/>
      <c r="L23" s="5"/>
      <c r="M23" s="5" t="s">
        <v>18</v>
      </c>
      <c r="N23" s="5" t="s">
        <v>53</v>
      </c>
      <c r="O23" s="37">
        <v>400001</v>
      </c>
      <c r="P23" s="35">
        <f t="shared" si="0"/>
        <v>1</v>
      </c>
      <c r="Q23" s="35">
        <f t="shared" si="1"/>
        <v>2.5000000000000001E-4</v>
      </c>
    </row>
    <row r="24" spans="1:17" ht="20.100000000000001" customHeight="1" x14ac:dyDescent="0.25">
      <c r="A24" s="5" t="s">
        <v>18</v>
      </c>
      <c r="B24" s="5" t="s">
        <v>38</v>
      </c>
      <c r="C24" s="5">
        <v>1</v>
      </c>
      <c r="D24" s="6" t="s">
        <v>12</v>
      </c>
      <c r="E24" s="42">
        <v>372351</v>
      </c>
      <c r="F24" s="42" t="s">
        <v>135</v>
      </c>
      <c r="G24" s="42">
        <v>7257.5</v>
      </c>
      <c r="H24" s="42">
        <v>1362.3</v>
      </c>
      <c r="I24" s="5" t="s">
        <v>42</v>
      </c>
      <c r="K24" s="9"/>
      <c r="L24" s="5"/>
      <c r="M24" s="5" t="s">
        <v>21</v>
      </c>
      <c r="N24" s="5" t="s">
        <v>53</v>
      </c>
      <c r="O24" s="37">
        <v>400007</v>
      </c>
      <c r="P24" s="35">
        <f t="shared" si="0"/>
        <v>7</v>
      </c>
      <c r="Q24" s="35">
        <f t="shared" si="1"/>
        <v>1.7499999999999998E-3</v>
      </c>
    </row>
    <row r="25" spans="1:17" ht="20.100000000000001" customHeight="1" x14ac:dyDescent="0.25">
      <c r="A25" s="5" t="s">
        <v>21</v>
      </c>
      <c r="B25" s="5" t="s">
        <v>38</v>
      </c>
      <c r="C25" s="5">
        <v>1</v>
      </c>
      <c r="D25" s="6" t="s">
        <v>12</v>
      </c>
      <c r="E25" s="42">
        <v>372361</v>
      </c>
      <c r="F25" s="42" t="s">
        <v>136</v>
      </c>
      <c r="G25" s="42">
        <v>7195.1</v>
      </c>
      <c r="H25" s="42">
        <v>1506.8</v>
      </c>
      <c r="I25" s="5" t="s">
        <v>43</v>
      </c>
      <c r="J25" s="9" t="s">
        <v>44</v>
      </c>
      <c r="K25" s="9"/>
      <c r="L25" s="5"/>
      <c r="M25" s="5" t="s">
        <v>10</v>
      </c>
      <c r="N25" s="5" t="s">
        <v>54</v>
      </c>
      <c r="O25" s="37">
        <v>74755</v>
      </c>
      <c r="P25" s="35">
        <f t="shared" si="0"/>
        <v>-325245</v>
      </c>
      <c r="Q25" s="35">
        <f t="shared" si="1"/>
        <v>81.311250000000001</v>
      </c>
    </row>
    <row r="26" spans="1:17" ht="20.100000000000001" customHeight="1" x14ac:dyDescent="0.25">
      <c r="A26" s="5" t="s">
        <v>10</v>
      </c>
      <c r="B26" s="5" t="s">
        <v>45</v>
      </c>
      <c r="C26" s="5">
        <v>1</v>
      </c>
      <c r="D26" s="9" t="s">
        <v>46</v>
      </c>
      <c r="E26" s="42">
        <v>300875</v>
      </c>
      <c r="F26" s="42" t="s">
        <v>137</v>
      </c>
      <c r="G26" s="42">
        <v>5788.8</v>
      </c>
      <c r="H26" s="42">
        <v>2277.4</v>
      </c>
      <c r="I26" s="5" t="s">
        <v>47</v>
      </c>
      <c r="J26" s="39" t="s">
        <v>48</v>
      </c>
      <c r="K26" s="9" t="s">
        <v>176</v>
      </c>
      <c r="L26" s="5"/>
      <c r="M26" s="5" t="s">
        <v>15</v>
      </c>
      <c r="N26" s="5" t="s">
        <v>54</v>
      </c>
      <c r="O26" s="36">
        <f>2872+35646+35713</f>
        <v>74231</v>
      </c>
      <c r="P26" s="35">
        <f t="shared" si="0"/>
        <v>-325769</v>
      </c>
      <c r="Q26" s="35">
        <f t="shared" si="1"/>
        <v>81.442250000000001</v>
      </c>
    </row>
    <row r="27" spans="1:17" ht="20.100000000000001" customHeight="1" x14ac:dyDescent="0.25">
      <c r="A27" s="5" t="s">
        <v>15</v>
      </c>
      <c r="B27" s="5" t="s">
        <v>45</v>
      </c>
      <c r="C27" s="5">
        <v>1</v>
      </c>
      <c r="D27" s="9" t="s">
        <v>46</v>
      </c>
      <c r="E27" s="42">
        <v>280671</v>
      </c>
      <c r="F27" s="44" t="s">
        <v>49</v>
      </c>
      <c r="G27" s="42">
        <v>5549.6</v>
      </c>
      <c r="H27" s="42">
        <v>2074.1</v>
      </c>
      <c r="I27" s="5" t="s">
        <v>50</v>
      </c>
      <c r="K27" s="9"/>
      <c r="L27" s="5"/>
      <c r="M27" s="5" t="s">
        <v>18</v>
      </c>
      <c r="N27" s="5" t="s">
        <v>54</v>
      </c>
      <c r="O27" s="36">
        <f>40188+40224</f>
        <v>80412</v>
      </c>
      <c r="P27" s="35">
        <f t="shared" si="0"/>
        <v>-319588</v>
      </c>
      <c r="Q27" s="35">
        <f t="shared" si="1"/>
        <v>79.896999999999991</v>
      </c>
    </row>
    <row r="28" spans="1:17" ht="20.100000000000001" customHeight="1" x14ac:dyDescent="0.25">
      <c r="A28" s="5" t="s">
        <v>18</v>
      </c>
      <c r="B28" s="5" t="s">
        <v>45</v>
      </c>
      <c r="C28" s="5">
        <v>1</v>
      </c>
      <c r="D28" s="9" t="s">
        <v>46</v>
      </c>
      <c r="E28" s="42">
        <v>301084</v>
      </c>
      <c r="F28" s="42" t="s">
        <v>138</v>
      </c>
      <c r="G28" s="42">
        <v>5872.3</v>
      </c>
      <c r="H28" s="42">
        <v>2187</v>
      </c>
      <c r="I28" s="5" t="s">
        <v>51</v>
      </c>
      <c r="K28" s="9"/>
      <c r="L28" s="5"/>
      <c r="M28" s="5" t="s">
        <v>21</v>
      </c>
      <c r="N28" s="5" t="s">
        <v>54</v>
      </c>
      <c r="O28" s="36">
        <f>40281+40135</f>
        <v>80416</v>
      </c>
      <c r="P28" s="35">
        <f t="shared" si="0"/>
        <v>-319584</v>
      </c>
      <c r="Q28" s="35">
        <f t="shared" si="1"/>
        <v>79.896000000000001</v>
      </c>
    </row>
    <row r="29" spans="1:17" ht="20.100000000000001" customHeight="1" x14ac:dyDescent="0.25">
      <c r="A29" s="5" t="s">
        <v>21</v>
      </c>
      <c r="B29" s="5" t="s">
        <v>45</v>
      </c>
      <c r="C29" s="5">
        <v>1</v>
      </c>
      <c r="D29" s="9" t="s">
        <v>46</v>
      </c>
      <c r="E29" s="42">
        <v>299095</v>
      </c>
      <c r="F29" s="42" t="s">
        <v>139</v>
      </c>
      <c r="G29" s="42">
        <v>5830</v>
      </c>
      <c r="H29" s="42">
        <v>2198.3000000000002</v>
      </c>
      <c r="I29" s="5" t="s">
        <v>52</v>
      </c>
      <c r="K29" s="9"/>
      <c r="L29" s="5"/>
      <c r="M29" s="5" t="s">
        <v>10</v>
      </c>
      <c r="N29" s="5" t="s">
        <v>58</v>
      </c>
      <c r="O29" s="37">
        <v>400023</v>
      </c>
      <c r="P29" s="35">
        <f t="shared" si="0"/>
        <v>23</v>
      </c>
      <c r="Q29" s="35">
        <f t="shared" si="1"/>
        <v>5.7499999999999999E-3</v>
      </c>
    </row>
    <row r="30" spans="1:17" ht="20.100000000000001" customHeight="1" x14ac:dyDescent="0.25">
      <c r="A30" s="5" t="s">
        <v>10</v>
      </c>
      <c r="B30" s="5" t="s">
        <v>53</v>
      </c>
      <c r="C30" s="5">
        <v>1</v>
      </c>
      <c r="D30" s="6" t="s">
        <v>12</v>
      </c>
      <c r="E30" s="49">
        <v>400007</v>
      </c>
      <c r="F30" s="49" t="s">
        <v>22</v>
      </c>
      <c r="G30" s="49">
        <v>7795.1</v>
      </c>
      <c r="H30" s="49">
        <v>1459.9</v>
      </c>
      <c r="I30" s="50" t="s">
        <v>20</v>
      </c>
      <c r="K30" s="9" t="s">
        <v>177</v>
      </c>
      <c r="L30" s="5"/>
      <c r="M30" s="5" t="s">
        <v>15</v>
      </c>
      <c r="N30" s="5" t="s">
        <v>58</v>
      </c>
      <c r="O30" s="37">
        <v>364044</v>
      </c>
      <c r="P30" s="35">
        <f t="shared" si="0"/>
        <v>-35956</v>
      </c>
      <c r="Q30" s="35">
        <f t="shared" si="1"/>
        <v>8.988999999999999</v>
      </c>
    </row>
    <row r="31" spans="1:17" ht="20.100000000000001" customHeight="1" x14ac:dyDescent="0.25">
      <c r="A31" s="5" t="s">
        <v>15</v>
      </c>
      <c r="B31" s="5" t="s">
        <v>53</v>
      </c>
      <c r="C31" s="5">
        <v>1</v>
      </c>
      <c r="D31" s="6" t="s">
        <v>12</v>
      </c>
      <c r="E31" s="42">
        <v>364101</v>
      </c>
      <c r="F31" s="42" t="s">
        <v>213</v>
      </c>
      <c r="G31" s="42">
        <v>7183.6</v>
      </c>
      <c r="H31" s="42">
        <v>1341.2</v>
      </c>
      <c r="I31" s="5" t="s">
        <v>33</v>
      </c>
      <c r="K31" s="9"/>
      <c r="L31" s="5"/>
      <c r="M31" s="5" t="s">
        <v>18</v>
      </c>
      <c r="N31" s="5" t="s">
        <v>58</v>
      </c>
      <c r="O31" s="37">
        <v>400001</v>
      </c>
      <c r="P31" s="35">
        <f t="shared" si="0"/>
        <v>1</v>
      </c>
      <c r="Q31" s="35">
        <f t="shared" si="1"/>
        <v>2.5000000000000001E-4</v>
      </c>
    </row>
    <row r="32" spans="1:17" ht="20.100000000000001" customHeight="1" x14ac:dyDescent="0.25">
      <c r="A32" s="5" t="s">
        <v>18</v>
      </c>
      <c r="B32" s="5" t="s">
        <v>53</v>
      </c>
      <c r="C32" s="5">
        <v>1</v>
      </c>
      <c r="D32" s="6" t="s">
        <v>12</v>
      </c>
      <c r="E32" s="45">
        <v>400001</v>
      </c>
      <c r="F32" s="45" t="s">
        <v>19</v>
      </c>
      <c r="G32" s="45">
        <v>7797.6</v>
      </c>
      <c r="H32" s="45">
        <v>1460.6</v>
      </c>
      <c r="I32" s="32" t="s">
        <v>20</v>
      </c>
      <c r="K32" s="9"/>
      <c r="L32" s="5"/>
      <c r="M32" s="5" t="s">
        <v>21</v>
      </c>
      <c r="N32" s="5" t="s">
        <v>58</v>
      </c>
      <c r="O32" s="37">
        <v>400003</v>
      </c>
      <c r="P32" s="35">
        <f t="shared" si="0"/>
        <v>3</v>
      </c>
      <c r="Q32" s="35">
        <f t="shared" si="1"/>
        <v>7.5000000000000002E-4</v>
      </c>
    </row>
    <row r="33" spans="1:17" ht="20.100000000000001" customHeight="1" x14ac:dyDescent="0.25">
      <c r="A33" s="5" t="s">
        <v>21</v>
      </c>
      <c r="B33" s="5" t="s">
        <v>53</v>
      </c>
      <c r="C33" s="5">
        <v>1</v>
      </c>
      <c r="D33" s="6" t="s">
        <v>12</v>
      </c>
      <c r="E33" s="49">
        <v>400007</v>
      </c>
      <c r="F33" s="49" t="s">
        <v>22</v>
      </c>
      <c r="G33" s="49">
        <v>7795.1</v>
      </c>
      <c r="H33" s="49">
        <v>1459.9</v>
      </c>
      <c r="I33" s="50" t="s">
        <v>20</v>
      </c>
      <c r="K33" s="9"/>
      <c r="L33" s="5"/>
      <c r="M33" s="5" t="s">
        <v>10</v>
      </c>
      <c r="N33" s="5" t="s">
        <v>59</v>
      </c>
      <c r="O33" s="37">
        <v>400248</v>
      </c>
      <c r="P33" s="35">
        <f t="shared" si="0"/>
        <v>248</v>
      </c>
      <c r="Q33" s="35">
        <f t="shared" si="1"/>
        <v>6.2E-2</v>
      </c>
    </row>
    <row r="34" spans="1:17" ht="20.100000000000001" customHeight="1" x14ac:dyDescent="0.25">
      <c r="A34" s="5" t="s">
        <v>10</v>
      </c>
      <c r="B34" s="5" t="s">
        <v>54</v>
      </c>
      <c r="C34" s="5">
        <v>1</v>
      </c>
      <c r="D34" s="14" t="s">
        <v>57</v>
      </c>
      <c r="E34" s="43">
        <v>74755</v>
      </c>
      <c r="F34" s="42" t="s">
        <v>214</v>
      </c>
      <c r="G34" s="42">
        <v>240.6</v>
      </c>
      <c r="H34" s="42">
        <v>77.5</v>
      </c>
      <c r="I34" s="5" t="s">
        <v>165</v>
      </c>
      <c r="J34" s="9" t="s">
        <v>164</v>
      </c>
      <c r="K34" s="9" t="s">
        <v>178</v>
      </c>
      <c r="L34" s="5"/>
      <c r="M34" s="5" t="s">
        <v>15</v>
      </c>
      <c r="N34" s="5" t="s">
        <v>59</v>
      </c>
      <c r="O34" s="36">
        <f>355552+8594*2</f>
        <v>372740</v>
      </c>
      <c r="P34" s="35">
        <f t="shared" si="0"/>
        <v>-27260</v>
      </c>
      <c r="Q34" s="35">
        <f t="shared" si="1"/>
        <v>6.8150000000000004</v>
      </c>
    </row>
    <row r="35" spans="1:17" ht="20.100000000000001" customHeight="1" x14ac:dyDescent="0.25">
      <c r="A35" s="5" t="s">
        <v>15</v>
      </c>
      <c r="B35" s="5" t="s">
        <v>54</v>
      </c>
      <c r="C35" s="5">
        <v>1</v>
      </c>
      <c r="D35" s="12" t="s">
        <v>55</v>
      </c>
      <c r="E35" s="41">
        <f>2872+35646+35713</f>
        <v>74231</v>
      </c>
      <c r="F35" s="35" t="s">
        <v>30</v>
      </c>
      <c r="G35" s="35" t="s">
        <v>30</v>
      </c>
      <c r="H35" s="35" t="s">
        <v>30</v>
      </c>
      <c r="I35" t="s">
        <v>30</v>
      </c>
      <c r="J35" s="9" t="s">
        <v>36</v>
      </c>
      <c r="K35" s="9"/>
      <c r="L35" s="5"/>
      <c r="M35" s="5" t="s">
        <v>18</v>
      </c>
      <c r="N35" s="5" t="s">
        <v>59</v>
      </c>
      <c r="O35" s="37">
        <v>400001</v>
      </c>
      <c r="P35" s="35">
        <f t="shared" si="0"/>
        <v>1</v>
      </c>
      <c r="Q35" s="35">
        <f t="shared" si="1"/>
        <v>2.5000000000000001E-4</v>
      </c>
    </row>
    <row r="36" spans="1:17" ht="20.100000000000001" customHeight="1" x14ac:dyDescent="0.25">
      <c r="A36" s="5" t="s">
        <v>18</v>
      </c>
      <c r="B36" s="5" t="s">
        <v>54</v>
      </c>
      <c r="C36" s="5">
        <v>1</v>
      </c>
      <c r="D36" s="13" t="s">
        <v>56</v>
      </c>
      <c r="E36" s="41">
        <f>40188+40224</f>
        <v>80412</v>
      </c>
      <c r="F36" s="35" t="s">
        <v>30</v>
      </c>
      <c r="G36" s="35" t="s">
        <v>30</v>
      </c>
      <c r="H36" s="35" t="s">
        <v>30</v>
      </c>
      <c r="I36" t="s">
        <v>30</v>
      </c>
      <c r="J36" s="9" t="s">
        <v>37</v>
      </c>
      <c r="K36" s="9"/>
      <c r="L36" s="5"/>
      <c r="M36" s="5" t="s">
        <v>21</v>
      </c>
      <c r="N36" s="5" t="s">
        <v>59</v>
      </c>
      <c r="O36" s="37">
        <v>400007</v>
      </c>
      <c r="P36" s="35">
        <f t="shared" si="0"/>
        <v>7</v>
      </c>
      <c r="Q36" s="35">
        <f t="shared" si="1"/>
        <v>1.7499999999999998E-3</v>
      </c>
    </row>
    <row r="37" spans="1:17" ht="20.100000000000001" customHeight="1" x14ac:dyDescent="0.25">
      <c r="A37" s="5" t="s">
        <v>21</v>
      </c>
      <c r="B37" s="5" t="s">
        <v>54</v>
      </c>
      <c r="C37" s="5">
        <v>1</v>
      </c>
      <c r="D37" s="14" t="s">
        <v>57</v>
      </c>
      <c r="E37" s="41">
        <f>40281+40135</f>
        <v>80416</v>
      </c>
      <c r="F37" s="35" t="s">
        <v>30</v>
      </c>
      <c r="G37" s="35" t="s">
        <v>30</v>
      </c>
      <c r="H37" s="35" t="s">
        <v>30</v>
      </c>
      <c r="I37" t="s">
        <v>30</v>
      </c>
      <c r="J37" s="9" t="s">
        <v>37</v>
      </c>
      <c r="K37" s="9"/>
      <c r="L37" s="5"/>
      <c r="M37" s="5" t="s">
        <v>10</v>
      </c>
      <c r="N37" s="5" t="s">
        <v>60</v>
      </c>
      <c r="O37" s="37">
        <v>400001</v>
      </c>
      <c r="P37" s="35">
        <f t="shared" si="0"/>
        <v>1</v>
      </c>
      <c r="Q37" s="35">
        <f t="shared" si="1"/>
        <v>2.5000000000000001E-4</v>
      </c>
    </row>
    <row r="38" spans="1:17" ht="20.100000000000001" customHeight="1" x14ac:dyDescent="0.25">
      <c r="A38" s="5" t="s">
        <v>10</v>
      </c>
      <c r="B38" s="5" t="s">
        <v>58</v>
      </c>
      <c r="C38" s="5">
        <v>1</v>
      </c>
      <c r="D38" s="6" t="s">
        <v>12</v>
      </c>
      <c r="E38" s="42">
        <v>400023</v>
      </c>
      <c r="F38" s="42" t="s">
        <v>215</v>
      </c>
      <c r="G38" s="42">
        <v>7786.3</v>
      </c>
      <c r="H38" s="42">
        <v>1458.7</v>
      </c>
      <c r="I38" s="5" t="s">
        <v>180</v>
      </c>
      <c r="J38" s="8"/>
      <c r="K38" s="9" t="s">
        <v>188</v>
      </c>
      <c r="L38" s="5"/>
      <c r="M38" s="5" t="s">
        <v>15</v>
      </c>
      <c r="N38" s="5" t="s">
        <v>60</v>
      </c>
      <c r="O38" s="37">
        <v>364145</v>
      </c>
      <c r="P38" s="35">
        <f t="shared" si="0"/>
        <v>-35855</v>
      </c>
      <c r="Q38" s="35">
        <f t="shared" si="1"/>
        <v>8.9637499999999992</v>
      </c>
    </row>
    <row r="39" spans="1:17" ht="20.100000000000001" customHeight="1" x14ac:dyDescent="0.25">
      <c r="A39" s="5" t="s">
        <v>15</v>
      </c>
      <c r="B39" s="5" t="s">
        <v>58</v>
      </c>
      <c r="C39" s="5">
        <v>1</v>
      </c>
      <c r="D39" s="6" t="s">
        <v>12</v>
      </c>
      <c r="E39" s="42">
        <v>364044</v>
      </c>
      <c r="F39" s="42" t="s">
        <v>216</v>
      </c>
      <c r="G39" s="42">
        <v>7183</v>
      </c>
      <c r="H39" s="42">
        <v>1341.3</v>
      </c>
      <c r="I39" s="5" t="s">
        <v>26</v>
      </c>
      <c r="K39" s="9"/>
      <c r="L39" s="5"/>
      <c r="M39" s="5" t="s">
        <v>18</v>
      </c>
      <c r="N39" s="5" t="s">
        <v>60</v>
      </c>
      <c r="O39" s="37">
        <v>400001</v>
      </c>
      <c r="P39" s="35">
        <f t="shared" si="0"/>
        <v>1</v>
      </c>
      <c r="Q39" s="35">
        <f t="shared" si="1"/>
        <v>2.5000000000000001E-4</v>
      </c>
    </row>
    <row r="40" spans="1:17" ht="20.100000000000001" customHeight="1" x14ac:dyDescent="0.25">
      <c r="A40" s="5" t="s">
        <v>18</v>
      </c>
      <c r="B40" s="5" t="s">
        <v>58</v>
      </c>
      <c r="C40" s="5">
        <v>1</v>
      </c>
      <c r="D40" s="6" t="s">
        <v>12</v>
      </c>
      <c r="E40" s="45">
        <v>400001</v>
      </c>
      <c r="F40" s="45" t="s">
        <v>217</v>
      </c>
      <c r="G40" s="45">
        <v>7797.5</v>
      </c>
      <c r="H40" s="45">
        <v>1460.8</v>
      </c>
      <c r="I40" s="32" t="s">
        <v>20</v>
      </c>
      <c r="K40" s="9"/>
      <c r="L40" s="5"/>
      <c r="M40" s="5" t="s">
        <v>21</v>
      </c>
      <c r="N40" s="5" t="s">
        <v>60</v>
      </c>
      <c r="O40" s="37">
        <v>400007</v>
      </c>
      <c r="P40" s="35">
        <f t="shared" si="0"/>
        <v>7</v>
      </c>
      <c r="Q40" s="35">
        <f t="shared" si="1"/>
        <v>1.7499999999999998E-3</v>
      </c>
    </row>
    <row r="41" spans="1:17" ht="20.100000000000001" customHeight="1" x14ac:dyDescent="0.25">
      <c r="A41" s="5" t="s">
        <v>21</v>
      </c>
      <c r="B41" s="5" t="s">
        <v>58</v>
      </c>
      <c r="C41" s="5">
        <v>1</v>
      </c>
      <c r="D41" s="6" t="s">
        <v>12</v>
      </c>
      <c r="E41" s="42">
        <v>400003</v>
      </c>
      <c r="F41" s="42" t="s">
        <v>218</v>
      </c>
      <c r="G41" s="42">
        <v>7795</v>
      </c>
      <c r="H41" s="42">
        <v>1460</v>
      </c>
      <c r="I41" s="5" t="s">
        <v>20</v>
      </c>
      <c r="K41" s="9"/>
      <c r="L41" s="5"/>
      <c r="M41" s="5" t="s">
        <v>10</v>
      </c>
      <c r="N41" s="5" t="s">
        <v>63</v>
      </c>
      <c r="O41" s="37">
        <v>364516</v>
      </c>
      <c r="P41" s="35">
        <f t="shared" si="0"/>
        <v>-35484</v>
      </c>
      <c r="Q41" s="35">
        <f t="shared" si="1"/>
        <v>8.8710000000000004</v>
      </c>
    </row>
    <row r="42" spans="1:17" ht="20.100000000000001" customHeight="1" x14ac:dyDescent="0.25">
      <c r="A42" s="5" t="s">
        <v>10</v>
      </c>
      <c r="B42" s="5" t="s">
        <v>59</v>
      </c>
      <c r="C42" s="5">
        <v>1</v>
      </c>
      <c r="D42" s="6" t="s">
        <v>12</v>
      </c>
      <c r="E42" s="42">
        <v>400248</v>
      </c>
      <c r="F42" s="42" t="s">
        <v>219</v>
      </c>
      <c r="G42" s="42">
        <v>7799.1</v>
      </c>
      <c r="H42" s="42">
        <v>1460.2</v>
      </c>
      <c r="I42" s="5" t="s">
        <v>190</v>
      </c>
      <c r="K42" s="9" t="s">
        <v>189</v>
      </c>
      <c r="L42" s="5"/>
      <c r="M42" s="5" t="s">
        <v>15</v>
      </c>
      <c r="N42" s="5" t="s">
        <v>63</v>
      </c>
      <c r="O42" s="37">
        <v>366495</v>
      </c>
      <c r="P42" s="35">
        <f t="shared" si="0"/>
        <v>-33505</v>
      </c>
      <c r="Q42" s="35">
        <f t="shared" si="1"/>
        <v>8.3762500000000006</v>
      </c>
    </row>
    <row r="43" spans="1:17" ht="20.100000000000001" customHeight="1" x14ac:dyDescent="0.25">
      <c r="A43" s="5" t="s">
        <v>15</v>
      </c>
      <c r="B43" s="5" t="s">
        <v>59</v>
      </c>
      <c r="C43" s="5">
        <v>1</v>
      </c>
      <c r="D43" s="6" t="s">
        <v>12</v>
      </c>
      <c r="E43" s="35">
        <f>355552+8594*2</f>
        <v>372740</v>
      </c>
      <c r="F43" s="35" t="s">
        <v>30</v>
      </c>
      <c r="G43" s="35" t="s">
        <v>30</v>
      </c>
      <c r="H43" s="35" t="s">
        <v>30</v>
      </c>
      <c r="I43" t="s">
        <v>30</v>
      </c>
      <c r="J43" s="9" t="s">
        <v>36</v>
      </c>
      <c r="K43" s="9"/>
      <c r="L43" s="5"/>
      <c r="M43" s="5" t="s">
        <v>18</v>
      </c>
      <c r="N43" s="5" t="s">
        <v>63</v>
      </c>
      <c r="O43" s="37">
        <v>400007</v>
      </c>
      <c r="P43" s="35">
        <f t="shared" si="0"/>
        <v>7</v>
      </c>
      <c r="Q43" s="35">
        <f t="shared" si="1"/>
        <v>1.7499999999999998E-3</v>
      </c>
    </row>
    <row r="44" spans="1:17" ht="20.100000000000001" customHeight="1" x14ac:dyDescent="0.25">
      <c r="A44" s="5" t="s">
        <v>18</v>
      </c>
      <c r="B44" s="5" t="s">
        <v>59</v>
      </c>
      <c r="C44" s="5">
        <v>1</v>
      </c>
      <c r="D44" s="6" t="s">
        <v>12</v>
      </c>
      <c r="E44" s="45">
        <v>400001</v>
      </c>
      <c r="F44" s="45" t="s">
        <v>217</v>
      </c>
      <c r="G44" s="45">
        <v>7797.5</v>
      </c>
      <c r="H44" s="45">
        <v>1460.8</v>
      </c>
      <c r="I44" s="32" t="s">
        <v>20</v>
      </c>
      <c r="K44" s="9"/>
      <c r="L44" s="5"/>
      <c r="M44" s="5" t="s">
        <v>21</v>
      </c>
      <c r="N44" s="5" t="s">
        <v>63</v>
      </c>
      <c r="O44" s="37">
        <v>400026</v>
      </c>
      <c r="P44" s="35">
        <f t="shared" si="0"/>
        <v>26</v>
      </c>
      <c r="Q44" s="35">
        <f t="shared" si="1"/>
        <v>6.4999999999999997E-3</v>
      </c>
    </row>
    <row r="45" spans="1:17" ht="20.100000000000001" customHeight="1" x14ac:dyDescent="0.25">
      <c r="A45" s="5" t="s">
        <v>21</v>
      </c>
      <c r="B45" s="5" t="s">
        <v>59</v>
      </c>
      <c r="C45" s="5">
        <v>1</v>
      </c>
      <c r="D45" s="6" t="s">
        <v>12</v>
      </c>
      <c r="E45" s="45">
        <v>400007</v>
      </c>
      <c r="F45" s="45" t="s">
        <v>220</v>
      </c>
      <c r="G45" s="45">
        <v>7795</v>
      </c>
      <c r="H45" s="45">
        <v>1460</v>
      </c>
      <c r="I45" s="32" t="s">
        <v>20</v>
      </c>
      <c r="K45" s="9"/>
      <c r="L45" s="5"/>
      <c r="O45" s="34"/>
    </row>
    <row r="46" spans="1:17" ht="20.100000000000001" customHeight="1" x14ac:dyDescent="0.25">
      <c r="A46" s="5" t="s">
        <v>10</v>
      </c>
      <c r="B46" s="5" t="s">
        <v>60</v>
      </c>
      <c r="C46" s="5">
        <v>1</v>
      </c>
      <c r="D46" s="6" t="s">
        <v>12</v>
      </c>
      <c r="E46" s="49">
        <v>400001</v>
      </c>
      <c r="F46" s="49" t="s">
        <v>220</v>
      </c>
      <c r="G46" s="49">
        <v>7794.2</v>
      </c>
      <c r="H46" s="49">
        <v>1459.8</v>
      </c>
      <c r="I46" s="50" t="s">
        <v>20</v>
      </c>
      <c r="K46" s="9" t="s">
        <v>189</v>
      </c>
      <c r="L46" s="5"/>
      <c r="O46" s="34"/>
    </row>
    <row r="47" spans="1:17" ht="20.100000000000001" customHeight="1" x14ac:dyDescent="0.25">
      <c r="A47" s="5" t="s">
        <v>15</v>
      </c>
      <c r="B47" s="5" t="s">
        <v>60</v>
      </c>
      <c r="C47" s="5">
        <v>1</v>
      </c>
      <c r="D47" s="6" t="s">
        <v>12</v>
      </c>
      <c r="E47" s="42">
        <v>364145</v>
      </c>
      <c r="F47" s="42" t="s">
        <v>132</v>
      </c>
      <c r="G47" s="42">
        <v>7184.6</v>
      </c>
      <c r="H47" s="42">
        <v>1340.7</v>
      </c>
      <c r="I47" s="5" t="s">
        <v>33</v>
      </c>
      <c r="K47" s="9"/>
      <c r="L47" s="5"/>
      <c r="O47" s="34"/>
    </row>
    <row r="48" spans="1:17" ht="20.100000000000001" customHeight="1" x14ac:dyDescent="0.25">
      <c r="A48" s="5" t="s">
        <v>18</v>
      </c>
      <c r="B48" s="5" t="s">
        <v>60</v>
      </c>
      <c r="C48" s="5">
        <v>1</v>
      </c>
      <c r="D48" s="6" t="s">
        <v>12</v>
      </c>
      <c r="E48" s="45">
        <v>400001</v>
      </c>
      <c r="F48" s="45" t="s">
        <v>19</v>
      </c>
      <c r="G48" s="45">
        <v>7797.6</v>
      </c>
      <c r="H48" s="45">
        <v>1460.6</v>
      </c>
      <c r="I48" s="32" t="s">
        <v>20</v>
      </c>
      <c r="K48" s="9"/>
      <c r="L48" s="5"/>
      <c r="O48" s="34"/>
    </row>
    <row r="49" spans="1:16" ht="20.100000000000001" customHeight="1" x14ac:dyDescent="0.25">
      <c r="A49" s="5" t="s">
        <v>21</v>
      </c>
      <c r="B49" s="5" t="s">
        <v>60</v>
      </c>
      <c r="C49" s="5">
        <v>1</v>
      </c>
      <c r="D49" s="6" t="s">
        <v>12</v>
      </c>
      <c r="E49" s="49">
        <v>400007</v>
      </c>
      <c r="F49" s="49" t="s">
        <v>22</v>
      </c>
      <c r="G49" s="49">
        <v>7795.1</v>
      </c>
      <c r="H49" s="49">
        <v>1459.9</v>
      </c>
      <c r="I49" s="50" t="s">
        <v>20</v>
      </c>
      <c r="K49" s="9"/>
      <c r="L49" s="5"/>
      <c r="O49" s="34"/>
    </row>
    <row r="50" spans="1:16" ht="20.100000000000001" customHeight="1" x14ac:dyDescent="0.25">
      <c r="A50" s="5" t="s">
        <v>10</v>
      </c>
      <c r="B50" s="5" t="s">
        <v>61</v>
      </c>
      <c r="C50" s="5">
        <v>1</v>
      </c>
      <c r="D50" s="5" t="s">
        <v>62</v>
      </c>
      <c r="E50" s="35" t="s">
        <v>30</v>
      </c>
      <c r="F50" s="35" t="s">
        <v>30</v>
      </c>
      <c r="G50" s="35" t="s">
        <v>30</v>
      </c>
      <c r="H50" s="35" t="s">
        <v>30</v>
      </c>
      <c r="I50" t="s">
        <v>30</v>
      </c>
      <c r="J50" s="9" t="s">
        <v>194</v>
      </c>
      <c r="K50" s="9"/>
      <c r="L50" s="5"/>
      <c r="O50" s="31"/>
      <c r="P50" s="5"/>
    </row>
    <row r="51" spans="1:16" ht="20.100000000000001" customHeight="1" x14ac:dyDescent="0.25">
      <c r="A51" s="5" t="s">
        <v>15</v>
      </c>
      <c r="B51" s="5" t="s">
        <v>61</v>
      </c>
      <c r="C51" s="5">
        <v>1</v>
      </c>
      <c r="D51" s="5" t="s">
        <v>62</v>
      </c>
      <c r="E51" s="35" t="s">
        <v>30</v>
      </c>
      <c r="F51" s="35" t="s">
        <v>30</v>
      </c>
      <c r="G51" s="35" t="s">
        <v>30</v>
      </c>
      <c r="H51" s="35" t="s">
        <v>30</v>
      </c>
      <c r="I51" t="s">
        <v>30</v>
      </c>
      <c r="J51" s="9" t="s">
        <v>194</v>
      </c>
      <c r="K51" s="9"/>
      <c r="L51" s="5"/>
      <c r="O51" s="31"/>
      <c r="P51" s="5"/>
    </row>
    <row r="52" spans="1:16" ht="20.100000000000001" customHeight="1" x14ac:dyDescent="0.25">
      <c r="A52" s="5" t="s">
        <v>18</v>
      </c>
      <c r="B52" s="5" t="s">
        <v>61</v>
      </c>
      <c r="C52" s="5">
        <v>1</v>
      </c>
      <c r="D52" s="5" t="s">
        <v>62</v>
      </c>
      <c r="E52" s="35" t="s">
        <v>30</v>
      </c>
      <c r="F52" s="35" t="s">
        <v>30</v>
      </c>
      <c r="G52" s="35" t="s">
        <v>30</v>
      </c>
      <c r="H52" s="35" t="s">
        <v>30</v>
      </c>
      <c r="I52" t="s">
        <v>30</v>
      </c>
      <c r="J52" s="9" t="s">
        <v>194</v>
      </c>
      <c r="K52" s="9"/>
      <c r="L52" s="5"/>
      <c r="O52" s="31"/>
      <c r="P52" s="5"/>
    </row>
    <row r="53" spans="1:16" ht="20.100000000000001" customHeight="1" x14ac:dyDescent="0.25">
      <c r="A53" s="5" t="s">
        <v>21</v>
      </c>
      <c r="B53" s="5" t="s">
        <v>61</v>
      </c>
      <c r="C53" s="5">
        <v>1</v>
      </c>
      <c r="D53" s="5" t="s">
        <v>62</v>
      </c>
      <c r="E53" s="35" t="s">
        <v>30</v>
      </c>
      <c r="F53" s="35" t="s">
        <v>30</v>
      </c>
      <c r="G53" s="35" t="s">
        <v>30</v>
      </c>
      <c r="H53" s="35" t="s">
        <v>30</v>
      </c>
      <c r="I53" t="s">
        <v>30</v>
      </c>
      <c r="J53" s="9" t="s">
        <v>194</v>
      </c>
      <c r="K53" s="9"/>
      <c r="L53" s="5"/>
      <c r="O53" s="31"/>
      <c r="P53" s="5"/>
    </row>
    <row r="54" spans="1:16" ht="20.100000000000001" customHeight="1" x14ac:dyDescent="0.25">
      <c r="A54" s="5" t="s">
        <v>10</v>
      </c>
      <c r="B54" s="5" t="s">
        <v>63</v>
      </c>
      <c r="C54" s="5">
        <v>1</v>
      </c>
      <c r="D54" s="6" t="s">
        <v>12</v>
      </c>
      <c r="E54" s="42">
        <v>364516</v>
      </c>
      <c r="F54" s="42" t="s">
        <v>221</v>
      </c>
      <c r="G54" s="42">
        <v>7022.9</v>
      </c>
      <c r="H54" s="42">
        <v>1602.4</v>
      </c>
      <c r="I54" s="28" t="s">
        <v>200</v>
      </c>
      <c r="K54" s="9" t="s">
        <v>289</v>
      </c>
      <c r="L54" s="5"/>
      <c r="O54" s="34"/>
    </row>
    <row r="55" spans="1:16" ht="20.100000000000001" customHeight="1" x14ac:dyDescent="0.25">
      <c r="A55" s="5" t="s">
        <v>15</v>
      </c>
      <c r="B55" s="5" t="s">
        <v>63</v>
      </c>
      <c r="C55" s="5">
        <v>1</v>
      </c>
      <c r="D55" s="6" t="s">
        <v>12</v>
      </c>
      <c r="E55" s="42">
        <v>366495</v>
      </c>
      <c r="F55" s="44" t="s">
        <v>16</v>
      </c>
      <c r="G55" s="42">
        <v>7196.5</v>
      </c>
      <c r="H55" s="42">
        <v>1552.5</v>
      </c>
      <c r="I55" s="28" t="s">
        <v>17</v>
      </c>
      <c r="K55" s="9"/>
      <c r="L55" s="5"/>
      <c r="O55" s="34"/>
    </row>
    <row r="56" spans="1:16" ht="20.100000000000001" customHeight="1" x14ac:dyDescent="0.25">
      <c r="A56" s="5" t="s">
        <v>18</v>
      </c>
      <c r="B56" s="5" t="s">
        <v>63</v>
      </c>
      <c r="C56" s="5">
        <v>1</v>
      </c>
      <c r="D56" s="6" t="s">
        <v>12</v>
      </c>
      <c r="E56" s="42">
        <v>400007</v>
      </c>
      <c r="F56" s="42" t="s">
        <v>222</v>
      </c>
      <c r="G56" s="42">
        <v>7717.8</v>
      </c>
      <c r="H56" s="42">
        <v>1651.7</v>
      </c>
      <c r="I56" s="28" t="s">
        <v>201</v>
      </c>
      <c r="K56" s="9"/>
      <c r="L56" s="5"/>
      <c r="O56" s="34"/>
    </row>
    <row r="57" spans="1:16" ht="20.100000000000001" customHeight="1" x14ac:dyDescent="0.25">
      <c r="A57" s="5" t="s">
        <v>21</v>
      </c>
      <c r="B57" s="5" t="s">
        <v>63</v>
      </c>
      <c r="C57" s="5">
        <v>1</v>
      </c>
      <c r="D57" s="6" t="s">
        <v>12</v>
      </c>
      <c r="E57" s="42">
        <v>400026</v>
      </c>
      <c r="F57" s="42" t="s">
        <v>223</v>
      </c>
      <c r="G57" s="42">
        <v>7677.3</v>
      </c>
      <c r="H57" s="42">
        <v>1733.1</v>
      </c>
      <c r="I57" s="28" t="s">
        <v>201</v>
      </c>
      <c r="K57" s="9"/>
      <c r="L57" s="5"/>
      <c r="O57" s="34"/>
    </row>
    <row r="59" spans="1:16" x14ac:dyDescent="0.25">
      <c r="M59" s="60">
        <v>400000</v>
      </c>
    </row>
  </sheetData>
  <autoFilter ref="M1:Q1" xr:uid="{D7186BC1-F986-4CCD-AB76-14C449947B37}"/>
  <conditionalFormatting sqref="Q2:Q4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000000000000007" right="0.70000000000000007" top="0.75" bottom="0.75" header="0.30000000000000004" footer="0.30000000000000004"/>
  <pageSetup paperSize="9" fitToWidth="0" fitToHeight="0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9"/>
  <sheetViews>
    <sheetView topLeftCell="C1" zoomScale="115" zoomScaleNormal="115" workbookViewId="0">
      <selection activeCell="G10" sqref="G10"/>
    </sheetView>
  </sheetViews>
  <sheetFormatPr defaultRowHeight="15" x14ac:dyDescent="0.25"/>
  <cols>
    <col min="1" max="3" width="12.7109375" customWidth="1"/>
    <col min="4" max="4" width="40.85546875" style="20" customWidth="1"/>
    <col min="5" max="11" width="12.7109375" customWidth="1"/>
    <col min="14" max="15" width="7.5703125" style="5" customWidth="1"/>
    <col min="16" max="16" width="11.140625" style="5" bestFit="1" customWidth="1"/>
    <col min="17" max="17" width="24.140625" customWidth="1"/>
    <col min="18" max="18" width="30.42578125" customWidth="1"/>
  </cols>
  <sheetData>
    <row r="1" spans="1:18" ht="20.100000000000001" customHeight="1" thickBot="1" x14ac:dyDescent="0.3">
      <c r="A1" s="15" t="s">
        <v>0</v>
      </c>
      <c r="B1" s="16" t="s">
        <v>1</v>
      </c>
      <c r="C1" s="16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8" t="s">
        <v>9</v>
      </c>
      <c r="K1" t="s">
        <v>169</v>
      </c>
      <c r="N1" s="1" t="s">
        <v>0</v>
      </c>
      <c r="O1" s="2" t="s">
        <v>1</v>
      </c>
      <c r="P1" s="3" t="s">
        <v>4</v>
      </c>
      <c r="Q1" s="24" t="s">
        <v>127</v>
      </c>
      <c r="R1" s="24" t="s">
        <v>140</v>
      </c>
    </row>
    <row r="2" spans="1:18" ht="20.100000000000001" customHeight="1" x14ac:dyDescent="0.25">
      <c r="A2" t="s">
        <v>64</v>
      </c>
      <c r="B2" t="s">
        <v>11</v>
      </c>
      <c r="C2">
        <v>2</v>
      </c>
      <c r="D2" s="19" t="s">
        <v>65</v>
      </c>
      <c r="E2" s="42">
        <v>155466</v>
      </c>
      <c r="F2" s="42" t="s">
        <v>224</v>
      </c>
      <c r="G2" s="42">
        <v>2883.8</v>
      </c>
      <c r="H2" s="42">
        <v>894.1</v>
      </c>
      <c r="I2" s="7" t="s">
        <v>79</v>
      </c>
      <c r="J2" s="8"/>
      <c r="K2" s="9" t="s">
        <v>170</v>
      </c>
      <c r="N2" s="5" t="s">
        <v>64</v>
      </c>
      <c r="O2" s="5" t="s">
        <v>11</v>
      </c>
      <c r="P2" s="34">
        <v>155466</v>
      </c>
      <c r="Q2">
        <f>P2-$M$59</f>
        <v>-4054</v>
      </c>
      <c r="R2" s="35">
        <f>ABS((Q2/$M$59)*100)</f>
        <v>2.5413741223671011</v>
      </c>
    </row>
    <row r="3" spans="1:18" ht="20.100000000000001" customHeight="1" x14ac:dyDescent="0.25">
      <c r="A3" t="s">
        <v>67</v>
      </c>
      <c r="B3" t="s">
        <v>11</v>
      </c>
      <c r="C3">
        <v>2</v>
      </c>
      <c r="D3" s="19" t="s">
        <v>65</v>
      </c>
      <c r="E3" s="42">
        <v>151046</v>
      </c>
      <c r="F3" s="42" t="s">
        <v>225</v>
      </c>
      <c r="G3" s="42">
        <v>2802.4</v>
      </c>
      <c r="H3" s="42">
        <v>845.7</v>
      </c>
      <c r="I3" s="7" t="s">
        <v>80</v>
      </c>
      <c r="J3" s="9"/>
      <c r="K3" s="9"/>
      <c r="N3" s="5" t="s">
        <v>67</v>
      </c>
      <c r="O3" s="5" t="s">
        <v>11</v>
      </c>
      <c r="P3" s="34">
        <v>151046</v>
      </c>
      <c r="Q3">
        <f t="shared" ref="Q3:Q37" si="0">P3-$M$59</f>
        <v>-8474</v>
      </c>
      <c r="R3" s="35">
        <f t="shared" ref="R3:R37" si="1">ABS((Q3/$M$59)*100)</f>
        <v>5.312186559679037</v>
      </c>
    </row>
    <row r="4" spans="1:18" ht="20.100000000000001" customHeight="1" x14ac:dyDescent="0.25">
      <c r="A4" t="s">
        <v>69</v>
      </c>
      <c r="B4" t="s">
        <v>11</v>
      </c>
      <c r="C4">
        <v>2</v>
      </c>
      <c r="D4" s="19" t="s">
        <v>65</v>
      </c>
      <c r="E4" s="42">
        <v>159564</v>
      </c>
      <c r="F4" s="42" t="s">
        <v>226</v>
      </c>
      <c r="G4" s="42">
        <v>3005.8</v>
      </c>
      <c r="H4" s="42">
        <v>760.5</v>
      </c>
      <c r="I4" s="7" t="s">
        <v>81</v>
      </c>
      <c r="J4" s="9"/>
      <c r="K4" s="9"/>
      <c r="N4" s="5" t="s">
        <v>69</v>
      </c>
      <c r="O4" s="5" t="s">
        <v>11</v>
      </c>
      <c r="P4" s="34">
        <v>159564</v>
      </c>
      <c r="Q4">
        <f t="shared" si="0"/>
        <v>44</v>
      </c>
      <c r="R4" s="35">
        <f t="shared" si="1"/>
        <v>2.7582748244734202E-2</v>
      </c>
    </row>
    <row r="5" spans="1:18" ht="20.100000000000001" customHeight="1" x14ac:dyDescent="0.25">
      <c r="A5" t="s">
        <v>71</v>
      </c>
      <c r="B5" t="s">
        <v>11</v>
      </c>
      <c r="C5">
        <v>2</v>
      </c>
      <c r="D5" s="19" t="s">
        <v>65</v>
      </c>
      <c r="E5" s="42">
        <v>159632</v>
      </c>
      <c r="F5" s="42" t="s">
        <v>227</v>
      </c>
      <c r="G5" s="42">
        <v>3002.4</v>
      </c>
      <c r="H5" s="42">
        <v>763.6</v>
      </c>
      <c r="I5" s="7" t="s">
        <v>81</v>
      </c>
      <c r="J5" s="9"/>
      <c r="K5" s="9"/>
      <c r="N5" s="5" t="s">
        <v>71</v>
      </c>
      <c r="O5" s="5" t="s">
        <v>11</v>
      </c>
      <c r="P5" s="34">
        <v>159632</v>
      </c>
      <c r="Q5">
        <f t="shared" si="0"/>
        <v>112</v>
      </c>
      <c r="R5" s="35">
        <f t="shared" si="1"/>
        <v>7.0210631895687062E-2</v>
      </c>
    </row>
    <row r="6" spans="1:18" ht="20.100000000000001" customHeight="1" x14ac:dyDescent="0.25">
      <c r="A6" t="s">
        <v>64</v>
      </c>
      <c r="B6" t="s">
        <v>23</v>
      </c>
      <c r="C6">
        <v>2</v>
      </c>
      <c r="D6" s="19" t="s">
        <v>65</v>
      </c>
      <c r="E6" s="42">
        <v>159550</v>
      </c>
      <c r="F6" s="42" t="s">
        <v>228</v>
      </c>
      <c r="G6" s="42">
        <v>3068.5</v>
      </c>
      <c r="H6" s="42">
        <v>574.20000000000005</v>
      </c>
      <c r="I6" s="5" t="s">
        <v>81</v>
      </c>
      <c r="J6" s="9" t="s">
        <v>83</v>
      </c>
      <c r="K6" s="9" t="s">
        <v>171</v>
      </c>
      <c r="N6" s="5" t="s">
        <v>64</v>
      </c>
      <c r="O6" s="5" t="s">
        <v>23</v>
      </c>
      <c r="P6" s="34">
        <v>159550</v>
      </c>
      <c r="Q6">
        <f t="shared" si="0"/>
        <v>30</v>
      </c>
      <c r="R6" s="35">
        <f t="shared" si="1"/>
        <v>1.8806419257773318E-2</v>
      </c>
    </row>
    <row r="7" spans="1:18" ht="20.100000000000001" customHeight="1" x14ac:dyDescent="0.25">
      <c r="A7" t="s">
        <v>67</v>
      </c>
      <c r="B7" t="s">
        <v>23</v>
      </c>
      <c r="C7">
        <v>2</v>
      </c>
      <c r="D7" s="19" t="s">
        <v>65</v>
      </c>
      <c r="E7" s="42">
        <v>151023</v>
      </c>
      <c r="F7" s="42" t="s">
        <v>229</v>
      </c>
      <c r="G7" s="42">
        <v>2957.1</v>
      </c>
      <c r="H7" s="42">
        <v>546.6</v>
      </c>
      <c r="I7" s="5" t="s">
        <v>84</v>
      </c>
      <c r="J7" s="20"/>
      <c r="K7" s="9"/>
      <c r="N7" s="5" t="s">
        <v>67</v>
      </c>
      <c r="O7" s="5" t="s">
        <v>23</v>
      </c>
      <c r="P7" s="34">
        <v>151023</v>
      </c>
      <c r="Q7">
        <f t="shared" si="0"/>
        <v>-8497</v>
      </c>
      <c r="R7" s="35">
        <f t="shared" si="1"/>
        <v>5.3266048144433302</v>
      </c>
    </row>
    <row r="8" spans="1:18" ht="20.100000000000001" customHeight="1" x14ac:dyDescent="0.25">
      <c r="A8" t="s">
        <v>69</v>
      </c>
      <c r="B8" t="s">
        <v>23</v>
      </c>
      <c r="C8">
        <v>2</v>
      </c>
      <c r="D8" s="19" t="s">
        <v>65</v>
      </c>
      <c r="E8" s="42">
        <v>159530</v>
      </c>
      <c r="F8" s="42" t="s">
        <v>230</v>
      </c>
      <c r="G8" s="42">
        <v>3090.6</v>
      </c>
      <c r="H8" s="42">
        <v>577.79999999999995</v>
      </c>
      <c r="I8" s="5" t="s">
        <v>81</v>
      </c>
      <c r="J8" s="20"/>
      <c r="K8" s="9"/>
      <c r="N8" s="5" t="s">
        <v>69</v>
      </c>
      <c r="O8" s="5" t="s">
        <v>23</v>
      </c>
      <c r="P8" s="34">
        <v>159530</v>
      </c>
      <c r="Q8">
        <f t="shared" si="0"/>
        <v>10</v>
      </c>
      <c r="R8" s="35">
        <f t="shared" si="1"/>
        <v>6.2688064192577735E-3</v>
      </c>
    </row>
    <row r="9" spans="1:18" ht="20.100000000000001" customHeight="1" x14ac:dyDescent="0.25">
      <c r="A9" t="s">
        <v>71</v>
      </c>
      <c r="B9" t="s">
        <v>23</v>
      </c>
      <c r="C9">
        <v>2</v>
      </c>
      <c r="D9" s="19" t="s">
        <v>65</v>
      </c>
      <c r="E9" s="42">
        <v>159553</v>
      </c>
      <c r="F9" s="42" t="s">
        <v>231</v>
      </c>
      <c r="G9" s="42">
        <v>3091.3</v>
      </c>
      <c r="H9" s="42">
        <v>574</v>
      </c>
      <c r="I9" s="5" t="s">
        <v>85</v>
      </c>
      <c r="J9" s="20"/>
      <c r="K9" s="9"/>
      <c r="N9" s="5" t="s">
        <v>71</v>
      </c>
      <c r="O9" s="5" t="s">
        <v>23</v>
      </c>
      <c r="P9" s="34">
        <v>159553</v>
      </c>
      <c r="Q9">
        <f t="shared" si="0"/>
        <v>33</v>
      </c>
      <c r="R9" s="35">
        <f t="shared" si="1"/>
        <v>2.0687061183550653E-2</v>
      </c>
    </row>
    <row r="10" spans="1:18" ht="20.100000000000001" customHeight="1" x14ac:dyDescent="0.25">
      <c r="A10" t="s">
        <v>64</v>
      </c>
      <c r="B10" t="s">
        <v>29</v>
      </c>
      <c r="C10">
        <v>2</v>
      </c>
      <c r="D10" s="19" t="s">
        <v>65</v>
      </c>
      <c r="E10" s="35" t="s">
        <v>30</v>
      </c>
      <c r="F10" s="35" t="s">
        <v>30</v>
      </c>
      <c r="G10" s="35" t="s">
        <v>30</v>
      </c>
      <c r="H10" s="35" t="s">
        <v>30</v>
      </c>
      <c r="I10" t="s">
        <v>30</v>
      </c>
      <c r="J10" s="9" t="s">
        <v>31</v>
      </c>
      <c r="K10" s="9" t="s">
        <v>172</v>
      </c>
      <c r="N10" s="5" t="s">
        <v>64</v>
      </c>
      <c r="O10" s="5" t="s">
        <v>32</v>
      </c>
      <c r="P10" s="34">
        <v>159608</v>
      </c>
      <c r="Q10">
        <f t="shared" si="0"/>
        <v>88</v>
      </c>
      <c r="R10" s="35">
        <f t="shared" si="1"/>
        <v>5.5165496489468405E-2</v>
      </c>
    </row>
    <row r="11" spans="1:18" ht="20.100000000000001" customHeight="1" x14ac:dyDescent="0.25">
      <c r="A11" t="s">
        <v>67</v>
      </c>
      <c r="B11" t="s">
        <v>29</v>
      </c>
      <c r="C11">
        <v>2</v>
      </c>
      <c r="D11" s="19" t="s">
        <v>65</v>
      </c>
      <c r="E11" s="35" t="s">
        <v>30</v>
      </c>
      <c r="F11" s="35" t="s">
        <v>30</v>
      </c>
      <c r="G11" s="35" t="s">
        <v>30</v>
      </c>
      <c r="H11" s="35" t="s">
        <v>30</v>
      </c>
      <c r="I11" t="s">
        <v>30</v>
      </c>
      <c r="J11" s="9" t="s">
        <v>31</v>
      </c>
      <c r="K11" s="9"/>
      <c r="N11" s="5" t="s">
        <v>67</v>
      </c>
      <c r="O11" s="5" t="s">
        <v>32</v>
      </c>
      <c r="P11" s="34">
        <v>151053</v>
      </c>
      <c r="Q11">
        <f t="shared" si="0"/>
        <v>-8467</v>
      </c>
      <c r="R11" s="35">
        <f t="shared" si="1"/>
        <v>5.3077983951855572</v>
      </c>
    </row>
    <row r="12" spans="1:18" ht="20.100000000000001" customHeight="1" x14ac:dyDescent="0.25">
      <c r="A12" t="s">
        <v>69</v>
      </c>
      <c r="B12" t="s">
        <v>29</v>
      </c>
      <c r="C12">
        <v>2</v>
      </c>
      <c r="D12" s="19" t="s">
        <v>65</v>
      </c>
      <c r="E12" s="35" t="s">
        <v>30</v>
      </c>
      <c r="F12" s="35" t="s">
        <v>30</v>
      </c>
      <c r="G12" s="35" t="s">
        <v>30</v>
      </c>
      <c r="H12" s="35" t="s">
        <v>30</v>
      </c>
      <c r="I12" t="s">
        <v>30</v>
      </c>
      <c r="J12" s="9" t="s">
        <v>31</v>
      </c>
      <c r="K12" s="9"/>
      <c r="N12" s="5" t="s">
        <v>69</v>
      </c>
      <c r="O12" s="5" t="s">
        <v>32</v>
      </c>
      <c r="P12" s="34">
        <v>159574</v>
      </c>
      <c r="Q12">
        <f t="shared" si="0"/>
        <v>54</v>
      </c>
      <c r="R12" s="35">
        <f t="shared" si="1"/>
        <v>3.3851554663991978E-2</v>
      </c>
    </row>
    <row r="13" spans="1:18" ht="20.100000000000001" customHeight="1" x14ac:dyDescent="0.25">
      <c r="A13" t="s">
        <v>71</v>
      </c>
      <c r="B13" t="s">
        <v>29</v>
      </c>
      <c r="C13">
        <v>2</v>
      </c>
      <c r="D13" s="19" t="s">
        <v>65</v>
      </c>
      <c r="E13" s="35" t="s">
        <v>30</v>
      </c>
      <c r="F13" s="35" t="s">
        <v>30</v>
      </c>
      <c r="G13" s="35" t="s">
        <v>30</v>
      </c>
      <c r="H13" s="35" t="s">
        <v>30</v>
      </c>
      <c r="I13" t="s">
        <v>30</v>
      </c>
      <c r="J13" s="9" t="s">
        <v>31</v>
      </c>
      <c r="K13" s="9"/>
      <c r="N13" s="5" t="s">
        <v>71</v>
      </c>
      <c r="O13" s="5" t="s">
        <v>32</v>
      </c>
      <c r="P13" s="34">
        <v>159634</v>
      </c>
      <c r="Q13">
        <f t="shared" si="0"/>
        <v>114</v>
      </c>
      <c r="R13" s="35">
        <f t="shared" si="1"/>
        <v>7.1464393179538607E-2</v>
      </c>
    </row>
    <row r="14" spans="1:18" ht="20.100000000000001" customHeight="1" x14ac:dyDescent="0.25">
      <c r="A14" t="s">
        <v>64</v>
      </c>
      <c r="B14" t="s">
        <v>32</v>
      </c>
      <c r="C14">
        <v>2</v>
      </c>
      <c r="D14" s="19" t="s">
        <v>65</v>
      </c>
      <c r="E14" s="42">
        <v>159608</v>
      </c>
      <c r="F14" s="42" t="s">
        <v>232</v>
      </c>
      <c r="G14" s="42">
        <v>3003.1</v>
      </c>
      <c r="H14" s="42">
        <v>763.7</v>
      </c>
      <c r="I14" t="s">
        <v>81</v>
      </c>
      <c r="J14" s="8"/>
      <c r="K14" s="9" t="s">
        <v>173</v>
      </c>
      <c r="N14" s="5" t="s">
        <v>64</v>
      </c>
      <c r="O14" s="5" t="s">
        <v>34</v>
      </c>
      <c r="P14" s="34">
        <v>158759</v>
      </c>
      <c r="Q14">
        <f t="shared" si="0"/>
        <v>-761</v>
      </c>
      <c r="R14" s="35">
        <f t="shared" si="1"/>
        <v>0.47705616850551658</v>
      </c>
    </row>
    <row r="15" spans="1:18" ht="20.100000000000001" customHeight="1" x14ac:dyDescent="0.25">
      <c r="A15" t="s">
        <v>67</v>
      </c>
      <c r="B15" t="s">
        <v>32</v>
      </c>
      <c r="C15">
        <v>2</v>
      </c>
      <c r="D15" s="19" t="s">
        <v>65</v>
      </c>
      <c r="E15" s="42">
        <v>151053</v>
      </c>
      <c r="F15" s="42" t="s">
        <v>233</v>
      </c>
      <c r="G15" s="42">
        <v>2802.5</v>
      </c>
      <c r="H15" s="42">
        <v>845.7</v>
      </c>
      <c r="I15" t="s">
        <v>80</v>
      </c>
      <c r="J15" s="20"/>
      <c r="K15" s="9"/>
      <c r="N15" s="5" t="s">
        <v>67</v>
      </c>
      <c r="O15" s="5" t="s">
        <v>34</v>
      </c>
      <c r="P15" s="31">
        <f>3369*2+74078+74043</f>
        <v>154859</v>
      </c>
      <c r="Q15">
        <f t="shared" si="0"/>
        <v>-4661</v>
      </c>
      <c r="R15" s="35">
        <f t="shared" si="1"/>
        <v>2.9218906720160485</v>
      </c>
    </row>
    <row r="16" spans="1:18" ht="20.100000000000001" customHeight="1" x14ac:dyDescent="0.25">
      <c r="A16" t="s">
        <v>69</v>
      </c>
      <c r="B16" t="s">
        <v>32</v>
      </c>
      <c r="C16">
        <v>2</v>
      </c>
      <c r="D16" s="19" t="s">
        <v>65</v>
      </c>
      <c r="E16" s="42">
        <v>159574</v>
      </c>
      <c r="F16" s="42" t="s">
        <v>234</v>
      </c>
      <c r="G16" s="42">
        <v>3005.8</v>
      </c>
      <c r="H16" s="42">
        <v>760.3</v>
      </c>
      <c r="I16" s="27" t="s">
        <v>81</v>
      </c>
      <c r="J16" s="20"/>
      <c r="K16" s="9"/>
      <c r="N16" s="5" t="s">
        <v>69</v>
      </c>
      <c r="O16" s="5" t="s">
        <v>34</v>
      </c>
      <c r="P16" s="31">
        <f>80040+80001</f>
        <v>160041</v>
      </c>
      <c r="Q16">
        <f t="shared" si="0"/>
        <v>521</v>
      </c>
      <c r="R16" s="35">
        <f t="shared" si="1"/>
        <v>0.32660481444333</v>
      </c>
    </row>
    <row r="17" spans="1:18" ht="20.100000000000001" customHeight="1" x14ac:dyDescent="0.25">
      <c r="A17" t="s">
        <v>71</v>
      </c>
      <c r="B17" t="s">
        <v>32</v>
      </c>
      <c r="C17">
        <v>2</v>
      </c>
      <c r="D17" s="19" t="s">
        <v>65</v>
      </c>
      <c r="E17" s="42">
        <v>159634</v>
      </c>
      <c r="F17" s="42" t="s">
        <v>227</v>
      </c>
      <c r="G17" s="42">
        <v>3002.4</v>
      </c>
      <c r="H17" s="42">
        <v>763.5</v>
      </c>
      <c r="I17" s="27" t="s">
        <v>81</v>
      </c>
      <c r="J17" s="20"/>
      <c r="K17" s="9"/>
      <c r="N17" s="5" t="s">
        <v>71</v>
      </c>
      <c r="O17" s="5" t="s">
        <v>34</v>
      </c>
      <c r="P17" s="31">
        <f>80057+80018</f>
        <v>160075</v>
      </c>
      <c r="Q17">
        <f t="shared" si="0"/>
        <v>555</v>
      </c>
      <c r="R17" s="35">
        <f t="shared" si="1"/>
        <v>0.34791875626880642</v>
      </c>
    </row>
    <row r="18" spans="1:18" ht="20.100000000000001" customHeight="1" x14ac:dyDescent="0.25">
      <c r="A18" t="s">
        <v>64</v>
      </c>
      <c r="B18" t="s">
        <v>34</v>
      </c>
      <c r="C18">
        <v>2</v>
      </c>
      <c r="D18" s="19" t="s">
        <v>65</v>
      </c>
      <c r="E18" s="42">
        <v>158759</v>
      </c>
      <c r="F18" s="42" t="s">
        <v>235</v>
      </c>
      <c r="G18" s="42">
        <v>3038.3</v>
      </c>
      <c r="H18" s="42">
        <v>639.6</v>
      </c>
      <c r="I18" s="30" t="s">
        <v>113</v>
      </c>
      <c r="J18" s="9"/>
      <c r="K18" s="9" t="s">
        <v>179</v>
      </c>
      <c r="N18" s="5" t="s">
        <v>67</v>
      </c>
      <c r="O18" s="5" t="s">
        <v>38</v>
      </c>
      <c r="P18" s="34">
        <v>148996</v>
      </c>
      <c r="Q18">
        <f t="shared" si="0"/>
        <v>-10524</v>
      </c>
      <c r="R18" s="35">
        <f t="shared" si="1"/>
        <v>6.5972918756268806</v>
      </c>
    </row>
    <row r="19" spans="1:18" ht="20.100000000000001" customHeight="1" x14ac:dyDescent="0.25">
      <c r="A19" t="s">
        <v>67</v>
      </c>
      <c r="B19" t="s">
        <v>34</v>
      </c>
      <c r="C19">
        <v>2</v>
      </c>
      <c r="D19" s="19" t="s">
        <v>65</v>
      </c>
      <c r="E19" s="35">
        <f>3369*2+74078+74043</f>
        <v>154859</v>
      </c>
      <c r="F19" s="42" t="s">
        <v>30</v>
      </c>
      <c r="G19" s="42" t="s">
        <v>30</v>
      </c>
      <c r="H19" s="42" t="s">
        <v>30</v>
      </c>
      <c r="I19" s="11" t="s">
        <v>30</v>
      </c>
      <c r="J19" s="9" t="s">
        <v>36</v>
      </c>
      <c r="K19" s="9"/>
      <c r="N19" s="5" t="s">
        <v>69</v>
      </c>
      <c r="O19" s="5" t="s">
        <v>38</v>
      </c>
      <c r="P19" s="34">
        <v>156545</v>
      </c>
      <c r="Q19">
        <f t="shared" si="0"/>
        <v>-2975</v>
      </c>
      <c r="R19" s="35">
        <f t="shared" si="1"/>
        <v>1.8649699097291874</v>
      </c>
    </row>
    <row r="20" spans="1:18" ht="20.100000000000001" customHeight="1" x14ac:dyDescent="0.25">
      <c r="A20" t="s">
        <v>69</v>
      </c>
      <c r="B20" t="s">
        <v>34</v>
      </c>
      <c r="C20">
        <v>2</v>
      </c>
      <c r="D20" s="19" t="s">
        <v>65</v>
      </c>
      <c r="E20" s="35">
        <f>80040+80001</f>
        <v>160041</v>
      </c>
      <c r="F20" s="42" t="s">
        <v>30</v>
      </c>
      <c r="G20" s="42" t="s">
        <v>30</v>
      </c>
      <c r="H20" s="42" t="s">
        <v>30</v>
      </c>
      <c r="I20" s="11" t="s">
        <v>30</v>
      </c>
      <c r="J20" s="9" t="s">
        <v>37</v>
      </c>
      <c r="K20" s="9"/>
      <c r="N20" s="5" t="s">
        <v>71</v>
      </c>
      <c r="O20" s="5" t="s">
        <v>38</v>
      </c>
      <c r="P20" s="34">
        <v>156628</v>
      </c>
      <c r="Q20">
        <f t="shared" si="0"/>
        <v>-2892</v>
      </c>
      <c r="R20" s="35">
        <f t="shared" si="1"/>
        <v>1.8129388164493481</v>
      </c>
    </row>
    <row r="21" spans="1:18" ht="20.100000000000001" customHeight="1" x14ac:dyDescent="0.25">
      <c r="A21" t="s">
        <v>71</v>
      </c>
      <c r="B21" t="s">
        <v>34</v>
      </c>
      <c r="C21">
        <v>2</v>
      </c>
      <c r="D21" s="19" t="s">
        <v>65</v>
      </c>
      <c r="E21" s="35">
        <f>80057+80018</f>
        <v>160075</v>
      </c>
      <c r="F21" s="42" t="s">
        <v>30</v>
      </c>
      <c r="G21" s="42" t="s">
        <v>30</v>
      </c>
      <c r="H21" s="42" t="s">
        <v>30</v>
      </c>
      <c r="I21" s="11" t="s">
        <v>30</v>
      </c>
      <c r="J21" s="9" t="s">
        <v>37</v>
      </c>
      <c r="K21" s="9"/>
      <c r="N21" s="5" t="s">
        <v>64</v>
      </c>
      <c r="O21" s="31" t="s">
        <v>45</v>
      </c>
      <c r="P21" s="34">
        <v>160127</v>
      </c>
      <c r="Q21">
        <f t="shared" si="0"/>
        <v>607</v>
      </c>
      <c r="R21" s="35">
        <f t="shared" si="1"/>
        <v>0.38051654964894688</v>
      </c>
    </row>
    <row r="22" spans="1:18" ht="20.100000000000001" customHeight="1" x14ac:dyDescent="0.25">
      <c r="A22" t="s">
        <v>64</v>
      </c>
      <c r="B22" t="s">
        <v>38</v>
      </c>
      <c r="C22">
        <v>2</v>
      </c>
      <c r="D22" s="19" t="s">
        <v>65</v>
      </c>
      <c r="E22" s="35" t="s">
        <v>30</v>
      </c>
      <c r="F22" s="35" t="s">
        <v>30</v>
      </c>
      <c r="G22" s="35" t="s">
        <v>30</v>
      </c>
      <c r="H22" s="35" t="s">
        <v>30</v>
      </c>
      <c r="I22" t="s">
        <v>30</v>
      </c>
      <c r="J22" s="9" t="s">
        <v>39</v>
      </c>
      <c r="K22" s="9" t="s">
        <v>175</v>
      </c>
      <c r="N22" s="5" t="s">
        <v>67</v>
      </c>
      <c r="O22" s="31" t="s">
        <v>45</v>
      </c>
      <c r="P22" s="34">
        <v>154885</v>
      </c>
      <c r="Q22">
        <f t="shared" si="0"/>
        <v>-4635</v>
      </c>
      <c r="R22" s="35">
        <f t="shared" si="1"/>
        <v>2.9055917753259779</v>
      </c>
    </row>
    <row r="23" spans="1:18" ht="20.100000000000001" customHeight="1" x14ac:dyDescent="0.25">
      <c r="A23" t="s">
        <v>67</v>
      </c>
      <c r="B23" t="s">
        <v>38</v>
      </c>
      <c r="C23">
        <v>2</v>
      </c>
      <c r="D23" s="19" t="s">
        <v>65</v>
      </c>
      <c r="E23" s="42">
        <v>148996</v>
      </c>
      <c r="F23" s="42" t="s">
        <v>236</v>
      </c>
      <c r="G23" s="42">
        <v>2762</v>
      </c>
      <c r="H23" s="42">
        <v>768.5</v>
      </c>
      <c r="I23" t="s">
        <v>126</v>
      </c>
      <c r="J23" s="38" t="s">
        <v>41</v>
      </c>
      <c r="K23" s="9"/>
      <c r="N23" s="5" t="s">
        <v>69</v>
      </c>
      <c r="O23" s="31" t="s">
        <v>45</v>
      </c>
      <c r="P23" s="34">
        <v>159536</v>
      </c>
      <c r="Q23">
        <f t="shared" si="0"/>
        <v>16</v>
      </c>
      <c r="R23" s="35">
        <f t="shared" si="1"/>
        <v>1.0030090270812437E-2</v>
      </c>
    </row>
    <row r="24" spans="1:18" ht="20.100000000000001" customHeight="1" x14ac:dyDescent="0.25">
      <c r="A24" t="s">
        <v>69</v>
      </c>
      <c r="B24" t="s">
        <v>38</v>
      </c>
      <c r="C24">
        <v>2</v>
      </c>
      <c r="D24" s="19" t="s">
        <v>65</v>
      </c>
      <c r="E24" s="42">
        <v>156545</v>
      </c>
      <c r="F24" s="42" t="s">
        <v>237</v>
      </c>
      <c r="G24" s="42">
        <v>2994.9</v>
      </c>
      <c r="H24" s="42">
        <v>656.5</v>
      </c>
      <c r="I24" t="s">
        <v>141</v>
      </c>
      <c r="J24" s="20"/>
      <c r="K24" s="9"/>
      <c r="N24" s="5" t="s">
        <v>71</v>
      </c>
      <c r="O24" s="31" t="s">
        <v>45</v>
      </c>
      <c r="P24" s="34">
        <v>159621</v>
      </c>
      <c r="Q24">
        <f t="shared" si="0"/>
        <v>101</v>
      </c>
      <c r="R24" s="35">
        <f t="shared" si="1"/>
        <v>6.3314944834503506E-2</v>
      </c>
    </row>
    <row r="25" spans="1:18" ht="20.100000000000001" customHeight="1" x14ac:dyDescent="0.25">
      <c r="A25" t="s">
        <v>71</v>
      </c>
      <c r="B25" t="s">
        <v>38</v>
      </c>
      <c r="C25">
        <v>2</v>
      </c>
      <c r="D25" s="19" t="s">
        <v>65</v>
      </c>
      <c r="E25" s="42">
        <v>156628</v>
      </c>
      <c r="F25" s="42" t="s">
        <v>238</v>
      </c>
      <c r="G25" s="42">
        <v>2961.3</v>
      </c>
      <c r="H25" s="42">
        <v>723.5</v>
      </c>
      <c r="I25" t="s">
        <v>141</v>
      </c>
      <c r="J25" s="20"/>
      <c r="K25" s="9"/>
      <c r="N25" s="5" t="s">
        <v>64</v>
      </c>
      <c r="O25" s="5" t="s">
        <v>54</v>
      </c>
      <c r="P25" s="34">
        <v>55090</v>
      </c>
      <c r="Q25">
        <f t="shared" si="0"/>
        <v>-104430</v>
      </c>
      <c r="R25" s="35">
        <f t="shared" si="1"/>
        <v>65.46514543630893</v>
      </c>
    </row>
    <row r="26" spans="1:18" ht="20.100000000000001" customHeight="1" x14ac:dyDescent="0.25">
      <c r="A26" t="s">
        <v>64</v>
      </c>
      <c r="B26" t="s">
        <v>45</v>
      </c>
      <c r="C26">
        <v>2</v>
      </c>
      <c r="D26" s="19" t="s">
        <v>65</v>
      </c>
      <c r="E26" s="42">
        <v>160127</v>
      </c>
      <c r="F26" s="42" t="s">
        <v>239</v>
      </c>
      <c r="G26" s="42">
        <v>3016.1</v>
      </c>
      <c r="H26" s="42">
        <v>746.6</v>
      </c>
      <c r="I26" t="s">
        <v>142</v>
      </c>
      <c r="J26" s="39" t="s">
        <v>48</v>
      </c>
      <c r="K26" s="9" t="s">
        <v>176</v>
      </c>
      <c r="N26" s="5" t="s">
        <v>64</v>
      </c>
      <c r="O26" s="5" t="s">
        <v>58</v>
      </c>
      <c r="P26" s="34">
        <v>159558</v>
      </c>
      <c r="Q26">
        <f t="shared" si="0"/>
        <v>38</v>
      </c>
      <c r="R26" s="35">
        <f t="shared" si="1"/>
        <v>2.3821464393179538E-2</v>
      </c>
    </row>
    <row r="27" spans="1:18" ht="20.100000000000001" customHeight="1" x14ac:dyDescent="0.25">
      <c r="A27" t="s">
        <v>67</v>
      </c>
      <c r="B27" t="s">
        <v>45</v>
      </c>
      <c r="C27">
        <v>2</v>
      </c>
      <c r="D27" s="19" t="s">
        <v>65</v>
      </c>
      <c r="E27" s="42">
        <v>154885</v>
      </c>
      <c r="F27" s="44" t="s">
        <v>143</v>
      </c>
      <c r="G27" s="42">
        <v>2914.2</v>
      </c>
      <c r="H27" s="42">
        <v>809.2</v>
      </c>
      <c r="I27" t="s">
        <v>144</v>
      </c>
      <c r="J27" s="20"/>
      <c r="K27" s="9"/>
      <c r="N27" s="5" t="s">
        <v>67</v>
      </c>
      <c r="O27" s="5" t="s">
        <v>58</v>
      </c>
      <c r="P27" s="34">
        <v>150980</v>
      </c>
      <c r="Q27">
        <f t="shared" si="0"/>
        <v>-8540</v>
      </c>
      <c r="R27" s="35">
        <f t="shared" si="1"/>
        <v>5.3535606820461386</v>
      </c>
    </row>
    <row r="28" spans="1:18" ht="20.100000000000001" customHeight="1" x14ac:dyDescent="0.25">
      <c r="A28" t="s">
        <v>69</v>
      </c>
      <c r="B28" t="s">
        <v>45</v>
      </c>
      <c r="C28">
        <v>2</v>
      </c>
      <c r="D28" s="19" t="s">
        <v>65</v>
      </c>
      <c r="E28" s="42">
        <v>159536</v>
      </c>
      <c r="F28" s="42" t="s">
        <v>240</v>
      </c>
      <c r="G28" s="42">
        <v>3052.1</v>
      </c>
      <c r="H28" s="42">
        <v>669</v>
      </c>
      <c r="I28" t="s">
        <v>82</v>
      </c>
      <c r="J28" s="20"/>
      <c r="K28" s="9"/>
      <c r="N28" s="5" t="s">
        <v>69</v>
      </c>
      <c r="O28" s="5" t="s">
        <v>58</v>
      </c>
      <c r="P28" s="34">
        <v>159521</v>
      </c>
      <c r="Q28">
        <f t="shared" si="0"/>
        <v>1</v>
      </c>
      <c r="R28" s="35">
        <f t="shared" si="1"/>
        <v>6.2688064192577731E-4</v>
      </c>
    </row>
    <row r="29" spans="1:18" ht="20.100000000000001" customHeight="1" x14ac:dyDescent="0.25">
      <c r="A29" t="s">
        <v>71</v>
      </c>
      <c r="B29" t="s">
        <v>45</v>
      </c>
      <c r="C29">
        <v>2</v>
      </c>
      <c r="D29" s="19" t="s">
        <v>65</v>
      </c>
      <c r="E29" s="42">
        <v>159621</v>
      </c>
      <c r="F29" s="42" t="s">
        <v>241</v>
      </c>
      <c r="G29" s="42">
        <v>3017.8</v>
      </c>
      <c r="H29" s="42">
        <v>737.3</v>
      </c>
      <c r="I29" t="s">
        <v>82</v>
      </c>
      <c r="J29" s="20"/>
      <c r="K29" s="9"/>
      <c r="N29" s="5" t="s">
        <v>71</v>
      </c>
      <c r="O29" s="5" t="s">
        <v>58</v>
      </c>
      <c r="P29" s="34">
        <v>159547</v>
      </c>
      <c r="Q29">
        <f t="shared" si="0"/>
        <v>27</v>
      </c>
      <c r="R29" s="35">
        <f t="shared" si="1"/>
        <v>1.6925777331995989E-2</v>
      </c>
    </row>
    <row r="30" spans="1:18" ht="20.100000000000001" customHeight="1" x14ac:dyDescent="0.25">
      <c r="A30" t="s">
        <v>64</v>
      </c>
      <c r="B30" t="s">
        <v>53</v>
      </c>
      <c r="C30">
        <v>2</v>
      </c>
      <c r="D30" s="6" t="s">
        <v>12</v>
      </c>
      <c r="E30" s="35" t="s">
        <v>30</v>
      </c>
      <c r="F30" s="35" t="s">
        <v>30</v>
      </c>
      <c r="G30" s="35" t="s">
        <v>30</v>
      </c>
      <c r="H30" s="35" t="s">
        <v>30</v>
      </c>
      <c r="I30" t="s">
        <v>30</v>
      </c>
      <c r="J30" s="9" t="s">
        <v>194</v>
      </c>
      <c r="K30" s="9" t="s">
        <v>177</v>
      </c>
      <c r="N30" s="5" t="s">
        <v>64</v>
      </c>
      <c r="O30" s="5" t="s">
        <v>59</v>
      </c>
      <c r="P30" s="34">
        <v>159938</v>
      </c>
      <c r="Q30">
        <f t="shared" si="0"/>
        <v>418</v>
      </c>
      <c r="R30" s="35">
        <f t="shared" si="1"/>
        <v>0.26203610832497493</v>
      </c>
    </row>
    <row r="31" spans="1:18" ht="20.100000000000001" customHeight="1" x14ac:dyDescent="0.25">
      <c r="A31" t="s">
        <v>67</v>
      </c>
      <c r="B31" t="s">
        <v>53</v>
      </c>
      <c r="C31">
        <v>2</v>
      </c>
      <c r="D31" s="6" t="s">
        <v>12</v>
      </c>
      <c r="E31" s="35" t="s">
        <v>30</v>
      </c>
      <c r="F31" s="35" t="s">
        <v>30</v>
      </c>
      <c r="G31" s="35" t="s">
        <v>30</v>
      </c>
      <c r="H31" s="35" t="s">
        <v>30</v>
      </c>
      <c r="I31" t="s">
        <v>30</v>
      </c>
      <c r="J31" s="9" t="s">
        <v>194</v>
      </c>
      <c r="K31" s="9"/>
      <c r="N31" s="5" t="s">
        <v>67</v>
      </c>
      <c r="O31" s="5" t="s">
        <v>59</v>
      </c>
      <c r="P31" s="31">
        <f>147645+3388*2</f>
        <v>154421</v>
      </c>
      <c r="Q31">
        <f t="shared" si="0"/>
        <v>-5099</v>
      </c>
      <c r="R31" s="35">
        <f t="shared" si="1"/>
        <v>3.1964643931795385</v>
      </c>
    </row>
    <row r="32" spans="1:18" ht="20.100000000000001" customHeight="1" x14ac:dyDescent="0.25">
      <c r="A32" t="s">
        <v>69</v>
      </c>
      <c r="B32" t="s">
        <v>53</v>
      </c>
      <c r="C32">
        <v>2</v>
      </c>
      <c r="D32" s="6" t="s">
        <v>12</v>
      </c>
      <c r="E32" s="35" t="s">
        <v>30</v>
      </c>
      <c r="F32" s="35" t="s">
        <v>30</v>
      </c>
      <c r="G32" s="35" t="s">
        <v>30</v>
      </c>
      <c r="H32" s="35" t="s">
        <v>30</v>
      </c>
      <c r="I32" t="s">
        <v>30</v>
      </c>
      <c r="J32" s="9" t="s">
        <v>194</v>
      </c>
      <c r="K32" s="9"/>
      <c r="N32" s="5" t="s">
        <v>69</v>
      </c>
      <c r="O32" s="5" t="s">
        <v>59</v>
      </c>
      <c r="P32" s="34">
        <v>159521</v>
      </c>
      <c r="Q32">
        <f t="shared" si="0"/>
        <v>1</v>
      </c>
      <c r="R32" s="35">
        <f t="shared" si="1"/>
        <v>6.2688064192577731E-4</v>
      </c>
    </row>
    <row r="33" spans="1:18" ht="20.100000000000001" customHeight="1" x14ac:dyDescent="0.25">
      <c r="A33" t="s">
        <v>71</v>
      </c>
      <c r="B33" t="s">
        <v>53</v>
      </c>
      <c r="C33">
        <v>2</v>
      </c>
      <c r="D33" s="6" t="s">
        <v>12</v>
      </c>
      <c r="E33" s="35" t="s">
        <v>30</v>
      </c>
      <c r="F33" s="35" t="s">
        <v>30</v>
      </c>
      <c r="G33" s="35" t="s">
        <v>30</v>
      </c>
      <c r="H33" s="35" t="s">
        <v>30</v>
      </c>
      <c r="I33" t="s">
        <v>30</v>
      </c>
      <c r="J33" s="9" t="s">
        <v>194</v>
      </c>
      <c r="K33" s="9"/>
      <c r="N33" s="5" t="s">
        <v>71</v>
      </c>
      <c r="O33" s="5" t="s">
        <v>59</v>
      </c>
      <c r="P33" s="34">
        <v>159557</v>
      </c>
      <c r="Q33">
        <f t="shared" si="0"/>
        <v>37</v>
      </c>
      <c r="R33" s="35">
        <f t="shared" si="1"/>
        <v>2.3194583751253762E-2</v>
      </c>
    </row>
    <row r="34" spans="1:18" ht="20.100000000000001" customHeight="1" x14ac:dyDescent="0.25">
      <c r="A34" t="s">
        <v>64</v>
      </c>
      <c r="B34" t="s">
        <v>54</v>
      </c>
      <c r="C34">
        <v>2</v>
      </c>
      <c r="D34" s="6" t="s">
        <v>86</v>
      </c>
      <c r="E34" s="44">
        <v>55090</v>
      </c>
      <c r="F34" s="42" t="s">
        <v>242</v>
      </c>
      <c r="G34" s="42">
        <v>215.6</v>
      </c>
      <c r="H34" s="42">
        <v>103.7</v>
      </c>
      <c r="I34" t="s">
        <v>166</v>
      </c>
      <c r="J34" s="9" t="s">
        <v>164</v>
      </c>
      <c r="K34" s="9" t="s">
        <v>178</v>
      </c>
      <c r="N34" s="5" t="s">
        <v>64</v>
      </c>
      <c r="O34" s="5" t="s">
        <v>63</v>
      </c>
      <c r="P34" s="34">
        <v>151051</v>
      </c>
      <c r="Q34">
        <f t="shared" si="0"/>
        <v>-8469</v>
      </c>
      <c r="R34" s="35">
        <f t="shared" si="1"/>
        <v>5.3090521564694084</v>
      </c>
    </row>
    <row r="35" spans="1:18" ht="20.100000000000001" customHeight="1" x14ac:dyDescent="0.25">
      <c r="A35" t="s">
        <v>67</v>
      </c>
      <c r="B35" t="s">
        <v>54</v>
      </c>
      <c r="C35">
        <v>2</v>
      </c>
      <c r="D35" s="20" t="s">
        <v>75</v>
      </c>
      <c r="E35" s="42" t="s">
        <v>30</v>
      </c>
      <c r="F35" s="42" t="s">
        <v>30</v>
      </c>
      <c r="G35" s="42" t="s">
        <v>30</v>
      </c>
      <c r="H35" s="42" t="s">
        <v>30</v>
      </c>
      <c r="I35" s="11" t="s">
        <v>30</v>
      </c>
      <c r="J35" s="9" t="s">
        <v>168</v>
      </c>
      <c r="K35" s="9"/>
      <c r="N35" s="5" t="s">
        <v>67</v>
      </c>
      <c r="O35" s="5" t="s">
        <v>63</v>
      </c>
      <c r="P35" s="34">
        <v>152220</v>
      </c>
      <c r="Q35">
        <f t="shared" si="0"/>
        <v>-7300</v>
      </c>
      <c r="R35" s="35">
        <f t="shared" si="1"/>
        <v>4.5762286860581742</v>
      </c>
    </row>
    <row r="36" spans="1:18" ht="20.100000000000001" customHeight="1" x14ac:dyDescent="0.25">
      <c r="A36" t="s">
        <v>69</v>
      </c>
      <c r="B36" t="s">
        <v>54</v>
      </c>
      <c r="C36">
        <v>2</v>
      </c>
      <c r="D36" s="20" t="s">
        <v>76</v>
      </c>
      <c r="E36" s="42" t="s">
        <v>30</v>
      </c>
      <c r="F36" s="42" t="s">
        <v>30</v>
      </c>
      <c r="G36" s="42" t="s">
        <v>30</v>
      </c>
      <c r="H36" s="42" t="s">
        <v>30</v>
      </c>
      <c r="I36" s="11" t="s">
        <v>30</v>
      </c>
      <c r="J36" s="9" t="s">
        <v>167</v>
      </c>
      <c r="K36" s="9"/>
      <c r="N36" s="5" t="s">
        <v>69</v>
      </c>
      <c r="O36" s="5" t="s">
        <v>63</v>
      </c>
      <c r="P36" s="34">
        <v>162033</v>
      </c>
      <c r="Q36">
        <f t="shared" si="0"/>
        <v>2513</v>
      </c>
      <c r="R36" s="35">
        <f t="shared" si="1"/>
        <v>1.5753510531594783</v>
      </c>
    </row>
    <row r="37" spans="1:18" ht="20.100000000000001" customHeight="1" x14ac:dyDescent="0.25">
      <c r="A37" t="s">
        <v>71</v>
      </c>
      <c r="B37" t="s">
        <v>54</v>
      </c>
      <c r="C37">
        <v>2</v>
      </c>
      <c r="D37" s="21" t="s">
        <v>77</v>
      </c>
      <c r="E37" s="42" t="s">
        <v>30</v>
      </c>
      <c r="F37" s="42" t="s">
        <v>30</v>
      </c>
      <c r="G37" s="42" t="s">
        <v>30</v>
      </c>
      <c r="H37" s="42" t="s">
        <v>30</v>
      </c>
      <c r="I37" s="11" t="s">
        <v>30</v>
      </c>
      <c r="J37" s="9" t="s">
        <v>167</v>
      </c>
      <c r="K37" s="9"/>
      <c r="N37" s="5" t="s">
        <v>71</v>
      </c>
      <c r="O37" s="5" t="s">
        <v>63</v>
      </c>
      <c r="P37" s="34">
        <v>162167</v>
      </c>
      <c r="Q37">
        <f t="shared" si="0"/>
        <v>2647</v>
      </c>
      <c r="R37" s="35">
        <f t="shared" si="1"/>
        <v>1.6593530591775325</v>
      </c>
    </row>
    <row r="38" spans="1:18" ht="20.100000000000001" customHeight="1" x14ac:dyDescent="0.25">
      <c r="A38" t="s">
        <v>64</v>
      </c>
      <c r="B38" t="s">
        <v>58</v>
      </c>
      <c r="C38">
        <v>2</v>
      </c>
      <c r="D38" s="19" t="s">
        <v>65</v>
      </c>
      <c r="E38" s="42">
        <v>159558</v>
      </c>
      <c r="F38" s="42" t="s">
        <v>243</v>
      </c>
      <c r="G38" s="42">
        <v>3087.8</v>
      </c>
      <c r="H38" s="42">
        <v>573.29999999999995</v>
      </c>
      <c r="I38" s="27" t="s">
        <v>182</v>
      </c>
      <c r="J38" s="20"/>
      <c r="K38" s="9" t="s">
        <v>188</v>
      </c>
    </row>
    <row r="39" spans="1:18" ht="20.100000000000001" customHeight="1" x14ac:dyDescent="0.25">
      <c r="A39" t="s">
        <v>67</v>
      </c>
      <c r="B39" t="s">
        <v>58</v>
      </c>
      <c r="C39">
        <v>2</v>
      </c>
      <c r="D39" s="19" t="s">
        <v>65</v>
      </c>
      <c r="E39" s="42">
        <v>150980</v>
      </c>
      <c r="F39" s="42" t="s">
        <v>244</v>
      </c>
      <c r="G39" s="42">
        <v>2956.6</v>
      </c>
      <c r="H39" s="42">
        <v>547</v>
      </c>
      <c r="I39" s="30" t="s">
        <v>181</v>
      </c>
      <c r="J39" s="20"/>
      <c r="K39" s="9"/>
    </row>
    <row r="40" spans="1:18" ht="20.100000000000001" customHeight="1" x14ac:dyDescent="0.25">
      <c r="A40" t="s">
        <v>69</v>
      </c>
      <c r="B40" t="s">
        <v>58</v>
      </c>
      <c r="C40">
        <v>2</v>
      </c>
      <c r="D40" s="19" t="s">
        <v>65</v>
      </c>
      <c r="E40" s="42">
        <v>159521</v>
      </c>
      <c r="F40" s="42" t="s">
        <v>245</v>
      </c>
      <c r="G40" s="42">
        <v>3091.1</v>
      </c>
      <c r="H40" s="42">
        <v>576.5</v>
      </c>
      <c r="I40" s="30" t="s">
        <v>82</v>
      </c>
      <c r="J40" s="20"/>
      <c r="K40" s="9"/>
    </row>
    <row r="41" spans="1:18" ht="20.100000000000001" customHeight="1" x14ac:dyDescent="0.25">
      <c r="A41" t="s">
        <v>71</v>
      </c>
      <c r="B41" t="s">
        <v>58</v>
      </c>
      <c r="C41">
        <v>2</v>
      </c>
      <c r="D41" s="19" t="s">
        <v>65</v>
      </c>
      <c r="E41" s="42">
        <v>159547</v>
      </c>
      <c r="F41" s="42" t="s">
        <v>246</v>
      </c>
      <c r="G41" s="42">
        <v>3090.4</v>
      </c>
      <c r="H41" s="42">
        <v>576.4</v>
      </c>
      <c r="I41" s="30" t="s">
        <v>85</v>
      </c>
      <c r="J41" s="20"/>
      <c r="K41" s="9"/>
    </row>
    <row r="42" spans="1:18" ht="20.100000000000001" customHeight="1" x14ac:dyDescent="0.25">
      <c r="A42" t="s">
        <v>64</v>
      </c>
      <c r="B42" t="s">
        <v>59</v>
      </c>
      <c r="C42">
        <v>2</v>
      </c>
      <c r="D42" s="19" t="s">
        <v>65</v>
      </c>
      <c r="E42" s="42">
        <v>159938</v>
      </c>
      <c r="F42" s="42" t="s">
        <v>247</v>
      </c>
      <c r="G42" s="42">
        <v>3094.6</v>
      </c>
      <c r="H42" s="42">
        <v>574.20000000000005</v>
      </c>
      <c r="I42" s="30" t="s">
        <v>191</v>
      </c>
      <c r="J42" s="20"/>
      <c r="K42" s="9" t="s">
        <v>189</v>
      </c>
    </row>
    <row r="43" spans="1:18" ht="20.100000000000001" customHeight="1" x14ac:dyDescent="0.25">
      <c r="A43" t="s">
        <v>67</v>
      </c>
      <c r="B43" t="s">
        <v>59</v>
      </c>
      <c r="C43">
        <v>2</v>
      </c>
      <c r="D43" s="19" t="s">
        <v>65</v>
      </c>
      <c r="E43" s="35">
        <f>147645+3388*2</f>
        <v>154421</v>
      </c>
      <c r="F43" s="42" t="s">
        <v>30</v>
      </c>
      <c r="G43" s="42" t="s">
        <v>30</v>
      </c>
      <c r="H43" s="42" t="s">
        <v>30</v>
      </c>
      <c r="I43" s="11" t="s">
        <v>30</v>
      </c>
      <c r="J43" s="9" t="s">
        <v>168</v>
      </c>
      <c r="K43" s="9"/>
    </row>
    <row r="44" spans="1:18" ht="20.100000000000001" customHeight="1" x14ac:dyDescent="0.25">
      <c r="A44" t="s">
        <v>69</v>
      </c>
      <c r="B44" t="s">
        <v>59</v>
      </c>
      <c r="C44">
        <v>2</v>
      </c>
      <c r="D44" s="19" t="s">
        <v>65</v>
      </c>
      <c r="E44" s="42">
        <v>159521</v>
      </c>
      <c r="F44" s="42" t="s">
        <v>248</v>
      </c>
      <c r="G44" s="42">
        <v>3091.2</v>
      </c>
      <c r="H44" s="42">
        <v>576.1</v>
      </c>
      <c r="I44" s="30" t="s">
        <v>85</v>
      </c>
      <c r="J44" s="20"/>
      <c r="K44" s="9"/>
    </row>
    <row r="45" spans="1:18" ht="20.100000000000001" customHeight="1" x14ac:dyDescent="0.25">
      <c r="A45" t="s">
        <v>71</v>
      </c>
      <c r="B45" t="s">
        <v>59</v>
      </c>
      <c r="C45">
        <v>2</v>
      </c>
      <c r="D45" s="19" t="s">
        <v>65</v>
      </c>
      <c r="E45" s="42">
        <v>159557</v>
      </c>
      <c r="F45" s="42" t="s">
        <v>249</v>
      </c>
      <c r="G45" s="42">
        <v>3091.4</v>
      </c>
      <c r="H45" s="42">
        <v>574</v>
      </c>
      <c r="I45" s="30" t="s">
        <v>85</v>
      </c>
      <c r="J45" s="20"/>
      <c r="K45" s="9"/>
    </row>
    <row r="46" spans="1:18" ht="20.100000000000001" customHeight="1" x14ac:dyDescent="0.25">
      <c r="A46" t="s">
        <v>64</v>
      </c>
      <c r="B46" t="s">
        <v>60</v>
      </c>
      <c r="C46">
        <v>2</v>
      </c>
      <c r="D46" s="6" t="s">
        <v>12</v>
      </c>
      <c r="E46" s="35" t="s">
        <v>30</v>
      </c>
      <c r="F46" s="35" t="s">
        <v>30</v>
      </c>
      <c r="G46" s="35" t="s">
        <v>30</v>
      </c>
      <c r="H46" s="35" t="s">
        <v>30</v>
      </c>
      <c r="I46" t="s">
        <v>30</v>
      </c>
      <c r="J46" s="9" t="s">
        <v>194</v>
      </c>
      <c r="K46" s="9" t="s">
        <v>189</v>
      </c>
    </row>
    <row r="47" spans="1:18" ht="20.100000000000001" customHeight="1" x14ac:dyDescent="0.25">
      <c r="A47" t="s">
        <v>67</v>
      </c>
      <c r="B47" t="s">
        <v>60</v>
      </c>
      <c r="C47">
        <v>2</v>
      </c>
      <c r="D47" s="6" t="s">
        <v>12</v>
      </c>
      <c r="E47" s="35" t="s">
        <v>30</v>
      </c>
      <c r="F47" s="35" t="s">
        <v>30</v>
      </c>
      <c r="G47" s="35" t="s">
        <v>30</v>
      </c>
      <c r="H47" s="35" t="s">
        <v>30</v>
      </c>
      <c r="I47" t="s">
        <v>30</v>
      </c>
      <c r="J47" s="9" t="s">
        <v>194</v>
      </c>
      <c r="K47" s="9"/>
    </row>
    <row r="48" spans="1:18" ht="20.100000000000001" customHeight="1" x14ac:dyDescent="0.25">
      <c r="A48" t="s">
        <v>69</v>
      </c>
      <c r="B48" t="s">
        <v>60</v>
      </c>
      <c r="C48">
        <v>2</v>
      </c>
      <c r="D48" s="6" t="s">
        <v>12</v>
      </c>
      <c r="E48" s="35" t="s">
        <v>30</v>
      </c>
      <c r="F48" s="35" t="s">
        <v>30</v>
      </c>
      <c r="G48" s="35" t="s">
        <v>30</v>
      </c>
      <c r="H48" s="35" t="s">
        <v>30</v>
      </c>
      <c r="I48" t="s">
        <v>30</v>
      </c>
      <c r="J48" s="9" t="s">
        <v>194</v>
      </c>
      <c r="K48" s="9"/>
    </row>
    <row r="49" spans="1:17" ht="20.100000000000001" customHeight="1" x14ac:dyDescent="0.25">
      <c r="A49" t="s">
        <v>71</v>
      </c>
      <c r="B49" t="s">
        <v>60</v>
      </c>
      <c r="C49">
        <v>2</v>
      </c>
      <c r="D49" s="6" t="s">
        <v>12</v>
      </c>
      <c r="E49" s="35" t="s">
        <v>30</v>
      </c>
      <c r="F49" s="35" t="s">
        <v>30</v>
      </c>
      <c r="G49" s="35" t="s">
        <v>30</v>
      </c>
      <c r="H49" s="35" t="s">
        <v>30</v>
      </c>
      <c r="I49" t="s">
        <v>30</v>
      </c>
      <c r="J49" s="9" t="s">
        <v>194</v>
      </c>
      <c r="K49" s="9"/>
    </row>
    <row r="50" spans="1:17" ht="20.100000000000001" customHeight="1" x14ac:dyDescent="0.25">
      <c r="A50" t="s">
        <v>64</v>
      </c>
      <c r="B50" t="s">
        <v>61</v>
      </c>
      <c r="C50">
        <v>2</v>
      </c>
      <c r="D50" s="20" t="s">
        <v>78</v>
      </c>
      <c r="E50" s="35" t="s">
        <v>30</v>
      </c>
      <c r="F50" s="35" t="s">
        <v>30</v>
      </c>
      <c r="G50" s="35" t="s">
        <v>30</v>
      </c>
      <c r="H50" s="35" t="s">
        <v>30</v>
      </c>
      <c r="I50" t="s">
        <v>30</v>
      </c>
      <c r="J50" s="9" t="s">
        <v>194</v>
      </c>
      <c r="K50" s="9"/>
      <c r="Q50" s="5"/>
    </row>
    <row r="51" spans="1:17" ht="20.100000000000001" customHeight="1" x14ac:dyDescent="0.25">
      <c r="A51" t="s">
        <v>67</v>
      </c>
      <c r="B51" t="s">
        <v>61</v>
      </c>
      <c r="C51">
        <v>2</v>
      </c>
      <c r="D51" s="20" t="s">
        <v>78</v>
      </c>
      <c r="E51" s="35" t="s">
        <v>30</v>
      </c>
      <c r="F51" s="35" t="s">
        <v>30</v>
      </c>
      <c r="G51" s="35" t="s">
        <v>30</v>
      </c>
      <c r="H51" s="35" t="s">
        <v>30</v>
      </c>
      <c r="I51" t="s">
        <v>30</v>
      </c>
      <c r="J51" s="9" t="s">
        <v>194</v>
      </c>
      <c r="K51" s="9"/>
      <c r="Q51" s="5"/>
    </row>
    <row r="52" spans="1:17" ht="20.100000000000001" customHeight="1" x14ac:dyDescent="0.25">
      <c r="A52" t="s">
        <v>69</v>
      </c>
      <c r="B52" t="s">
        <v>61</v>
      </c>
      <c r="C52">
        <v>2</v>
      </c>
      <c r="D52" s="20" t="s">
        <v>78</v>
      </c>
      <c r="E52" s="35" t="s">
        <v>30</v>
      </c>
      <c r="F52" s="35" t="s">
        <v>30</v>
      </c>
      <c r="G52" s="35" t="s">
        <v>30</v>
      </c>
      <c r="H52" s="35" t="s">
        <v>30</v>
      </c>
      <c r="I52" t="s">
        <v>30</v>
      </c>
      <c r="J52" s="9" t="s">
        <v>194</v>
      </c>
      <c r="K52" s="9"/>
      <c r="Q52" s="5"/>
    </row>
    <row r="53" spans="1:17" ht="20.100000000000001" customHeight="1" x14ac:dyDescent="0.25">
      <c r="A53" t="s">
        <v>71</v>
      </c>
      <c r="B53" t="s">
        <v>61</v>
      </c>
      <c r="C53">
        <v>2</v>
      </c>
      <c r="D53" s="20" t="s">
        <v>78</v>
      </c>
      <c r="E53" s="35" t="s">
        <v>30</v>
      </c>
      <c r="F53" s="35" t="s">
        <v>30</v>
      </c>
      <c r="G53" s="35" t="s">
        <v>30</v>
      </c>
      <c r="H53" s="35" t="s">
        <v>30</v>
      </c>
      <c r="I53" t="s">
        <v>30</v>
      </c>
      <c r="J53" s="9" t="s">
        <v>194</v>
      </c>
      <c r="K53" s="9"/>
      <c r="Q53" s="5"/>
    </row>
    <row r="54" spans="1:17" ht="20.100000000000001" customHeight="1" x14ac:dyDescent="0.25">
      <c r="A54" t="s">
        <v>64</v>
      </c>
      <c r="B54" t="s">
        <v>63</v>
      </c>
      <c r="C54">
        <v>2</v>
      </c>
      <c r="D54" s="19" t="s">
        <v>65</v>
      </c>
      <c r="E54" s="42">
        <v>151051</v>
      </c>
      <c r="F54" s="42" t="s">
        <v>250</v>
      </c>
      <c r="G54" s="42">
        <v>2894.9</v>
      </c>
      <c r="H54" s="42">
        <v>656.2</v>
      </c>
      <c r="I54" s="27" t="s">
        <v>202</v>
      </c>
      <c r="J54" s="20"/>
      <c r="K54" s="9" t="s">
        <v>289</v>
      </c>
    </row>
    <row r="55" spans="1:17" ht="20.100000000000001" customHeight="1" x14ac:dyDescent="0.25">
      <c r="A55" t="s">
        <v>67</v>
      </c>
      <c r="B55" t="s">
        <v>63</v>
      </c>
      <c r="C55">
        <v>2</v>
      </c>
      <c r="D55" s="19" t="s">
        <v>65</v>
      </c>
      <c r="E55" s="42">
        <v>152220</v>
      </c>
      <c r="F55" s="44" t="s">
        <v>203</v>
      </c>
      <c r="G55" s="42">
        <v>2794.5</v>
      </c>
      <c r="H55" s="42">
        <v>885.6</v>
      </c>
      <c r="I55" s="30" t="s">
        <v>204</v>
      </c>
      <c r="J55" s="20"/>
      <c r="K55" s="9"/>
    </row>
    <row r="56" spans="1:17" ht="20.100000000000001" customHeight="1" x14ac:dyDescent="0.25">
      <c r="A56" t="s">
        <v>69</v>
      </c>
      <c r="B56" t="s">
        <v>63</v>
      </c>
      <c r="C56">
        <v>2</v>
      </c>
      <c r="D56" s="19" t="s">
        <v>65</v>
      </c>
      <c r="E56" s="42">
        <v>162033</v>
      </c>
      <c r="F56" s="42" t="s">
        <v>251</v>
      </c>
      <c r="G56" s="42">
        <v>3015.6</v>
      </c>
      <c r="H56" s="42">
        <v>695.1</v>
      </c>
      <c r="I56" s="30" t="s">
        <v>205</v>
      </c>
      <c r="J56" s="20"/>
      <c r="K56" s="9"/>
    </row>
    <row r="57" spans="1:17" ht="20.100000000000001" customHeight="1" x14ac:dyDescent="0.25">
      <c r="A57" t="s">
        <v>71</v>
      </c>
      <c r="B57" t="s">
        <v>63</v>
      </c>
      <c r="C57">
        <v>2</v>
      </c>
      <c r="D57" s="19" t="s">
        <v>65</v>
      </c>
      <c r="E57" s="42">
        <v>162167</v>
      </c>
      <c r="F57" s="42" t="s">
        <v>252</v>
      </c>
      <c r="G57" s="42">
        <v>2989.3</v>
      </c>
      <c r="H57" s="42">
        <v>728.6</v>
      </c>
      <c r="I57" s="30" t="s">
        <v>81</v>
      </c>
      <c r="J57" s="20"/>
      <c r="K57" s="9"/>
    </row>
    <row r="59" spans="1:17" x14ac:dyDescent="0.25">
      <c r="M59" s="61">
        <f>400000 -240480</f>
        <v>159520</v>
      </c>
    </row>
  </sheetData>
  <autoFilter ref="N1:R1" xr:uid="{97A6A2F0-ACE7-4FC1-8D89-8AB3922FFBD6}">
    <sortState xmlns:xlrd2="http://schemas.microsoft.com/office/spreadsheetml/2017/richdata2" ref="N2:R37">
      <sortCondition ref="O1"/>
    </sortState>
  </autoFilter>
  <conditionalFormatting sqref="R19">
    <cfRule type="colorScale" priority="6">
      <colorScale>
        <cfvo type="min"/>
        <cfvo type="max"/>
        <color rgb="FF00B050"/>
        <color rgb="FFFF0000"/>
      </colorScale>
    </cfRule>
  </conditionalFormatting>
  <conditionalFormatting sqref="R2:R3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min"/>
        <cfvo type="max"/>
        <color rgb="FF00B050"/>
        <color rgb="FFFF0000"/>
      </colorScale>
    </cfRule>
  </conditionalFormatting>
  <pageMargins left="0.70000000000000007" right="0.70000000000000007" top="0.75" bottom="0.75" header="0.30000000000000004" footer="0.30000000000000004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9"/>
  <sheetViews>
    <sheetView zoomScale="70" zoomScaleNormal="70" workbookViewId="0">
      <selection activeCell="A55" sqref="A55:K57"/>
    </sheetView>
  </sheetViews>
  <sheetFormatPr defaultRowHeight="15" x14ac:dyDescent="0.25"/>
  <cols>
    <col min="1" max="2" width="9.140625" customWidth="1"/>
    <col min="3" max="3" width="9.7109375" customWidth="1"/>
    <col min="4" max="4" width="49.140625" style="20" customWidth="1"/>
    <col min="5" max="5" width="12.5703125" customWidth="1"/>
    <col min="6" max="6" width="14.5703125" customWidth="1"/>
    <col min="7" max="7" width="16.7109375" customWidth="1"/>
    <col min="8" max="8" width="13" customWidth="1"/>
    <col min="9" max="9" width="16.5703125" customWidth="1"/>
    <col min="10" max="10" width="11.5703125" style="20" customWidth="1"/>
    <col min="11" max="11" width="9.140625" style="20"/>
    <col min="14" max="15" width="7.5703125" style="5" customWidth="1"/>
    <col min="16" max="16" width="11.140625" style="5" bestFit="1" customWidth="1"/>
    <col min="17" max="17" width="14" customWidth="1"/>
    <col min="18" max="18" width="16.28515625" customWidth="1"/>
    <col min="19" max="19" width="39.5703125" customWidth="1"/>
  </cols>
  <sheetData>
    <row r="1" spans="1:19" ht="20.100000000000001" customHeight="1" thickBot="1" x14ac:dyDescent="0.3">
      <c r="A1" s="15" t="s">
        <v>0</v>
      </c>
      <c r="B1" s="16" t="s">
        <v>1</v>
      </c>
      <c r="C1" s="16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8" t="s">
        <v>9</v>
      </c>
      <c r="K1" s="20" t="s">
        <v>169</v>
      </c>
      <c r="N1"/>
      <c r="O1" s="1" t="s">
        <v>0</v>
      </c>
      <c r="P1" s="2" t="s">
        <v>1</v>
      </c>
      <c r="Q1" s="3" t="s">
        <v>4</v>
      </c>
      <c r="R1" s="24" t="s">
        <v>127</v>
      </c>
      <c r="S1" s="24" t="s">
        <v>140</v>
      </c>
    </row>
    <row r="2" spans="1:19" ht="20.100000000000001" customHeight="1" x14ac:dyDescent="0.25">
      <c r="A2" t="s">
        <v>64</v>
      </c>
      <c r="B2" t="s">
        <v>11</v>
      </c>
      <c r="C2">
        <v>2</v>
      </c>
      <c r="D2" s="19" t="s">
        <v>65</v>
      </c>
      <c r="E2" s="42">
        <v>234232</v>
      </c>
      <c r="F2" s="42" t="s">
        <v>253</v>
      </c>
      <c r="G2" s="42">
        <v>4538.2</v>
      </c>
      <c r="H2" s="42">
        <v>1105.8</v>
      </c>
      <c r="I2" s="7" t="s">
        <v>66</v>
      </c>
      <c r="J2" s="8"/>
      <c r="K2" s="9" t="s">
        <v>170</v>
      </c>
      <c r="N2"/>
      <c r="O2" s="5" t="s">
        <v>64</v>
      </c>
      <c r="P2" s="5" t="s">
        <v>11</v>
      </c>
      <c r="Q2" s="37">
        <v>234232</v>
      </c>
      <c r="R2" s="35">
        <f t="shared" ref="R2:R44" si="0">Q2-$M$59</f>
        <v>-6248</v>
      </c>
      <c r="S2" s="35">
        <f t="shared" ref="S2:S44" si="1">ABS((R2/$M$59)*100)</f>
        <v>2.5981370592149036</v>
      </c>
    </row>
    <row r="3" spans="1:19" ht="20.100000000000001" customHeight="1" x14ac:dyDescent="0.25">
      <c r="A3" t="s">
        <v>67</v>
      </c>
      <c r="B3" t="s">
        <v>11</v>
      </c>
      <c r="C3">
        <v>2</v>
      </c>
      <c r="D3" s="19" t="s">
        <v>65</v>
      </c>
      <c r="E3" s="42">
        <v>225682</v>
      </c>
      <c r="F3" s="42" t="s">
        <v>254</v>
      </c>
      <c r="G3" s="42">
        <v>4348.5</v>
      </c>
      <c r="H3" s="42">
        <v>1058.4000000000001</v>
      </c>
      <c r="I3" s="7" t="s">
        <v>68</v>
      </c>
      <c r="J3" s="9"/>
      <c r="K3" s="9"/>
      <c r="N3"/>
      <c r="O3" s="5" t="s">
        <v>67</v>
      </c>
      <c r="P3" s="5" t="s">
        <v>11</v>
      </c>
      <c r="Q3" s="37">
        <v>225682</v>
      </c>
      <c r="R3" s="35">
        <f t="shared" si="0"/>
        <v>-14798</v>
      </c>
      <c r="S3" s="35">
        <f t="shared" si="1"/>
        <v>6.1535262807717901</v>
      </c>
    </row>
    <row r="4" spans="1:19" ht="20.100000000000001" customHeight="1" x14ac:dyDescent="0.25">
      <c r="A4" t="s">
        <v>69</v>
      </c>
      <c r="B4" t="s">
        <v>11</v>
      </c>
      <c r="C4">
        <v>2</v>
      </c>
      <c r="D4" s="19" t="s">
        <v>65</v>
      </c>
      <c r="E4" s="42">
        <v>240482</v>
      </c>
      <c r="F4" s="42" t="s">
        <v>255</v>
      </c>
      <c r="G4" s="42">
        <v>4624.5</v>
      </c>
      <c r="H4" s="42">
        <v>1030.9000000000001</v>
      </c>
      <c r="I4" s="7" t="s">
        <v>70</v>
      </c>
      <c r="J4" s="9"/>
      <c r="K4" s="9"/>
      <c r="N4"/>
      <c r="O4" s="5" t="s">
        <v>69</v>
      </c>
      <c r="P4" s="5" t="s">
        <v>11</v>
      </c>
      <c r="Q4" s="37">
        <v>240482</v>
      </c>
      <c r="R4" s="35">
        <f t="shared" si="0"/>
        <v>2</v>
      </c>
      <c r="S4" s="35">
        <f t="shared" si="1"/>
        <v>8.3166999334664002E-4</v>
      </c>
    </row>
    <row r="5" spans="1:19" ht="20.100000000000001" customHeight="1" x14ac:dyDescent="0.25">
      <c r="A5" t="s">
        <v>71</v>
      </c>
      <c r="B5" t="s">
        <v>11</v>
      </c>
      <c r="C5">
        <v>2</v>
      </c>
      <c r="D5" s="19" t="s">
        <v>65</v>
      </c>
      <c r="E5" s="42">
        <v>240498</v>
      </c>
      <c r="F5" s="42" t="s">
        <v>256</v>
      </c>
      <c r="G5" s="42">
        <v>4623.3999999999996</v>
      </c>
      <c r="H5" s="42">
        <v>1029.9000000000001</v>
      </c>
      <c r="I5" s="7" t="s">
        <v>70</v>
      </c>
      <c r="J5" s="9"/>
      <c r="K5" s="9"/>
      <c r="N5"/>
      <c r="O5" s="5" t="s">
        <v>71</v>
      </c>
      <c r="P5" s="5" t="s">
        <v>11</v>
      </c>
      <c r="Q5" s="37">
        <v>240498</v>
      </c>
      <c r="R5" s="35">
        <f t="shared" si="0"/>
        <v>18</v>
      </c>
      <c r="S5" s="35">
        <f t="shared" si="1"/>
        <v>7.4850299401197605E-3</v>
      </c>
    </row>
    <row r="6" spans="1:19" ht="20.100000000000001" customHeight="1" x14ac:dyDescent="0.25">
      <c r="A6" t="s">
        <v>64</v>
      </c>
      <c r="B6" t="s">
        <v>23</v>
      </c>
      <c r="C6">
        <v>2</v>
      </c>
      <c r="D6" s="12" t="s">
        <v>65</v>
      </c>
      <c r="E6" s="42">
        <v>240481</v>
      </c>
      <c r="F6" s="42" t="s">
        <v>257</v>
      </c>
      <c r="G6" s="42">
        <v>4652.5</v>
      </c>
      <c r="H6" s="42">
        <v>879</v>
      </c>
      <c r="I6" s="5" t="s">
        <v>72</v>
      </c>
      <c r="J6" s="9"/>
      <c r="K6" s="9" t="s">
        <v>171</v>
      </c>
      <c r="N6"/>
      <c r="O6" s="5" t="s">
        <v>64</v>
      </c>
      <c r="P6" s="5" t="s">
        <v>23</v>
      </c>
      <c r="Q6" s="37">
        <v>240481</v>
      </c>
      <c r="R6" s="35">
        <f t="shared" si="0"/>
        <v>1</v>
      </c>
      <c r="S6" s="35">
        <f t="shared" si="1"/>
        <v>4.1583499667332001E-4</v>
      </c>
    </row>
    <row r="7" spans="1:19" ht="20.100000000000001" customHeight="1" x14ac:dyDescent="0.25">
      <c r="A7" t="s">
        <v>67</v>
      </c>
      <c r="B7" t="s">
        <v>23</v>
      </c>
      <c r="C7">
        <v>2</v>
      </c>
      <c r="D7" s="19" t="s">
        <v>65</v>
      </c>
      <c r="E7" s="42">
        <v>225668</v>
      </c>
      <c r="F7" s="42" t="s">
        <v>258</v>
      </c>
      <c r="G7" s="42">
        <v>4450</v>
      </c>
      <c r="H7" s="42">
        <v>835.9</v>
      </c>
      <c r="I7" s="5" t="s">
        <v>73</v>
      </c>
      <c r="K7" s="9"/>
      <c r="N7"/>
      <c r="O7" s="5" t="s">
        <v>67</v>
      </c>
      <c r="P7" s="5" t="s">
        <v>23</v>
      </c>
      <c r="Q7" s="37">
        <v>225668</v>
      </c>
      <c r="R7" s="35">
        <f t="shared" si="0"/>
        <v>-14812</v>
      </c>
      <c r="S7" s="35">
        <f t="shared" si="1"/>
        <v>6.1593479707252161</v>
      </c>
    </row>
    <row r="8" spans="1:19" ht="20.100000000000001" customHeight="1" x14ac:dyDescent="0.25">
      <c r="A8" t="s">
        <v>69</v>
      </c>
      <c r="B8" t="s">
        <v>23</v>
      </c>
      <c r="C8">
        <v>2</v>
      </c>
      <c r="D8" s="19" t="s">
        <v>65</v>
      </c>
      <c r="E8" s="42">
        <v>240481</v>
      </c>
      <c r="F8" s="42" t="s">
        <v>259</v>
      </c>
      <c r="G8" s="42">
        <v>4688.3</v>
      </c>
      <c r="H8" s="42">
        <v>881.9</v>
      </c>
      <c r="I8" s="5" t="s">
        <v>74</v>
      </c>
      <c r="K8" s="9"/>
      <c r="N8"/>
      <c r="O8" s="5" t="s">
        <v>69</v>
      </c>
      <c r="P8" s="5" t="s">
        <v>23</v>
      </c>
      <c r="Q8" s="37">
        <v>240481</v>
      </c>
      <c r="R8" s="35">
        <f t="shared" si="0"/>
        <v>1</v>
      </c>
      <c r="S8" s="35">
        <f t="shared" si="1"/>
        <v>4.1583499667332001E-4</v>
      </c>
    </row>
    <row r="9" spans="1:19" ht="20.100000000000001" customHeight="1" x14ac:dyDescent="0.25">
      <c r="A9" t="s">
        <v>71</v>
      </c>
      <c r="B9" t="s">
        <v>23</v>
      </c>
      <c r="C9">
        <v>2</v>
      </c>
      <c r="D9" s="19" t="s">
        <v>65</v>
      </c>
      <c r="E9" s="42">
        <v>240497</v>
      </c>
      <c r="F9" s="42" t="s">
        <v>260</v>
      </c>
      <c r="G9" s="42">
        <v>4686.8999999999996</v>
      </c>
      <c r="H9" s="42">
        <v>881.4</v>
      </c>
      <c r="I9" s="5" t="s">
        <v>74</v>
      </c>
      <c r="K9" s="9"/>
      <c r="N9"/>
      <c r="O9" s="5" t="s">
        <v>71</v>
      </c>
      <c r="P9" s="5" t="s">
        <v>23</v>
      </c>
      <c r="Q9" s="37">
        <v>240497</v>
      </c>
      <c r="R9" s="35">
        <f t="shared" si="0"/>
        <v>17</v>
      </c>
      <c r="S9" s="35">
        <f t="shared" si="1"/>
        <v>7.0691949434464399E-3</v>
      </c>
    </row>
    <row r="10" spans="1:19" ht="20.100000000000001" customHeight="1" x14ac:dyDescent="0.25">
      <c r="A10" t="s">
        <v>64</v>
      </c>
      <c r="B10" t="s">
        <v>29</v>
      </c>
      <c r="C10">
        <v>2</v>
      </c>
      <c r="D10" s="19" t="s">
        <v>65</v>
      </c>
      <c r="E10" s="35" t="s">
        <v>30</v>
      </c>
      <c r="F10" s="35" t="s">
        <v>30</v>
      </c>
      <c r="G10" s="35" t="s">
        <v>30</v>
      </c>
      <c r="H10" s="35" t="s">
        <v>30</v>
      </c>
      <c r="I10" t="s">
        <v>30</v>
      </c>
      <c r="J10" s="9" t="s">
        <v>31</v>
      </c>
      <c r="K10" s="9" t="s">
        <v>172</v>
      </c>
      <c r="N10"/>
      <c r="O10" s="5" t="s">
        <v>64</v>
      </c>
      <c r="P10" s="5" t="s">
        <v>32</v>
      </c>
      <c r="Q10" s="37">
        <v>240488</v>
      </c>
      <c r="R10" s="35">
        <f t="shared" si="0"/>
        <v>8</v>
      </c>
      <c r="S10" s="35">
        <f t="shared" si="1"/>
        <v>3.3266799733865601E-3</v>
      </c>
    </row>
    <row r="11" spans="1:19" ht="20.100000000000001" customHeight="1" x14ac:dyDescent="0.25">
      <c r="A11" t="s">
        <v>67</v>
      </c>
      <c r="B11" t="s">
        <v>29</v>
      </c>
      <c r="C11">
        <v>2</v>
      </c>
      <c r="D11" s="19" t="s">
        <v>65</v>
      </c>
      <c r="E11" s="35" t="s">
        <v>30</v>
      </c>
      <c r="F11" s="35" t="s">
        <v>30</v>
      </c>
      <c r="G11" s="35" t="s">
        <v>30</v>
      </c>
      <c r="H11" s="35" t="s">
        <v>30</v>
      </c>
      <c r="I11" t="s">
        <v>30</v>
      </c>
      <c r="J11" s="9" t="s">
        <v>31</v>
      </c>
      <c r="K11" s="9"/>
      <c r="N11"/>
      <c r="O11" s="5" t="s">
        <v>67</v>
      </c>
      <c r="P11" s="5" t="s">
        <v>32</v>
      </c>
      <c r="Q11" s="37">
        <v>225687</v>
      </c>
      <c r="R11" s="35">
        <f t="shared" si="0"/>
        <v>-14793</v>
      </c>
      <c r="S11" s="35">
        <f t="shared" si="1"/>
        <v>6.1514471057884235</v>
      </c>
    </row>
    <row r="12" spans="1:19" ht="20.100000000000001" customHeight="1" x14ac:dyDescent="0.25">
      <c r="A12" t="s">
        <v>69</v>
      </c>
      <c r="B12" t="s">
        <v>29</v>
      </c>
      <c r="C12">
        <v>2</v>
      </c>
      <c r="D12" s="19" t="s">
        <v>65</v>
      </c>
      <c r="E12" s="35" t="s">
        <v>30</v>
      </c>
      <c r="F12" s="35" t="s">
        <v>30</v>
      </c>
      <c r="G12" s="35" t="s">
        <v>30</v>
      </c>
      <c r="H12" s="35" t="s">
        <v>30</v>
      </c>
      <c r="I12" t="s">
        <v>30</v>
      </c>
      <c r="J12" s="9" t="s">
        <v>31</v>
      </c>
      <c r="K12" s="9"/>
      <c r="N12"/>
      <c r="O12" s="5" t="s">
        <v>69</v>
      </c>
      <c r="P12" s="5" t="s">
        <v>32</v>
      </c>
      <c r="Q12" s="37">
        <v>240482</v>
      </c>
      <c r="R12" s="35">
        <f t="shared" si="0"/>
        <v>2</v>
      </c>
      <c r="S12" s="35">
        <f t="shared" si="1"/>
        <v>8.3166999334664002E-4</v>
      </c>
    </row>
    <row r="13" spans="1:19" ht="20.100000000000001" customHeight="1" x14ac:dyDescent="0.25">
      <c r="A13" t="s">
        <v>71</v>
      </c>
      <c r="B13" t="s">
        <v>29</v>
      </c>
      <c r="C13">
        <v>2</v>
      </c>
      <c r="D13" s="19" t="s">
        <v>65</v>
      </c>
      <c r="E13" s="35" t="s">
        <v>30</v>
      </c>
      <c r="F13" s="35" t="s">
        <v>30</v>
      </c>
      <c r="G13" s="35" t="s">
        <v>30</v>
      </c>
      <c r="H13" s="35" t="s">
        <v>30</v>
      </c>
      <c r="I13" t="s">
        <v>30</v>
      </c>
      <c r="J13" s="9" t="s">
        <v>31</v>
      </c>
      <c r="K13" s="9"/>
      <c r="N13"/>
      <c r="O13" s="5" t="s">
        <v>71</v>
      </c>
      <c r="P13" s="5" t="s">
        <v>32</v>
      </c>
      <c r="Q13" s="37">
        <v>240498</v>
      </c>
      <c r="R13" s="35">
        <f t="shared" si="0"/>
        <v>18</v>
      </c>
      <c r="S13" s="35">
        <f t="shared" si="1"/>
        <v>7.4850299401197605E-3</v>
      </c>
    </row>
    <row r="14" spans="1:19" ht="20.100000000000001" customHeight="1" x14ac:dyDescent="0.25">
      <c r="A14" t="s">
        <v>64</v>
      </c>
      <c r="B14" t="s">
        <v>32</v>
      </c>
      <c r="C14">
        <v>2</v>
      </c>
      <c r="D14" s="19" t="s">
        <v>65</v>
      </c>
      <c r="E14" s="42">
        <v>240488</v>
      </c>
      <c r="F14" s="42" t="s">
        <v>261</v>
      </c>
      <c r="G14" s="42">
        <v>4624.8</v>
      </c>
      <c r="H14" s="42">
        <v>1030.4000000000001</v>
      </c>
      <c r="I14" s="28" t="s">
        <v>70</v>
      </c>
      <c r="J14" s="8"/>
      <c r="K14" s="9" t="s">
        <v>173</v>
      </c>
      <c r="N14"/>
      <c r="O14" s="5" t="s">
        <v>64</v>
      </c>
      <c r="P14" s="5" t="s">
        <v>34</v>
      </c>
      <c r="Q14" s="37">
        <v>237870</v>
      </c>
      <c r="R14" s="35">
        <f t="shared" si="0"/>
        <v>-2610</v>
      </c>
      <c r="S14" s="35">
        <f t="shared" si="1"/>
        <v>1.0853293413173652</v>
      </c>
    </row>
    <row r="15" spans="1:19" ht="20.100000000000001" customHeight="1" x14ac:dyDescent="0.25">
      <c r="A15" t="s">
        <v>67</v>
      </c>
      <c r="B15" t="s">
        <v>32</v>
      </c>
      <c r="C15">
        <v>2</v>
      </c>
      <c r="D15" s="19" t="s">
        <v>65</v>
      </c>
      <c r="E15" s="42">
        <v>225687</v>
      </c>
      <c r="F15" s="42" t="s">
        <v>262</v>
      </c>
      <c r="G15" s="42">
        <v>4348.5</v>
      </c>
      <c r="H15" s="42">
        <v>1058.4000000000001</v>
      </c>
      <c r="I15" s="28" t="s">
        <v>68</v>
      </c>
      <c r="K15" s="9"/>
      <c r="N15"/>
      <c r="O15" s="5" t="s">
        <v>67</v>
      </c>
      <c r="P15" s="5" t="s">
        <v>34</v>
      </c>
      <c r="Q15" s="36">
        <f>5121*2+110423+110424</f>
        <v>231089</v>
      </c>
      <c r="R15" s="35">
        <f t="shared" si="0"/>
        <v>-9391</v>
      </c>
      <c r="S15" s="35">
        <f t="shared" si="1"/>
        <v>3.905106453759148</v>
      </c>
    </row>
    <row r="16" spans="1:19" ht="20.100000000000001" customHeight="1" x14ac:dyDescent="0.25">
      <c r="A16" t="s">
        <v>69</v>
      </c>
      <c r="B16" t="s">
        <v>32</v>
      </c>
      <c r="C16">
        <v>2</v>
      </c>
      <c r="D16" s="19" t="s">
        <v>65</v>
      </c>
      <c r="E16" s="42">
        <v>240482</v>
      </c>
      <c r="F16" s="42" t="s">
        <v>255</v>
      </c>
      <c r="G16" s="42">
        <v>4624.5</v>
      </c>
      <c r="H16" s="42">
        <v>1030.9000000000001</v>
      </c>
      <c r="I16" s="28" t="s">
        <v>70</v>
      </c>
      <c r="K16" s="9"/>
      <c r="N16"/>
      <c r="O16" s="5" t="s">
        <v>69</v>
      </c>
      <c r="P16" s="5" t="s">
        <v>34</v>
      </c>
      <c r="Q16" s="36">
        <f>120414+120407</f>
        <v>240821</v>
      </c>
      <c r="R16" s="35">
        <f t="shared" si="0"/>
        <v>341</v>
      </c>
      <c r="S16" s="35">
        <f t="shared" si="1"/>
        <v>0.14179973386560213</v>
      </c>
    </row>
    <row r="17" spans="1:19" ht="20.100000000000001" customHeight="1" x14ac:dyDescent="0.25">
      <c r="A17" t="s">
        <v>71</v>
      </c>
      <c r="B17" t="s">
        <v>32</v>
      </c>
      <c r="C17">
        <v>2</v>
      </c>
      <c r="D17" s="19" t="s">
        <v>65</v>
      </c>
      <c r="E17" s="42">
        <v>240498</v>
      </c>
      <c r="F17" s="42" t="s">
        <v>256</v>
      </c>
      <c r="G17" s="42">
        <v>4623.3999999999996</v>
      </c>
      <c r="H17" s="42">
        <v>1029.9000000000001</v>
      </c>
      <c r="I17" s="28" t="s">
        <v>70</v>
      </c>
      <c r="K17" s="9"/>
      <c r="N17"/>
      <c r="O17" s="5" t="s">
        <v>71</v>
      </c>
      <c r="P17" s="5" t="s">
        <v>34</v>
      </c>
      <c r="Q17" s="36">
        <f>120420+120413</f>
        <v>240833</v>
      </c>
      <c r="R17" s="35">
        <f t="shared" si="0"/>
        <v>353</v>
      </c>
      <c r="S17" s="35">
        <f t="shared" si="1"/>
        <v>0.14678975382568196</v>
      </c>
    </row>
    <row r="18" spans="1:19" ht="20.100000000000001" customHeight="1" x14ac:dyDescent="0.25">
      <c r="A18" t="s">
        <v>64</v>
      </c>
      <c r="B18" t="s">
        <v>34</v>
      </c>
      <c r="C18">
        <v>2</v>
      </c>
      <c r="D18" s="19" t="s">
        <v>65</v>
      </c>
      <c r="E18" s="42">
        <v>237870</v>
      </c>
      <c r="F18" s="42" t="s">
        <v>263</v>
      </c>
      <c r="G18" s="42">
        <v>4637.5</v>
      </c>
      <c r="H18" s="42">
        <v>854.1</v>
      </c>
      <c r="I18" s="30" t="s">
        <v>114</v>
      </c>
      <c r="J18" s="9"/>
      <c r="K18" s="9" t="s">
        <v>179</v>
      </c>
      <c r="N18"/>
      <c r="O18" s="5" t="s">
        <v>67</v>
      </c>
      <c r="P18" s="5" t="s">
        <v>38</v>
      </c>
      <c r="Q18" s="37">
        <v>223096</v>
      </c>
      <c r="R18" s="35">
        <f t="shared" si="0"/>
        <v>-17384</v>
      </c>
      <c r="S18" s="35">
        <f t="shared" si="1"/>
        <v>7.2288755821689952</v>
      </c>
    </row>
    <row r="19" spans="1:19" ht="20.100000000000001" customHeight="1" x14ac:dyDescent="0.25">
      <c r="A19" t="s">
        <v>67</v>
      </c>
      <c r="B19" t="s">
        <v>34</v>
      </c>
      <c r="C19">
        <v>2</v>
      </c>
      <c r="D19" s="19" t="s">
        <v>65</v>
      </c>
      <c r="E19" s="35">
        <f>5121*2+110423+110424</f>
        <v>231089</v>
      </c>
      <c r="F19" s="35" t="s">
        <v>30</v>
      </c>
      <c r="G19" s="35" t="s">
        <v>30</v>
      </c>
      <c r="H19" s="35" t="s">
        <v>30</v>
      </c>
      <c r="I19" t="s">
        <v>30</v>
      </c>
      <c r="J19" s="9" t="s">
        <v>36</v>
      </c>
      <c r="K19" s="9"/>
      <c r="N19"/>
      <c r="O19" s="5" t="s">
        <v>69</v>
      </c>
      <c r="P19" s="5" t="s">
        <v>38</v>
      </c>
      <c r="Q19" s="37">
        <v>233896</v>
      </c>
      <c r="R19" s="35">
        <f t="shared" si="0"/>
        <v>-6584</v>
      </c>
      <c r="S19" s="35">
        <f t="shared" si="1"/>
        <v>2.7378576180971388</v>
      </c>
    </row>
    <row r="20" spans="1:19" ht="20.100000000000001" customHeight="1" x14ac:dyDescent="0.25">
      <c r="A20" t="s">
        <v>69</v>
      </c>
      <c r="B20" t="s">
        <v>34</v>
      </c>
      <c r="C20">
        <v>2</v>
      </c>
      <c r="D20" s="19" t="s">
        <v>65</v>
      </c>
      <c r="E20" s="35">
        <f>120414+120407</f>
        <v>240821</v>
      </c>
      <c r="F20" s="35" t="s">
        <v>30</v>
      </c>
      <c r="G20" s="35" t="s">
        <v>30</v>
      </c>
      <c r="H20" s="35" t="s">
        <v>30</v>
      </c>
      <c r="I20" t="s">
        <v>30</v>
      </c>
      <c r="J20" s="9" t="s">
        <v>37</v>
      </c>
      <c r="K20" s="9"/>
      <c r="N20"/>
      <c r="O20" s="5" t="s">
        <v>71</v>
      </c>
      <c r="P20" s="5" t="s">
        <v>38</v>
      </c>
      <c r="Q20" s="37">
        <v>233927</v>
      </c>
      <c r="R20" s="35">
        <f t="shared" si="0"/>
        <v>-6553</v>
      </c>
      <c r="S20" s="35">
        <f t="shared" si="1"/>
        <v>2.7249667332002661</v>
      </c>
    </row>
    <row r="21" spans="1:19" ht="20.100000000000001" customHeight="1" x14ac:dyDescent="0.25">
      <c r="A21" t="s">
        <v>71</v>
      </c>
      <c r="B21" t="s">
        <v>34</v>
      </c>
      <c r="C21">
        <v>2</v>
      </c>
      <c r="D21" s="19" t="s">
        <v>65</v>
      </c>
      <c r="E21" s="35">
        <f>120420+120413</f>
        <v>240833</v>
      </c>
      <c r="F21" s="35" t="s">
        <v>30</v>
      </c>
      <c r="G21" s="35" t="s">
        <v>30</v>
      </c>
      <c r="H21" s="35" t="s">
        <v>30</v>
      </c>
      <c r="I21" t="s">
        <v>30</v>
      </c>
      <c r="J21" s="9" t="s">
        <v>37</v>
      </c>
      <c r="K21" s="9"/>
      <c r="N21"/>
      <c r="O21" s="5" t="s">
        <v>64</v>
      </c>
      <c r="P21" s="31" t="s">
        <v>45</v>
      </c>
      <c r="Q21" s="37">
        <v>240723</v>
      </c>
      <c r="R21" s="35">
        <f t="shared" si="0"/>
        <v>243</v>
      </c>
      <c r="S21" s="35">
        <f t="shared" si="1"/>
        <v>0.10104790419161677</v>
      </c>
    </row>
    <row r="22" spans="1:19" ht="20.100000000000001" customHeight="1" x14ac:dyDescent="0.25">
      <c r="A22" t="s">
        <v>64</v>
      </c>
      <c r="B22" t="s">
        <v>38</v>
      </c>
      <c r="C22">
        <v>2</v>
      </c>
      <c r="D22" s="19" t="s">
        <v>65</v>
      </c>
      <c r="E22" s="35" t="s">
        <v>30</v>
      </c>
      <c r="F22" s="35" t="s">
        <v>30</v>
      </c>
      <c r="G22" s="35" t="s">
        <v>30</v>
      </c>
      <c r="H22" s="35" t="s">
        <v>30</v>
      </c>
      <c r="I22" t="s">
        <v>30</v>
      </c>
      <c r="J22" s="9" t="s">
        <v>39</v>
      </c>
      <c r="K22" s="9" t="s">
        <v>175</v>
      </c>
      <c r="N22"/>
      <c r="O22" s="5" t="s">
        <v>67</v>
      </c>
      <c r="P22" s="31" t="s">
        <v>45</v>
      </c>
      <c r="Q22" s="37">
        <v>232141</v>
      </c>
      <c r="R22" s="35">
        <f t="shared" si="0"/>
        <v>-8339</v>
      </c>
      <c r="S22" s="35">
        <f t="shared" si="1"/>
        <v>3.4676480372588157</v>
      </c>
    </row>
    <row r="23" spans="1:19" ht="20.100000000000001" customHeight="1" x14ac:dyDescent="0.25">
      <c r="A23" t="s">
        <v>67</v>
      </c>
      <c r="B23" t="s">
        <v>38</v>
      </c>
      <c r="C23">
        <v>2</v>
      </c>
      <c r="D23" s="19" t="s">
        <v>65</v>
      </c>
      <c r="E23" s="42">
        <v>223096</v>
      </c>
      <c r="F23" s="42" t="s">
        <v>264</v>
      </c>
      <c r="G23" s="42">
        <v>4235.8</v>
      </c>
      <c r="H23" s="42">
        <v>1037.2</v>
      </c>
      <c r="I23" s="30" t="s">
        <v>124</v>
      </c>
      <c r="J23" s="38" t="s">
        <v>41</v>
      </c>
      <c r="K23" s="9"/>
      <c r="N23"/>
      <c r="O23" s="5" t="s">
        <v>69</v>
      </c>
      <c r="P23" s="31" t="s">
        <v>45</v>
      </c>
      <c r="Q23" s="37">
        <v>240484</v>
      </c>
      <c r="R23" s="35">
        <f t="shared" si="0"/>
        <v>4</v>
      </c>
      <c r="S23" s="35">
        <f t="shared" si="1"/>
        <v>1.66333998669328E-3</v>
      </c>
    </row>
    <row r="24" spans="1:19" ht="20.100000000000001" customHeight="1" x14ac:dyDescent="0.25">
      <c r="A24" t="s">
        <v>69</v>
      </c>
      <c r="B24" t="s">
        <v>38</v>
      </c>
      <c r="C24">
        <v>2</v>
      </c>
      <c r="D24" s="19" t="s">
        <v>65</v>
      </c>
      <c r="E24" s="42">
        <v>233896</v>
      </c>
      <c r="F24" s="42" t="s">
        <v>265</v>
      </c>
      <c r="G24" s="42">
        <v>4497.7</v>
      </c>
      <c r="H24" s="42">
        <v>1003.6</v>
      </c>
      <c r="I24" t="s">
        <v>125</v>
      </c>
      <c r="K24" s="9"/>
      <c r="N24"/>
      <c r="O24" s="5" t="s">
        <v>71</v>
      </c>
      <c r="P24" s="31" t="s">
        <v>45</v>
      </c>
      <c r="Q24" s="37">
        <v>240519</v>
      </c>
      <c r="R24" s="35">
        <f t="shared" si="0"/>
        <v>39</v>
      </c>
      <c r="S24" s="35">
        <f t="shared" si="1"/>
        <v>1.6217564870259483E-2</v>
      </c>
    </row>
    <row r="25" spans="1:19" ht="20.100000000000001" customHeight="1" x14ac:dyDescent="0.25">
      <c r="A25" t="s">
        <v>71</v>
      </c>
      <c r="B25" t="s">
        <v>38</v>
      </c>
      <c r="C25">
        <v>2</v>
      </c>
      <c r="D25" s="19" t="s">
        <v>65</v>
      </c>
      <c r="E25" s="42">
        <v>233927</v>
      </c>
      <c r="F25" s="42" t="s">
        <v>266</v>
      </c>
      <c r="G25" s="42">
        <v>4496.3999999999996</v>
      </c>
      <c r="H25" s="42">
        <v>1003.1</v>
      </c>
      <c r="I25" t="s">
        <v>125</v>
      </c>
      <c r="K25" s="9"/>
      <c r="N25"/>
      <c r="O25" s="5" t="s">
        <v>64</v>
      </c>
      <c r="P25" s="5" t="s">
        <v>53</v>
      </c>
      <c r="Q25" s="37">
        <v>241868</v>
      </c>
      <c r="R25" s="35">
        <f t="shared" si="0"/>
        <v>1388</v>
      </c>
      <c r="S25" s="35">
        <f t="shared" si="1"/>
        <v>0.57717897538256824</v>
      </c>
    </row>
    <row r="26" spans="1:19" ht="20.100000000000001" customHeight="1" x14ac:dyDescent="0.25">
      <c r="A26" t="s">
        <v>64</v>
      </c>
      <c r="B26" t="s">
        <v>45</v>
      </c>
      <c r="C26">
        <v>2</v>
      </c>
      <c r="D26" s="19" t="s">
        <v>65</v>
      </c>
      <c r="E26" s="42">
        <v>240723</v>
      </c>
      <c r="F26" s="42" t="s">
        <v>267</v>
      </c>
      <c r="G26" s="42">
        <v>4599.3</v>
      </c>
      <c r="H26" s="42">
        <v>1086.0999999999999</v>
      </c>
      <c r="I26" t="s">
        <v>145</v>
      </c>
      <c r="J26" s="39" t="s">
        <v>48</v>
      </c>
      <c r="K26" s="9" t="s">
        <v>176</v>
      </c>
      <c r="N26"/>
      <c r="O26" s="5" t="s">
        <v>67</v>
      </c>
      <c r="P26" s="5" t="s">
        <v>53</v>
      </c>
      <c r="Q26" s="37">
        <v>226968</v>
      </c>
      <c r="R26" s="35">
        <f t="shared" si="0"/>
        <v>-13512</v>
      </c>
      <c r="S26" s="35">
        <f t="shared" si="1"/>
        <v>5.6187624750499001</v>
      </c>
    </row>
    <row r="27" spans="1:19" ht="20.100000000000001" customHeight="1" x14ac:dyDescent="0.25">
      <c r="A27" t="s">
        <v>67</v>
      </c>
      <c r="B27" t="s">
        <v>45</v>
      </c>
      <c r="C27">
        <v>2</v>
      </c>
      <c r="D27" s="19" t="s">
        <v>65</v>
      </c>
      <c r="E27" s="42">
        <v>232141</v>
      </c>
      <c r="F27" s="44" t="s">
        <v>146</v>
      </c>
      <c r="G27" s="42">
        <v>4473.3999999999996</v>
      </c>
      <c r="H27" s="42">
        <v>1090.4000000000001</v>
      </c>
      <c r="I27" t="s">
        <v>147</v>
      </c>
      <c r="K27" s="9"/>
      <c r="N27"/>
      <c r="O27" s="5" t="s">
        <v>69</v>
      </c>
      <c r="P27" s="5" t="s">
        <v>53</v>
      </c>
      <c r="Q27" s="37">
        <v>241840</v>
      </c>
      <c r="R27" s="35">
        <f t="shared" si="0"/>
        <v>1360</v>
      </c>
      <c r="S27" s="35">
        <f t="shared" si="1"/>
        <v>0.5655355954757153</v>
      </c>
    </row>
    <row r="28" spans="1:19" ht="20.100000000000001" customHeight="1" x14ac:dyDescent="0.25">
      <c r="A28" t="s">
        <v>69</v>
      </c>
      <c r="B28" t="s">
        <v>45</v>
      </c>
      <c r="C28">
        <v>2</v>
      </c>
      <c r="D28" s="19" t="s">
        <v>65</v>
      </c>
      <c r="E28" s="42">
        <v>240484</v>
      </c>
      <c r="F28" s="42" t="s">
        <v>268</v>
      </c>
      <c r="G28" s="42">
        <v>4624.5</v>
      </c>
      <c r="H28" s="42">
        <v>1031</v>
      </c>
      <c r="I28" t="s">
        <v>145</v>
      </c>
      <c r="K28" s="9"/>
      <c r="N28"/>
      <c r="O28" s="5" t="s">
        <v>71</v>
      </c>
      <c r="P28" s="5" t="s">
        <v>53</v>
      </c>
      <c r="Q28" s="37">
        <v>241868</v>
      </c>
      <c r="R28" s="35">
        <f t="shared" si="0"/>
        <v>1388</v>
      </c>
      <c r="S28" s="35">
        <f t="shared" si="1"/>
        <v>0.57717897538256824</v>
      </c>
    </row>
    <row r="29" spans="1:19" ht="20.100000000000001" customHeight="1" x14ac:dyDescent="0.25">
      <c r="A29" t="s">
        <v>71</v>
      </c>
      <c r="B29" t="s">
        <v>45</v>
      </c>
      <c r="C29">
        <v>2</v>
      </c>
      <c r="D29" s="19" t="s">
        <v>65</v>
      </c>
      <c r="E29" s="42">
        <v>240519</v>
      </c>
      <c r="F29" s="42" t="s">
        <v>269</v>
      </c>
      <c r="G29" s="42">
        <v>4623.2</v>
      </c>
      <c r="H29" s="42">
        <v>1030.3</v>
      </c>
      <c r="I29" t="s">
        <v>145</v>
      </c>
      <c r="K29" s="9"/>
      <c r="N29"/>
      <c r="O29" s="5" t="s">
        <v>64</v>
      </c>
      <c r="P29" s="5" t="s">
        <v>58</v>
      </c>
      <c r="Q29" s="37">
        <v>240495</v>
      </c>
      <c r="R29" s="35">
        <f t="shared" si="0"/>
        <v>15</v>
      </c>
      <c r="S29" s="35">
        <f t="shared" si="1"/>
        <v>6.2375249500997995E-3</v>
      </c>
    </row>
    <row r="30" spans="1:19" ht="20.100000000000001" customHeight="1" x14ac:dyDescent="0.25">
      <c r="A30" t="s">
        <v>64</v>
      </c>
      <c r="B30" t="s">
        <v>53</v>
      </c>
      <c r="C30">
        <v>2</v>
      </c>
      <c r="D30" s="6" t="s">
        <v>12</v>
      </c>
      <c r="E30" s="42">
        <v>241868</v>
      </c>
      <c r="F30" s="42" t="s">
        <v>270</v>
      </c>
      <c r="G30" s="42">
        <v>4648.8</v>
      </c>
      <c r="H30" s="42">
        <v>1013.5</v>
      </c>
      <c r="I30" s="11" t="s">
        <v>155</v>
      </c>
      <c r="J30" s="9"/>
      <c r="K30" s="9" t="s">
        <v>177</v>
      </c>
      <c r="N30"/>
      <c r="O30" s="5" t="s">
        <v>67</v>
      </c>
      <c r="P30" s="5" t="s">
        <v>58</v>
      </c>
      <c r="Q30" s="37">
        <v>225631</v>
      </c>
      <c r="R30" s="35">
        <f t="shared" si="0"/>
        <v>-14849</v>
      </c>
      <c r="S30" s="35">
        <f t="shared" si="1"/>
        <v>6.1747338656021293</v>
      </c>
    </row>
    <row r="31" spans="1:19" ht="20.100000000000001" customHeight="1" x14ac:dyDescent="0.25">
      <c r="A31" t="s">
        <v>67</v>
      </c>
      <c r="B31" t="s">
        <v>53</v>
      </c>
      <c r="C31">
        <v>2</v>
      </c>
      <c r="D31" s="6" t="s">
        <v>12</v>
      </c>
      <c r="E31" s="42">
        <v>226968</v>
      </c>
      <c r="F31" s="42" t="s">
        <v>271</v>
      </c>
      <c r="G31" s="42">
        <v>4374.3</v>
      </c>
      <c r="H31" s="42">
        <v>1043.3</v>
      </c>
      <c r="I31" s="30" t="s">
        <v>156</v>
      </c>
      <c r="K31" s="9"/>
      <c r="N31"/>
      <c r="O31" s="5" t="s">
        <v>69</v>
      </c>
      <c r="P31" s="5" t="s">
        <v>58</v>
      </c>
      <c r="Q31" s="37">
        <v>240481</v>
      </c>
      <c r="R31" s="35">
        <f t="shared" si="0"/>
        <v>1</v>
      </c>
      <c r="S31" s="35">
        <f t="shared" si="1"/>
        <v>4.1583499667332001E-4</v>
      </c>
    </row>
    <row r="32" spans="1:19" ht="20.100000000000001" customHeight="1" x14ac:dyDescent="0.25">
      <c r="A32" t="s">
        <v>69</v>
      </c>
      <c r="B32" t="s">
        <v>53</v>
      </c>
      <c r="C32">
        <v>2</v>
      </c>
      <c r="D32" s="6" t="s">
        <v>12</v>
      </c>
      <c r="E32" s="42">
        <v>241840</v>
      </c>
      <c r="F32" s="42" t="s">
        <v>272</v>
      </c>
      <c r="G32" s="42">
        <v>4650</v>
      </c>
      <c r="H32" s="42">
        <v>1014</v>
      </c>
      <c r="I32" s="27" t="s">
        <v>157</v>
      </c>
      <c r="K32" s="9"/>
      <c r="N32"/>
      <c r="O32" s="5" t="s">
        <v>71</v>
      </c>
      <c r="P32" s="5" t="s">
        <v>58</v>
      </c>
      <c r="Q32" s="37">
        <v>240493</v>
      </c>
      <c r="R32" s="35">
        <f t="shared" si="0"/>
        <v>13</v>
      </c>
      <c r="S32" s="35">
        <f t="shared" si="1"/>
        <v>5.4058549567531601E-3</v>
      </c>
    </row>
    <row r="33" spans="1:19" ht="20.100000000000001" customHeight="1" x14ac:dyDescent="0.25">
      <c r="A33" t="s">
        <v>71</v>
      </c>
      <c r="B33" t="s">
        <v>53</v>
      </c>
      <c r="C33">
        <v>2</v>
      </c>
      <c r="D33" s="6" t="s">
        <v>12</v>
      </c>
      <c r="E33" s="42">
        <v>241868</v>
      </c>
      <c r="F33" s="42" t="s">
        <v>270</v>
      </c>
      <c r="G33" s="42">
        <v>4648.8</v>
      </c>
      <c r="H33" s="42">
        <v>1013.5</v>
      </c>
      <c r="I33" s="27" t="s">
        <v>157</v>
      </c>
      <c r="K33" s="9"/>
      <c r="N33"/>
      <c r="O33" s="5" t="s">
        <v>64</v>
      </c>
      <c r="P33" s="5" t="s">
        <v>59</v>
      </c>
      <c r="Q33" s="37">
        <v>240665</v>
      </c>
      <c r="R33" s="35">
        <f t="shared" si="0"/>
        <v>185</v>
      </c>
      <c r="S33" s="35">
        <f t="shared" si="1"/>
        <v>7.6929474384564211E-2</v>
      </c>
    </row>
    <row r="34" spans="1:19" ht="20.100000000000001" customHeight="1" x14ac:dyDescent="0.25">
      <c r="A34" t="s">
        <v>64</v>
      </c>
      <c r="B34" t="s">
        <v>54</v>
      </c>
      <c r="C34">
        <v>2</v>
      </c>
      <c r="D34" s="6" t="s">
        <v>86</v>
      </c>
      <c r="E34" s="35" t="s">
        <v>30</v>
      </c>
      <c r="F34" s="35" t="s">
        <v>30</v>
      </c>
      <c r="G34" s="35" t="s">
        <v>30</v>
      </c>
      <c r="H34" s="35" t="s">
        <v>30</v>
      </c>
      <c r="I34" t="s">
        <v>30</v>
      </c>
      <c r="J34" s="9"/>
      <c r="K34" s="9" t="s">
        <v>178</v>
      </c>
      <c r="N34"/>
      <c r="O34" s="5" t="s">
        <v>67</v>
      </c>
      <c r="P34" s="5" t="s">
        <v>59</v>
      </c>
      <c r="Q34" s="36">
        <f>220534+2*5153</f>
        <v>230840</v>
      </c>
      <c r="R34" s="35">
        <f t="shared" si="0"/>
        <v>-9640</v>
      </c>
      <c r="S34" s="35">
        <f t="shared" si="1"/>
        <v>4.0086493679308051</v>
      </c>
    </row>
    <row r="35" spans="1:19" ht="20.100000000000001" customHeight="1" x14ac:dyDescent="0.25">
      <c r="A35" t="s">
        <v>67</v>
      </c>
      <c r="B35" t="s">
        <v>54</v>
      </c>
      <c r="C35">
        <v>2</v>
      </c>
      <c r="D35" s="20" t="s">
        <v>75</v>
      </c>
      <c r="E35" s="42" t="s">
        <v>30</v>
      </c>
      <c r="F35" s="42" t="s">
        <v>30</v>
      </c>
      <c r="G35" s="42" t="s">
        <v>30</v>
      </c>
      <c r="H35" s="42" t="s">
        <v>30</v>
      </c>
      <c r="I35" s="11" t="s">
        <v>30</v>
      </c>
      <c r="J35" s="9" t="s">
        <v>168</v>
      </c>
      <c r="K35" s="9"/>
      <c r="N35"/>
      <c r="O35" s="5" t="s">
        <v>69</v>
      </c>
      <c r="P35" s="5" t="s">
        <v>59</v>
      </c>
      <c r="Q35" s="37">
        <v>240481</v>
      </c>
      <c r="R35" s="35">
        <f t="shared" si="0"/>
        <v>1</v>
      </c>
      <c r="S35" s="35">
        <f t="shared" si="1"/>
        <v>4.1583499667332001E-4</v>
      </c>
    </row>
    <row r="36" spans="1:19" ht="20.100000000000001" customHeight="1" x14ac:dyDescent="0.25">
      <c r="A36" t="s">
        <v>69</v>
      </c>
      <c r="B36" t="s">
        <v>54</v>
      </c>
      <c r="C36">
        <v>2</v>
      </c>
      <c r="D36" s="20" t="s">
        <v>76</v>
      </c>
      <c r="E36" s="42" t="s">
        <v>30</v>
      </c>
      <c r="F36" s="42" t="s">
        <v>30</v>
      </c>
      <c r="G36" s="42" t="s">
        <v>30</v>
      </c>
      <c r="H36" s="42" t="s">
        <v>30</v>
      </c>
      <c r="I36" s="11" t="s">
        <v>30</v>
      </c>
      <c r="J36" s="9" t="s">
        <v>167</v>
      </c>
      <c r="K36" s="9"/>
      <c r="N36"/>
      <c r="O36" s="5" t="s">
        <v>71</v>
      </c>
      <c r="P36" s="5" t="s">
        <v>59</v>
      </c>
      <c r="Q36" s="37">
        <v>240495</v>
      </c>
      <c r="R36" s="35">
        <f t="shared" si="0"/>
        <v>15</v>
      </c>
      <c r="S36" s="35">
        <f t="shared" si="1"/>
        <v>6.2375249500997995E-3</v>
      </c>
    </row>
    <row r="37" spans="1:19" ht="20.100000000000001" customHeight="1" x14ac:dyDescent="0.25">
      <c r="A37" t="s">
        <v>71</v>
      </c>
      <c r="B37" t="s">
        <v>54</v>
      </c>
      <c r="C37">
        <v>2</v>
      </c>
      <c r="D37" s="21" t="s">
        <v>77</v>
      </c>
      <c r="E37" s="42" t="s">
        <v>30</v>
      </c>
      <c r="F37" s="42" t="s">
        <v>30</v>
      </c>
      <c r="G37" s="42" t="s">
        <v>30</v>
      </c>
      <c r="H37" s="42" t="s">
        <v>30</v>
      </c>
      <c r="I37" s="11" t="s">
        <v>30</v>
      </c>
      <c r="J37" s="9" t="s">
        <v>167</v>
      </c>
      <c r="K37" s="9"/>
      <c r="N37"/>
      <c r="O37" s="5" t="s">
        <v>64</v>
      </c>
      <c r="P37" s="5" t="s">
        <v>60</v>
      </c>
      <c r="Q37" s="37">
        <v>291887</v>
      </c>
      <c r="R37" s="35">
        <f t="shared" si="0"/>
        <v>51407</v>
      </c>
      <c r="S37" s="35">
        <f t="shared" si="1"/>
        <v>21.376829673985362</v>
      </c>
    </row>
    <row r="38" spans="1:19" ht="20.100000000000001" customHeight="1" x14ac:dyDescent="0.25">
      <c r="A38" t="s">
        <v>64</v>
      </c>
      <c r="B38" t="s">
        <v>58</v>
      </c>
      <c r="C38">
        <v>2</v>
      </c>
      <c r="D38" s="19" t="s">
        <v>65</v>
      </c>
      <c r="E38" s="42">
        <v>240495</v>
      </c>
      <c r="F38" s="42" t="s">
        <v>273</v>
      </c>
      <c r="G38" s="42">
        <v>4681.8</v>
      </c>
      <c r="H38" s="42">
        <v>880.5</v>
      </c>
      <c r="I38" s="27" t="s">
        <v>72</v>
      </c>
      <c r="K38" s="9" t="s">
        <v>188</v>
      </c>
      <c r="N38"/>
      <c r="O38" s="5" t="s">
        <v>67</v>
      </c>
      <c r="P38" s="5" t="s">
        <v>60</v>
      </c>
      <c r="Q38" s="37">
        <v>274526</v>
      </c>
      <c r="R38" s="35">
        <f>Q38-$M$59</f>
        <v>34046</v>
      </c>
      <c r="S38" s="35">
        <f t="shared" si="1"/>
        <v>14.157518296739854</v>
      </c>
    </row>
    <row r="39" spans="1:19" ht="20.100000000000001" customHeight="1" x14ac:dyDescent="0.25">
      <c r="A39" t="s">
        <v>67</v>
      </c>
      <c r="B39" t="s">
        <v>58</v>
      </c>
      <c r="C39">
        <v>2</v>
      </c>
      <c r="D39" s="19" t="s">
        <v>65</v>
      </c>
      <c r="E39" s="42">
        <v>225631</v>
      </c>
      <c r="F39" s="42" t="s">
        <v>274</v>
      </c>
      <c r="G39" s="42">
        <v>4449.8999999999996</v>
      </c>
      <c r="H39" s="42">
        <v>836</v>
      </c>
      <c r="I39" s="30" t="s">
        <v>73</v>
      </c>
      <c r="K39" s="9"/>
      <c r="N39"/>
      <c r="O39" s="5" t="s">
        <v>69</v>
      </c>
      <c r="P39" s="5" t="s">
        <v>60</v>
      </c>
      <c r="Q39" s="37">
        <v>291902</v>
      </c>
      <c r="R39" s="35">
        <f t="shared" si="0"/>
        <v>51422</v>
      </c>
      <c r="S39" s="35">
        <f t="shared" si="1"/>
        <v>21.383067198935464</v>
      </c>
    </row>
    <row r="40" spans="1:19" ht="20.100000000000001" customHeight="1" x14ac:dyDescent="0.25">
      <c r="A40" t="s">
        <v>69</v>
      </c>
      <c r="B40" t="s">
        <v>58</v>
      </c>
      <c r="C40">
        <v>2</v>
      </c>
      <c r="D40" s="19" t="s">
        <v>65</v>
      </c>
      <c r="E40" s="42">
        <v>240481</v>
      </c>
      <c r="F40" s="42" t="s">
        <v>275</v>
      </c>
      <c r="G40" s="42">
        <v>4688.3999999999996</v>
      </c>
      <c r="H40" s="42">
        <v>881.9</v>
      </c>
      <c r="I40" s="30" t="s">
        <v>74</v>
      </c>
      <c r="K40" s="9"/>
      <c r="N40"/>
      <c r="O40" s="5" t="s">
        <v>71</v>
      </c>
      <c r="P40" s="5" t="s">
        <v>60</v>
      </c>
      <c r="Q40" s="37">
        <v>291919</v>
      </c>
      <c r="R40" s="35">
        <f t="shared" si="0"/>
        <v>51439</v>
      </c>
      <c r="S40" s="35">
        <f t="shared" si="1"/>
        <v>21.390136393878908</v>
      </c>
    </row>
    <row r="41" spans="1:19" ht="20.100000000000001" customHeight="1" x14ac:dyDescent="0.25">
      <c r="A41" t="s">
        <v>71</v>
      </c>
      <c r="B41" t="s">
        <v>58</v>
      </c>
      <c r="C41">
        <v>2</v>
      </c>
      <c r="D41" s="19" t="s">
        <v>65</v>
      </c>
      <c r="E41" s="42">
        <v>240493</v>
      </c>
      <c r="F41" s="42" t="s">
        <v>276</v>
      </c>
      <c r="G41" s="42">
        <v>4687</v>
      </c>
      <c r="H41" s="42">
        <v>881.4</v>
      </c>
      <c r="I41" s="30" t="s">
        <v>74</v>
      </c>
      <c r="K41" s="9"/>
      <c r="N41"/>
      <c r="O41" s="5" t="s">
        <v>64</v>
      </c>
      <c r="P41" s="5" t="s">
        <v>63</v>
      </c>
      <c r="Q41" s="37">
        <v>226246</v>
      </c>
      <c r="R41" s="35">
        <f t="shared" si="0"/>
        <v>-14234</v>
      </c>
      <c r="S41" s="35">
        <f t="shared" si="1"/>
        <v>5.9189953426480377</v>
      </c>
    </row>
    <row r="42" spans="1:19" ht="20.100000000000001" customHeight="1" x14ac:dyDescent="0.25">
      <c r="A42" t="s">
        <v>64</v>
      </c>
      <c r="B42" t="s">
        <v>59</v>
      </c>
      <c r="C42">
        <v>2</v>
      </c>
      <c r="D42" s="19" t="s">
        <v>65</v>
      </c>
      <c r="E42" s="42">
        <v>240665</v>
      </c>
      <c r="F42" s="42" t="s">
        <v>267</v>
      </c>
      <c r="G42" s="42">
        <v>4689.8999999999996</v>
      </c>
      <c r="H42" s="42">
        <v>881.6</v>
      </c>
      <c r="I42" s="30" t="s">
        <v>74</v>
      </c>
      <c r="K42" s="9" t="s">
        <v>189</v>
      </c>
      <c r="N42"/>
      <c r="O42" s="5" t="s">
        <v>67</v>
      </c>
      <c r="P42" s="5" t="s">
        <v>63</v>
      </c>
      <c r="Q42" s="37">
        <v>227072</v>
      </c>
      <c r="R42" s="35">
        <f t="shared" si="0"/>
        <v>-13408</v>
      </c>
      <c r="S42" s="35">
        <f t="shared" si="1"/>
        <v>5.5755156353958748</v>
      </c>
    </row>
    <row r="43" spans="1:19" ht="20.100000000000001" customHeight="1" x14ac:dyDescent="0.25">
      <c r="A43" t="s">
        <v>67</v>
      </c>
      <c r="B43" t="s">
        <v>59</v>
      </c>
      <c r="C43">
        <v>2</v>
      </c>
      <c r="D43" s="19" t="s">
        <v>65</v>
      </c>
      <c r="E43" s="35">
        <f>220534+2*5153</f>
        <v>230840</v>
      </c>
      <c r="F43" s="42" t="s">
        <v>30</v>
      </c>
      <c r="G43" s="42" t="s">
        <v>30</v>
      </c>
      <c r="H43" s="42" t="s">
        <v>30</v>
      </c>
      <c r="I43" s="11" t="s">
        <v>30</v>
      </c>
      <c r="J43" s="9" t="s">
        <v>168</v>
      </c>
      <c r="K43" s="9"/>
      <c r="N43"/>
      <c r="O43" s="5" t="s">
        <v>69</v>
      </c>
      <c r="P43" s="5" t="s">
        <v>63</v>
      </c>
      <c r="Q43" s="37">
        <v>240486</v>
      </c>
      <c r="R43" s="35">
        <f t="shared" si="0"/>
        <v>6</v>
      </c>
      <c r="S43" s="35">
        <f t="shared" si="1"/>
        <v>2.4950099800399202E-3</v>
      </c>
    </row>
    <row r="44" spans="1:19" ht="20.100000000000001" customHeight="1" x14ac:dyDescent="0.25">
      <c r="A44" t="s">
        <v>69</v>
      </c>
      <c r="B44" t="s">
        <v>59</v>
      </c>
      <c r="C44">
        <v>2</v>
      </c>
      <c r="D44" s="19" t="s">
        <v>65</v>
      </c>
      <c r="E44" s="42">
        <v>240481</v>
      </c>
      <c r="F44" s="42" t="s">
        <v>275</v>
      </c>
      <c r="G44" s="42">
        <v>4688.3999999999996</v>
      </c>
      <c r="H44" s="42">
        <v>881.9</v>
      </c>
      <c r="I44" s="30" t="s">
        <v>74</v>
      </c>
      <c r="K44" s="9"/>
      <c r="N44"/>
      <c r="O44" s="5" t="s">
        <v>71</v>
      </c>
      <c r="P44" s="5" t="s">
        <v>63</v>
      </c>
      <c r="Q44" s="37">
        <v>240502</v>
      </c>
      <c r="R44" s="35">
        <f t="shared" si="0"/>
        <v>22</v>
      </c>
      <c r="S44" s="35">
        <f t="shared" si="1"/>
        <v>9.1483699268130412E-3</v>
      </c>
    </row>
    <row r="45" spans="1:19" ht="20.100000000000001" customHeight="1" x14ac:dyDescent="0.25">
      <c r="A45" t="s">
        <v>71</v>
      </c>
      <c r="B45" t="s">
        <v>59</v>
      </c>
      <c r="C45">
        <v>2</v>
      </c>
      <c r="D45" s="19" t="s">
        <v>65</v>
      </c>
      <c r="E45" s="42">
        <v>240495</v>
      </c>
      <c r="F45" s="42" t="s">
        <v>277</v>
      </c>
      <c r="G45" s="42">
        <v>4687.2</v>
      </c>
      <c r="H45" s="42">
        <v>881.1</v>
      </c>
      <c r="I45" s="30" t="s">
        <v>74</v>
      </c>
      <c r="K45" s="9"/>
      <c r="N45"/>
      <c r="Q45" s="5"/>
    </row>
    <row r="46" spans="1:19" ht="20.100000000000001" customHeight="1" x14ac:dyDescent="0.25">
      <c r="A46" t="s">
        <v>64</v>
      </c>
      <c r="B46" t="s">
        <v>60</v>
      </c>
      <c r="C46">
        <v>2</v>
      </c>
      <c r="D46" s="6" t="s">
        <v>12</v>
      </c>
      <c r="E46" s="42">
        <v>291887</v>
      </c>
      <c r="F46" s="42" t="s">
        <v>278</v>
      </c>
      <c r="G46" s="42">
        <v>5580.4</v>
      </c>
      <c r="H46" s="42">
        <v>1660.9</v>
      </c>
      <c r="I46" s="33" t="s">
        <v>195</v>
      </c>
      <c r="J46" s="20" t="s">
        <v>198</v>
      </c>
      <c r="K46" s="9" t="s">
        <v>189</v>
      </c>
      <c r="N46"/>
      <c r="Q46" s="5"/>
    </row>
    <row r="47" spans="1:19" ht="20.100000000000001" customHeight="1" x14ac:dyDescent="0.25">
      <c r="A47" t="s">
        <v>67</v>
      </c>
      <c r="B47" t="s">
        <v>60</v>
      </c>
      <c r="C47">
        <v>2</v>
      </c>
      <c r="D47" s="6" t="s">
        <v>12</v>
      </c>
      <c r="E47" s="42">
        <v>274526</v>
      </c>
      <c r="F47" s="42" t="s">
        <v>279</v>
      </c>
      <c r="G47" s="42">
        <v>5265.2</v>
      </c>
      <c r="H47" s="42">
        <v>1651.7</v>
      </c>
      <c r="I47" s="33" t="s">
        <v>196</v>
      </c>
      <c r="K47" s="9"/>
      <c r="N47"/>
      <c r="Q47" s="5"/>
    </row>
    <row r="48" spans="1:19" ht="20.100000000000001" customHeight="1" x14ac:dyDescent="0.25">
      <c r="A48" t="s">
        <v>69</v>
      </c>
      <c r="B48" t="s">
        <v>60</v>
      </c>
      <c r="C48">
        <v>2</v>
      </c>
      <c r="D48" s="6" t="s">
        <v>12</v>
      </c>
      <c r="E48" s="42">
        <v>291902</v>
      </c>
      <c r="F48" s="42" t="s">
        <v>280</v>
      </c>
      <c r="G48" s="42">
        <v>5583.6</v>
      </c>
      <c r="H48" s="42">
        <v>1662.1</v>
      </c>
      <c r="I48" s="33" t="s">
        <v>197</v>
      </c>
      <c r="K48" s="9"/>
      <c r="N48"/>
      <c r="Q48" s="5"/>
    </row>
    <row r="49" spans="1:18" ht="20.100000000000001" customHeight="1" x14ac:dyDescent="0.25">
      <c r="A49" t="s">
        <v>71</v>
      </c>
      <c r="B49" t="s">
        <v>60</v>
      </c>
      <c r="C49">
        <v>2</v>
      </c>
      <c r="D49" s="6" t="s">
        <v>12</v>
      </c>
      <c r="E49" s="42">
        <v>291919</v>
      </c>
      <c r="F49" s="42" t="s">
        <v>281</v>
      </c>
      <c r="G49" s="42">
        <v>5581.4</v>
      </c>
      <c r="H49" s="42">
        <v>1661.1</v>
      </c>
      <c r="I49" s="33" t="s">
        <v>195</v>
      </c>
      <c r="K49" s="9"/>
      <c r="N49"/>
      <c r="Q49" s="5"/>
    </row>
    <row r="50" spans="1:18" ht="20.100000000000001" customHeight="1" x14ac:dyDescent="0.25">
      <c r="A50" t="s">
        <v>64</v>
      </c>
      <c r="B50" t="s">
        <v>61</v>
      </c>
      <c r="C50">
        <v>2</v>
      </c>
      <c r="D50" s="20" t="s">
        <v>78</v>
      </c>
      <c r="E50" s="35" t="s">
        <v>30</v>
      </c>
      <c r="F50" s="35" t="s">
        <v>30</v>
      </c>
      <c r="G50" s="35" t="s">
        <v>30</v>
      </c>
      <c r="H50" s="35" t="s">
        <v>30</v>
      </c>
      <c r="I50" t="s">
        <v>30</v>
      </c>
      <c r="J50" s="9" t="s">
        <v>194</v>
      </c>
      <c r="K50" s="9"/>
      <c r="N50"/>
      <c r="Q50" s="5"/>
      <c r="R50" s="5"/>
    </row>
    <row r="51" spans="1:18" ht="20.100000000000001" customHeight="1" x14ac:dyDescent="0.25">
      <c r="A51" t="s">
        <v>67</v>
      </c>
      <c r="B51" t="s">
        <v>61</v>
      </c>
      <c r="C51">
        <v>2</v>
      </c>
      <c r="D51" s="20" t="s">
        <v>78</v>
      </c>
      <c r="E51" s="35" t="s">
        <v>30</v>
      </c>
      <c r="F51" s="35" t="s">
        <v>30</v>
      </c>
      <c r="G51" s="35" t="s">
        <v>30</v>
      </c>
      <c r="H51" s="35" t="s">
        <v>30</v>
      </c>
      <c r="I51" t="s">
        <v>30</v>
      </c>
      <c r="J51" s="9" t="s">
        <v>194</v>
      </c>
      <c r="K51" s="9"/>
      <c r="N51"/>
      <c r="Q51" s="5"/>
      <c r="R51" s="5"/>
    </row>
    <row r="52" spans="1:18" ht="20.100000000000001" customHeight="1" x14ac:dyDescent="0.25">
      <c r="A52" t="s">
        <v>69</v>
      </c>
      <c r="B52" t="s">
        <v>61</v>
      </c>
      <c r="C52">
        <v>2</v>
      </c>
      <c r="D52" s="20" t="s">
        <v>78</v>
      </c>
      <c r="E52" s="35" t="s">
        <v>30</v>
      </c>
      <c r="F52" s="35" t="s">
        <v>30</v>
      </c>
      <c r="G52" s="35" t="s">
        <v>30</v>
      </c>
      <c r="H52" s="35" t="s">
        <v>30</v>
      </c>
      <c r="I52" t="s">
        <v>30</v>
      </c>
      <c r="J52" s="9" t="s">
        <v>194</v>
      </c>
      <c r="K52" s="9"/>
      <c r="N52"/>
      <c r="Q52" s="5"/>
      <c r="R52" s="5"/>
    </row>
    <row r="53" spans="1:18" ht="20.100000000000001" customHeight="1" x14ac:dyDescent="0.25">
      <c r="A53" t="s">
        <v>71</v>
      </c>
      <c r="B53" t="s">
        <v>61</v>
      </c>
      <c r="C53">
        <v>2</v>
      </c>
      <c r="D53" s="20" t="s">
        <v>78</v>
      </c>
      <c r="E53" s="35" t="s">
        <v>30</v>
      </c>
      <c r="F53" s="35" t="s">
        <v>30</v>
      </c>
      <c r="G53" s="35" t="s">
        <v>30</v>
      </c>
      <c r="H53" s="35" t="s">
        <v>30</v>
      </c>
      <c r="I53" t="s">
        <v>30</v>
      </c>
      <c r="J53" s="9" t="s">
        <v>194</v>
      </c>
      <c r="K53" s="9"/>
      <c r="N53"/>
      <c r="Q53" s="5"/>
      <c r="R53" s="5"/>
    </row>
    <row r="54" spans="1:18" ht="20.100000000000001" customHeight="1" x14ac:dyDescent="0.25">
      <c r="A54" t="s">
        <v>64</v>
      </c>
      <c r="B54" t="s">
        <v>63</v>
      </c>
      <c r="C54">
        <v>2</v>
      </c>
      <c r="D54" s="19" t="s">
        <v>65</v>
      </c>
      <c r="E54" s="42">
        <v>226246</v>
      </c>
      <c r="F54" s="42" t="s">
        <v>282</v>
      </c>
      <c r="G54" s="42">
        <v>4329.5</v>
      </c>
      <c r="H54" s="42">
        <v>1063.2</v>
      </c>
      <c r="I54" s="30" t="s">
        <v>206</v>
      </c>
      <c r="K54" s="9" t="s">
        <v>289</v>
      </c>
      <c r="N54"/>
      <c r="Q54" s="5"/>
    </row>
    <row r="55" spans="1:18" ht="20.100000000000001" customHeight="1" x14ac:dyDescent="0.25">
      <c r="A55" t="s">
        <v>67</v>
      </c>
      <c r="B55" t="s">
        <v>63</v>
      </c>
      <c r="C55">
        <v>2</v>
      </c>
      <c r="D55" s="19" t="s">
        <v>65</v>
      </c>
      <c r="E55" s="42">
        <v>227072</v>
      </c>
      <c r="F55" s="44" t="s">
        <v>207</v>
      </c>
      <c r="G55" s="42">
        <v>4370.3</v>
      </c>
      <c r="H55" s="42">
        <v>1128.9000000000001</v>
      </c>
      <c r="I55" s="30" t="s">
        <v>208</v>
      </c>
      <c r="K55" s="9"/>
      <c r="N55"/>
      <c r="Q55" s="5"/>
    </row>
    <row r="56" spans="1:18" ht="20.100000000000001" customHeight="1" x14ac:dyDescent="0.25">
      <c r="A56" t="s">
        <v>69</v>
      </c>
      <c r="B56" t="s">
        <v>63</v>
      </c>
      <c r="C56">
        <v>2</v>
      </c>
      <c r="D56" s="19" t="s">
        <v>65</v>
      </c>
      <c r="E56" s="42">
        <v>240486</v>
      </c>
      <c r="F56" s="42" t="s">
        <v>283</v>
      </c>
      <c r="G56" s="42">
        <v>4543.7</v>
      </c>
      <c r="H56" s="42">
        <v>1187.8</v>
      </c>
      <c r="I56" s="30" t="s">
        <v>70</v>
      </c>
      <c r="K56" s="9"/>
      <c r="N56"/>
      <c r="Q56" s="5"/>
    </row>
    <row r="57" spans="1:18" ht="20.100000000000001" customHeight="1" x14ac:dyDescent="0.25">
      <c r="A57" t="s">
        <v>71</v>
      </c>
      <c r="B57" t="s">
        <v>63</v>
      </c>
      <c r="C57">
        <v>2</v>
      </c>
      <c r="D57" s="19" t="s">
        <v>65</v>
      </c>
      <c r="E57" s="42">
        <v>240502</v>
      </c>
      <c r="F57" s="42" t="s">
        <v>284</v>
      </c>
      <c r="G57" s="42">
        <v>4542.7</v>
      </c>
      <c r="H57" s="42">
        <v>1186.7</v>
      </c>
      <c r="I57" s="30" t="s">
        <v>70</v>
      </c>
      <c r="K57" s="9"/>
      <c r="N57"/>
      <c r="Q57" s="5"/>
    </row>
    <row r="59" spans="1:18" x14ac:dyDescent="0.25">
      <c r="M59" s="61">
        <v>240480</v>
      </c>
    </row>
  </sheetData>
  <autoFilter ref="O1:S1" xr:uid="{76F91557-397E-414D-90F8-467AFB74B4FF}"/>
  <conditionalFormatting sqref="S2:S4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">
      <colorScale>
        <cfvo type="min"/>
        <cfvo type="max"/>
        <color rgb="FF00B050"/>
        <color rgb="FFFF0000"/>
      </colorScale>
    </cfRule>
  </conditionalFormatting>
  <conditionalFormatting sqref="S19">
    <cfRule type="colorScale" priority="3">
      <colorScale>
        <cfvo type="min"/>
        <cfvo type="max"/>
        <color rgb="FF00B050"/>
        <color rgb="FFFF0000"/>
      </colorScale>
    </cfRule>
  </conditionalFormatting>
  <pageMargins left="0.70000000000000007" right="0.70000000000000007" top="0.75" bottom="0.75" header="0.30000000000000004" footer="0.30000000000000004"/>
  <pageSetup paperSize="9" fitToWidth="0" fitToHeight="0" orientation="portrait" horizontalDpi="300" verticalDpi="300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9"/>
  <sheetViews>
    <sheetView tabSelected="1" topLeftCell="A9" zoomScale="70" zoomScaleNormal="70" workbookViewId="0">
      <selection activeCell="P53" sqref="P53"/>
    </sheetView>
  </sheetViews>
  <sheetFormatPr defaultRowHeight="15" x14ac:dyDescent="0.25"/>
  <cols>
    <col min="1" max="3" width="12.7109375" customWidth="1"/>
    <col min="4" max="4" width="30.7109375" customWidth="1"/>
    <col min="5" max="9" width="12.7109375" customWidth="1"/>
    <col min="10" max="11" width="12.7109375" style="20" customWidth="1"/>
    <col min="13" max="13" width="20.5703125" customWidth="1"/>
    <col min="14" max="15" width="7.5703125" style="5" customWidth="1"/>
    <col min="16" max="16" width="19.85546875" style="5" customWidth="1"/>
    <col min="17" max="17" width="17.85546875" customWidth="1"/>
    <col min="18" max="18" width="30.7109375" customWidth="1"/>
  </cols>
  <sheetData>
    <row r="1" spans="1:18" ht="20.100000000000001" customHeight="1" thickBot="1" x14ac:dyDescent="0.3">
      <c r="A1" s="22" t="s">
        <v>0</v>
      </c>
      <c r="B1" s="23" t="s">
        <v>87</v>
      </c>
      <c r="C1" s="23" t="s">
        <v>2</v>
      </c>
      <c r="D1" s="24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8" t="s">
        <v>9</v>
      </c>
      <c r="K1" s="54" t="s">
        <v>169</v>
      </c>
      <c r="N1" s="1" t="s">
        <v>0</v>
      </c>
      <c r="O1" s="2" t="s">
        <v>1</v>
      </c>
      <c r="P1" s="3" t="s">
        <v>4</v>
      </c>
      <c r="Q1" s="24" t="s">
        <v>127</v>
      </c>
      <c r="R1" s="24" t="s">
        <v>140</v>
      </c>
    </row>
    <row r="2" spans="1:18" ht="20.100000000000001" customHeight="1" x14ac:dyDescent="0.25">
      <c r="A2" t="s">
        <v>88</v>
      </c>
      <c r="B2" t="s">
        <v>11</v>
      </c>
      <c r="C2">
        <v>3</v>
      </c>
      <c r="D2" s="25" t="s">
        <v>12</v>
      </c>
      <c r="E2" s="42">
        <v>393593</v>
      </c>
      <c r="F2" s="42" t="s">
        <v>95</v>
      </c>
      <c r="G2" s="42">
        <v>15539.9</v>
      </c>
      <c r="H2" s="42">
        <v>3235.9</v>
      </c>
      <c r="I2" s="7" t="s">
        <v>96</v>
      </c>
      <c r="J2" s="8"/>
      <c r="K2" s="9" t="s">
        <v>170</v>
      </c>
      <c r="M2" s="5"/>
      <c r="N2" s="5" t="s">
        <v>88</v>
      </c>
      <c r="O2" s="5" t="s">
        <v>11</v>
      </c>
      <c r="P2" s="37">
        <v>393593</v>
      </c>
      <c r="Q2" s="35">
        <f t="shared" ref="Q2:Q19" si="0">P2-$L$59</f>
        <v>-6407</v>
      </c>
      <c r="R2" s="35">
        <f t="shared" ref="R2:R45" si="1">ABS((Q2/$L$59)*100)</f>
        <v>1.60175</v>
      </c>
    </row>
    <row r="3" spans="1:18" ht="20.100000000000001" customHeight="1" x14ac:dyDescent="0.25">
      <c r="A3" t="s">
        <v>89</v>
      </c>
      <c r="B3" t="s">
        <v>11</v>
      </c>
      <c r="C3">
        <v>3</v>
      </c>
      <c r="D3" s="25" t="s">
        <v>12</v>
      </c>
      <c r="E3" s="58">
        <v>199997</v>
      </c>
      <c r="F3" s="42" t="s">
        <v>97</v>
      </c>
      <c r="G3" s="42">
        <v>12478.3</v>
      </c>
      <c r="H3" s="42">
        <v>2594.1999999999998</v>
      </c>
      <c r="I3" s="7" t="s">
        <v>98</v>
      </c>
      <c r="J3" s="9"/>
      <c r="K3" s="9" t="s">
        <v>170</v>
      </c>
      <c r="M3" s="5"/>
      <c r="N3" s="5" t="s">
        <v>89</v>
      </c>
      <c r="O3" s="5" t="s">
        <v>11</v>
      </c>
      <c r="P3" s="37">
        <v>199997</v>
      </c>
      <c r="Q3" s="35">
        <f t="shared" si="0"/>
        <v>-200003</v>
      </c>
      <c r="R3" s="35">
        <f t="shared" si="1"/>
        <v>50.000750000000004</v>
      </c>
    </row>
    <row r="4" spans="1:18" ht="20.100000000000001" customHeight="1" x14ac:dyDescent="0.25">
      <c r="A4" t="s">
        <v>90</v>
      </c>
      <c r="B4" t="s">
        <v>11</v>
      </c>
      <c r="C4">
        <v>3</v>
      </c>
      <c r="D4" s="25" t="s">
        <v>12</v>
      </c>
      <c r="E4" s="56">
        <v>98427</v>
      </c>
      <c r="F4" s="42" t="s">
        <v>99</v>
      </c>
      <c r="G4" s="42">
        <v>1531.1</v>
      </c>
      <c r="H4" s="42">
        <v>417.1</v>
      </c>
      <c r="I4" s="29" t="s">
        <v>100</v>
      </c>
      <c r="J4" s="9" t="s">
        <v>287</v>
      </c>
      <c r="K4" s="9" t="s">
        <v>286</v>
      </c>
      <c r="M4" s="5"/>
      <c r="N4" s="5" t="s">
        <v>90</v>
      </c>
      <c r="O4" s="5" t="s">
        <v>11</v>
      </c>
      <c r="P4" s="37">
        <v>98427</v>
      </c>
      <c r="Q4" s="35">
        <f t="shared" si="0"/>
        <v>-301573</v>
      </c>
      <c r="R4" s="35">
        <f t="shared" si="1"/>
        <v>75.393249999999995</v>
      </c>
    </row>
    <row r="5" spans="1:18" ht="20.100000000000001" customHeight="1" x14ac:dyDescent="0.25">
      <c r="A5" t="s">
        <v>91</v>
      </c>
      <c r="B5" t="s">
        <v>11</v>
      </c>
      <c r="C5">
        <v>3</v>
      </c>
      <c r="D5" s="25" t="s">
        <v>12</v>
      </c>
      <c r="E5" s="42">
        <v>393289</v>
      </c>
      <c r="F5" s="42" t="s">
        <v>101</v>
      </c>
      <c r="G5" s="42">
        <v>11050.4</v>
      </c>
      <c r="H5" s="42">
        <v>2281.1</v>
      </c>
      <c r="I5" s="7" t="s">
        <v>102</v>
      </c>
      <c r="J5" s="9"/>
      <c r="K5" s="9" t="s">
        <v>170</v>
      </c>
      <c r="M5" s="5"/>
      <c r="N5" s="5" t="s">
        <v>91</v>
      </c>
      <c r="O5" s="5" t="s">
        <v>11</v>
      </c>
      <c r="P5" s="37">
        <v>393289</v>
      </c>
      <c r="Q5" s="35">
        <f t="shared" si="0"/>
        <v>-6711</v>
      </c>
      <c r="R5" s="35">
        <f t="shared" si="1"/>
        <v>1.6777500000000001</v>
      </c>
    </row>
    <row r="6" spans="1:18" ht="20.100000000000001" customHeight="1" x14ac:dyDescent="0.25">
      <c r="A6" t="s">
        <v>88</v>
      </c>
      <c r="B6" t="s">
        <v>23</v>
      </c>
      <c r="C6">
        <v>3</v>
      </c>
      <c r="D6" s="25" t="s">
        <v>12</v>
      </c>
      <c r="E6" s="42">
        <v>398409</v>
      </c>
      <c r="F6" s="42" t="s">
        <v>103</v>
      </c>
      <c r="G6" s="42">
        <v>11131.3</v>
      </c>
      <c r="H6" s="42">
        <v>2292.9</v>
      </c>
      <c r="I6" s="5" t="s">
        <v>104</v>
      </c>
      <c r="J6" s="9"/>
      <c r="K6" s="9" t="s">
        <v>171</v>
      </c>
      <c r="M6" s="5"/>
      <c r="N6" s="5" t="s">
        <v>88</v>
      </c>
      <c r="O6" s="5" t="s">
        <v>23</v>
      </c>
      <c r="P6" s="37">
        <v>398409</v>
      </c>
      <c r="Q6" s="35">
        <f t="shared" si="0"/>
        <v>-1591</v>
      </c>
      <c r="R6" s="35">
        <f t="shared" si="1"/>
        <v>0.39774999999999999</v>
      </c>
    </row>
    <row r="7" spans="1:18" ht="20.100000000000001" customHeight="1" x14ac:dyDescent="0.25">
      <c r="A7" t="s">
        <v>89</v>
      </c>
      <c r="B7" t="s">
        <v>23</v>
      </c>
      <c r="C7">
        <v>3</v>
      </c>
      <c r="D7" s="25" t="s">
        <v>12</v>
      </c>
      <c r="E7" s="58">
        <v>199995</v>
      </c>
      <c r="F7" s="42" t="s">
        <v>105</v>
      </c>
      <c r="G7" s="42">
        <v>12502.6</v>
      </c>
      <c r="H7" s="42">
        <v>2539.6</v>
      </c>
      <c r="I7" s="5" t="s">
        <v>106</v>
      </c>
      <c r="K7" s="9"/>
      <c r="M7" s="5"/>
      <c r="N7" s="5" t="s">
        <v>89</v>
      </c>
      <c r="O7" s="5" t="s">
        <v>23</v>
      </c>
      <c r="P7" s="37">
        <v>199995</v>
      </c>
      <c r="Q7" s="35">
        <f t="shared" si="0"/>
        <v>-200005</v>
      </c>
      <c r="R7" s="35">
        <f t="shared" si="1"/>
        <v>50.001249999999999</v>
      </c>
    </row>
    <row r="8" spans="1:18" ht="20.100000000000001" customHeight="1" x14ac:dyDescent="0.25">
      <c r="A8" t="s">
        <v>90</v>
      </c>
      <c r="B8" t="s">
        <v>23</v>
      </c>
      <c r="C8">
        <v>3</v>
      </c>
      <c r="D8" s="25" t="s">
        <v>12</v>
      </c>
      <c r="E8" s="56">
        <v>98022</v>
      </c>
      <c r="F8" s="42" t="s">
        <v>107</v>
      </c>
      <c r="G8" s="42">
        <v>1576.8</v>
      </c>
      <c r="H8" s="42">
        <v>311</v>
      </c>
      <c r="I8" s="5" t="s">
        <v>108</v>
      </c>
      <c r="K8" s="9"/>
      <c r="M8" s="5"/>
      <c r="N8" s="5" t="s">
        <v>90</v>
      </c>
      <c r="O8" s="5" t="s">
        <v>23</v>
      </c>
      <c r="P8" s="37">
        <v>98022</v>
      </c>
      <c r="Q8" s="35">
        <f t="shared" si="0"/>
        <v>-301978</v>
      </c>
      <c r="R8" s="35">
        <f t="shared" si="1"/>
        <v>75.494500000000002</v>
      </c>
    </row>
    <row r="9" spans="1:18" ht="20.100000000000001" customHeight="1" x14ac:dyDescent="0.25">
      <c r="A9" t="s">
        <v>91</v>
      </c>
      <c r="B9" t="s">
        <v>23</v>
      </c>
      <c r="C9">
        <v>3</v>
      </c>
      <c r="D9" s="25" t="s">
        <v>12</v>
      </c>
      <c r="E9" s="42">
        <v>391777</v>
      </c>
      <c r="F9" s="42" t="s">
        <v>103</v>
      </c>
      <c r="G9" s="42">
        <v>11022.7</v>
      </c>
      <c r="H9" s="42">
        <v>2267.8000000000002</v>
      </c>
      <c r="I9" s="5" t="s">
        <v>109</v>
      </c>
      <c r="K9" s="9"/>
      <c r="M9" s="5"/>
      <c r="N9" s="5" t="s">
        <v>91</v>
      </c>
      <c r="O9" s="5" t="s">
        <v>23</v>
      </c>
      <c r="P9" s="37">
        <v>391777</v>
      </c>
      <c r="Q9" s="35">
        <f t="shared" si="0"/>
        <v>-8223</v>
      </c>
      <c r="R9" s="35">
        <f t="shared" si="1"/>
        <v>2.0557499999999997</v>
      </c>
    </row>
    <row r="10" spans="1:18" ht="20.100000000000001" customHeight="1" x14ac:dyDescent="0.25">
      <c r="A10" t="s">
        <v>88</v>
      </c>
      <c r="B10" t="s">
        <v>29</v>
      </c>
      <c r="C10">
        <v>3</v>
      </c>
      <c r="D10" s="25" t="s">
        <v>12</v>
      </c>
      <c r="E10" s="35" t="s">
        <v>30</v>
      </c>
      <c r="F10" s="35" t="s">
        <v>30</v>
      </c>
      <c r="G10" s="35" t="s">
        <v>30</v>
      </c>
      <c r="H10" s="35" t="s">
        <v>30</v>
      </c>
      <c r="I10" t="s">
        <v>30</v>
      </c>
      <c r="J10" s="9" t="s">
        <v>31</v>
      </c>
      <c r="K10" s="9" t="s">
        <v>172</v>
      </c>
      <c r="M10" s="5"/>
      <c r="N10" s="5" t="s">
        <v>88</v>
      </c>
      <c r="O10" s="5" t="s">
        <v>32</v>
      </c>
      <c r="P10" s="37">
        <v>344072</v>
      </c>
      <c r="Q10" s="35">
        <f t="shared" si="0"/>
        <v>-55928</v>
      </c>
      <c r="R10" s="35">
        <f t="shared" si="1"/>
        <v>13.981999999999999</v>
      </c>
    </row>
    <row r="11" spans="1:18" ht="20.100000000000001" customHeight="1" x14ac:dyDescent="0.25">
      <c r="A11" t="s">
        <v>89</v>
      </c>
      <c r="B11" t="s">
        <v>29</v>
      </c>
      <c r="C11">
        <v>3</v>
      </c>
      <c r="D11" s="25" t="s">
        <v>12</v>
      </c>
      <c r="E11" s="35" t="s">
        <v>30</v>
      </c>
      <c r="F11" s="35" t="s">
        <v>30</v>
      </c>
      <c r="G11" s="35" t="s">
        <v>30</v>
      </c>
      <c r="H11" s="35" t="s">
        <v>30</v>
      </c>
      <c r="I11" t="s">
        <v>30</v>
      </c>
      <c r="J11" s="9" t="s">
        <v>31</v>
      </c>
      <c r="K11" s="9"/>
      <c r="M11" s="5"/>
      <c r="N11" s="5" t="s">
        <v>89</v>
      </c>
      <c r="O11" s="5" t="s">
        <v>32</v>
      </c>
      <c r="P11" s="37">
        <v>199997</v>
      </c>
      <c r="Q11" s="35">
        <f t="shared" si="0"/>
        <v>-200003</v>
      </c>
      <c r="R11" s="35">
        <f t="shared" si="1"/>
        <v>50.000750000000004</v>
      </c>
    </row>
    <row r="12" spans="1:18" ht="20.100000000000001" customHeight="1" x14ac:dyDescent="0.25">
      <c r="A12" t="s">
        <v>90</v>
      </c>
      <c r="B12" t="s">
        <v>29</v>
      </c>
      <c r="C12">
        <v>3</v>
      </c>
      <c r="D12" s="25" t="s">
        <v>12</v>
      </c>
      <c r="E12" s="35" t="s">
        <v>30</v>
      </c>
      <c r="F12" s="35" t="s">
        <v>30</v>
      </c>
      <c r="G12" s="35" t="s">
        <v>30</v>
      </c>
      <c r="H12" s="35" t="s">
        <v>30</v>
      </c>
      <c r="I12" t="s">
        <v>30</v>
      </c>
      <c r="J12" s="9" t="s">
        <v>31</v>
      </c>
      <c r="K12" s="9"/>
      <c r="M12" s="5"/>
      <c r="N12" s="5" t="s">
        <v>90</v>
      </c>
      <c r="O12" s="5" t="s">
        <v>32</v>
      </c>
      <c r="P12" s="37">
        <v>97840</v>
      </c>
      <c r="Q12" s="35">
        <f t="shared" si="0"/>
        <v>-302160</v>
      </c>
      <c r="R12" s="35">
        <f t="shared" si="1"/>
        <v>75.539999999999992</v>
      </c>
    </row>
    <row r="13" spans="1:18" ht="20.100000000000001" customHeight="1" x14ac:dyDescent="0.25">
      <c r="A13" t="s">
        <v>91</v>
      </c>
      <c r="B13" t="s">
        <v>29</v>
      </c>
      <c r="C13">
        <v>3</v>
      </c>
      <c r="D13" s="25" t="s">
        <v>12</v>
      </c>
      <c r="E13" s="35" t="s">
        <v>30</v>
      </c>
      <c r="F13" s="35" t="s">
        <v>30</v>
      </c>
      <c r="G13" s="35" t="s">
        <v>30</v>
      </c>
      <c r="H13" s="35" t="s">
        <v>30</v>
      </c>
      <c r="I13" t="s">
        <v>30</v>
      </c>
      <c r="J13" s="9" t="s">
        <v>31</v>
      </c>
      <c r="K13" s="9"/>
      <c r="M13" s="5"/>
      <c r="N13" s="5" t="s">
        <v>91</v>
      </c>
      <c r="O13" s="5" t="s">
        <v>32</v>
      </c>
      <c r="P13" s="37">
        <v>393289</v>
      </c>
      <c r="Q13" s="35">
        <f t="shared" si="0"/>
        <v>-6711</v>
      </c>
      <c r="R13" s="35">
        <f t="shared" si="1"/>
        <v>1.6777500000000001</v>
      </c>
    </row>
    <row r="14" spans="1:18" ht="20.100000000000001" customHeight="1" x14ac:dyDescent="0.25">
      <c r="A14" t="s">
        <v>88</v>
      </c>
      <c r="B14" t="s">
        <v>32</v>
      </c>
      <c r="C14">
        <v>3</v>
      </c>
      <c r="D14" s="25" t="s">
        <v>12</v>
      </c>
      <c r="E14" s="42">
        <v>344072</v>
      </c>
      <c r="F14" s="42" t="s">
        <v>110</v>
      </c>
      <c r="G14" s="42">
        <v>8456</v>
      </c>
      <c r="H14" s="42">
        <v>1735.5</v>
      </c>
      <c r="I14" s="28" t="s">
        <v>111</v>
      </c>
      <c r="J14" s="8"/>
      <c r="K14" s="9" t="s">
        <v>173</v>
      </c>
      <c r="M14" s="5"/>
      <c r="N14" s="5" t="s">
        <v>88</v>
      </c>
      <c r="O14" s="5" t="s">
        <v>34</v>
      </c>
      <c r="P14" s="37">
        <v>400000</v>
      </c>
      <c r="Q14" s="35">
        <f t="shared" si="0"/>
        <v>0</v>
      </c>
      <c r="R14" s="35">
        <f t="shared" si="1"/>
        <v>0</v>
      </c>
    </row>
    <row r="15" spans="1:18" ht="20.100000000000001" customHeight="1" x14ac:dyDescent="0.25">
      <c r="A15" t="s">
        <v>89</v>
      </c>
      <c r="B15" t="s">
        <v>32</v>
      </c>
      <c r="C15">
        <v>3</v>
      </c>
      <c r="D15" s="25" t="s">
        <v>12</v>
      </c>
      <c r="E15" s="58">
        <v>199997</v>
      </c>
      <c r="F15" s="42" t="s">
        <v>97</v>
      </c>
      <c r="G15" s="42">
        <v>12478.3</v>
      </c>
      <c r="H15" s="42">
        <v>2594.1999999999998</v>
      </c>
      <c r="I15" s="28" t="s">
        <v>98</v>
      </c>
      <c r="K15" s="9"/>
      <c r="M15" s="5"/>
      <c r="N15" s="5" t="s">
        <v>89</v>
      </c>
      <c r="O15" s="5" t="s">
        <v>34</v>
      </c>
      <c r="P15" s="37">
        <v>199998</v>
      </c>
      <c r="Q15" s="35">
        <f t="shared" si="0"/>
        <v>-200002</v>
      </c>
      <c r="R15" s="35">
        <f t="shared" si="1"/>
        <v>50.000500000000002</v>
      </c>
    </row>
    <row r="16" spans="1:18" ht="20.100000000000001" customHeight="1" x14ac:dyDescent="0.25">
      <c r="A16" t="s">
        <v>90</v>
      </c>
      <c r="B16" t="s">
        <v>32</v>
      </c>
      <c r="C16">
        <v>3</v>
      </c>
      <c r="D16" s="25" t="s">
        <v>12</v>
      </c>
      <c r="E16" s="56">
        <v>97840</v>
      </c>
      <c r="F16" s="42" t="s">
        <v>99</v>
      </c>
      <c r="G16" s="42">
        <v>1580.8</v>
      </c>
      <c r="H16" s="42">
        <v>311.89999999999998</v>
      </c>
      <c r="I16" s="11" t="s">
        <v>112</v>
      </c>
      <c r="K16" s="9"/>
      <c r="M16" s="5"/>
      <c r="N16" s="5" t="s">
        <v>90</v>
      </c>
      <c r="O16" s="5" t="s">
        <v>34</v>
      </c>
      <c r="P16" s="36">
        <f>48286+38987</f>
        <v>87273</v>
      </c>
      <c r="Q16" s="35">
        <f t="shared" si="0"/>
        <v>-312727</v>
      </c>
      <c r="R16" s="35">
        <f t="shared" si="1"/>
        <v>78.181750000000008</v>
      </c>
    </row>
    <row r="17" spans="1:18" ht="20.100000000000001" customHeight="1" x14ac:dyDescent="0.25">
      <c r="A17" t="s">
        <v>91</v>
      </c>
      <c r="B17" t="s">
        <v>32</v>
      </c>
      <c r="C17">
        <v>3</v>
      </c>
      <c r="D17" s="25" t="s">
        <v>12</v>
      </c>
      <c r="E17" s="42">
        <v>393289</v>
      </c>
      <c r="F17" s="42" t="s">
        <v>101</v>
      </c>
      <c r="G17" s="42">
        <v>11050.4</v>
      </c>
      <c r="H17" s="42">
        <v>2281.1</v>
      </c>
      <c r="I17" s="28" t="s">
        <v>102</v>
      </c>
      <c r="K17" s="9"/>
      <c r="M17" s="5"/>
      <c r="N17" s="5" t="s">
        <v>91</v>
      </c>
      <c r="O17" s="5" t="s">
        <v>34</v>
      </c>
      <c r="P17" s="36">
        <f>196652+196654</f>
        <v>393306</v>
      </c>
      <c r="Q17" s="35">
        <f t="shared" si="0"/>
        <v>-6694</v>
      </c>
      <c r="R17" s="35">
        <f t="shared" si="1"/>
        <v>1.6735</v>
      </c>
    </row>
    <row r="18" spans="1:18" ht="20.100000000000001" customHeight="1" x14ac:dyDescent="0.25">
      <c r="A18" t="s">
        <v>88</v>
      </c>
      <c r="B18" t="s">
        <v>34</v>
      </c>
      <c r="C18">
        <v>3</v>
      </c>
      <c r="D18" s="25" t="s">
        <v>12</v>
      </c>
      <c r="E18" s="42">
        <v>400000</v>
      </c>
      <c r="F18" s="42" t="s">
        <v>115</v>
      </c>
      <c r="G18" s="42">
        <v>15160.4</v>
      </c>
      <c r="H18" s="42">
        <v>4190.8999999999996</v>
      </c>
      <c r="I18" s="30" t="s">
        <v>117</v>
      </c>
      <c r="J18" s="9" t="s">
        <v>116</v>
      </c>
      <c r="K18" s="9" t="s">
        <v>174</v>
      </c>
      <c r="M18" s="5"/>
      <c r="N18" s="5" t="s">
        <v>89</v>
      </c>
      <c r="O18" s="5" t="s">
        <v>38</v>
      </c>
      <c r="P18" s="37">
        <v>12025</v>
      </c>
      <c r="Q18" s="35">
        <f t="shared" si="0"/>
        <v>-387975</v>
      </c>
      <c r="R18" s="35">
        <f t="shared" si="1"/>
        <v>96.993750000000006</v>
      </c>
    </row>
    <row r="19" spans="1:18" ht="20.100000000000001" customHeight="1" x14ac:dyDescent="0.25">
      <c r="A19" t="s">
        <v>89</v>
      </c>
      <c r="B19" t="s">
        <v>34</v>
      </c>
      <c r="C19">
        <v>3</v>
      </c>
      <c r="D19" s="25" t="s">
        <v>12</v>
      </c>
      <c r="E19" s="58">
        <v>199998</v>
      </c>
      <c r="F19" s="42" t="s">
        <v>95</v>
      </c>
      <c r="G19" s="42">
        <v>11815</v>
      </c>
      <c r="H19" s="42">
        <v>3769.5</v>
      </c>
      <c r="I19" s="30" t="s">
        <v>118</v>
      </c>
      <c r="J19" s="9"/>
      <c r="K19" s="9"/>
      <c r="M19" s="5"/>
      <c r="N19" s="5" t="s">
        <v>91</v>
      </c>
      <c r="O19" s="5" t="s">
        <v>38</v>
      </c>
      <c r="P19" s="37">
        <v>135485</v>
      </c>
      <c r="Q19" s="35">
        <f t="shared" si="0"/>
        <v>-264515</v>
      </c>
      <c r="R19" s="35">
        <f t="shared" si="1"/>
        <v>66.128749999999997</v>
      </c>
    </row>
    <row r="20" spans="1:18" ht="20.100000000000001" customHeight="1" x14ac:dyDescent="0.25">
      <c r="A20" t="s">
        <v>90</v>
      </c>
      <c r="B20" t="s">
        <v>34</v>
      </c>
      <c r="C20">
        <v>3</v>
      </c>
      <c r="D20" s="25" t="s">
        <v>12</v>
      </c>
      <c r="E20" s="55">
        <f>48286+38987</f>
        <v>87273</v>
      </c>
      <c r="F20" s="35" t="s">
        <v>30</v>
      </c>
      <c r="G20" s="35" t="s">
        <v>30</v>
      </c>
      <c r="H20" s="35" t="s">
        <v>30</v>
      </c>
      <c r="I20" t="s">
        <v>30</v>
      </c>
      <c r="J20" s="9" t="s">
        <v>37</v>
      </c>
      <c r="K20" s="9"/>
      <c r="M20" s="5"/>
      <c r="N20" s="5" t="s">
        <v>88</v>
      </c>
      <c r="O20" s="31" t="s">
        <v>45</v>
      </c>
      <c r="P20" s="37">
        <v>213102</v>
      </c>
      <c r="Q20" s="35">
        <f t="shared" ref="Q20:Q23" si="2">P20-$L$59</f>
        <v>-186898</v>
      </c>
      <c r="R20" s="35">
        <f t="shared" si="1"/>
        <v>46.724499999999999</v>
      </c>
    </row>
    <row r="21" spans="1:18" ht="20.100000000000001" customHeight="1" x14ac:dyDescent="0.25">
      <c r="A21" t="s">
        <v>91</v>
      </c>
      <c r="B21" t="s">
        <v>34</v>
      </c>
      <c r="C21">
        <v>3</v>
      </c>
      <c r="D21" s="25" t="s">
        <v>12</v>
      </c>
      <c r="E21" s="35">
        <f>196652+196654</f>
        <v>393306</v>
      </c>
      <c r="F21" s="35" t="s">
        <v>30</v>
      </c>
      <c r="G21" s="35" t="s">
        <v>30</v>
      </c>
      <c r="H21" s="35" t="s">
        <v>30</v>
      </c>
      <c r="I21" t="s">
        <v>30</v>
      </c>
      <c r="J21" s="9" t="s">
        <v>37</v>
      </c>
      <c r="K21" s="9"/>
      <c r="M21" s="5"/>
      <c r="N21" s="5" t="s">
        <v>89</v>
      </c>
      <c r="O21" s="31" t="s">
        <v>45</v>
      </c>
      <c r="P21" s="37">
        <v>175122</v>
      </c>
      <c r="Q21" s="35">
        <f t="shared" si="2"/>
        <v>-224878</v>
      </c>
      <c r="R21" s="35">
        <f t="shared" si="1"/>
        <v>56.219499999999996</v>
      </c>
    </row>
    <row r="22" spans="1:18" ht="20.100000000000001" customHeight="1" x14ac:dyDescent="0.25">
      <c r="A22" t="s">
        <v>88</v>
      </c>
      <c r="B22" t="s">
        <v>38</v>
      </c>
      <c r="C22">
        <v>3</v>
      </c>
      <c r="D22" s="25" t="s">
        <v>12</v>
      </c>
      <c r="E22" s="35" t="s">
        <v>30</v>
      </c>
      <c r="F22" s="35" t="s">
        <v>30</v>
      </c>
      <c r="G22" s="35" t="s">
        <v>30</v>
      </c>
      <c r="H22" s="35" t="s">
        <v>30</v>
      </c>
      <c r="I22" t="s">
        <v>30</v>
      </c>
      <c r="J22" s="9" t="s">
        <v>39</v>
      </c>
      <c r="K22" s="9" t="s">
        <v>175</v>
      </c>
      <c r="M22" s="5"/>
      <c r="N22" s="5" t="s">
        <v>90</v>
      </c>
      <c r="O22" s="31" t="s">
        <v>45</v>
      </c>
      <c r="P22" s="37">
        <v>46690</v>
      </c>
      <c r="Q22" s="35">
        <f t="shared" si="2"/>
        <v>-353310</v>
      </c>
      <c r="R22" s="35">
        <f t="shared" si="1"/>
        <v>88.327500000000001</v>
      </c>
    </row>
    <row r="23" spans="1:18" ht="20.100000000000001" customHeight="1" x14ac:dyDescent="0.25">
      <c r="A23" s="59" t="s">
        <v>89</v>
      </c>
      <c r="B23" s="59" t="s">
        <v>38</v>
      </c>
      <c r="C23">
        <v>3</v>
      </c>
      <c r="D23" s="25" t="s">
        <v>12</v>
      </c>
      <c r="E23" s="44">
        <v>12025</v>
      </c>
      <c r="F23" s="42" t="s">
        <v>121</v>
      </c>
      <c r="G23" s="42">
        <v>750.1</v>
      </c>
      <c r="H23" s="42">
        <v>155.19999999999999</v>
      </c>
      <c r="I23" s="30" t="s">
        <v>122</v>
      </c>
      <c r="J23" s="38" t="s">
        <v>41</v>
      </c>
      <c r="K23" s="9"/>
      <c r="M23" s="5"/>
      <c r="N23" s="5" t="s">
        <v>91</v>
      </c>
      <c r="O23" s="31" t="s">
        <v>45</v>
      </c>
      <c r="P23" s="37">
        <v>263382</v>
      </c>
      <c r="Q23" s="35">
        <f t="shared" si="2"/>
        <v>-136618</v>
      </c>
      <c r="R23" s="35">
        <f t="shared" si="1"/>
        <v>34.154499999999999</v>
      </c>
    </row>
    <row r="24" spans="1:18" ht="20.100000000000001" customHeight="1" x14ac:dyDescent="0.25">
      <c r="A24" t="s">
        <v>90</v>
      </c>
      <c r="B24" t="s">
        <v>38</v>
      </c>
      <c r="C24">
        <v>3</v>
      </c>
      <c r="D24" s="25" t="s">
        <v>12</v>
      </c>
      <c r="E24" s="35" t="s">
        <v>30</v>
      </c>
      <c r="F24" s="35" t="s">
        <v>30</v>
      </c>
      <c r="G24" s="35" t="s">
        <v>30</v>
      </c>
      <c r="H24" s="35" t="s">
        <v>30</v>
      </c>
      <c r="I24" t="s">
        <v>30</v>
      </c>
      <c r="J24" s="20" t="s">
        <v>123</v>
      </c>
      <c r="K24" s="9"/>
      <c r="M24" s="5"/>
      <c r="N24" s="5" t="s">
        <v>88</v>
      </c>
      <c r="O24" s="5" t="s">
        <v>53</v>
      </c>
      <c r="P24" s="37">
        <v>393306</v>
      </c>
      <c r="Q24" s="35">
        <f t="shared" ref="Q24:Q45" si="3">P24-$L$59</f>
        <v>-6694</v>
      </c>
      <c r="R24" s="35">
        <f t="shared" si="1"/>
        <v>1.6735</v>
      </c>
    </row>
    <row r="25" spans="1:18" ht="20.100000000000001" customHeight="1" x14ac:dyDescent="0.25">
      <c r="A25" s="59" t="s">
        <v>91</v>
      </c>
      <c r="B25" s="59" t="s">
        <v>38</v>
      </c>
      <c r="C25">
        <v>3</v>
      </c>
      <c r="D25" s="25" t="s">
        <v>12</v>
      </c>
      <c r="E25" s="57">
        <v>135485</v>
      </c>
      <c r="F25" s="42" t="s">
        <v>119</v>
      </c>
      <c r="G25" s="42">
        <v>3895.9</v>
      </c>
      <c r="H25" s="42">
        <v>810.1</v>
      </c>
      <c r="I25" s="27" t="s">
        <v>120</v>
      </c>
      <c r="K25" s="9"/>
      <c r="M25" s="5"/>
      <c r="N25" s="5" t="s">
        <v>89</v>
      </c>
      <c r="O25" s="5" t="s">
        <v>53</v>
      </c>
      <c r="P25" s="37">
        <v>199998</v>
      </c>
      <c r="Q25" s="35">
        <f t="shared" si="3"/>
        <v>-200002</v>
      </c>
      <c r="R25" s="35">
        <f t="shared" si="1"/>
        <v>50.000500000000002</v>
      </c>
    </row>
    <row r="26" spans="1:18" ht="20.100000000000001" customHeight="1" x14ac:dyDescent="0.25">
      <c r="A26" s="59" t="s">
        <v>88</v>
      </c>
      <c r="B26" s="59" t="s">
        <v>45</v>
      </c>
      <c r="C26">
        <v>3</v>
      </c>
      <c r="D26" s="20" t="s">
        <v>92</v>
      </c>
      <c r="E26" s="57">
        <v>213102</v>
      </c>
      <c r="F26" s="42" t="s">
        <v>148</v>
      </c>
      <c r="G26" s="42">
        <v>8305.5</v>
      </c>
      <c r="H26" s="42">
        <v>3038.6</v>
      </c>
      <c r="I26" t="s">
        <v>149</v>
      </c>
      <c r="J26" s="39" t="s">
        <v>48</v>
      </c>
      <c r="K26" s="9" t="s">
        <v>176</v>
      </c>
      <c r="M26" s="5"/>
      <c r="N26" s="5" t="s">
        <v>90</v>
      </c>
      <c r="O26" s="5" t="s">
        <v>53</v>
      </c>
      <c r="P26" s="37">
        <v>98596</v>
      </c>
      <c r="Q26" s="35">
        <f t="shared" si="3"/>
        <v>-301404</v>
      </c>
      <c r="R26" s="35">
        <f t="shared" si="1"/>
        <v>75.350999999999999</v>
      </c>
    </row>
    <row r="27" spans="1:18" ht="20.100000000000001" customHeight="1" x14ac:dyDescent="0.25">
      <c r="A27" s="59" t="s">
        <v>89</v>
      </c>
      <c r="B27" s="59" t="s">
        <v>45</v>
      </c>
      <c r="C27">
        <v>3</v>
      </c>
      <c r="D27" s="20" t="s">
        <v>92</v>
      </c>
      <c r="E27" s="58">
        <v>175122</v>
      </c>
      <c r="F27" s="42" t="s">
        <v>105</v>
      </c>
      <c r="G27" s="42">
        <v>10943.3</v>
      </c>
      <c r="H27" s="42">
        <v>3313.4</v>
      </c>
      <c r="I27" t="s">
        <v>150</v>
      </c>
      <c r="K27" s="9"/>
      <c r="M27" s="5"/>
      <c r="N27" s="5" t="s">
        <v>91</v>
      </c>
      <c r="O27" s="5" t="s">
        <v>53</v>
      </c>
      <c r="P27" s="37">
        <v>393306</v>
      </c>
      <c r="Q27" s="35">
        <f t="shared" si="3"/>
        <v>-6694</v>
      </c>
      <c r="R27" s="35">
        <f t="shared" si="1"/>
        <v>1.6735</v>
      </c>
    </row>
    <row r="28" spans="1:18" ht="20.100000000000001" customHeight="1" x14ac:dyDescent="0.25">
      <c r="A28" s="59" t="s">
        <v>90</v>
      </c>
      <c r="B28" s="59" t="s">
        <v>45</v>
      </c>
      <c r="C28">
        <v>3</v>
      </c>
      <c r="D28" s="20" t="s">
        <v>92</v>
      </c>
      <c r="E28" s="44">
        <v>46690</v>
      </c>
      <c r="F28" s="42" t="s">
        <v>151</v>
      </c>
      <c r="G28" s="42">
        <v>917.1</v>
      </c>
      <c r="H28" s="42">
        <v>457.8</v>
      </c>
      <c r="I28" t="s">
        <v>152</v>
      </c>
      <c r="K28" s="9"/>
      <c r="M28" s="5"/>
      <c r="N28" s="5" t="s">
        <v>88</v>
      </c>
      <c r="O28" s="5" t="s">
        <v>54</v>
      </c>
      <c r="P28" s="37">
        <v>75182</v>
      </c>
      <c r="Q28" s="35">
        <f t="shared" si="3"/>
        <v>-324818</v>
      </c>
      <c r="R28" s="35">
        <f t="shared" si="1"/>
        <v>81.204499999999996</v>
      </c>
    </row>
    <row r="29" spans="1:18" ht="20.100000000000001" customHeight="1" x14ac:dyDescent="0.25">
      <c r="A29" s="59" t="s">
        <v>91</v>
      </c>
      <c r="B29" s="59" t="s">
        <v>45</v>
      </c>
      <c r="C29">
        <v>3</v>
      </c>
      <c r="D29" s="20" t="s">
        <v>92</v>
      </c>
      <c r="E29" s="57">
        <v>263382</v>
      </c>
      <c r="F29" s="42" t="s">
        <v>153</v>
      </c>
      <c r="G29" s="42">
        <v>7762</v>
      </c>
      <c r="H29" s="42">
        <v>3246.9</v>
      </c>
      <c r="I29" t="s">
        <v>154</v>
      </c>
      <c r="K29" s="9"/>
      <c r="M29" s="5"/>
      <c r="N29" s="5" t="s">
        <v>89</v>
      </c>
      <c r="O29" s="5" t="s">
        <v>54</v>
      </c>
      <c r="P29" s="37">
        <v>40473</v>
      </c>
      <c r="Q29" s="35">
        <f t="shared" si="3"/>
        <v>-359527</v>
      </c>
      <c r="R29" s="35">
        <f t="shared" si="1"/>
        <v>89.881750000000011</v>
      </c>
    </row>
    <row r="30" spans="1:18" ht="20.100000000000001" customHeight="1" x14ac:dyDescent="0.25">
      <c r="A30" t="s">
        <v>88</v>
      </c>
      <c r="B30" t="s">
        <v>53</v>
      </c>
      <c r="C30">
        <v>3</v>
      </c>
      <c r="D30" s="6" t="s">
        <v>12</v>
      </c>
      <c r="E30" s="42">
        <v>393306</v>
      </c>
      <c r="F30" s="42" t="s">
        <v>158</v>
      </c>
      <c r="G30" s="42">
        <v>10412.299999999999</v>
      </c>
      <c r="H30" s="42">
        <v>3398</v>
      </c>
      <c r="I30" s="30" t="s">
        <v>159</v>
      </c>
      <c r="J30" s="9" t="s">
        <v>162</v>
      </c>
      <c r="K30" s="9" t="s">
        <v>177</v>
      </c>
      <c r="M30" s="5"/>
      <c r="N30" s="5" t="s">
        <v>88</v>
      </c>
      <c r="O30" s="5" t="s">
        <v>58</v>
      </c>
      <c r="P30" s="37">
        <v>184626</v>
      </c>
      <c r="Q30" s="35">
        <f t="shared" si="3"/>
        <v>-215374</v>
      </c>
      <c r="R30" s="35">
        <f t="shared" si="1"/>
        <v>53.843499999999999</v>
      </c>
    </row>
    <row r="31" spans="1:18" ht="20.100000000000001" customHeight="1" x14ac:dyDescent="0.25">
      <c r="A31" t="s">
        <v>89</v>
      </c>
      <c r="B31" t="s">
        <v>53</v>
      </c>
      <c r="C31">
        <v>3</v>
      </c>
      <c r="D31" s="6" t="s">
        <v>12</v>
      </c>
      <c r="E31" s="58">
        <v>199998</v>
      </c>
      <c r="F31" s="42" t="s">
        <v>95</v>
      </c>
      <c r="G31" s="42">
        <v>11782</v>
      </c>
      <c r="H31" s="42">
        <v>3815.4</v>
      </c>
      <c r="I31" s="30" t="s">
        <v>118</v>
      </c>
      <c r="K31" s="9"/>
      <c r="M31" s="5"/>
      <c r="N31" s="5" t="s">
        <v>89</v>
      </c>
      <c r="O31" s="5" t="s">
        <v>58</v>
      </c>
      <c r="P31" s="37">
        <v>199997</v>
      </c>
      <c r="Q31" s="35">
        <f t="shared" si="3"/>
        <v>-200003</v>
      </c>
      <c r="R31" s="35">
        <f t="shared" si="1"/>
        <v>50.000750000000004</v>
      </c>
    </row>
    <row r="32" spans="1:18" ht="20.100000000000001" customHeight="1" x14ac:dyDescent="0.25">
      <c r="A32" t="s">
        <v>90</v>
      </c>
      <c r="B32" t="s">
        <v>53</v>
      </c>
      <c r="C32">
        <v>3</v>
      </c>
      <c r="D32" s="6" t="s">
        <v>12</v>
      </c>
      <c r="E32" s="56">
        <v>98596</v>
      </c>
      <c r="F32" s="42" t="s">
        <v>160</v>
      </c>
      <c r="G32" s="42">
        <v>1584.1</v>
      </c>
      <c r="H32" s="42">
        <v>312.39999999999998</v>
      </c>
      <c r="I32" t="s">
        <v>161</v>
      </c>
      <c r="K32" s="9"/>
      <c r="M32" s="5"/>
      <c r="N32" s="5" t="s">
        <v>90</v>
      </c>
      <c r="O32" s="5" t="s">
        <v>58</v>
      </c>
      <c r="P32" s="37">
        <v>93095</v>
      </c>
      <c r="Q32" s="35">
        <f t="shared" si="3"/>
        <v>-306905</v>
      </c>
      <c r="R32" s="35">
        <f t="shared" si="1"/>
        <v>76.726249999999993</v>
      </c>
    </row>
    <row r="33" spans="1:18" ht="20.100000000000001" customHeight="1" x14ac:dyDescent="0.25">
      <c r="A33" t="s">
        <v>91</v>
      </c>
      <c r="B33" t="s">
        <v>53</v>
      </c>
      <c r="C33">
        <v>3</v>
      </c>
      <c r="D33" s="6" t="s">
        <v>12</v>
      </c>
      <c r="E33" s="42">
        <v>393306</v>
      </c>
      <c r="F33" s="42" t="s">
        <v>158</v>
      </c>
      <c r="G33" s="42">
        <v>10412.299999999999</v>
      </c>
      <c r="H33" s="42">
        <v>3398</v>
      </c>
      <c r="I33" t="s">
        <v>159</v>
      </c>
      <c r="K33" s="9"/>
      <c r="M33" s="5"/>
      <c r="N33" s="5" t="s">
        <v>91</v>
      </c>
      <c r="O33" s="5" t="s">
        <v>58</v>
      </c>
      <c r="P33" s="37">
        <v>392943</v>
      </c>
      <c r="Q33" s="35">
        <f t="shared" si="3"/>
        <v>-7057</v>
      </c>
      <c r="R33" s="35">
        <f t="shared" si="1"/>
        <v>1.7642499999999999</v>
      </c>
    </row>
    <row r="34" spans="1:18" ht="20.100000000000001" customHeight="1" x14ac:dyDescent="0.25">
      <c r="A34" s="59" t="s">
        <v>88</v>
      </c>
      <c r="B34" s="59" t="s">
        <v>54</v>
      </c>
      <c r="C34">
        <v>3</v>
      </c>
      <c r="D34" t="s">
        <v>163</v>
      </c>
      <c r="E34" s="57">
        <v>75182</v>
      </c>
      <c r="F34" s="42" t="s">
        <v>110</v>
      </c>
      <c r="G34" s="42">
        <v>422.8</v>
      </c>
      <c r="H34" s="42">
        <v>130.80000000000001</v>
      </c>
      <c r="I34" t="s">
        <v>183</v>
      </c>
      <c r="J34" s="9" t="s">
        <v>164</v>
      </c>
      <c r="K34" s="9" t="s">
        <v>178</v>
      </c>
      <c r="M34" s="5"/>
      <c r="N34" s="5" t="s">
        <v>88</v>
      </c>
      <c r="O34" s="5" t="s">
        <v>59</v>
      </c>
      <c r="P34" s="37">
        <v>397868</v>
      </c>
      <c r="Q34" s="35">
        <f t="shared" si="3"/>
        <v>-2132</v>
      </c>
      <c r="R34" s="35">
        <f t="shared" si="1"/>
        <v>0.53299999999999992</v>
      </c>
    </row>
    <row r="35" spans="1:18" ht="20.100000000000001" customHeight="1" x14ac:dyDescent="0.25">
      <c r="A35" s="59" t="s">
        <v>89</v>
      </c>
      <c r="B35" s="59" t="s">
        <v>54</v>
      </c>
      <c r="C35">
        <v>3</v>
      </c>
      <c r="D35" s="26" t="s">
        <v>93</v>
      </c>
      <c r="E35" s="44">
        <v>40473</v>
      </c>
      <c r="F35" s="42" t="s">
        <v>110</v>
      </c>
      <c r="G35" s="42">
        <v>505.3</v>
      </c>
      <c r="H35" s="42">
        <v>105.1</v>
      </c>
      <c r="I35" t="s">
        <v>184</v>
      </c>
      <c r="K35" s="9"/>
      <c r="M35" s="5"/>
      <c r="N35" s="5" t="s">
        <v>89</v>
      </c>
      <c r="O35" s="5" t="s">
        <v>59</v>
      </c>
      <c r="P35" s="37">
        <v>199997</v>
      </c>
      <c r="Q35" s="35">
        <f t="shared" si="3"/>
        <v>-200003</v>
      </c>
      <c r="R35" s="35">
        <f t="shared" si="1"/>
        <v>50.000750000000004</v>
      </c>
    </row>
    <row r="36" spans="1:18" ht="20.100000000000001" customHeight="1" x14ac:dyDescent="0.25">
      <c r="A36" t="s">
        <v>90</v>
      </c>
      <c r="B36" t="s">
        <v>54</v>
      </c>
      <c r="C36">
        <v>3</v>
      </c>
      <c r="D36" s="26" t="s">
        <v>94</v>
      </c>
      <c r="E36" s="35" t="s">
        <v>30</v>
      </c>
      <c r="F36" s="35" t="s">
        <v>30</v>
      </c>
      <c r="G36" s="35" t="s">
        <v>30</v>
      </c>
      <c r="H36" s="35" t="s">
        <v>30</v>
      </c>
      <c r="I36" t="s">
        <v>30</v>
      </c>
      <c r="J36" s="9" t="s">
        <v>167</v>
      </c>
      <c r="K36" s="9"/>
      <c r="M36" s="5"/>
      <c r="N36" s="5" t="s">
        <v>90</v>
      </c>
      <c r="O36" s="5" t="s">
        <v>59</v>
      </c>
      <c r="P36" s="37">
        <v>97840</v>
      </c>
      <c r="Q36" s="35">
        <f t="shared" si="3"/>
        <v>-302160</v>
      </c>
      <c r="R36" s="35">
        <f t="shared" si="1"/>
        <v>75.539999999999992</v>
      </c>
    </row>
    <row r="37" spans="1:18" ht="20.100000000000001" customHeight="1" x14ac:dyDescent="0.25">
      <c r="A37" t="s">
        <v>91</v>
      </c>
      <c r="B37" t="s">
        <v>54</v>
      </c>
      <c r="C37">
        <v>3</v>
      </c>
      <c r="D37" s="26" t="s">
        <v>77</v>
      </c>
      <c r="E37" s="35" t="s">
        <v>30</v>
      </c>
      <c r="F37" s="35" t="s">
        <v>30</v>
      </c>
      <c r="G37" s="35" t="s">
        <v>30</v>
      </c>
      <c r="H37" s="35" t="s">
        <v>30</v>
      </c>
      <c r="I37" t="s">
        <v>30</v>
      </c>
      <c r="J37" s="9" t="s">
        <v>167</v>
      </c>
      <c r="K37" s="9"/>
      <c r="M37" s="5"/>
      <c r="N37" s="5" t="s">
        <v>91</v>
      </c>
      <c r="O37" s="5" t="s">
        <v>59</v>
      </c>
      <c r="P37" s="37">
        <v>393289</v>
      </c>
      <c r="Q37" s="35">
        <f t="shared" si="3"/>
        <v>-6711</v>
      </c>
      <c r="R37" s="35">
        <f t="shared" si="1"/>
        <v>1.6777500000000001</v>
      </c>
    </row>
    <row r="38" spans="1:18" ht="20.100000000000001" customHeight="1" x14ac:dyDescent="0.25">
      <c r="A38" t="s">
        <v>88</v>
      </c>
      <c r="B38" t="s">
        <v>58</v>
      </c>
      <c r="C38">
        <v>3</v>
      </c>
      <c r="D38" s="25" t="s">
        <v>12</v>
      </c>
      <c r="E38" s="57">
        <v>184626</v>
      </c>
      <c r="F38" s="42" t="s">
        <v>285</v>
      </c>
      <c r="G38" s="42">
        <v>1257.3</v>
      </c>
      <c r="H38" s="42">
        <v>252.4</v>
      </c>
      <c r="I38" t="s">
        <v>185</v>
      </c>
      <c r="J38" s="20" t="s">
        <v>288</v>
      </c>
      <c r="K38" s="9" t="s">
        <v>188</v>
      </c>
      <c r="M38" s="5"/>
      <c r="N38" s="5" t="s">
        <v>88</v>
      </c>
      <c r="O38" s="5" t="s">
        <v>60</v>
      </c>
      <c r="P38" s="37">
        <v>386674</v>
      </c>
      <c r="Q38" s="35">
        <f t="shared" si="3"/>
        <v>-13326</v>
      </c>
      <c r="R38" s="35">
        <f t="shared" si="1"/>
        <v>3.3314999999999997</v>
      </c>
    </row>
    <row r="39" spans="1:18" ht="20.100000000000001" customHeight="1" x14ac:dyDescent="0.25">
      <c r="A39" t="s">
        <v>89</v>
      </c>
      <c r="B39" t="s">
        <v>58</v>
      </c>
      <c r="C39">
        <v>3</v>
      </c>
      <c r="D39" s="25" t="s">
        <v>12</v>
      </c>
      <c r="E39" s="58">
        <v>199997</v>
      </c>
      <c r="F39" s="42" t="s">
        <v>95</v>
      </c>
      <c r="G39" s="35">
        <v>12478.3</v>
      </c>
      <c r="H39" s="42">
        <v>2594.1999999999998</v>
      </c>
      <c r="I39" t="s">
        <v>98</v>
      </c>
      <c r="K39" s="9"/>
      <c r="M39" s="5"/>
      <c r="N39" s="5" t="s">
        <v>89</v>
      </c>
      <c r="O39" s="5" t="s">
        <v>60</v>
      </c>
      <c r="P39" s="37">
        <v>199997</v>
      </c>
      <c r="Q39" s="35">
        <f t="shared" si="3"/>
        <v>-200003</v>
      </c>
      <c r="R39" s="35">
        <f t="shared" si="1"/>
        <v>50.000750000000004</v>
      </c>
    </row>
    <row r="40" spans="1:18" ht="20.100000000000001" customHeight="1" x14ac:dyDescent="0.25">
      <c r="A40" t="s">
        <v>90</v>
      </c>
      <c r="B40" t="s">
        <v>58</v>
      </c>
      <c r="C40">
        <v>3</v>
      </c>
      <c r="D40" s="25" t="s">
        <v>12</v>
      </c>
      <c r="E40" s="56">
        <v>93095</v>
      </c>
      <c r="F40" s="42" t="s">
        <v>99</v>
      </c>
      <c r="G40" s="42">
        <v>1561</v>
      </c>
      <c r="H40" s="42">
        <v>308.3</v>
      </c>
      <c r="I40" t="s">
        <v>186</v>
      </c>
      <c r="K40" s="9"/>
      <c r="M40" s="5"/>
      <c r="N40" s="5" t="s">
        <v>90</v>
      </c>
      <c r="O40" s="5" t="s">
        <v>60</v>
      </c>
      <c r="P40" s="37">
        <v>97840</v>
      </c>
      <c r="Q40" s="35">
        <f t="shared" si="3"/>
        <v>-302160</v>
      </c>
      <c r="R40" s="35">
        <f t="shared" si="1"/>
        <v>75.539999999999992</v>
      </c>
    </row>
    <row r="41" spans="1:18" ht="20.100000000000001" customHeight="1" x14ac:dyDescent="0.25">
      <c r="A41" t="s">
        <v>91</v>
      </c>
      <c r="B41" t="s">
        <v>58</v>
      </c>
      <c r="C41">
        <v>3</v>
      </c>
      <c r="D41" s="25" t="s">
        <v>12</v>
      </c>
      <c r="E41" s="42">
        <v>392943</v>
      </c>
      <c r="F41" s="42" t="s">
        <v>101</v>
      </c>
      <c r="G41" s="42">
        <v>11046.2</v>
      </c>
      <c r="H41" s="42">
        <v>2280.1999999999998</v>
      </c>
      <c r="I41" t="s">
        <v>187</v>
      </c>
      <c r="K41" s="9"/>
      <c r="M41" s="5"/>
      <c r="N41" s="5" t="s">
        <v>91</v>
      </c>
      <c r="O41" s="5" t="s">
        <v>60</v>
      </c>
      <c r="P41" s="37">
        <v>393289</v>
      </c>
      <c r="Q41" s="35">
        <f t="shared" si="3"/>
        <v>-6711</v>
      </c>
      <c r="R41" s="35">
        <f t="shared" si="1"/>
        <v>1.6777500000000001</v>
      </c>
    </row>
    <row r="42" spans="1:18" ht="20.100000000000001" customHeight="1" x14ac:dyDescent="0.25">
      <c r="A42" t="s">
        <v>88</v>
      </c>
      <c r="B42" t="s">
        <v>59</v>
      </c>
      <c r="C42">
        <v>3</v>
      </c>
      <c r="D42" s="25" t="s">
        <v>12</v>
      </c>
      <c r="E42" s="42">
        <v>397868</v>
      </c>
      <c r="F42" s="42" t="s">
        <v>192</v>
      </c>
      <c r="G42" s="42">
        <v>5007.8</v>
      </c>
      <c r="H42" s="42">
        <v>1008.7</v>
      </c>
      <c r="I42" s="30" t="s">
        <v>193</v>
      </c>
      <c r="K42" s="9" t="s">
        <v>189</v>
      </c>
      <c r="M42" s="5"/>
      <c r="N42" s="5" t="s">
        <v>88</v>
      </c>
      <c r="O42" s="5" t="s">
        <v>63</v>
      </c>
      <c r="P42" s="37">
        <v>351610</v>
      </c>
      <c r="Q42" s="35">
        <f t="shared" si="3"/>
        <v>-48390</v>
      </c>
      <c r="R42" s="35">
        <f t="shared" si="1"/>
        <v>12.0975</v>
      </c>
    </row>
    <row r="43" spans="1:18" ht="20.100000000000001" customHeight="1" x14ac:dyDescent="0.25">
      <c r="A43" t="s">
        <v>89</v>
      </c>
      <c r="B43" t="s">
        <v>59</v>
      </c>
      <c r="C43">
        <v>3</v>
      </c>
      <c r="D43" s="25" t="s">
        <v>12</v>
      </c>
      <c r="E43" s="58">
        <v>199997</v>
      </c>
      <c r="F43" s="42" t="s">
        <v>95</v>
      </c>
      <c r="G43" s="42">
        <v>12478.3</v>
      </c>
      <c r="H43" s="42">
        <v>2594.1999999999998</v>
      </c>
      <c r="I43" t="s">
        <v>98</v>
      </c>
      <c r="K43" s="9"/>
      <c r="M43" s="5"/>
      <c r="N43" s="5" t="s">
        <v>89</v>
      </c>
      <c r="O43" s="5" t="s">
        <v>63</v>
      </c>
      <c r="P43" s="37">
        <v>200004</v>
      </c>
      <c r="Q43" s="35">
        <f t="shared" si="3"/>
        <v>-199996</v>
      </c>
      <c r="R43" s="35">
        <f t="shared" si="1"/>
        <v>49.999000000000002</v>
      </c>
    </row>
    <row r="44" spans="1:18" ht="20.100000000000001" customHeight="1" x14ac:dyDescent="0.25">
      <c r="A44" t="s">
        <v>90</v>
      </c>
      <c r="B44" t="s">
        <v>59</v>
      </c>
      <c r="C44">
        <v>3</v>
      </c>
      <c r="D44" s="25" t="s">
        <v>12</v>
      </c>
      <c r="E44" s="56">
        <v>97840</v>
      </c>
      <c r="F44" s="42" t="s">
        <v>99</v>
      </c>
      <c r="G44" s="42">
        <v>1580.8</v>
      </c>
      <c r="H44" s="42">
        <v>311.89999999999998</v>
      </c>
      <c r="I44" s="30" t="s">
        <v>112</v>
      </c>
      <c r="K44" s="9"/>
      <c r="M44" s="5"/>
      <c r="N44" s="5" t="s">
        <v>90</v>
      </c>
      <c r="O44" s="5" t="s">
        <v>63</v>
      </c>
      <c r="P44" s="37">
        <v>98427</v>
      </c>
      <c r="Q44" s="35">
        <f t="shared" si="3"/>
        <v>-301573</v>
      </c>
      <c r="R44" s="35">
        <f t="shared" si="1"/>
        <v>75.393249999999995</v>
      </c>
    </row>
    <row r="45" spans="1:18" ht="20.100000000000001" customHeight="1" x14ac:dyDescent="0.25">
      <c r="A45" t="s">
        <v>91</v>
      </c>
      <c r="B45" t="s">
        <v>59</v>
      </c>
      <c r="C45">
        <v>3</v>
      </c>
      <c r="D45" s="25" t="s">
        <v>12</v>
      </c>
      <c r="E45" s="42">
        <v>393289</v>
      </c>
      <c r="F45" s="42" t="s">
        <v>101</v>
      </c>
      <c r="G45" s="42">
        <v>11050.4</v>
      </c>
      <c r="H45" s="42">
        <v>2281.1</v>
      </c>
      <c r="I45" t="s">
        <v>102</v>
      </c>
      <c r="K45" s="9"/>
      <c r="N45" s="5" t="s">
        <v>91</v>
      </c>
      <c r="O45" s="5" t="s">
        <v>63</v>
      </c>
      <c r="P45" s="37">
        <v>393321</v>
      </c>
      <c r="Q45" s="35">
        <f t="shared" si="3"/>
        <v>-6679</v>
      </c>
      <c r="R45" s="35">
        <f t="shared" si="1"/>
        <v>1.6697500000000001</v>
      </c>
    </row>
    <row r="46" spans="1:18" ht="20.100000000000001" customHeight="1" x14ac:dyDescent="0.25">
      <c r="A46" t="s">
        <v>88</v>
      </c>
      <c r="B46" t="s">
        <v>60</v>
      </c>
      <c r="C46">
        <v>3</v>
      </c>
      <c r="D46" s="6" t="s">
        <v>12</v>
      </c>
      <c r="E46" s="42">
        <v>386674</v>
      </c>
      <c r="F46" s="42" t="s">
        <v>101</v>
      </c>
      <c r="G46" s="42">
        <v>10903.9</v>
      </c>
      <c r="H46" s="42">
        <v>2249.6</v>
      </c>
      <c r="I46" s="30" t="s">
        <v>199</v>
      </c>
      <c r="K46" s="9" t="s">
        <v>189</v>
      </c>
    </row>
    <row r="47" spans="1:18" ht="20.100000000000001" customHeight="1" x14ac:dyDescent="0.25">
      <c r="A47" t="s">
        <v>89</v>
      </c>
      <c r="B47" t="s">
        <v>60</v>
      </c>
      <c r="C47">
        <v>3</v>
      </c>
      <c r="D47" s="6" t="s">
        <v>12</v>
      </c>
      <c r="E47" s="58">
        <v>199997</v>
      </c>
      <c r="F47" s="42" t="s">
        <v>95</v>
      </c>
      <c r="G47" s="42">
        <v>12478.3</v>
      </c>
      <c r="H47" s="42">
        <v>2594.1999999999998</v>
      </c>
      <c r="I47" s="30" t="s">
        <v>118</v>
      </c>
      <c r="K47" s="9"/>
    </row>
    <row r="48" spans="1:18" ht="20.100000000000001" customHeight="1" x14ac:dyDescent="0.25">
      <c r="A48" t="s">
        <v>90</v>
      </c>
      <c r="B48" t="s">
        <v>60</v>
      </c>
      <c r="C48">
        <v>3</v>
      </c>
      <c r="D48" s="6" t="s">
        <v>12</v>
      </c>
      <c r="E48" s="56">
        <v>97840</v>
      </c>
      <c r="F48" s="42" t="s">
        <v>160</v>
      </c>
      <c r="G48" s="42">
        <v>1580.8</v>
      </c>
      <c r="H48" s="42">
        <v>311.89999999999998</v>
      </c>
      <c r="I48" t="s">
        <v>112</v>
      </c>
      <c r="K48" s="9"/>
    </row>
    <row r="49" spans="1:17" ht="20.100000000000001" customHeight="1" x14ac:dyDescent="0.25">
      <c r="A49" t="s">
        <v>91</v>
      </c>
      <c r="B49" t="s">
        <v>60</v>
      </c>
      <c r="C49">
        <v>3</v>
      </c>
      <c r="D49" s="6" t="s">
        <v>12</v>
      </c>
      <c r="E49" s="42">
        <v>393289</v>
      </c>
      <c r="F49" s="42" t="s">
        <v>101</v>
      </c>
      <c r="G49" s="42">
        <v>11050.4</v>
      </c>
      <c r="H49" s="42">
        <v>2281.1</v>
      </c>
      <c r="I49" t="s">
        <v>159</v>
      </c>
      <c r="K49" s="9"/>
    </row>
    <row r="50" spans="1:17" ht="20.100000000000001" customHeight="1" x14ac:dyDescent="0.25">
      <c r="A50" t="s">
        <v>88</v>
      </c>
      <c r="B50" t="s">
        <v>61</v>
      </c>
      <c r="C50">
        <v>3</v>
      </c>
      <c r="D50" t="s">
        <v>62</v>
      </c>
      <c r="E50" s="35" t="s">
        <v>30</v>
      </c>
      <c r="F50" s="35" t="s">
        <v>30</v>
      </c>
      <c r="G50" s="35" t="s">
        <v>30</v>
      </c>
      <c r="H50" s="35" t="s">
        <v>30</v>
      </c>
      <c r="I50" t="s">
        <v>30</v>
      </c>
      <c r="J50" s="9" t="s">
        <v>194</v>
      </c>
      <c r="K50" s="9"/>
      <c r="Q50" s="5"/>
    </row>
    <row r="51" spans="1:17" ht="20.100000000000001" customHeight="1" x14ac:dyDescent="0.25">
      <c r="A51" t="s">
        <v>89</v>
      </c>
      <c r="B51" t="s">
        <v>61</v>
      </c>
      <c r="C51">
        <v>3</v>
      </c>
      <c r="D51" t="s">
        <v>62</v>
      </c>
      <c r="E51" s="35" t="s">
        <v>30</v>
      </c>
      <c r="F51" s="35" t="s">
        <v>30</v>
      </c>
      <c r="G51" s="35" t="s">
        <v>30</v>
      </c>
      <c r="H51" s="35" t="s">
        <v>30</v>
      </c>
      <c r="I51" t="s">
        <v>30</v>
      </c>
      <c r="J51" s="9" t="s">
        <v>194</v>
      </c>
      <c r="K51" s="9"/>
      <c r="Q51" s="5"/>
    </row>
    <row r="52" spans="1:17" ht="20.100000000000001" customHeight="1" x14ac:dyDescent="0.25">
      <c r="A52" t="s">
        <v>90</v>
      </c>
      <c r="B52" t="s">
        <v>61</v>
      </c>
      <c r="C52">
        <v>3</v>
      </c>
      <c r="D52" t="s">
        <v>62</v>
      </c>
      <c r="E52" s="35" t="s">
        <v>30</v>
      </c>
      <c r="F52" s="35" t="s">
        <v>30</v>
      </c>
      <c r="G52" s="35" t="s">
        <v>30</v>
      </c>
      <c r="H52" s="35" t="s">
        <v>30</v>
      </c>
      <c r="I52" t="s">
        <v>30</v>
      </c>
      <c r="J52" s="9" t="s">
        <v>194</v>
      </c>
      <c r="K52" s="9"/>
      <c r="Q52" s="5"/>
    </row>
    <row r="53" spans="1:17" ht="20.100000000000001" customHeight="1" x14ac:dyDescent="0.25">
      <c r="A53" t="s">
        <v>91</v>
      </c>
      <c r="B53" t="s">
        <v>61</v>
      </c>
      <c r="C53">
        <v>3</v>
      </c>
      <c r="D53" t="s">
        <v>62</v>
      </c>
      <c r="E53" s="35" t="s">
        <v>30</v>
      </c>
      <c r="F53" s="35" t="s">
        <v>30</v>
      </c>
      <c r="G53" s="35" t="s">
        <v>30</v>
      </c>
      <c r="H53" s="35" t="s">
        <v>30</v>
      </c>
      <c r="I53" t="s">
        <v>30</v>
      </c>
      <c r="J53" s="9" t="s">
        <v>194</v>
      </c>
      <c r="K53" s="9"/>
      <c r="Q53" s="5"/>
    </row>
    <row r="54" spans="1:17" ht="20.100000000000001" customHeight="1" x14ac:dyDescent="0.25">
      <c r="A54" t="s">
        <v>88</v>
      </c>
      <c r="B54" t="s">
        <v>63</v>
      </c>
      <c r="C54">
        <v>3</v>
      </c>
      <c r="D54" s="25" t="s">
        <v>12</v>
      </c>
      <c r="E54" s="42">
        <v>351610</v>
      </c>
      <c r="F54" s="42" t="s">
        <v>209</v>
      </c>
      <c r="G54" s="42">
        <v>3174</v>
      </c>
      <c r="H54" s="42">
        <v>637.4</v>
      </c>
      <c r="I54" t="s">
        <v>210</v>
      </c>
      <c r="K54" s="9" t="s">
        <v>289</v>
      </c>
    </row>
    <row r="55" spans="1:17" ht="20.100000000000001" customHeight="1" x14ac:dyDescent="0.25">
      <c r="A55" t="s">
        <v>89</v>
      </c>
      <c r="B55" t="s">
        <v>63</v>
      </c>
      <c r="C55">
        <v>3</v>
      </c>
      <c r="D55" s="25" t="s">
        <v>12</v>
      </c>
      <c r="E55" s="58">
        <v>200004</v>
      </c>
      <c r="F55" s="42" t="s">
        <v>95</v>
      </c>
      <c r="G55" s="42">
        <v>11772.1</v>
      </c>
      <c r="H55" s="42">
        <v>3828.2</v>
      </c>
      <c r="I55" t="s">
        <v>211</v>
      </c>
      <c r="K55" s="9"/>
    </row>
    <row r="56" spans="1:17" ht="20.100000000000001" customHeight="1" x14ac:dyDescent="0.25">
      <c r="A56" t="s">
        <v>90</v>
      </c>
      <c r="B56" t="s">
        <v>63</v>
      </c>
      <c r="C56">
        <v>3</v>
      </c>
      <c r="D56" s="25" t="s">
        <v>12</v>
      </c>
      <c r="E56" s="56">
        <v>98427</v>
      </c>
      <c r="F56" s="42" t="s">
        <v>99</v>
      </c>
      <c r="G56" s="42">
        <v>1531.1</v>
      </c>
      <c r="H56" s="42">
        <v>417.1</v>
      </c>
      <c r="I56" s="30" t="s">
        <v>100</v>
      </c>
      <c r="K56" s="9"/>
    </row>
    <row r="57" spans="1:17" ht="20.100000000000001" customHeight="1" x14ac:dyDescent="0.25">
      <c r="A57" t="s">
        <v>91</v>
      </c>
      <c r="B57" t="s">
        <v>63</v>
      </c>
      <c r="C57">
        <v>3</v>
      </c>
      <c r="D57" s="25" t="s">
        <v>12</v>
      </c>
      <c r="E57" s="42">
        <v>393321</v>
      </c>
      <c r="F57" s="42" t="s">
        <v>212</v>
      </c>
      <c r="G57" s="42">
        <v>10503.8</v>
      </c>
      <c r="H57" s="42">
        <v>3267.7</v>
      </c>
      <c r="I57" s="30" t="s">
        <v>159</v>
      </c>
      <c r="K57" s="9"/>
    </row>
    <row r="59" spans="1:17" x14ac:dyDescent="0.25">
      <c r="L59" s="61">
        <v>400000</v>
      </c>
    </row>
  </sheetData>
  <autoFilter ref="N1:R1" xr:uid="{376FECB8-47EE-44BE-9846-A739D3EAE399}"/>
  <conditionalFormatting sqref="R2:R4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6">
      <colorScale>
        <cfvo type="min"/>
        <cfvo type="max"/>
        <color rgb="FF00B050"/>
        <color rgb="FFFF0000"/>
      </colorScale>
    </cfRule>
  </conditionalFormatting>
  <pageMargins left="0.70000000000000007" right="0.70000000000000007" top="0.75" bottom="0.75" header="0.30000000000000004" footer="0.30000000000000004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sample_1</vt:lpstr>
      <vt:lpstr>sample2_AJ606359</vt:lpstr>
      <vt:lpstr>sample2_DQ000985</vt:lpstr>
      <vt:lpstr>sample_3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rollin</dc:creator>
  <cp:lastModifiedBy>johan rollin</cp:lastModifiedBy>
  <dcterms:created xsi:type="dcterms:W3CDTF">2020-09-24T09:43:25Z</dcterms:created>
  <dcterms:modified xsi:type="dcterms:W3CDTF">2022-12-01T10:47:38Z</dcterms:modified>
</cp:coreProperties>
</file>