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0545"/>
  </bookViews>
  <sheets>
    <sheet name="Grouping" sheetId="2" r:id="rId1"/>
    <sheet name="NEEDED Shaping" sheetId="4" r:id="rId2"/>
    <sheet name="Torque and time table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2" l="1"/>
  <c r="O14" i="2"/>
  <c r="O12" i="2"/>
  <c r="O10" i="2"/>
  <c r="O9" i="2"/>
  <c r="O4" i="2"/>
  <c r="AD8" i="2"/>
  <c r="AD9" i="2"/>
  <c r="AD10" i="2"/>
  <c r="AD11" i="2"/>
  <c r="AD13" i="2"/>
  <c r="AD14" i="2"/>
  <c r="AD20" i="2" s="1"/>
  <c r="AS15" i="2"/>
  <c r="AS14" i="2"/>
  <c r="AS11" i="2"/>
  <c r="AS7" i="2"/>
  <c r="AS5" i="2"/>
  <c r="AS4" i="2"/>
  <c r="AS16" i="2"/>
  <c r="AS17" i="2"/>
  <c r="BH17" i="2"/>
  <c r="BH16" i="2"/>
  <c r="BH15" i="2"/>
  <c r="BH13" i="2"/>
  <c r="BH11" i="2"/>
  <c r="BH7" i="2"/>
  <c r="BH6" i="2"/>
  <c r="BH12" i="2"/>
  <c r="AS6" i="2"/>
  <c r="AS8" i="2"/>
  <c r="AS9" i="2"/>
  <c r="AS10" i="2"/>
  <c r="AS12" i="2"/>
  <c r="AS13" i="2"/>
  <c r="BH5" i="2"/>
  <c r="BH8" i="2"/>
  <c r="BH9" i="2"/>
  <c r="BH10" i="2"/>
  <c r="BH14" i="2"/>
  <c r="BH4" i="2"/>
  <c r="AD5" i="2"/>
  <c r="AD6" i="2"/>
  <c r="AD7" i="2"/>
  <c r="AD12" i="2"/>
  <c r="AD15" i="2"/>
  <c r="AD16" i="2"/>
  <c r="AD17" i="2"/>
  <c r="AD4" i="2"/>
  <c r="O5" i="2"/>
  <c r="O19" i="2" s="1"/>
  <c r="O6" i="2"/>
  <c r="O7" i="2"/>
  <c r="O8" i="2"/>
  <c r="O11" i="2"/>
  <c r="O13" i="2"/>
  <c r="O16" i="2"/>
  <c r="O17" i="2"/>
  <c r="AD21" i="2" l="1"/>
  <c r="AS18" i="2"/>
  <c r="BH21" i="2"/>
  <c r="AS21" i="2"/>
  <c r="AS19" i="2"/>
  <c r="AS20" i="2"/>
  <c r="BH18" i="2"/>
  <c r="BH20" i="2"/>
  <c r="BH19" i="2"/>
  <c r="AD19" i="2"/>
  <c r="AD18" i="2"/>
  <c r="O21" i="2"/>
  <c r="O20" i="2"/>
  <c r="O18" i="2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BV18" i="4"/>
  <c r="BW18" i="4"/>
  <c r="BX18" i="4"/>
  <c r="BY18" i="4"/>
  <c r="BZ18" i="4"/>
  <c r="CA18" i="4"/>
  <c r="CB18" i="4"/>
  <c r="CC18" i="4"/>
  <c r="CD18" i="4"/>
  <c r="CE18" i="4"/>
  <c r="CG18" i="4"/>
  <c r="CH18" i="4"/>
  <c r="CI18" i="4"/>
  <c r="CJ18" i="4"/>
  <c r="CK18" i="4"/>
  <c r="CL18" i="4"/>
  <c r="CM18" i="4"/>
  <c r="CN18" i="4"/>
  <c r="CP18" i="4"/>
  <c r="CQ18" i="4"/>
  <c r="CR18" i="4"/>
  <c r="CS18" i="4"/>
  <c r="CT18" i="4"/>
  <c r="CU18" i="4"/>
  <c r="CV18" i="4"/>
  <c r="CW18" i="4"/>
  <c r="CY18" i="4"/>
  <c r="CZ18" i="4"/>
  <c r="DA18" i="4"/>
  <c r="DB18" i="4"/>
  <c r="DC18" i="4"/>
  <c r="DD18" i="4"/>
  <c r="DE18" i="4"/>
  <c r="DF18" i="4"/>
  <c r="BV19" i="4"/>
  <c r="BW19" i="4"/>
  <c r="BX19" i="4"/>
  <c r="BY19" i="4"/>
  <c r="BZ19" i="4"/>
  <c r="CA19" i="4"/>
  <c r="CB19" i="4"/>
  <c r="CC19" i="4"/>
  <c r="CD19" i="4"/>
  <c r="CE19" i="4"/>
  <c r="CG19" i="4"/>
  <c r="CH19" i="4"/>
  <c r="CI19" i="4"/>
  <c r="CJ19" i="4"/>
  <c r="CK19" i="4"/>
  <c r="CL19" i="4"/>
  <c r="CM19" i="4"/>
  <c r="CN19" i="4"/>
  <c r="CP19" i="4"/>
  <c r="CQ19" i="4"/>
  <c r="CR19" i="4"/>
  <c r="CS19" i="4"/>
  <c r="CT19" i="4"/>
  <c r="CU19" i="4"/>
  <c r="CV19" i="4"/>
  <c r="CW19" i="4"/>
  <c r="CY19" i="4"/>
  <c r="CZ19" i="4"/>
  <c r="DA19" i="4"/>
  <c r="DB19" i="4"/>
  <c r="DC19" i="4"/>
  <c r="DD19" i="4"/>
  <c r="DE19" i="4"/>
  <c r="DF19" i="4"/>
  <c r="BV20" i="4"/>
  <c r="BW20" i="4"/>
  <c r="BX20" i="4"/>
  <c r="BY20" i="4"/>
  <c r="BZ20" i="4"/>
  <c r="CA20" i="4"/>
  <c r="CB20" i="4"/>
  <c r="CC20" i="4"/>
  <c r="CD20" i="4"/>
  <c r="CE20" i="4"/>
  <c r="CG20" i="4"/>
  <c r="CH20" i="4"/>
  <c r="CI20" i="4"/>
  <c r="CJ20" i="4"/>
  <c r="CK20" i="4"/>
  <c r="CL20" i="4"/>
  <c r="CM20" i="4"/>
  <c r="CN20" i="4"/>
  <c r="CP20" i="4"/>
  <c r="CQ20" i="4"/>
  <c r="CR20" i="4"/>
  <c r="CS20" i="4"/>
  <c r="CT20" i="4"/>
  <c r="CU20" i="4"/>
  <c r="CV20" i="4"/>
  <c r="CW20" i="4"/>
  <c r="CY20" i="4"/>
  <c r="CZ20" i="4"/>
  <c r="DA20" i="4"/>
  <c r="DB20" i="4"/>
  <c r="DC20" i="4"/>
  <c r="DD20" i="4"/>
  <c r="DE20" i="4"/>
  <c r="DF20" i="4"/>
  <c r="BV21" i="4"/>
  <c r="BW21" i="4"/>
  <c r="BX21" i="4"/>
  <c r="BY21" i="4"/>
  <c r="BZ21" i="4"/>
  <c r="CA21" i="4"/>
  <c r="CB21" i="4"/>
  <c r="CC21" i="4"/>
  <c r="CD21" i="4"/>
  <c r="CE21" i="4"/>
  <c r="CG21" i="4"/>
  <c r="CH21" i="4"/>
  <c r="CI21" i="4"/>
  <c r="CJ21" i="4"/>
  <c r="CK21" i="4"/>
  <c r="CL21" i="4"/>
  <c r="CM21" i="4"/>
  <c r="CN21" i="4"/>
  <c r="CP21" i="4"/>
  <c r="CQ21" i="4"/>
  <c r="CR21" i="4"/>
  <c r="CS21" i="4"/>
  <c r="CT21" i="4"/>
  <c r="CU21" i="4"/>
  <c r="CV21" i="4"/>
  <c r="CW21" i="4"/>
  <c r="CY21" i="4"/>
  <c r="CZ21" i="4"/>
  <c r="DA21" i="4"/>
  <c r="DB21" i="4"/>
  <c r="DC21" i="4"/>
  <c r="DD21" i="4"/>
  <c r="DE21" i="4"/>
  <c r="DF21" i="4"/>
  <c r="G18" i="4"/>
  <c r="J18" i="4"/>
  <c r="K18" i="4"/>
  <c r="L18" i="4"/>
  <c r="M18" i="4"/>
  <c r="N18" i="4"/>
  <c r="O18" i="4"/>
  <c r="P18" i="4"/>
  <c r="Q18" i="4"/>
  <c r="R18" i="4"/>
  <c r="S18" i="4"/>
  <c r="AB18" i="4"/>
  <c r="AC18" i="4"/>
  <c r="AD18" i="4"/>
  <c r="AE18" i="4"/>
  <c r="AF18" i="4"/>
  <c r="AG18" i="4"/>
  <c r="AH18" i="4"/>
  <c r="AI18" i="4"/>
  <c r="AJ18" i="4"/>
  <c r="AK18" i="4"/>
  <c r="AQ18" i="4"/>
  <c r="AT18" i="4"/>
  <c r="AU18" i="4"/>
  <c r="AV18" i="4"/>
  <c r="AW18" i="4"/>
  <c r="AX18" i="4"/>
  <c r="AY18" i="4"/>
  <c r="AZ18" i="4"/>
  <c r="BA18" i="4"/>
  <c r="BB18" i="4"/>
  <c r="BC18" i="4"/>
  <c r="BI18" i="4"/>
  <c r="BL18" i="4"/>
  <c r="BM18" i="4"/>
  <c r="BN18" i="4"/>
  <c r="BO18" i="4"/>
  <c r="BP18" i="4"/>
  <c r="BQ18" i="4"/>
  <c r="BR18" i="4"/>
  <c r="BS18" i="4"/>
  <c r="BT18" i="4"/>
  <c r="BU18" i="4"/>
  <c r="G19" i="4"/>
  <c r="J19" i="4"/>
  <c r="K19" i="4"/>
  <c r="L19" i="4"/>
  <c r="M19" i="4"/>
  <c r="N19" i="4"/>
  <c r="O19" i="4"/>
  <c r="P19" i="4"/>
  <c r="Q19" i="4"/>
  <c r="R19" i="4"/>
  <c r="S19" i="4"/>
  <c r="AB19" i="4"/>
  <c r="AC19" i="4"/>
  <c r="AD19" i="4"/>
  <c r="AE19" i="4"/>
  <c r="AF19" i="4"/>
  <c r="AG19" i="4"/>
  <c r="AH19" i="4"/>
  <c r="AI19" i="4"/>
  <c r="AJ19" i="4"/>
  <c r="AK19" i="4"/>
  <c r="AQ19" i="4"/>
  <c r="AT19" i="4"/>
  <c r="AU19" i="4"/>
  <c r="AV19" i="4"/>
  <c r="AW19" i="4"/>
  <c r="AX19" i="4"/>
  <c r="AY19" i="4"/>
  <c r="AZ19" i="4"/>
  <c r="BA19" i="4"/>
  <c r="BB19" i="4"/>
  <c r="BC19" i="4"/>
  <c r="BI19" i="4"/>
  <c r="BL19" i="4"/>
  <c r="BM19" i="4"/>
  <c r="BN19" i="4"/>
  <c r="BO19" i="4"/>
  <c r="BP19" i="4"/>
  <c r="BQ19" i="4"/>
  <c r="BR19" i="4"/>
  <c r="BS19" i="4"/>
  <c r="BT19" i="4"/>
  <c r="BU19" i="4"/>
  <c r="G20" i="4"/>
  <c r="J20" i="4"/>
  <c r="K20" i="4"/>
  <c r="L20" i="4"/>
  <c r="M20" i="4"/>
  <c r="N20" i="4"/>
  <c r="O20" i="4"/>
  <c r="P20" i="4"/>
  <c r="Q20" i="4"/>
  <c r="R20" i="4"/>
  <c r="S20" i="4"/>
  <c r="AB20" i="4"/>
  <c r="AC20" i="4"/>
  <c r="AD20" i="4"/>
  <c r="AE20" i="4"/>
  <c r="AF20" i="4"/>
  <c r="AG20" i="4"/>
  <c r="AH20" i="4"/>
  <c r="AI20" i="4"/>
  <c r="AJ20" i="4"/>
  <c r="AK20" i="4"/>
  <c r="AQ20" i="4"/>
  <c r="AT20" i="4"/>
  <c r="AU20" i="4"/>
  <c r="AV20" i="4"/>
  <c r="AW20" i="4"/>
  <c r="AX20" i="4"/>
  <c r="AY20" i="4"/>
  <c r="AZ20" i="4"/>
  <c r="BA20" i="4"/>
  <c r="BB20" i="4"/>
  <c r="BC20" i="4"/>
  <c r="BI20" i="4"/>
  <c r="BL20" i="4"/>
  <c r="BM20" i="4"/>
  <c r="BN20" i="4"/>
  <c r="BO20" i="4"/>
  <c r="BP20" i="4"/>
  <c r="BQ20" i="4"/>
  <c r="BR20" i="4"/>
  <c r="BS20" i="4"/>
  <c r="BT20" i="4"/>
  <c r="BU20" i="4"/>
  <c r="G21" i="4"/>
  <c r="J21" i="4"/>
  <c r="K21" i="4"/>
  <c r="L21" i="4"/>
  <c r="M21" i="4"/>
  <c r="N21" i="4"/>
  <c r="O21" i="4"/>
  <c r="P21" i="4"/>
  <c r="Q21" i="4"/>
  <c r="R21" i="4"/>
  <c r="S21" i="4"/>
  <c r="AB21" i="4"/>
  <c r="AC21" i="4"/>
  <c r="AD21" i="4"/>
  <c r="AE21" i="4"/>
  <c r="AF21" i="4"/>
  <c r="AG21" i="4"/>
  <c r="AH21" i="4"/>
  <c r="AI21" i="4"/>
  <c r="AJ21" i="4"/>
  <c r="AK21" i="4"/>
  <c r="AQ21" i="4"/>
  <c r="AT21" i="4"/>
  <c r="AU21" i="4"/>
  <c r="AV21" i="4"/>
  <c r="AW21" i="4"/>
  <c r="AX21" i="4"/>
  <c r="AY21" i="4"/>
  <c r="AZ21" i="4"/>
  <c r="BA21" i="4"/>
  <c r="BB21" i="4"/>
  <c r="BC21" i="4"/>
  <c r="BI21" i="4"/>
  <c r="BL21" i="4"/>
  <c r="BM21" i="4"/>
  <c r="BN21" i="4"/>
  <c r="BO21" i="4"/>
  <c r="BP21" i="4"/>
  <c r="BQ21" i="4"/>
  <c r="BR21" i="4"/>
  <c r="BS21" i="4"/>
  <c r="BT21" i="4"/>
  <c r="BU21" i="4"/>
  <c r="AA13" i="4"/>
  <c r="Z13" i="4"/>
  <c r="W13" i="4"/>
  <c r="V13" i="4"/>
  <c r="AS17" i="4"/>
  <c r="AR17" i="4"/>
  <c r="AP17" i="4"/>
  <c r="AN17" i="4"/>
  <c r="BK17" i="4"/>
  <c r="BJ17" i="4"/>
  <c r="BH17" i="4"/>
  <c r="BF17" i="4"/>
  <c r="BJ16" i="4"/>
  <c r="BH16" i="4"/>
  <c r="BG16" i="4"/>
  <c r="BF16" i="4"/>
  <c r="AS16" i="4"/>
  <c r="AR16" i="4"/>
  <c r="AP16" i="4"/>
  <c r="AO16" i="4"/>
  <c r="AN16" i="4"/>
  <c r="BK15" i="4"/>
  <c r="BJ15" i="4"/>
  <c r="BH15" i="4"/>
  <c r="BG15" i="4"/>
  <c r="BF15" i="4"/>
  <c r="H17" i="4"/>
  <c r="F17" i="4"/>
  <c r="E17" i="4"/>
  <c r="D17" i="4"/>
  <c r="AR15" i="4"/>
  <c r="AP15" i="4"/>
  <c r="AO15" i="4"/>
  <c r="AN15" i="4"/>
  <c r="AA17" i="4"/>
  <c r="Z17" i="4"/>
  <c r="X17" i="4"/>
  <c r="W17" i="4"/>
  <c r="V17" i="4"/>
  <c r="I16" i="4"/>
  <c r="H16" i="4"/>
  <c r="F16" i="4"/>
  <c r="D16" i="4"/>
  <c r="BK14" i="4"/>
  <c r="BJ14" i="4"/>
  <c r="BH14" i="4"/>
  <c r="BF14" i="4"/>
  <c r="AA16" i="4"/>
  <c r="Z16" i="4"/>
  <c r="X16" i="4"/>
  <c r="W16" i="4"/>
  <c r="V16" i="4"/>
  <c r="I15" i="4"/>
  <c r="H15" i="4"/>
  <c r="F15" i="4"/>
  <c r="D15" i="4"/>
  <c r="AS14" i="4"/>
  <c r="AR14" i="4"/>
  <c r="AN14" i="4"/>
  <c r="BK13" i="4"/>
  <c r="BJ13" i="4"/>
  <c r="BF13" i="4"/>
  <c r="AA15" i="4"/>
  <c r="Z15" i="4"/>
  <c r="V15" i="4"/>
  <c r="I14" i="4"/>
  <c r="H14" i="4"/>
  <c r="D14" i="4"/>
  <c r="AS13" i="4"/>
  <c r="AR13" i="4"/>
  <c r="AN13" i="4"/>
  <c r="AA14" i="4"/>
  <c r="Z14" i="4"/>
  <c r="V14" i="4"/>
  <c r="I13" i="4"/>
  <c r="H13" i="4"/>
  <c r="D13" i="4"/>
  <c r="AS12" i="4"/>
  <c r="AR12" i="4"/>
  <c r="AN12" i="4"/>
  <c r="BK12" i="4"/>
  <c r="I12" i="4"/>
  <c r="H12" i="4"/>
  <c r="D12" i="4"/>
  <c r="AS11" i="4"/>
  <c r="AR11" i="4"/>
  <c r="AP11" i="4"/>
  <c r="AO11" i="4"/>
  <c r="AN11" i="4"/>
  <c r="AA12" i="4"/>
  <c r="Z12" i="4"/>
  <c r="I11" i="4"/>
  <c r="H11" i="4"/>
  <c r="BK11" i="4"/>
  <c r="BJ11" i="4"/>
  <c r="AA11" i="4"/>
  <c r="BK10" i="4"/>
  <c r="BJ10" i="4"/>
  <c r="BH10" i="4"/>
  <c r="AA10" i="4"/>
  <c r="X10" i="4"/>
  <c r="AS10" i="4"/>
  <c r="AR10" i="4"/>
  <c r="AP10" i="4"/>
  <c r="I10" i="4"/>
  <c r="H10" i="4"/>
  <c r="F10" i="4"/>
  <c r="BK9" i="4"/>
  <c r="BJ9" i="4"/>
  <c r="BH9" i="4"/>
  <c r="AA9" i="4"/>
  <c r="Z9" i="4"/>
  <c r="X9" i="4"/>
  <c r="I9" i="4"/>
  <c r="H9" i="4"/>
  <c r="AS9" i="4"/>
  <c r="AR9" i="4"/>
  <c r="AP9" i="4"/>
  <c r="BJ8" i="4"/>
  <c r="BH8" i="4"/>
  <c r="AA8" i="4"/>
  <c r="Z8" i="4"/>
  <c r="X8" i="4"/>
  <c r="AS8" i="4"/>
  <c r="AR8" i="4"/>
  <c r="AP8" i="4"/>
  <c r="I8" i="4"/>
  <c r="H8" i="4"/>
  <c r="F8" i="4"/>
  <c r="AA7" i="4"/>
  <c r="Z7" i="4"/>
  <c r="I7" i="4"/>
  <c r="H7" i="4"/>
  <c r="BK7" i="4"/>
  <c r="BJ7" i="4"/>
  <c r="AS7" i="4"/>
  <c r="AR7" i="4"/>
  <c r="AA6" i="4"/>
  <c r="Z6" i="4"/>
  <c r="I6" i="4"/>
  <c r="H6" i="4"/>
  <c r="AS6" i="4"/>
  <c r="AR6" i="4"/>
  <c r="AP6" i="4"/>
  <c r="AA5" i="4"/>
  <c r="Z5" i="4"/>
  <c r="X5" i="4"/>
  <c r="I5" i="4"/>
  <c r="H5" i="4"/>
  <c r="F5" i="4"/>
  <c r="AR5" i="4"/>
  <c r="AP5" i="4"/>
  <c r="BK5" i="4"/>
  <c r="BJ5" i="4"/>
  <c r="BH5" i="4"/>
  <c r="Z4" i="4"/>
  <c r="X4" i="4"/>
  <c r="AR4" i="4"/>
  <c r="AP4" i="4"/>
  <c r="BK4" i="4"/>
  <c r="BJ4" i="4"/>
  <c r="BH4" i="4"/>
  <c r="I4" i="4"/>
  <c r="H4" i="4"/>
  <c r="F4" i="4"/>
  <c r="E4" i="4"/>
  <c r="E18" i="4" s="1"/>
  <c r="AR18" i="4" l="1"/>
  <c r="BF18" i="4"/>
  <c r="AP18" i="4"/>
  <c r="F18" i="4"/>
  <c r="BJ18" i="4"/>
  <c r="AA18" i="4"/>
  <c r="AN18" i="4"/>
  <c r="BG19" i="4"/>
  <c r="BH18" i="4"/>
  <c r="H18" i="4"/>
  <c r="BK18" i="4"/>
  <c r="Z18" i="4"/>
  <c r="I18" i="4"/>
  <c r="AS18" i="4"/>
  <c r="AO18" i="4"/>
  <c r="D18" i="4"/>
  <c r="E19" i="4"/>
  <c r="AP21" i="4"/>
  <c r="AP20" i="4"/>
  <c r="BK21" i="4"/>
  <c r="AS21" i="4"/>
  <c r="AA21" i="4"/>
  <c r="I21" i="4"/>
  <c r="BK20" i="4"/>
  <c r="AO20" i="4"/>
  <c r="AA20" i="4"/>
  <c r="I20" i="4"/>
  <c r="BK19" i="4"/>
  <c r="AS19" i="4"/>
  <c r="AA19" i="4"/>
  <c r="I19" i="4"/>
  <c r="BG18" i="4"/>
  <c r="BH21" i="4"/>
  <c r="F21" i="4"/>
  <c r="BH20" i="4"/>
  <c r="F20" i="4"/>
  <c r="BH19" i="4"/>
  <c r="AP19" i="4"/>
  <c r="F19" i="4"/>
  <c r="BG21" i="4"/>
  <c r="AO21" i="4"/>
  <c r="E21" i="4"/>
  <c r="BG20" i="4"/>
  <c r="AS20" i="4"/>
  <c r="E20" i="4"/>
  <c r="AO19" i="4"/>
  <c r="BJ21" i="4"/>
  <c r="BF21" i="4"/>
  <c r="AR21" i="4"/>
  <c r="AN21" i="4"/>
  <c r="Z21" i="4"/>
  <c r="H21" i="4"/>
  <c r="D21" i="4"/>
  <c r="BJ20" i="4"/>
  <c r="BF20" i="4"/>
  <c r="AR20" i="4"/>
  <c r="AN20" i="4"/>
  <c r="Z20" i="4"/>
  <c r="H20" i="4"/>
  <c r="D20" i="4"/>
  <c r="BJ19" i="4"/>
  <c r="BF19" i="4"/>
  <c r="AR19" i="4"/>
  <c r="AN19" i="4"/>
  <c r="Z19" i="4"/>
  <c r="H19" i="4"/>
  <c r="D19" i="4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4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4" i="2"/>
  <c r="R18" i="2"/>
  <c r="S18" i="2"/>
  <c r="T18" i="2"/>
  <c r="U18" i="2"/>
  <c r="AG18" i="2"/>
  <c r="AH18" i="2"/>
  <c r="AI18" i="2"/>
  <c r="AJ18" i="2"/>
  <c r="AV18" i="2"/>
  <c r="AW18" i="2"/>
  <c r="AX18" i="2"/>
  <c r="AY18" i="2"/>
  <c r="R19" i="2"/>
  <c r="S19" i="2"/>
  <c r="T19" i="2"/>
  <c r="U19" i="2"/>
  <c r="AG19" i="2"/>
  <c r="AH19" i="2"/>
  <c r="AI19" i="2"/>
  <c r="AJ19" i="2"/>
  <c r="AV19" i="2"/>
  <c r="AW19" i="2"/>
  <c r="AX19" i="2"/>
  <c r="AY19" i="2"/>
  <c r="R20" i="2"/>
  <c r="S20" i="2"/>
  <c r="T20" i="2"/>
  <c r="U20" i="2"/>
  <c r="AG20" i="2"/>
  <c r="AH20" i="2"/>
  <c r="AI20" i="2"/>
  <c r="AJ20" i="2"/>
  <c r="AV20" i="2"/>
  <c r="AW20" i="2"/>
  <c r="AX20" i="2"/>
  <c r="AY20" i="2"/>
  <c r="R21" i="2"/>
  <c r="S21" i="2"/>
  <c r="T21" i="2"/>
  <c r="U21" i="2"/>
  <c r="AG21" i="2"/>
  <c r="AH21" i="2"/>
  <c r="AI21" i="2"/>
  <c r="AJ21" i="2"/>
  <c r="AV21" i="2"/>
  <c r="AW21" i="2"/>
  <c r="AX21" i="2"/>
  <c r="AY21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4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4" i="2"/>
  <c r="D18" i="2"/>
  <c r="E18" i="2"/>
  <c r="F18" i="2"/>
  <c r="D19" i="2"/>
  <c r="E19" i="2"/>
  <c r="F19" i="2"/>
  <c r="D20" i="2"/>
  <c r="E20" i="2"/>
  <c r="F20" i="2"/>
  <c r="D21" i="2"/>
  <c r="E21" i="2"/>
  <c r="F21" i="2"/>
  <c r="C21" i="2"/>
  <c r="C20" i="2"/>
  <c r="C19" i="2"/>
  <c r="C18" i="2"/>
  <c r="AZ18" i="2" l="1"/>
  <c r="AZ19" i="2"/>
  <c r="AZ20" i="2"/>
  <c r="AZ21" i="2"/>
  <c r="G18" i="2"/>
  <c r="G19" i="2"/>
  <c r="G20" i="2"/>
  <c r="G21" i="2"/>
  <c r="AK18" i="2"/>
  <c r="AK19" i="2"/>
  <c r="AK20" i="2"/>
  <c r="AK21" i="2"/>
  <c r="V18" i="2"/>
  <c r="V19" i="2"/>
  <c r="V20" i="2"/>
  <c r="V21" i="2"/>
  <c r="N18" i="2"/>
  <c r="BG18" i="2"/>
  <c r="AR18" i="2"/>
  <c r="AC18" i="2"/>
  <c r="BG21" i="2"/>
  <c r="BG20" i="2"/>
  <c r="BG19" i="2"/>
  <c r="AR21" i="2"/>
  <c r="AR20" i="2"/>
  <c r="AR19" i="2"/>
  <c r="AC21" i="2"/>
  <c r="AC20" i="2"/>
  <c r="AC19" i="2"/>
  <c r="N21" i="2"/>
  <c r="N20" i="2"/>
  <c r="N19" i="2"/>
</calcChain>
</file>

<file path=xl/sharedStrings.xml><?xml version="1.0" encoding="utf-8"?>
<sst xmlns="http://schemas.openxmlformats.org/spreadsheetml/2006/main" count="275" uniqueCount="49">
  <si>
    <t>No.</t>
  </si>
  <si>
    <t>File System</t>
  </si>
  <si>
    <t>1st file</t>
  </si>
  <si>
    <t>2nd file</t>
  </si>
  <si>
    <t>P</t>
  </si>
  <si>
    <t>Pc</t>
  </si>
  <si>
    <t>Z</t>
  </si>
  <si>
    <t>Zc</t>
  </si>
  <si>
    <t>No. of insertions</t>
  </si>
  <si>
    <t>Maximum torque</t>
  </si>
  <si>
    <t>AVG</t>
  </si>
  <si>
    <t>SD</t>
  </si>
  <si>
    <t>Max</t>
  </si>
  <si>
    <t>Min</t>
  </si>
  <si>
    <t>Time</t>
  </si>
  <si>
    <t>1st</t>
  </si>
  <si>
    <t>2nd</t>
  </si>
  <si>
    <t>3rd</t>
  </si>
  <si>
    <t>TOTAL</t>
  </si>
  <si>
    <t>MAX</t>
  </si>
  <si>
    <t>P value</t>
  </si>
  <si>
    <t>Z and Zc</t>
  </si>
  <si>
    <t>TORQUE (Kruskall Wallis)</t>
  </si>
  <si>
    <t>TIME (ANOVA and LSD)</t>
  </si>
  <si>
    <t>All</t>
  </si>
  <si>
    <t>Transportation</t>
  </si>
  <si>
    <t>Canal style</t>
  </si>
  <si>
    <t>Level</t>
  </si>
  <si>
    <t>Inner</t>
  </si>
  <si>
    <t>Out</t>
  </si>
  <si>
    <t>Outer</t>
  </si>
  <si>
    <t>Mean</t>
  </si>
  <si>
    <t>Maxtorque</t>
  </si>
  <si>
    <t>Total</t>
  </si>
  <si>
    <t>ProTaper Next (n=14)</t>
  </si>
  <si>
    <t>ProTaper Next with Cooling (n=14)</t>
  </si>
  <si>
    <t>ZenFlex (n=14)</t>
  </si>
  <si>
    <t>ZenFlex with Cooling (n=14)</t>
  </si>
  <si>
    <t>Time (Seconds)</t>
  </si>
  <si>
    <t>Maximum torque (N.cm)</t>
  </si>
  <si>
    <t>Detailed time</t>
  </si>
  <si>
    <t>each recapitulation and irrigation</t>
  </si>
  <si>
    <t>10sec</t>
  </si>
  <si>
    <t>5sec</t>
  </si>
  <si>
    <t>last recap and irrigation</t>
  </si>
  <si>
    <r>
      <t>64.36</t>
    </r>
    <r>
      <rPr>
        <b/>
        <sz val="9"/>
        <color rgb="FF000000"/>
        <rFont val="Arial"/>
        <family val="2"/>
      </rPr>
      <t>a</t>
    </r>
  </si>
  <si>
    <r>
      <t>62.71</t>
    </r>
    <r>
      <rPr>
        <b/>
        <sz val="9"/>
        <color rgb="FF000000"/>
        <rFont val="Arial"/>
        <family val="2"/>
      </rPr>
      <t>a</t>
    </r>
  </si>
  <si>
    <r>
      <t>49.57</t>
    </r>
    <r>
      <rPr>
        <b/>
        <sz val="9"/>
        <color rgb="FF000000"/>
        <rFont val="Arial"/>
        <family val="2"/>
      </rPr>
      <t>b</t>
    </r>
  </si>
  <si>
    <r>
      <t>47.00</t>
    </r>
    <r>
      <rPr>
        <b/>
        <sz val="9"/>
        <color rgb="FF000000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</si>
</sst>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##0"/>
    <numFmt numFmtId="166" formatCode="###0.0000"/>
    <numFmt numFmtId="167" formatCode="####.00000"/>
    <numFmt numFmtId="168" formatCode="###0.00"/>
    <numFmt numFmtId="169" formatCode="###0.000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6" borderId="1" xfId="0" applyFill="1" applyBorder="1"/>
    <xf numFmtId="0" fontId="0" fillId="6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8" xfId="1" applyFont="1" applyBorder="1" applyAlignment="1">
      <alignment horizontal="left" vertical="top" wrapText="1"/>
    </xf>
    <xf numFmtId="165" fontId="7" fillId="0" borderId="10" xfId="1" applyNumberFormat="1" applyFont="1" applyBorder="1" applyAlignment="1">
      <alignment horizontal="right" vertical="center"/>
    </xf>
    <xf numFmtId="166" fontId="7" fillId="0" borderId="11" xfId="1" applyNumberFormat="1" applyFont="1" applyBorder="1" applyAlignment="1">
      <alignment horizontal="right" vertical="center"/>
    </xf>
    <xf numFmtId="167" fontId="7" fillId="0" borderId="11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horizontal="left" vertical="top" wrapText="1"/>
    </xf>
    <xf numFmtId="165" fontId="7" fillId="0" borderId="14" xfId="1" applyNumberFormat="1" applyFont="1" applyBorder="1" applyAlignment="1">
      <alignment horizontal="right" vertical="center"/>
    </xf>
    <xf numFmtId="166" fontId="7" fillId="0" borderId="15" xfId="1" applyNumberFormat="1" applyFont="1" applyBorder="1" applyAlignment="1">
      <alignment horizontal="right" vertical="center"/>
    </xf>
    <xf numFmtId="167" fontId="7" fillId="0" borderId="15" xfId="1" applyNumberFormat="1" applyFont="1" applyBorder="1" applyAlignment="1">
      <alignment horizontal="right" vertical="center"/>
    </xf>
    <xf numFmtId="0" fontId="7" fillId="0" borderId="17" xfId="1" applyFont="1" applyBorder="1" applyAlignment="1">
      <alignment horizontal="left" vertical="top" wrapText="1"/>
    </xf>
    <xf numFmtId="165" fontId="7" fillId="0" borderId="18" xfId="1" applyNumberFormat="1" applyFont="1" applyBorder="1" applyAlignment="1">
      <alignment horizontal="right" vertical="center"/>
    </xf>
    <xf numFmtId="166" fontId="7" fillId="0" borderId="19" xfId="1" applyNumberFormat="1" applyFont="1" applyBorder="1" applyAlignment="1">
      <alignment horizontal="right" vertical="center"/>
    </xf>
    <xf numFmtId="167" fontId="7" fillId="0" borderId="19" xfId="1" applyNumberFormat="1" applyFont="1" applyBorder="1" applyAlignment="1">
      <alignment horizontal="right" vertical="center"/>
    </xf>
    <xf numFmtId="169" fontId="7" fillId="0" borderId="15" xfId="1" applyNumberFormat="1" applyFont="1" applyBorder="1" applyAlignment="1">
      <alignment horizontal="right" vertical="center"/>
    </xf>
    <xf numFmtId="169" fontId="7" fillId="0" borderId="19" xfId="1" applyNumberFormat="1" applyFont="1" applyBorder="1" applyAlignment="1">
      <alignment horizontal="right" vertical="center"/>
    </xf>
    <xf numFmtId="168" fontId="7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9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</cellXfs>
  <cellStyles count="2">
    <cellStyle name="Normal" xfId="0" builtinId="0"/>
    <cellStyle name="Normal_ANALYSI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4"/>
  <sheetViews>
    <sheetView tabSelected="1" zoomScale="70" zoomScaleNormal="70" workbookViewId="0">
      <selection activeCell="BH4" sqref="BH4:BH17"/>
    </sheetView>
  </sheetViews>
  <sheetFormatPr defaultRowHeight="15" x14ac:dyDescent="0.25"/>
  <cols>
    <col min="1" max="1" width="4.85546875" bestFit="1" customWidth="1"/>
    <col min="2" max="2" width="12.85546875" bestFit="1" customWidth="1"/>
    <col min="3" max="3" width="8.140625" bestFit="1" customWidth="1"/>
    <col min="4" max="4" width="8.85546875" bestFit="1" customWidth="1"/>
    <col min="5" max="5" width="8.140625" bestFit="1" customWidth="1"/>
    <col min="6" max="6" width="8.85546875" bestFit="1" customWidth="1"/>
    <col min="7" max="14" width="8.85546875" customWidth="1"/>
    <col min="15" max="15" width="15.28515625" bestFit="1" customWidth="1"/>
    <col min="16" max="16" width="4.85546875" bestFit="1" customWidth="1"/>
    <col min="17" max="17" width="12.85546875" bestFit="1" customWidth="1"/>
    <col min="18" max="18" width="8.140625" bestFit="1" customWidth="1"/>
    <col min="19" max="19" width="8.85546875" bestFit="1" customWidth="1"/>
    <col min="20" max="20" width="8.140625" bestFit="1" customWidth="1"/>
    <col min="21" max="21" width="8.85546875" bestFit="1" customWidth="1"/>
    <col min="22" max="29" width="8.85546875" customWidth="1"/>
    <col min="30" max="30" width="15.28515625" bestFit="1" customWidth="1"/>
    <col min="31" max="31" width="4.85546875" bestFit="1" customWidth="1"/>
    <col min="32" max="32" width="12.85546875" bestFit="1" customWidth="1"/>
    <col min="33" max="33" width="8.140625" bestFit="1" customWidth="1"/>
    <col min="34" max="34" width="8.85546875" bestFit="1" customWidth="1"/>
    <col min="35" max="35" width="8.140625" bestFit="1" customWidth="1"/>
    <col min="36" max="36" width="8.85546875" bestFit="1" customWidth="1"/>
    <col min="37" max="44" width="8.85546875" customWidth="1"/>
    <col min="45" max="45" width="15.28515625" bestFit="1" customWidth="1"/>
    <col min="46" max="46" width="5.5703125" bestFit="1" customWidth="1"/>
    <col min="47" max="47" width="12.85546875" bestFit="1" customWidth="1"/>
    <col min="48" max="48" width="8.140625" bestFit="1" customWidth="1"/>
    <col min="49" max="49" width="8.85546875" bestFit="1" customWidth="1"/>
    <col min="50" max="50" width="8.140625" bestFit="1" customWidth="1"/>
    <col min="51" max="51" width="8.85546875" bestFit="1" customWidth="1"/>
    <col min="52" max="52" width="8.85546875" customWidth="1"/>
    <col min="60" max="60" width="15.28515625" bestFit="1" customWidth="1"/>
  </cols>
  <sheetData>
    <row r="1" spans="1:60" ht="17.25" customHeight="1" x14ac:dyDescent="0.25">
      <c r="A1" s="48" t="s">
        <v>0</v>
      </c>
      <c r="B1" s="48" t="s">
        <v>1</v>
      </c>
      <c r="C1" s="48" t="s">
        <v>8</v>
      </c>
      <c r="D1" s="48"/>
      <c r="E1" s="48" t="s">
        <v>9</v>
      </c>
      <c r="F1" s="48"/>
      <c r="G1" s="48" t="s">
        <v>19</v>
      </c>
      <c r="H1" s="48" t="s">
        <v>14</v>
      </c>
      <c r="I1" s="48"/>
      <c r="J1" s="48"/>
      <c r="K1" s="48"/>
      <c r="L1" s="48"/>
      <c r="M1" s="48"/>
      <c r="N1" s="48" t="s">
        <v>18</v>
      </c>
      <c r="O1" s="50" t="s">
        <v>40</v>
      </c>
      <c r="P1" s="48" t="s">
        <v>0</v>
      </c>
      <c r="Q1" s="48" t="s">
        <v>1</v>
      </c>
      <c r="R1" s="48" t="s">
        <v>8</v>
      </c>
      <c r="S1" s="48"/>
      <c r="T1" s="48" t="s">
        <v>9</v>
      </c>
      <c r="U1" s="48"/>
      <c r="V1" s="48" t="s">
        <v>19</v>
      </c>
      <c r="W1" s="48" t="s">
        <v>14</v>
      </c>
      <c r="X1" s="48"/>
      <c r="Y1" s="48"/>
      <c r="Z1" s="48"/>
      <c r="AA1" s="48"/>
      <c r="AB1" s="48"/>
      <c r="AC1" s="48" t="s">
        <v>18</v>
      </c>
      <c r="AD1" s="50" t="s">
        <v>40</v>
      </c>
      <c r="AE1" s="48" t="s">
        <v>0</v>
      </c>
      <c r="AF1" s="48" t="s">
        <v>1</v>
      </c>
      <c r="AG1" s="48" t="s">
        <v>8</v>
      </c>
      <c r="AH1" s="48"/>
      <c r="AI1" s="48" t="s">
        <v>9</v>
      </c>
      <c r="AJ1" s="48"/>
      <c r="AK1" s="48" t="s">
        <v>19</v>
      </c>
      <c r="AL1" s="48" t="s">
        <v>14</v>
      </c>
      <c r="AM1" s="48"/>
      <c r="AN1" s="48"/>
      <c r="AO1" s="48"/>
      <c r="AP1" s="48"/>
      <c r="AQ1" s="48"/>
      <c r="AR1" s="48" t="s">
        <v>18</v>
      </c>
      <c r="AS1" s="50" t="s">
        <v>40</v>
      </c>
      <c r="AT1" s="48" t="s">
        <v>0</v>
      </c>
      <c r="AU1" s="48" t="s">
        <v>1</v>
      </c>
      <c r="AV1" s="48" t="s">
        <v>8</v>
      </c>
      <c r="AW1" s="48"/>
      <c r="AX1" s="48" t="s">
        <v>9</v>
      </c>
      <c r="AY1" s="48"/>
      <c r="AZ1" s="48" t="s">
        <v>19</v>
      </c>
      <c r="BA1" s="48" t="s">
        <v>14</v>
      </c>
      <c r="BB1" s="48"/>
      <c r="BC1" s="48"/>
      <c r="BD1" s="48"/>
      <c r="BE1" s="48"/>
      <c r="BF1" s="48"/>
      <c r="BG1" s="48" t="s">
        <v>18</v>
      </c>
      <c r="BH1" s="50" t="s">
        <v>40</v>
      </c>
    </row>
    <row r="2" spans="1:60" ht="17.25" x14ac:dyDescent="0.25">
      <c r="A2" s="48"/>
      <c r="B2" s="48"/>
      <c r="C2" s="48"/>
      <c r="D2" s="48"/>
      <c r="E2" s="48"/>
      <c r="F2" s="48"/>
      <c r="G2" s="48"/>
      <c r="H2" s="48" t="s">
        <v>2</v>
      </c>
      <c r="I2" s="48"/>
      <c r="J2" s="48"/>
      <c r="K2" s="48" t="s">
        <v>3</v>
      </c>
      <c r="L2" s="48"/>
      <c r="M2" s="48"/>
      <c r="N2" s="48"/>
      <c r="O2" s="51"/>
      <c r="P2" s="48"/>
      <c r="Q2" s="48"/>
      <c r="R2" s="48"/>
      <c r="S2" s="48"/>
      <c r="T2" s="48"/>
      <c r="U2" s="48"/>
      <c r="V2" s="48"/>
      <c r="W2" s="48" t="s">
        <v>2</v>
      </c>
      <c r="X2" s="48"/>
      <c r="Y2" s="48"/>
      <c r="Z2" s="48" t="s">
        <v>3</v>
      </c>
      <c r="AA2" s="48"/>
      <c r="AB2" s="48"/>
      <c r="AC2" s="48"/>
      <c r="AD2" s="51"/>
      <c r="AE2" s="48"/>
      <c r="AF2" s="48"/>
      <c r="AG2" s="48"/>
      <c r="AH2" s="48"/>
      <c r="AI2" s="48"/>
      <c r="AJ2" s="48"/>
      <c r="AK2" s="48"/>
      <c r="AL2" s="48" t="s">
        <v>2</v>
      </c>
      <c r="AM2" s="48"/>
      <c r="AN2" s="48"/>
      <c r="AO2" s="48" t="s">
        <v>3</v>
      </c>
      <c r="AP2" s="48"/>
      <c r="AQ2" s="48"/>
      <c r="AR2" s="48"/>
      <c r="AS2" s="51"/>
      <c r="AT2" s="48"/>
      <c r="AU2" s="48"/>
      <c r="AV2" s="48"/>
      <c r="AW2" s="48"/>
      <c r="AX2" s="48"/>
      <c r="AY2" s="48"/>
      <c r="AZ2" s="48"/>
      <c r="BA2" s="48" t="s">
        <v>2</v>
      </c>
      <c r="BB2" s="48"/>
      <c r="BC2" s="48"/>
      <c r="BD2" s="48" t="s">
        <v>3</v>
      </c>
      <c r="BE2" s="48"/>
      <c r="BF2" s="48"/>
      <c r="BG2" s="48"/>
      <c r="BH2" s="51"/>
    </row>
    <row r="3" spans="1:60" ht="17.25" x14ac:dyDescent="0.25">
      <c r="A3" s="48"/>
      <c r="B3" s="48"/>
      <c r="C3" s="12" t="s">
        <v>2</v>
      </c>
      <c r="D3" s="12" t="s">
        <v>3</v>
      </c>
      <c r="E3" s="12" t="s">
        <v>2</v>
      </c>
      <c r="F3" s="12" t="s">
        <v>3</v>
      </c>
      <c r="G3" s="48"/>
      <c r="H3" s="12" t="s">
        <v>15</v>
      </c>
      <c r="I3" s="12" t="s">
        <v>16</v>
      </c>
      <c r="J3" s="12" t="s">
        <v>17</v>
      </c>
      <c r="K3" s="12" t="s">
        <v>15</v>
      </c>
      <c r="L3" s="12" t="s">
        <v>16</v>
      </c>
      <c r="M3" s="12" t="s">
        <v>17</v>
      </c>
      <c r="N3" s="48"/>
      <c r="O3" s="52"/>
      <c r="P3" s="48"/>
      <c r="Q3" s="48"/>
      <c r="R3" s="12" t="s">
        <v>2</v>
      </c>
      <c r="S3" s="12" t="s">
        <v>3</v>
      </c>
      <c r="T3" s="12" t="s">
        <v>2</v>
      </c>
      <c r="U3" s="12" t="s">
        <v>3</v>
      </c>
      <c r="V3" s="48"/>
      <c r="W3" s="12" t="s">
        <v>15</v>
      </c>
      <c r="X3" s="12" t="s">
        <v>16</v>
      </c>
      <c r="Y3" s="12" t="s">
        <v>17</v>
      </c>
      <c r="Z3" s="12" t="s">
        <v>15</v>
      </c>
      <c r="AA3" s="12" t="s">
        <v>16</v>
      </c>
      <c r="AB3" s="12" t="s">
        <v>17</v>
      </c>
      <c r="AC3" s="48"/>
      <c r="AD3" s="52"/>
      <c r="AE3" s="48"/>
      <c r="AF3" s="48"/>
      <c r="AG3" s="12" t="s">
        <v>2</v>
      </c>
      <c r="AH3" s="12" t="s">
        <v>3</v>
      </c>
      <c r="AI3" s="12" t="s">
        <v>2</v>
      </c>
      <c r="AJ3" s="12" t="s">
        <v>3</v>
      </c>
      <c r="AK3" s="48"/>
      <c r="AL3" s="12" t="s">
        <v>15</v>
      </c>
      <c r="AM3" s="12" t="s">
        <v>16</v>
      </c>
      <c r="AN3" s="12" t="s">
        <v>17</v>
      </c>
      <c r="AO3" s="12" t="s">
        <v>15</v>
      </c>
      <c r="AP3" s="12" t="s">
        <v>16</v>
      </c>
      <c r="AQ3" s="12" t="s">
        <v>17</v>
      </c>
      <c r="AR3" s="48"/>
      <c r="AS3" s="52"/>
      <c r="AT3" s="48"/>
      <c r="AU3" s="48"/>
      <c r="AV3" s="12" t="s">
        <v>2</v>
      </c>
      <c r="AW3" s="12" t="s">
        <v>3</v>
      </c>
      <c r="AX3" s="12" t="s">
        <v>2</v>
      </c>
      <c r="AY3" s="12" t="s">
        <v>3</v>
      </c>
      <c r="AZ3" s="48"/>
      <c r="BA3" s="12" t="s">
        <v>15</v>
      </c>
      <c r="BB3" s="12" t="s">
        <v>16</v>
      </c>
      <c r="BC3" s="12" t="s">
        <v>17</v>
      </c>
      <c r="BD3" s="12" t="s">
        <v>15</v>
      </c>
      <c r="BE3" s="12" t="s">
        <v>16</v>
      </c>
      <c r="BF3" s="12" t="s">
        <v>17</v>
      </c>
      <c r="BG3" s="48"/>
      <c r="BH3" s="52"/>
    </row>
    <row r="4" spans="1:60" ht="21" x14ac:dyDescent="0.25">
      <c r="A4" s="25">
        <v>1</v>
      </c>
      <c r="B4" s="4" t="s">
        <v>4</v>
      </c>
      <c r="C4" s="5">
        <v>2</v>
      </c>
      <c r="D4" s="5">
        <v>3</v>
      </c>
      <c r="E4" s="5">
        <v>1.2</v>
      </c>
      <c r="F4" s="5">
        <v>1.8</v>
      </c>
      <c r="G4" s="5">
        <f t="shared" ref="G4:G17" si="0">MAX(E4:F4)</f>
        <v>1.8</v>
      </c>
      <c r="H4" s="5">
        <v>6</v>
      </c>
      <c r="I4" s="5">
        <v>5</v>
      </c>
      <c r="J4" s="5"/>
      <c r="K4" s="5">
        <v>5</v>
      </c>
      <c r="L4" s="5">
        <v>5</v>
      </c>
      <c r="M4" s="5">
        <v>4</v>
      </c>
      <c r="N4" s="5">
        <f t="shared" ref="N4:N17" si="1">H4+I4+J4+K4+L4+M4</f>
        <v>25</v>
      </c>
      <c r="O4" s="5">
        <f>N4+45</f>
        <v>70</v>
      </c>
      <c r="P4" s="3">
        <v>6</v>
      </c>
      <c r="Q4" s="8" t="s">
        <v>5</v>
      </c>
      <c r="R4" s="9">
        <v>2</v>
      </c>
      <c r="S4" s="9">
        <v>2</v>
      </c>
      <c r="T4" s="9">
        <v>1.7</v>
      </c>
      <c r="U4" s="9">
        <v>1.2</v>
      </c>
      <c r="V4" s="9">
        <f t="shared" ref="V4:V17" si="2">MAX(T4:U4)</f>
        <v>1.7</v>
      </c>
      <c r="W4" s="9">
        <v>7</v>
      </c>
      <c r="X4" s="9">
        <v>6</v>
      </c>
      <c r="Y4" s="9"/>
      <c r="Z4" s="9">
        <v>5</v>
      </c>
      <c r="AA4" s="9">
        <v>6</v>
      </c>
      <c r="AB4" s="9"/>
      <c r="AC4" s="9">
        <f t="shared" ref="AC4:AC17" si="3">W4+X4+Y4+Z4+AA4+AB4</f>
        <v>24</v>
      </c>
      <c r="AD4" s="9">
        <f>AC4+35</f>
        <v>59</v>
      </c>
      <c r="AE4" s="25">
        <v>4</v>
      </c>
      <c r="AF4" s="6" t="s">
        <v>7</v>
      </c>
      <c r="AG4" s="7">
        <v>1</v>
      </c>
      <c r="AH4" s="7">
        <v>2</v>
      </c>
      <c r="AI4" s="7">
        <v>1.2</v>
      </c>
      <c r="AJ4" s="7">
        <v>2</v>
      </c>
      <c r="AK4" s="7">
        <f>MAX(AI4:AJ4)</f>
        <v>2</v>
      </c>
      <c r="AL4" s="7">
        <v>5</v>
      </c>
      <c r="AM4" s="7"/>
      <c r="AN4" s="7"/>
      <c r="AO4" s="7">
        <v>5</v>
      </c>
      <c r="AP4" s="7">
        <v>3</v>
      </c>
      <c r="AQ4" s="7"/>
      <c r="AR4" s="7">
        <f>AL4+AM4+AN4+AO4+AP4+AQ4</f>
        <v>13</v>
      </c>
      <c r="AS4" s="7">
        <f>AR4+25</f>
        <v>38</v>
      </c>
      <c r="AT4" s="26">
        <v>3</v>
      </c>
      <c r="AU4" s="2" t="s">
        <v>6</v>
      </c>
      <c r="AV4" s="1">
        <v>2</v>
      </c>
      <c r="AW4" s="1">
        <v>2</v>
      </c>
      <c r="AX4" s="1">
        <v>0.7</v>
      </c>
      <c r="AY4" s="1">
        <v>1.5</v>
      </c>
      <c r="AZ4" s="1">
        <f>MAX(AX4:AY4)</f>
        <v>1.5</v>
      </c>
      <c r="BA4" s="16">
        <v>5</v>
      </c>
      <c r="BB4" s="16">
        <v>5</v>
      </c>
      <c r="BC4" s="16"/>
      <c r="BD4" s="16">
        <v>5</v>
      </c>
      <c r="BE4" s="16">
        <v>5</v>
      </c>
      <c r="BF4" s="16"/>
      <c r="BG4" s="1">
        <f>BA4+BB4+BC4+BD4+BE4+BF4</f>
        <v>20</v>
      </c>
      <c r="BH4" s="47">
        <f>BG4+35</f>
        <v>55</v>
      </c>
    </row>
    <row r="5" spans="1:60" ht="21" x14ac:dyDescent="0.25">
      <c r="A5" s="25">
        <v>9</v>
      </c>
      <c r="B5" s="4" t="s">
        <v>4</v>
      </c>
      <c r="C5" s="5">
        <v>2</v>
      </c>
      <c r="D5" s="5">
        <v>2</v>
      </c>
      <c r="E5" s="5">
        <v>1.4</v>
      </c>
      <c r="F5" s="5">
        <v>1.7</v>
      </c>
      <c r="G5" s="5">
        <f t="shared" si="0"/>
        <v>1.7</v>
      </c>
      <c r="H5" s="5">
        <v>5</v>
      </c>
      <c r="I5" s="5">
        <v>5</v>
      </c>
      <c r="J5" s="5"/>
      <c r="K5" s="5">
        <v>7</v>
      </c>
      <c r="L5" s="5">
        <v>6</v>
      </c>
      <c r="M5" s="5"/>
      <c r="N5" s="5">
        <f t="shared" si="1"/>
        <v>23</v>
      </c>
      <c r="O5" s="5">
        <f t="shared" ref="O5:O17" si="4">N5+35</f>
        <v>58</v>
      </c>
      <c r="P5" s="25">
        <v>10</v>
      </c>
      <c r="Q5" s="8" t="s">
        <v>5</v>
      </c>
      <c r="R5" s="9">
        <v>2</v>
      </c>
      <c r="S5" s="9">
        <v>2</v>
      </c>
      <c r="T5" s="9">
        <v>1.3</v>
      </c>
      <c r="U5" s="9">
        <v>0.9</v>
      </c>
      <c r="V5" s="9">
        <f t="shared" si="2"/>
        <v>1.3</v>
      </c>
      <c r="W5" s="9">
        <v>6</v>
      </c>
      <c r="X5" s="9">
        <v>5</v>
      </c>
      <c r="Y5" s="9"/>
      <c r="Z5" s="9">
        <v>5</v>
      </c>
      <c r="AA5" s="9">
        <v>5</v>
      </c>
      <c r="AB5" s="9"/>
      <c r="AC5" s="9">
        <f t="shared" si="3"/>
        <v>21</v>
      </c>
      <c r="AD5" s="9">
        <f t="shared" ref="AD5:AD17" si="5">AC5+35</f>
        <v>56</v>
      </c>
      <c r="AE5" s="3">
        <v>8</v>
      </c>
      <c r="AF5" s="6" t="s">
        <v>7</v>
      </c>
      <c r="AG5" s="7">
        <v>1</v>
      </c>
      <c r="AH5" s="7">
        <v>2</v>
      </c>
      <c r="AI5" s="7">
        <v>0.7</v>
      </c>
      <c r="AJ5" s="7">
        <v>1.5</v>
      </c>
      <c r="AK5" s="7">
        <f t="shared" ref="AK5:AK14" si="6">MAX(AI5:AJ5)</f>
        <v>1.5</v>
      </c>
      <c r="AL5" s="7">
        <v>6</v>
      </c>
      <c r="AM5" s="7"/>
      <c r="AN5" s="7"/>
      <c r="AO5" s="7">
        <v>5</v>
      </c>
      <c r="AP5" s="7">
        <v>6</v>
      </c>
      <c r="AQ5" s="7"/>
      <c r="AR5" s="7">
        <f t="shared" ref="AR5:AR14" si="7">AL5+AM5+AN5+AO5+AP5+AQ5</f>
        <v>17</v>
      </c>
      <c r="AS5" s="7">
        <f>AR5+25</f>
        <v>42</v>
      </c>
      <c r="AT5" s="25">
        <v>7</v>
      </c>
      <c r="AU5" s="2" t="s">
        <v>6</v>
      </c>
      <c r="AV5" s="1">
        <v>2</v>
      </c>
      <c r="AW5" s="1">
        <v>2</v>
      </c>
      <c r="AX5" s="1">
        <v>0.3</v>
      </c>
      <c r="AY5" s="1">
        <v>1.7</v>
      </c>
      <c r="AZ5" s="1">
        <f t="shared" ref="AZ5:AZ14" si="8">MAX(AX5:AY5)</f>
        <v>1.7</v>
      </c>
      <c r="BA5" s="16">
        <v>5</v>
      </c>
      <c r="BB5" s="16">
        <v>5</v>
      </c>
      <c r="BC5" s="16"/>
      <c r="BD5" s="16">
        <v>5</v>
      </c>
      <c r="BE5" s="16">
        <v>5</v>
      </c>
      <c r="BF5" s="16"/>
      <c r="BG5" s="1">
        <f t="shared" ref="BG5:BG14" si="9">BA5+BB5+BC5+BD5+BE5+BF5</f>
        <v>20</v>
      </c>
      <c r="BH5" s="47">
        <f t="shared" ref="BH5:BH14" si="10">BG5+35</f>
        <v>55</v>
      </c>
    </row>
    <row r="6" spans="1:60" ht="21" x14ac:dyDescent="0.25">
      <c r="A6" s="3">
        <v>13</v>
      </c>
      <c r="B6" s="4" t="s">
        <v>4</v>
      </c>
      <c r="C6" s="5">
        <v>2</v>
      </c>
      <c r="D6" s="5">
        <v>2</v>
      </c>
      <c r="E6" s="5">
        <v>1.3</v>
      </c>
      <c r="F6" s="5">
        <v>1.5</v>
      </c>
      <c r="G6" s="5">
        <f t="shared" si="0"/>
        <v>1.5</v>
      </c>
      <c r="H6" s="5">
        <v>5</v>
      </c>
      <c r="I6" s="5">
        <v>5</v>
      </c>
      <c r="J6" s="5"/>
      <c r="K6" s="5">
        <v>7</v>
      </c>
      <c r="L6" s="5">
        <v>6</v>
      </c>
      <c r="M6" s="5"/>
      <c r="N6" s="5">
        <f t="shared" si="1"/>
        <v>23</v>
      </c>
      <c r="O6" s="5">
        <f t="shared" si="4"/>
        <v>58</v>
      </c>
      <c r="P6" s="25">
        <v>14</v>
      </c>
      <c r="Q6" s="8" t="s">
        <v>5</v>
      </c>
      <c r="R6" s="9">
        <v>2</v>
      </c>
      <c r="S6" s="9">
        <v>2</v>
      </c>
      <c r="T6" s="9">
        <v>1.3</v>
      </c>
      <c r="U6" s="9">
        <v>1.5</v>
      </c>
      <c r="V6" s="9">
        <f t="shared" si="2"/>
        <v>1.5</v>
      </c>
      <c r="W6" s="9">
        <v>7</v>
      </c>
      <c r="X6" s="9">
        <v>6</v>
      </c>
      <c r="Y6" s="9"/>
      <c r="Z6" s="9">
        <v>5</v>
      </c>
      <c r="AA6" s="9">
        <v>9</v>
      </c>
      <c r="AB6" s="9"/>
      <c r="AC6" s="9">
        <f t="shared" si="3"/>
        <v>27</v>
      </c>
      <c r="AD6" s="9">
        <f t="shared" si="5"/>
        <v>62</v>
      </c>
      <c r="AE6" s="3">
        <v>12</v>
      </c>
      <c r="AF6" s="6" t="s">
        <v>7</v>
      </c>
      <c r="AG6" s="7">
        <v>2</v>
      </c>
      <c r="AH6" s="7">
        <v>2</v>
      </c>
      <c r="AI6" s="7">
        <v>0.6</v>
      </c>
      <c r="AJ6" s="7">
        <v>1.9</v>
      </c>
      <c r="AK6" s="7">
        <f t="shared" si="6"/>
        <v>1.9</v>
      </c>
      <c r="AL6" s="7">
        <v>5</v>
      </c>
      <c r="AM6" s="7">
        <v>5</v>
      </c>
      <c r="AN6" s="7"/>
      <c r="AO6" s="7">
        <v>5</v>
      </c>
      <c r="AP6" s="7">
        <v>5</v>
      </c>
      <c r="AQ6" s="7"/>
      <c r="AR6" s="7">
        <f t="shared" si="7"/>
        <v>20</v>
      </c>
      <c r="AS6" s="7">
        <f t="shared" ref="AS6:AS13" si="11">AR6+35</f>
        <v>55</v>
      </c>
      <c r="AT6" s="25">
        <v>11</v>
      </c>
      <c r="AU6" s="2" t="s">
        <v>6</v>
      </c>
      <c r="AV6" s="1">
        <v>1</v>
      </c>
      <c r="AW6" s="1">
        <v>2</v>
      </c>
      <c r="AX6" s="1">
        <v>0.5</v>
      </c>
      <c r="AY6" s="1">
        <v>1.5</v>
      </c>
      <c r="AZ6" s="1">
        <f t="shared" si="8"/>
        <v>1.5</v>
      </c>
      <c r="BA6" s="16">
        <v>9</v>
      </c>
      <c r="BB6" s="16"/>
      <c r="BC6" s="16"/>
      <c r="BD6" s="16">
        <v>5</v>
      </c>
      <c r="BE6" s="16">
        <v>5</v>
      </c>
      <c r="BF6" s="16"/>
      <c r="BG6" s="1">
        <f t="shared" si="9"/>
        <v>19</v>
      </c>
      <c r="BH6" s="47">
        <f>BG6+25</f>
        <v>44</v>
      </c>
    </row>
    <row r="7" spans="1:60" ht="21" x14ac:dyDescent="0.25">
      <c r="A7" s="3">
        <v>17</v>
      </c>
      <c r="B7" s="4" t="s">
        <v>4</v>
      </c>
      <c r="C7" s="5">
        <v>2</v>
      </c>
      <c r="D7" s="5">
        <v>2</v>
      </c>
      <c r="E7" s="5">
        <v>1.4</v>
      </c>
      <c r="F7" s="5">
        <v>1.5</v>
      </c>
      <c r="G7" s="5">
        <f t="shared" si="0"/>
        <v>1.5</v>
      </c>
      <c r="H7" s="5">
        <v>5</v>
      </c>
      <c r="I7" s="5">
        <v>5</v>
      </c>
      <c r="J7" s="5"/>
      <c r="K7" s="5">
        <v>5</v>
      </c>
      <c r="L7" s="5">
        <v>6</v>
      </c>
      <c r="M7" s="5"/>
      <c r="N7" s="5">
        <f t="shared" si="1"/>
        <v>21</v>
      </c>
      <c r="O7" s="5">
        <f t="shared" si="4"/>
        <v>56</v>
      </c>
      <c r="P7" s="25">
        <v>18</v>
      </c>
      <c r="Q7" s="8" t="s">
        <v>5</v>
      </c>
      <c r="R7" s="9">
        <v>2</v>
      </c>
      <c r="S7" s="9">
        <v>2</v>
      </c>
      <c r="T7" s="9">
        <v>1.2</v>
      </c>
      <c r="U7" s="9">
        <v>1.7</v>
      </c>
      <c r="V7" s="9">
        <f t="shared" si="2"/>
        <v>1.7</v>
      </c>
      <c r="W7" s="9">
        <v>5</v>
      </c>
      <c r="X7" s="9">
        <v>6</v>
      </c>
      <c r="Y7" s="9"/>
      <c r="Z7" s="9">
        <v>6</v>
      </c>
      <c r="AA7" s="9">
        <v>7</v>
      </c>
      <c r="AB7" s="9"/>
      <c r="AC7" s="9">
        <f t="shared" si="3"/>
        <v>24</v>
      </c>
      <c r="AD7" s="9">
        <f t="shared" si="5"/>
        <v>59</v>
      </c>
      <c r="AE7" s="26">
        <v>15</v>
      </c>
      <c r="AF7" s="6" t="s">
        <v>7</v>
      </c>
      <c r="AG7" s="7">
        <v>1</v>
      </c>
      <c r="AH7" s="7">
        <v>2</v>
      </c>
      <c r="AI7" s="7">
        <v>0.6</v>
      </c>
      <c r="AJ7" s="7">
        <v>1.8</v>
      </c>
      <c r="AK7" s="7">
        <f t="shared" si="6"/>
        <v>1.8</v>
      </c>
      <c r="AL7" s="7">
        <v>5</v>
      </c>
      <c r="AM7" s="7"/>
      <c r="AN7" s="7"/>
      <c r="AO7" s="7">
        <v>4</v>
      </c>
      <c r="AP7" s="7">
        <v>5</v>
      </c>
      <c r="AQ7" s="7"/>
      <c r="AR7" s="7">
        <f t="shared" si="7"/>
        <v>14</v>
      </c>
      <c r="AS7" s="7">
        <f>AR7+25</f>
        <v>39</v>
      </c>
      <c r="AT7" s="26">
        <v>16</v>
      </c>
      <c r="AU7" s="10" t="s">
        <v>6</v>
      </c>
      <c r="AV7" s="11">
        <v>1</v>
      </c>
      <c r="AW7" s="11">
        <v>2</v>
      </c>
      <c r="AX7" s="11">
        <v>0.5</v>
      </c>
      <c r="AY7" s="11">
        <v>1.4</v>
      </c>
      <c r="AZ7" s="1">
        <f t="shared" si="8"/>
        <v>1.4</v>
      </c>
      <c r="BA7" s="16">
        <v>5</v>
      </c>
      <c r="BB7" s="16"/>
      <c r="BC7" s="16"/>
      <c r="BD7" s="16">
        <v>5</v>
      </c>
      <c r="BE7" s="16">
        <v>6</v>
      </c>
      <c r="BF7" s="16"/>
      <c r="BG7" s="1">
        <f t="shared" si="9"/>
        <v>16</v>
      </c>
      <c r="BH7" s="47">
        <f>BG7+25</f>
        <v>41</v>
      </c>
    </row>
    <row r="8" spans="1:60" ht="21" x14ac:dyDescent="0.25">
      <c r="A8" s="3">
        <v>20</v>
      </c>
      <c r="B8" s="4" t="s">
        <v>4</v>
      </c>
      <c r="C8" s="5">
        <v>2</v>
      </c>
      <c r="D8" s="5">
        <v>2</v>
      </c>
      <c r="E8" s="5">
        <v>1.3</v>
      </c>
      <c r="F8" s="5">
        <v>1.6</v>
      </c>
      <c r="G8" s="5">
        <f t="shared" si="0"/>
        <v>1.6</v>
      </c>
      <c r="H8" s="5">
        <v>6</v>
      </c>
      <c r="I8" s="5">
        <v>6</v>
      </c>
      <c r="J8" s="5"/>
      <c r="K8" s="5">
        <v>5</v>
      </c>
      <c r="L8" s="5">
        <v>5</v>
      </c>
      <c r="M8" s="5"/>
      <c r="N8" s="5">
        <f t="shared" si="1"/>
        <v>22</v>
      </c>
      <c r="O8" s="5">
        <f t="shared" si="4"/>
        <v>57</v>
      </c>
      <c r="P8" s="26">
        <v>22</v>
      </c>
      <c r="Q8" s="8" t="s">
        <v>5</v>
      </c>
      <c r="R8" s="9">
        <v>2</v>
      </c>
      <c r="S8" s="9">
        <v>3</v>
      </c>
      <c r="T8" s="9">
        <v>1.2</v>
      </c>
      <c r="U8" s="9">
        <v>1.3</v>
      </c>
      <c r="V8" s="9">
        <f t="shared" si="2"/>
        <v>1.3</v>
      </c>
      <c r="W8" s="9">
        <v>6</v>
      </c>
      <c r="X8" s="9">
        <v>6</v>
      </c>
      <c r="Y8" s="9"/>
      <c r="Z8" s="9">
        <v>6</v>
      </c>
      <c r="AA8" s="9">
        <v>5</v>
      </c>
      <c r="AB8" s="9">
        <v>5</v>
      </c>
      <c r="AC8" s="9">
        <f t="shared" si="3"/>
        <v>28</v>
      </c>
      <c r="AD8" s="9">
        <f>AC8+45</f>
        <v>73</v>
      </c>
      <c r="AE8" s="3">
        <v>21</v>
      </c>
      <c r="AF8" s="6" t="s">
        <v>7</v>
      </c>
      <c r="AG8" s="7">
        <v>2</v>
      </c>
      <c r="AH8" s="7">
        <v>2</v>
      </c>
      <c r="AI8" s="7">
        <v>0.5</v>
      </c>
      <c r="AJ8" s="7">
        <v>1</v>
      </c>
      <c r="AK8" s="7">
        <f t="shared" si="6"/>
        <v>1</v>
      </c>
      <c r="AL8" s="7">
        <v>6</v>
      </c>
      <c r="AM8" s="7">
        <v>6</v>
      </c>
      <c r="AN8" s="7"/>
      <c r="AO8" s="7">
        <v>5</v>
      </c>
      <c r="AP8" s="7">
        <v>5</v>
      </c>
      <c r="AQ8" s="7"/>
      <c r="AR8" s="7">
        <f t="shared" si="7"/>
        <v>22</v>
      </c>
      <c r="AS8" s="7">
        <f t="shared" si="11"/>
        <v>57</v>
      </c>
      <c r="AT8" s="3">
        <v>23</v>
      </c>
      <c r="AU8" s="2" t="s">
        <v>6</v>
      </c>
      <c r="AV8" s="1">
        <v>2</v>
      </c>
      <c r="AW8" s="1">
        <v>2</v>
      </c>
      <c r="AX8" s="1">
        <v>0.6</v>
      </c>
      <c r="AY8" s="1">
        <v>1.8</v>
      </c>
      <c r="AZ8" s="1">
        <f t="shared" si="8"/>
        <v>1.8</v>
      </c>
      <c r="BA8" s="16">
        <v>5</v>
      </c>
      <c r="BB8" s="16">
        <v>5</v>
      </c>
      <c r="BC8" s="16"/>
      <c r="BD8" s="16">
        <v>5</v>
      </c>
      <c r="BE8" s="16">
        <v>6</v>
      </c>
      <c r="BF8" s="16"/>
      <c r="BG8" s="1">
        <f t="shared" si="9"/>
        <v>21</v>
      </c>
      <c r="BH8" s="47">
        <f t="shared" si="10"/>
        <v>56</v>
      </c>
    </row>
    <row r="9" spans="1:60" ht="21" x14ac:dyDescent="0.25">
      <c r="A9" s="26">
        <v>25</v>
      </c>
      <c r="B9" s="4" t="s">
        <v>4</v>
      </c>
      <c r="C9" s="5">
        <v>2</v>
      </c>
      <c r="D9" s="5">
        <v>3</v>
      </c>
      <c r="E9" s="5">
        <v>1.8</v>
      </c>
      <c r="F9" s="5">
        <v>1.6</v>
      </c>
      <c r="G9" s="5">
        <f t="shared" si="0"/>
        <v>1.8</v>
      </c>
      <c r="H9" s="5">
        <v>5</v>
      </c>
      <c r="I9" s="5">
        <v>5</v>
      </c>
      <c r="J9" s="5"/>
      <c r="K9" s="5">
        <v>5</v>
      </c>
      <c r="L9" s="5">
        <v>7</v>
      </c>
      <c r="M9" s="5">
        <v>4</v>
      </c>
      <c r="N9" s="5">
        <f t="shared" si="1"/>
        <v>26</v>
      </c>
      <c r="O9" s="5">
        <f>N9+45</f>
        <v>71</v>
      </c>
      <c r="P9" s="25">
        <v>26</v>
      </c>
      <c r="Q9" s="8" t="s">
        <v>5</v>
      </c>
      <c r="R9" s="9">
        <v>3</v>
      </c>
      <c r="S9" s="9">
        <v>2</v>
      </c>
      <c r="T9" s="9">
        <v>1.8</v>
      </c>
      <c r="U9" s="9">
        <v>1.2</v>
      </c>
      <c r="V9" s="9">
        <f t="shared" si="2"/>
        <v>1.8</v>
      </c>
      <c r="W9" s="9">
        <v>7</v>
      </c>
      <c r="X9" s="9">
        <v>6</v>
      </c>
      <c r="Y9" s="9">
        <v>5</v>
      </c>
      <c r="Z9" s="9">
        <v>6</v>
      </c>
      <c r="AA9" s="9">
        <v>6</v>
      </c>
      <c r="AB9" s="9"/>
      <c r="AC9" s="9">
        <f t="shared" si="3"/>
        <v>30</v>
      </c>
      <c r="AD9" s="9">
        <f>AC9+45</f>
        <v>75</v>
      </c>
      <c r="AE9" s="25">
        <v>24</v>
      </c>
      <c r="AF9" s="6" t="s">
        <v>7</v>
      </c>
      <c r="AG9" s="7">
        <v>2</v>
      </c>
      <c r="AH9" s="7">
        <v>2</v>
      </c>
      <c r="AI9" s="7">
        <v>0.8</v>
      </c>
      <c r="AJ9" s="7">
        <v>1.5</v>
      </c>
      <c r="AK9" s="7">
        <f t="shared" si="6"/>
        <v>1.5</v>
      </c>
      <c r="AL9" s="7">
        <v>5</v>
      </c>
      <c r="AM9" s="7">
        <v>5</v>
      </c>
      <c r="AN9" s="7"/>
      <c r="AO9" s="7">
        <v>6</v>
      </c>
      <c r="AP9" s="7">
        <v>5</v>
      </c>
      <c r="AQ9" s="7"/>
      <c r="AR9" s="7">
        <f t="shared" si="7"/>
        <v>21</v>
      </c>
      <c r="AS9" s="7">
        <f t="shared" si="11"/>
        <v>56</v>
      </c>
      <c r="AT9" s="25">
        <v>27</v>
      </c>
      <c r="AU9" s="2" t="s">
        <v>6</v>
      </c>
      <c r="AV9" s="1">
        <v>2</v>
      </c>
      <c r="AW9" s="1">
        <v>2</v>
      </c>
      <c r="AX9" s="1">
        <v>0.6</v>
      </c>
      <c r="AY9" s="1">
        <v>1.1000000000000001</v>
      </c>
      <c r="AZ9" s="1">
        <f t="shared" si="8"/>
        <v>1.1000000000000001</v>
      </c>
      <c r="BA9" s="16">
        <v>6</v>
      </c>
      <c r="BB9" s="16">
        <v>5</v>
      </c>
      <c r="BC9" s="16"/>
      <c r="BD9" s="16">
        <v>5</v>
      </c>
      <c r="BE9" s="16">
        <v>6</v>
      </c>
      <c r="BF9" s="16"/>
      <c r="BG9" s="1">
        <f t="shared" si="9"/>
        <v>22</v>
      </c>
      <c r="BH9" s="47">
        <f t="shared" si="10"/>
        <v>57</v>
      </c>
    </row>
    <row r="10" spans="1:60" ht="21" x14ac:dyDescent="0.25">
      <c r="A10" s="26">
        <v>28</v>
      </c>
      <c r="B10" s="4" t="s">
        <v>4</v>
      </c>
      <c r="C10" s="5">
        <v>3</v>
      </c>
      <c r="D10" s="5">
        <v>3</v>
      </c>
      <c r="E10" s="5">
        <v>1</v>
      </c>
      <c r="F10" s="5">
        <v>1.4</v>
      </c>
      <c r="G10" s="5">
        <f t="shared" si="0"/>
        <v>1.4</v>
      </c>
      <c r="H10" s="5">
        <v>5</v>
      </c>
      <c r="I10" s="5">
        <v>5</v>
      </c>
      <c r="J10" s="5">
        <v>7</v>
      </c>
      <c r="K10" s="5">
        <v>5</v>
      </c>
      <c r="L10" s="5">
        <v>6</v>
      </c>
      <c r="M10" s="5">
        <v>4</v>
      </c>
      <c r="N10" s="5">
        <f t="shared" si="1"/>
        <v>32</v>
      </c>
      <c r="O10" s="5">
        <f>N10+55</f>
        <v>87</v>
      </c>
      <c r="P10" s="25">
        <v>30</v>
      </c>
      <c r="Q10" s="8" t="s">
        <v>5</v>
      </c>
      <c r="R10" s="9">
        <v>2</v>
      </c>
      <c r="S10" s="9">
        <v>3</v>
      </c>
      <c r="T10" s="9">
        <v>1.1000000000000001</v>
      </c>
      <c r="U10" s="9">
        <v>1.1000000000000001</v>
      </c>
      <c r="V10" s="9">
        <f t="shared" si="2"/>
        <v>1.1000000000000001</v>
      </c>
      <c r="W10" s="9">
        <v>6</v>
      </c>
      <c r="X10" s="9">
        <v>7</v>
      </c>
      <c r="Y10" s="9"/>
      <c r="Z10" s="9">
        <v>5</v>
      </c>
      <c r="AA10" s="9">
        <v>7</v>
      </c>
      <c r="AB10" s="9">
        <v>5</v>
      </c>
      <c r="AC10" s="9">
        <f t="shared" si="3"/>
        <v>30</v>
      </c>
      <c r="AD10" s="9">
        <f>AC10+45</f>
        <v>75</v>
      </c>
      <c r="AE10" s="25">
        <v>29</v>
      </c>
      <c r="AF10" s="6" t="s">
        <v>7</v>
      </c>
      <c r="AG10" s="7">
        <v>2</v>
      </c>
      <c r="AH10" s="7">
        <v>2</v>
      </c>
      <c r="AI10" s="7">
        <v>1.1000000000000001</v>
      </c>
      <c r="AJ10" s="7">
        <v>1.7</v>
      </c>
      <c r="AK10" s="7">
        <f t="shared" si="6"/>
        <v>1.7</v>
      </c>
      <c r="AL10" s="7">
        <v>5</v>
      </c>
      <c r="AM10" s="7">
        <v>6</v>
      </c>
      <c r="AN10" s="7"/>
      <c r="AO10" s="7">
        <v>5</v>
      </c>
      <c r="AP10" s="7">
        <v>3</v>
      </c>
      <c r="AQ10" s="7"/>
      <c r="AR10" s="7">
        <f t="shared" si="7"/>
        <v>19</v>
      </c>
      <c r="AS10" s="7">
        <f t="shared" si="11"/>
        <v>54</v>
      </c>
      <c r="AT10" s="3">
        <v>31</v>
      </c>
      <c r="AU10" s="2" t="s">
        <v>6</v>
      </c>
      <c r="AV10" s="1">
        <v>2</v>
      </c>
      <c r="AW10" s="1">
        <v>2</v>
      </c>
      <c r="AX10" s="1">
        <v>0.8</v>
      </c>
      <c r="AY10" s="1">
        <v>1.6</v>
      </c>
      <c r="AZ10" s="1">
        <f t="shared" si="8"/>
        <v>1.6</v>
      </c>
      <c r="BA10" s="16">
        <v>6</v>
      </c>
      <c r="BB10" s="16">
        <v>4</v>
      </c>
      <c r="BC10" s="16"/>
      <c r="BD10" s="16">
        <v>6</v>
      </c>
      <c r="BE10" s="16">
        <v>5</v>
      </c>
      <c r="BF10" s="16"/>
      <c r="BG10" s="1">
        <f t="shared" si="9"/>
        <v>21</v>
      </c>
      <c r="BH10" s="47">
        <f t="shared" si="10"/>
        <v>56</v>
      </c>
    </row>
    <row r="11" spans="1:60" ht="21" x14ac:dyDescent="0.25">
      <c r="A11" s="3">
        <v>37</v>
      </c>
      <c r="B11" s="4" t="s">
        <v>4</v>
      </c>
      <c r="C11" s="5">
        <v>2</v>
      </c>
      <c r="D11" s="5">
        <v>2</v>
      </c>
      <c r="E11" s="5">
        <v>1.4</v>
      </c>
      <c r="F11" s="5">
        <v>1</v>
      </c>
      <c r="G11" s="5">
        <f t="shared" si="0"/>
        <v>1.4</v>
      </c>
      <c r="H11" s="5">
        <v>5</v>
      </c>
      <c r="I11" s="5">
        <v>5</v>
      </c>
      <c r="J11" s="5"/>
      <c r="K11" s="5">
        <v>5</v>
      </c>
      <c r="L11" s="5">
        <v>5</v>
      </c>
      <c r="M11" s="5"/>
      <c r="N11" s="5">
        <f t="shared" si="1"/>
        <v>20</v>
      </c>
      <c r="O11" s="5">
        <f t="shared" si="4"/>
        <v>55</v>
      </c>
      <c r="P11" s="25">
        <v>34</v>
      </c>
      <c r="Q11" s="8" t="s">
        <v>5</v>
      </c>
      <c r="R11" s="9">
        <v>2</v>
      </c>
      <c r="S11" s="9">
        <v>3</v>
      </c>
      <c r="T11" s="9">
        <v>1.1000000000000001</v>
      </c>
      <c r="U11" s="9">
        <v>1</v>
      </c>
      <c r="V11" s="9">
        <f t="shared" si="2"/>
        <v>1.1000000000000001</v>
      </c>
      <c r="W11" s="9">
        <v>6</v>
      </c>
      <c r="X11" s="9">
        <v>5</v>
      </c>
      <c r="Y11" s="9"/>
      <c r="Z11" s="9">
        <v>6</v>
      </c>
      <c r="AA11" s="9">
        <v>5</v>
      </c>
      <c r="AB11" s="9">
        <v>5</v>
      </c>
      <c r="AC11" s="9">
        <f t="shared" si="3"/>
        <v>27</v>
      </c>
      <c r="AD11" s="9">
        <f>AC11+45</f>
        <v>72</v>
      </c>
      <c r="AE11" s="26">
        <v>40</v>
      </c>
      <c r="AF11" s="6" t="s">
        <v>7</v>
      </c>
      <c r="AG11" s="7">
        <v>2</v>
      </c>
      <c r="AH11" s="7">
        <v>1</v>
      </c>
      <c r="AI11" s="7">
        <v>0.8</v>
      </c>
      <c r="AJ11" s="7">
        <v>1.4</v>
      </c>
      <c r="AK11" s="7">
        <f t="shared" si="6"/>
        <v>1.4</v>
      </c>
      <c r="AL11" s="7">
        <v>5</v>
      </c>
      <c r="AM11" s="7">
        <v>4</v>
      </c>
      <c r="AN11" s="7"/>
      <c r="AO11" s="7">
        <v>7</v>
      </c>
      <c r="AP11" s="7"/>
      <c r="AQ11" s="7"/>
      <c r="AR11" s="7">
        <f t="shared" si="7"/>
        <v>16</v>
      </c>
      <c r="AS11" s="7">
        <f>AR11+25</f>
        <v>41</v>
      </c>
      <c r="AT11" s="25">
        <v>35</v>
      </c>
      <c r="AU11" s="2" t="s">
        <v>6</v>
      </c>
      <c r="AV11" s="1">
        <v>1</v>
      </c>
      <c r="AW11" s="1">
        <v>2</v>
      </c>
      <c r="AX11" s="1">
        <v>0.4</v>
      </c>
      <c r="AY11" s="1">
        <v>1.6</v>
      </c>
      <c r="AZ11" s="1">
        <f t="shared" si="8"/>
        <v>1.6</v>
      </c>
      <c r="BA11" s="16">
        <v>5</v>
      </c>
      <c r="BB11" s="16"/>
      <c r="BC11" s="16"/>
      <c r="BD11" s="16">
        <v>6</v>
      </c>
      <c r="BE11" s="16">
        <v>6</v>
      </c>
      <c r="BF11" s="16"/>
      <c r="BG11" s="1">
        <f t="shared" si="9"/>
        <v>17</v>
      </c>
      <c r="BH11" s="47">
        <f>BG11+25</f>
        <v>42</v>
      </c>
    </row>
    <row r="12" spans="1:60" ht="21" x14ac:dyDescent="0.25">
      <c r="A12" s="3">
        <v>42</v>
      </c>
      <c r="B12" s="4" t="s">
        <v>4</v>
      </c>
      <c r="C12" s="5">
        <v>2</v>
      </c>
      <c r="D12" s="5">
        <v>3</v>
      </c>
      <c r="E12" s="5">
        <v>1.2</v>
      </c>
      <c r="F12" s="5">
        <v>1.7</v>
      </c>
      <c r="G12" s="5">
        <f t="shared" si="0"/>
        <v>1.7</v>
      </c>
      <c r="H12" s="5">
        <v>6</v>
      </c>
      <c r="I12" s="5">
        <v>6</v>
      </c>
      <c r="J12" s="5"/>
      <c r="K12" s="5">
        <v>5</v>
      </c>
      <c r="L12" s="5">
        <v>5</v>
      </c>
      <c r="M12" s="5">
        <v>4</v>
      </c>
      <c r="N12" s="5">
        <f t="shared" si="1"/>
        <v>26</v>
      </c>
      <c r="O12" s="5">
        <f>N12+45</f>
        <v>71</v>
      </c>
      <c r="P12" s="3">
        <v>38</v>
      </c>
      <c r="Q12" s="8" t="s">
        <v>5</v>
      </c>
      <c r="R12" s="9">
        <v>2</v>
      </c>
      <c r="S12" s="9">
        <v>2</v>
      </c>
      <c r="T12" s="9">
        <v>1.4</v>
      </c>
      <c r="U12" s="9">
        <v>2.9</v>
      </c>
      <c r="V12" s="9">
        <f t="shared" si="2"/>
        <v>2.9</v>
      </c>
      <c r="W12" s="9">
        <v>5</v>
      </c>
      <c r="X12" s="9">
        <v>5</v>
      </c>
      <c r="Y12" s="9"/>
      <c r="Z12" s="9">
        <v>6</v>
      </c>
      <c r="AA12" s="9">
        <v>5</v>
      </c>
      <c r="AB12" s="9"/>
      <c r="AC12" s="9">
        <f t="shared" si="3"/>
        <v>21</v>
      </c>
      <c r="AD12" s="9">
        <f t="shared" si="5"/>
        <v>56</v>
      </c>
      <c r="AE12" s="3">
        <v>44</v>
      </c>
      <c r="AF12" s="6" t="s">
        <v>7</v>
      </c>
      <c r="AG12" s="7">
        <v>2</v>
      </c>
      <c r="AH12" s="7">
        <v>2</v>
      </c>
      <c r="AI12" s="7">
        <v>0.8</v>
      </c>
      <c r="AJ12" s="7">
        <v>2</v>
      </c>
      <c r="AK12" s="7">
        <f t="shared" si="6"/>
        <v>2</v>
      </c>
      <c r="AL12" s="7">
        <v>5</v>
      </c>
      <c r="AM12" s="7">
        <v>5</v>
      </c>
      <c r="AN12" s="7"/>
      <c r="AO12" s="7">
        <v>5</v>
      </c>
      <c r="AP12" s="7">
        <v>5</v>
      </c>
      <c r="AQ12" s="7"/>
      <c r="AR12" s="7">
        <f t="shared" si="7"/>
        <v>20</v>
      </c>
      <c r="AS12" s="7">
        <f t="shared" si="11"/>
        <v>55</v>
      </c>
      <c r="AT12" s="3">
        <v>43</v>
      </c>
      <c r="AU12" s="2" t="s">
        <v>6</v>
      </c>
      <c r="AV12" s="1">
        <v>2</v>
      </c>
      <c r="AW12" s="1">
        <v>3</v>
      </c>
      <c r="AX12" s="1">
        <v>0.8</v>
      </c>
      <c r="AY12" s="1">
        <v>2.1</v>
      </c>
      <c r="AZ12" s="1">
        <f t="shared" si="8"/>
        <v>2.1</v>
      </c>
      <c r="BA12" s="16">
        <v>5</v>
      </c>
      <c r="BB12" s="16">
        <v>5</v>
      </c>
      <c r="BC12" s="16"/>
      <c r="BD12" s="16">
        <v>5</v>
      </c>
      <c r="BE12" s="16">
        <v>5</v>
      </c>
      <c r="BF12" s="16">
        <v>5</v>
      </c>
      <c r="BG12" s="1">
        <f t="shared" si="9"/>
        <v>25</v>
      </c>
      <c r="BH12" s="47">
        <f>BG12+45</f>
        <v>70</v>
      </c>
    </row>
    <row r="13" spans="1:60" ht="21" x14ac:dyDescent="0.25">
      <c r="A13" s="26">
        <v>45</v>
      </c>
      <c r="B13" s="4" t="s">
        <v>4</v>
      </c>
      <c r="C13" s="5">
        <v>2</v>
      </c>
      <c r="D13" s="5">
        <v>2</v>
      </c>
      <c r="E13" s="5">
        <v>1.1000000000000001</v>
      </c>
      <c r="F13" s="5">
        <v>1.9</v>
      </c>
      <c r="G13" s="5">
        <f t="shared" si="0"/>
        <v>1.9</v>
      </c>
      <c r="H13" s="5">
        <v>5</v>
      </c>
      <c r="I13" s="5">
        <v>6</v>
      </c>
      <c r="J13" s="5"/>
      <c r="K13" s="5">
        <v>6</v>
      </c>
      <c r="L13" s="5">
        <v>5</v>
      </c>
      <c r="M13" s="5"/>
      <c r="N13" s="5">
        <f t="shared" si="1"/>
        <v>22</v>
      </c>
      <c r="O13" s="5">
        <f t="shared" si="4"/>
        <v>57</v>
      </c>
      <c r="P13" s="3">
        <v>41</v>
      </c>
      <c r="Q13" s="8" t="s">
        <v>5</v>
      </c>
      <c r="R13" s="9">
        <v>2</v>
      </c>
      <c r="S13" s="9">
        <v>3</v>
      </c>
      <c r="T13" s="9">
        <v>1.7</v>
      </c>
      <c r="U13" s="9">
        <v>1.1000000000000001</v>
      </c>
      <c r="V13" s="9">
        <f t="shared" si="2"/>
        <v>1.7</v>
      </c>
      <c r="W13" s="9">
        <v>5</v>
      </c>
      <c r="X13" s="9">
        <v>5</v>
      </c>
      <c r="Y13" s="9"/>
      <c r="Z13" s="9">
        <v>5</v>
      </c>
      <c r="AA13" s="9">
        <v>5</v>
      </c>
      <c r="AB13" s="9">
        <v>5</v>
      </c>
      <c r="AC13" s="9">
        <f t="shared" si="3"/>
        <v>25</v>
      </c>
      <c r="AD13" s="9">
        <f>AC13+45</f>
        <v>70</v>
      </c>
      <c r="AE13" s="25">
        <v>48</v>
      </c>
      <c r="AF13" s="6" t="s">
        <v>7</v>
      </c>
      <c r="AG13" s="7">
        <v>2</v>
      </c>
      <c r="AH13" s="7">
        <v>2</v>
      </c>
      <c r="AI13" s="7">
        <v>0.7</v>
      </c>
      <c r="AJ13" s="7">
        <v>1.5</v>
      </c>
      <c r="AK13" s="7">
        <f t="shared" si="6"/>
        <v>1.5</v>
      </c>
      <c r="AL13" s="7">
        <v>5</v>
      </c>
      <c r="AM13" s="7">
        <v>5</v>
      </c>
      <c r="AN13" s="7"/>
      <c r="AO13" s="7">
        <v>5</v>
      </c>
      <c r="AP13" s="7">
        <v>6</v>
      </c>
      <c r="AQ13" s="7"/>
      <c r="AR13" s="7">
        <f t="shared" si="7"/>
        <v>21</v>
      </c>
      <c r="AS13" s="7">
        <f t="shared" si="11"/>
        <v>56</v>
      </c>
      <c r="AT13" s="3">
        <v>51</v>
      </c>
      <c r="AU13" s="2" t="s">
        <v>6</v>
      </c>
      <c r="AV13" s="1">
        <v>1</v>
      </c>
      <c r="AW13" s="1">
        <v>2</v>
      </c>
      <c r="AX13" s="1">
        <v>0.6</v>
      </c>
      <c r="AY13" s="1">
        <v>1.5</v>
      </c>
      <c r="AZ13" s="1">
        <f t="shared" si="8"/>
        <v>1.5</v>
      </c>
      <c r="BA13" s="16">
        <v>7</v>
      </c>
      <c r="BB13" s="16"/>
      <c r="BC13" s="16"/>
      <c r="BD13" s="16">
        <v>5</v>
      </c>
      <c r="BE13" s="16">
        <v>5</v>
      </c>
      <c r="BF13" s="16"/>
      <c r="BG13" s="1">
        <f t="shared" si="9"/>
        <v>17</v>
      </c>
      <c r="BH13" s="47">
        <f>BG13+25</f>
        <v>42</v>
      </c>
    </row>
    <row r="14" spans="1:60" ht="21" x14ac:dyDescent="0.25">
      <c r="A14" s="3">
        <v>49</v>
      </c>
      <c r="B14" s="4" t="s">
        <v>4</v>
      </c>
      <c r="C14" s="5">
        <v>2</v>
      </c>
      <c r="D14" s="5">
        <v>3</v>
      </c>
      <c r="E14" s="5">
        <v>1.8</v>
      </c>
      <c r="F14" s="5">
        <v>1.8</v>
      </c>
      <c r="G14" s="5">
        <f t="shared" si="0"/>
        <v>1.8</v>
      </c>
      <c r="H14" s="5">
        <v>6</v>
      </c>
      <c r="I14" s="5">
        <v>6</v>
      </c>
      <c r="J14" s="5"/>
      <c r="K14" s="5">
        <v>8</v>
      </c>
      <c r="L14" s="5">
        <v>6</v>
      </c>
      <c r="M14" s="5">
        <v>6</v>
      </c>
      <c r="N14" s="5">
        <f t="shared" si="1"/>
        <v>32</v>
      </c>
      <c r="O14" s="5">
        <f>N14+45</f>
        <v>77</v>
      </c>
      <c r="P14" s="3">
        <v>46</v>
      </c>
      <c r="Q14" s="8" t="s">
        <v>5</v>
      </c>
      <c r="R14" s="9">
        <v>1</v>
      </c>
      <c r="S14" s="9">
        <v>2</v>
      </c>
      <c r="T14" s="9">
        <v>1.2</v>
      </c>
      <c r="U14" s="9">
        <v>1.4</v>
      </c>
      <c r="V14" s="9">
        <f t="shared" si="2"/>
        <v>1.4</v>
      </c>
      <c r="W14" s="9">
        <v>6</v>
      </c>
      <c r="X14" s="9"/>
      <c r="Y14" s="9"/>
      <c r="Z14" s="9">
        <v>6</v>
      </c>
      <c r="AA14" s="9">
        <v>5</v>
      </c>
      <c r="AB14" s="9"/>
      <c r="AC14" s="9">
        <f t="shared" si="3"/>
        <v>17</v>
      </c>
      <c r="AD14" s="9">
        <f>AC14+25</f>
        <v>42</v>
      </c>
      <c r="AE14" s="3">
        <v>52</v>
      </c>
      <c r="AF14" s="6" t="s">
        <v>7</v>
      </c>
      <c r="AG14" s="7">
        <v>1</v>
      </c>
      <c r="AH14" s="7">
        <v>2</v>
      </c>
      <c r="AI14" s="7">
        <v>0.6</v>
      </c>
      <c r="AJ14" s="7">
        <v>1.5</v>
      </c>
      <c r="AK14" s="7">
        <f t="shared" si="6"/>
        <v>1.5</v>
      </c>
      <c r="AL14" s="7">
        <v>6</v>
      </c>
      <c r="AM14" s="7"/>
      <c r="AN14" s="7"/>
      <c r="AO14" s="7">
        <v>6</v>
      </c>
      <c r="AP14" s="7">
        <v>3</v>
      </c>
      <c r="AQ14" s="7"/>
      <c r="AR14" s="7">
        <f t="shared" si="7"/>
        <v>15</v>
      </c>
      <c r="AS14" s="7">
        <f>AR14+25</f>
        <v>40</v>
      </c>
      <c r="AT14" s="25">
        <v>55</v>
      </c>
      <c r="AU14" s="2" t="s">
        <v>6</v>
      </c>
      <c r="AV14" s="1">
        <v>2</v>
      </c>
      <c r="AW14" s="1">
        <v>2</v>
      </c>
      <c r="AX14" s="1">
        <v>0.6</v>
      </c>
      <c r="AY14" s="1">
        <v>1.3</v>
      </c>
      <c r="AZ14" s="1">
        <f t="shared" si="8"/>
        <v>1.3</v>
      </c>
      <c r="BA14" s="16">
        <v>5</v>
      </c>
      <c r="BB14" s="16">
        <v>3</v>
      </c>
      <c r="BC14" s="16"/>
      <c r="BD14" s="16">
        <v>5</v>
      </c>
      <c r="BE14" s="16">
        <v>6</v>
      </c>
      <c r="BF14" s="16"/>
      <c r="BG14" s="1">
        <f t="shared" si="9"/>
        <v>19</v>
      </c>
      <c r="BH14" s="47">
        <f t="shared" si="10"/>
        <v>54</v>
      </c>
    </row>
    <row r="15" spans="1:60" ht="21" x14ac:dyDescent="0.25">
      <c r="A15" s="25">
        <v>53</v>
      </c>
      <c r="B15" s="4" t="s">
        <v>4</v>
      </c>
      <c r="C15" s="5">
        <v>2</v>
      </c>
      <c r="D15" s="5">
        <v>3</v>
      </c>
      <c r="E15" s="5">
        <v>1.9</v>
      </c>
      <c r="F15" s="5">
        <v>2</v>
      </c>
      <c r="G15" s="5">
        <f t="shared" si="0"/>
        <v>2</v>
      </c>
      <c r="H15" s="5">
        <v>5</v>
      </c>
      <c r="I15" s="5">
        <v>6</v>
      </c>
      <c r="J15" s="5"/>
      <c r="K15" s="5">
        <v>5</v>
      </c>
      <c r="L15" s="5">
        <v>5</v>
      </c>
      <c r="M15" s="5">
        <v>2</v>
      </c>
      <c r="N15" s="5">
        <f t="shared" si="1"/>
        <v>23</v>
      </c>
      <c r="O15" s="5">
        <f>N15+45</f>
        <v>68</v>
      </c>
      <c r="P15" s="3">
        <v>50</v>
      </c>
      <c r="Q15" s="8" t="s">
        <v>5</v>
      </c>
      <c r="R15" s="9">
        <v>2</v>
      </c>
      <c r="S15" s="9">
        <v>2</v>
      </c>
      <c r="T15" s="9">
        <v>1.3</v>
      </c>
      <c r="U15" s="9">
        <v>1.5</v>
      </c>
      <c r="V15" s="9">
        <f t="shared" si="2"/>
        <v>1.5</v>
      </c>
      <c r="W15" s="9">
        <v>6</v>
      </c>
      <c r="X15" s="9">
        <v>7</v>
      </c>
      <c r="Y15" s="9"/>
      <c r="Z15" s="9">
        <v>7</v>
      </c>
      <c r="AA15" s="9">
        <v>6</v>
      </c>
      <c r="AB15" s="9"/>
      <c r="AC15" s="9">
        <f t="shared" si="3"/>
        <v>26</v>
      </c>
      <c r="AD15" s="9">
        <f t="shared" si="5"/>
        <v>61</v>
      </c>
      <c r="AE15" s="3">
        <v>60</v>
      </c>
      <c r="AF15" s="6" t="s">
        <v>7</v>
      </c>
      <c r="AG15" s="7">
        <v>1</v>
      </c>
      <c r="AH15" s="7">
        <v>2</v>
      </c>
      <c r="AI15" s="7">
        <v>0.6</v>
      </c>
      <c r="AJ15" s="7">
        <v>1.6</v>
      </c>
      <c r="AK15" s="7">
        <f>MAX(AI15:AJ15)</f>
        <v>1.6</v>
      </c>
      <c r="AL15" s="7">
        <v>6</v>
      </c>
      <c r="AM15" s="7"/>
      <c r="AN15" s="7"/>
      <c r="AO15" s="7">
        <v>7</v>
      </c>
      <c r="AP15" s="7">
        <v>6</v>
      </c>
      <c r="AQ15" s="7"/>
      <c r="AR15" s="7">
        <f>AL15+AM15+AN15+AO15+AP15+AQ15</f>
        <v>19</v>
      </c>
      <c r="AS15" s="7">
        <f>AR15+25</f>
        <v>44</v>
      </c>
      <c r="AT15" s="3">
        <v>62</v>
      </c>
      <c r="AU15" s="10" t="s">
        <v>6</v>
      </c>
      <c r="AV15" s="11">
        <v>1</v>
      </c>
      <c r="AW15" s="11">
        <v>2</v>
      </c>
      <c r="AX15" s="11">
        <v>0.6</v>
      </c>
      <c r="AY15" s="11">
        <v>1.4</v>
      </c>
      <c r="AZ15" s="1">
        <f>MAX(AX15:AY15)</f>
        <v>1.4</v>
      </c>
      <c r="BA15" s="16">
        <v>5</v>
      </c>
      <c r="BB15" s="16"/>
      <c r="BC15" s="16"/>
      <c r="BD15" s="16">
        <v>5</v>
      </c>
      <c r="BE15" s="16">
        <v>6</v>
      </c>
      <c r="BF15" s="16"/>
      <c r="BG15" s="1">
        <f>BA15+BB15+BC15+BD15+BE15+BF15</f>
        <v>16</v>
      </c>
      <c r="BH15" s="47">
        <f>BG15+25</f>
        <v>41</v>
      </c>
    </row>
    <row r="16" spans="1:60" ht="21" x14ac:dyDescent="0.25">
      <c r="A16" s="3">
        <v>57</v>
      </c>
      <c r="B16" s="4" t="s">
        <v>4</v>
      </c>
      <c r="C16" s="5">
        <v>2</v>
      </c>
      <c r="D16" s="5">
        <v>2</v>
      </c>
      <c r="E16" s="5">
        <v>1.5</v>
      </c>
      <c r="F16" s="5">
        <v>1.9</v>
      </c>
      <c r="G16" s="5">
        <f t="shared" si="0"/>
        <v>1.9</v>
      </c>
      <c r="H16" s="5">
        <v>6</v>
      </c>
      <c r="I16" s="5">
        <v>5</v>
      </c>
      <c r="J16" s="5"/>
      <c r="K16" s="5">
        <v>6</v>
      </c>
      <c r="L16" s="5">
        <v>5</v>
      </c>
      <c r="M16" s="5"/>
      <c r="N16" s="5">
        <f t="shared" si="1"/>
        <v>22</v>
      </c>
      <c r="O16" s="5">
        <f t="shared" si="4"/>
        <v>57</v>
      </c>
      <c r="P16" s="26">
        <v>54</v>
      </c>
      <c r="Q16" s="8" t="s">
        <v>5</v>
      </c>
      <c r="R16" s="9">
        <v>2</v>
      </c>
      <c r="S16" s="9">
        <v>2</v>
      </c>
      <c r="T16" s="9">
        <v>1.6</v>
      </c>
      <c r="U16" s="9">
        <v>1.7</v>
      </c>
      <c r="V16" s="9">
        <f t="shared" si="2"/>
        <v>1.7</v>
      </c>
      <c r="W16" s="9">
        <v>7</v>
      </c>
      <c r="X16" s="9">
        <v>6</v>
      </c>
      <c r="Y16" s="9"/>
      <c r="Z16" s="9">
        <v>7</v>
      </c>
      <c r="AA16" s="9">
        <v>3</v>
      </c>
      <c r="AB16" s="9"/>
      <c r="AC16" s="9">
        <f t="shared" si="3"/>
        <v>23</v>
      </c>
      <c r="AD16" s="9">
        <f t="shared" si="5"/>
        <v>58</v>
      </c>
      <c r="AE16" s="26">
        <v>63</v>
      </c>
      <c r="AF16" s="6" t="s">
        <v>7</v>
      </c>
      <c r="AG16" s="7">
        <v>1</v>
      </c>
      <c r="AH16" s="7">
        <v>2</v>
      </c>
      <c r="AI16" s="7">
        <v>0.9</v>
      </c>
      <c r="AJ16" s="7">
        <v>2</v>
      </c>
      <c r="AK16" s="7">
        <f>MAX(AI16:AJ16)</f>
        <v>2</v>
      </c>
      <c r="AL16" s="7">
        <v>7</v>
      </c>
      <c r="AM16" s="7"/>
      <c r="AN16" s="7"/>
      <c r="AO16" s="7">
        <v>5</v>
      </c>
      <c r="AP16" s="7">
        <v>3</v>
      </c>
      <c r="AQ16" s="7"/>
      <c r="AR16" s="7">
        <f>AL16+AM16+AN16+AO16+AP16+AQ16</f>
        <v>15</v>
      </c>
      <c r="AS16" s="7">
        <f>AR16+25</f>
        <v>40</v>
      </c>
      <c r="AT16" s="3">
        <v>65</v>
      </c>
      <c r="AU16" s="10" t="s">
        <v>6</v>
      </c>
      <c r="AV16" s="11">
        <v>1</v>
      </c>
      <c r="AW16" s="11">
        <v>2</v>
      </c>
      <c r="AX16" s="11">
        <v>0.7</v>
      </c>
      <c r="AY16" s="11">
        <v>1.7</v>
      </c>
      <c r="AZ16" s="1">
        <f>MAX(AX16:AY16)</f>
        <v>1.7</v>
      </c>
      <c r="BA16" s="16">
        <v>6</v>
      </c>
      <c r="BB16" s="16"/>
      <c r="BC16" s="16"/>
      <c r="BD16" s="16">
        <v>4</v>
      </c>
      <c r="BE16" s="16">
        <v>5</v>
      </c>
      <c r="BF16" s="16"/>
      <c r="BG16" s="1">
        <f>BA16+BB16+BC16+BD16+BE16+BF16</f>
        <v>15</v>
      </c>
      <c r="BH16" s="47">
        <f>BG16+25</f>
        <v>40</v>
      </c>
    </row>
    <row r="17" spans="1:60" ht="21" x14ac:dyDescent="0.25">
      <c r="A17" s="3">
        <v>61</v>
      </c>
      <c r="B17" s="4" t="s">
        <v>4</v>
      </c>
      <c r="C17" s="5">
        <v>2</v>
      </c>
      <c r="D17" s="5">
        <v>2</v>
      </c>
      <c r="E17" s="5">
        <v>1.1000000000000001</v>
      </c>
      <c r="F17" s="5">
        <v>1.6</v>
      </c>
      <c r="G17" s="5">
        <f t="shared" si="0"/>
        <v>1.6</v>
      </c>
      <c r="H17" s="5">
        <v>5</v>
      </c>
      <c r="I17" s="5">
        <v>7</v>
      </c>
      <c r="J17" s="5"/>
      <c r="K17" s="5">
        <v>6</v>
      </c>
      <c r="L17" s="5">
        <v>6</v>
      </c>
      <c r="M17" s="5"/>
      <c r="N17" s="5">
        <f t="shared" si="1"/>
        <v>24</v>
      </c>
      <c r="O17" s="5">
        <f t="shared" si="4"/>
        <v>59</v>
      </c>
      <c r="P17" s="26">
        <v>58</v>
      </c>
      <c r="Q17" s="8" t="s">
        <v>5</v>
      </c>
      <c r="R17" s="9">
        <v>2</v>
      </c>
      <c r="S17" s="9">
        <v>2</v>
      </c>
      <c r="T17" s="9">
        <v>1.7</v>
      </c>
      <c r="U17" s="9">
        <v>1.8</v>
      </c>
      <c r="V17" s="9">
        <f t="shared" si="2"/>
        <v>1.8</v>
      </c>
      <c r="W17" s="9">
        <v>7</v>
      </c>
      <c r="X17" s="9">
        <v>5</v>
      </c>
      <c r="Y17" s="9"/>
      <c r="Z17" s="9">
        <v>7</v>
      </c>
      <c r="AA17" s="9">
        <v>6</v>
      </c>
      <c r="AB17" s="9"/>
      <c r="AC17" s="9">
        <f t="shared" si="3"/>
        <v>25</v>
      </c>
      <c r="AD17" s="9">
        <f t="shared" si="5"/>
        <v>60</v>
      </c>
      <c r="AE17" s="26">
        <v>67</v>
      </c>
      <c r="AF17" s="6" t="s">
        <v>7</v>
      </c>
      <c r="AG17" s="7">
        <v>1</v>
      </c>
      <c r="AH17" s="7">
        <v>2</v>
      </c>
      <c r="AI17" s="7">
        <v>0.6</v>
      </c>
      <c r="AJ17" s="7">
        <v>1.4</v>
      </c>
      <c r="AK17" s="7">
        <f>MAX(AI17:AJ17)</f>
        <v>1.4</v>
      </c>
      <c r="AL17" s="7">
        <v>6</v>
      </c>
      <c r="AM17" s="7"/>
      <c r="AN17" s="7"/>
      <c r="AO17" s="7">
        <v>5</v>
      </c>
      <c r="AP17" s="7">
        <v>5</v>
      </c>
      <c r="AQ17" s="7"/>
      <c r="AR17" s="7">
        <f>AL17+AM17+AN17+AO17+AP17+AQ17</f>
        <v>16</v>
      </c>
      <c r="AS17" s="7">
        <f>AR17+25</f>
        <v>41</v>
      </c>
      <c r="AT17" s="26">
        <v>66</v>
      </c>
      <c r="AU17" s="10" t="s">
        <v>6</v>
      </c>
      <c r="AV17" s="11">
        <v>1</v>
      </c>
      <c r="AW17" s="11">
        <v>2</v>
      </c>
      <c r="AX17" s="11">
        <v>0.7</v>
      </c>
      <c r="AY17" s="11">
        <v>2</v>
      </c>
      <c r="AZ17" s="1">
        <f>MAX(AX17:AY17)</f>
        <v>2</v>
      </c>
      <c r="BA17" s="1">
        <v>6</v>
      </c>
      <c r="BB17" s="1"/>
      <c r="BC17" s="1"/>
      <c r="BD17" s="1">
        <v>7</v>
      </c>
      <c r="BE17" s="1">
        <v>3</v>
      </c>
      <c r="BF17" s="1"/>
      <c r="BG17" s="1">
        <f>BA17+BB17+BC17+BD17+BE17+BF17</f>
        <v>16</v>
      </c>
      <c r="BH17" s="47">
        <f>BG17+25</f>
        <v>41</v>
      </c>
    </row>
    <row r="18" spans="1:60" ht="21" x14ac:dyDescent="0.25">
      <c r="A18" s="20"/>
      <c r="B18" s="10" t="s">
        <v>10</v>
      </c>
      <c r="C18" s="24">
        <f>AVERAGE(C4:C17)</f>
        <v>2.0714285714285716</v>
      </c>
      <c r="D18" s="24">
        <f>AVERAGE(D4:D17)</f>
        <v>2.4285714285714284</v>
      </c>
      <c r="E18" s="24">
        <f>AVERAGE(E4:E17)</f>
        <v>1.3857142857142857</v>
      </c>
      <c r="F18" s="24">
        <f>AVERAGE(F4:F17)</f>
        <v>1.6428571428571428</v>
      </c>
      <c r="G18" s="24">
        <f>AVERAGE(G4:G17)</f>
        <v>1.6857142857142857</v>
      </c>
      <c r="H18" s="24"/>
      <c r="I18" s="24"/>
      <c r="J18" s="24"/>
      <c r="K18" s="24"/>
      <c r="L18" s="24"/>
      <c r="M18" s="24"/>
      <c r="N18" s="24">
        <f>AVERAGE(N4:N17)</f>
        <v>24.357142857142858</v>
      </c>
      <c r="O18" s="24">
        <f>AVERAGE(O4:O17)</f>
        <v>64.357142857142861</v>
      </c>
      <c r="P18" s="24"/>
      <c r="Q18" s="24"/>
      <c r="R18" s="24">
        <f>AVERAGE(R4:R17)</f>
        <v>2</v>
      </c>
      <c r="S18" s="24">
        <f>AVERAGE(S4:S17)</f>
        <v>2.2857142857142856</v>
      </c>
      <c r="T18" s="24">
        <f>AVERAGE(T4:T17)</f>
        <v>1.4</v>
      </c>
      <c r="U18" s="24">
        <f>AVERAGE(U4:U17)</f>
        <v>1.45</v>
      </c>
      <c r="V18" s="24">
        <f>AVERAGE(V4:V17)</f>
        <v>1.6071428571428572</v>
      </c>
      <c r="W18" s="24"/>
      <c r="X18" s="24"/>
      <c r="Y18" s="24"/>
      <c r="Z18" s="24"/>
      <c r="AA18" s="24"/>
      <c r="AB18" s="24"/>
      <c r="AC18" s="24">
        <f>AVERAGE(AC4:AC17)</f>
        <v>24.857142857142858</v>
      </c>
      <c r="AD18" s="24">
        <f>AVERAGE(AD4:AD17)</f>
        <v>62.714285714285715</v>
      </c>
      <c r="AE18" s="24"/>
      <c r="AF18" s="24"/>
      <c r="AG18" s="24">
        <f>AVERAGE(AG4:AG17)</f>
        <v>1.5</v>
      </c>
      <c r="AH18" s="24">
        <f>AVERAGE(AH4:AH17)</f>
        <v>1.9285714285714286</v>
      </c>
      <c r="AI18" s="24">
        <f>AVERAGE(AI4:AI17)</f>
        <v>0.75</v>
      </c>
      <c r="AJ18" s="24">
        <f>AVERAGE(AJ4:AJ17)</f>
        <v>1.6285714285714283</v>
      </c>
      <c r="AK18" s="24">
        <f>AVERAGE(AK4:AK17)</f>
        <v>1.6285714285714283</v>
      </c>
      <c r="AL18" s="24"/>
      <c r="AM18" s="24"/>
      <c r="AN18" s="24"/>
      <c r="AO18" s="24"/>
      <c r="AP18" s="24"/>
      <c r="AQ18" s="24"/>
      <c r="AR18" s="24">
        <f>AVERAGE(AR4:AR17)</f>
        <v>17.714285714285715</v>
      </c>
      <c r="AS18" s="24">
        <f>AVERAGE(AS4:AS17)</f>
        <v>47</v>
      </c>
      <c r="AT18" s="24"/>
      <c r="AU18" s="24"/>
      <c r="AV18" s="24">
        <f>AVERAGE(AV4:AV17)</f>
        <v>1.5</v>
      </c>
      <c r="AW18" s="24">
        <f>AVERAGE(AW4:AW17)</f>
        <v>2.0714285714285716</v>
      </c>
      <c r="AX18" s="24">
        <f>AVERAGE(AX4:AX17)</f>
        <v>0.59999999999999987</v>
      </c>
      <c r="AY18" s="24">
        <f>AVERAGE(AY4:AY17)</f>
        <v>1.5857142857142854</v>
      </c>
      <c r="AZ18" s="24">
        <f>AVERAGE(AZ4:AZ17)</f>
        <v>1.5857142857142854</v>
      </c>
      <c r="BA18" s="24"/>
      <c r="BB18" s="24"/>
      <c r="BC18" s="24"/>
      <c r="BD18" s="24"/>
      <c r="BE18" s="24"/>
      <c r="BF18" s="24"/>
      <c r="BG18" s="24">
        <f>AVERAGE(BG4:BG17)</f>
        <v>18.857142857142858</v>
      </c>
      <c r="BH18" s="24">
        <f>AVERAGE(BH4:BH17)</f>
        <v>49.571428571428569</v>
      </c>
    </row>
    <row r="19" spans="1:60" ht="21" x14ac:dyDescent="0.25">
      <c r="A19" s="20"/>
      <c r="B19" s="10" t="s">
        <v>11</v>
      </c>
      <c r="C19" s="24">
        <f>STDEV(C4:C17)</f>
        <v>0.26726124191242467</v>
      </c>
      <c r="D19" s="24">
        <f>STDEV(D4:D17)</f>
        <v>0.51355259101309569</v>
      </c>
      <c r="E19" s="24">
        <f>STDEV(E4:E17)</f>
        <v>0.27971728270122725</v>
      </c>
      <c r="F19" s="24">
        <f>STDEV(F4:F17)</f>
        <v>0.25332947751066121</v>
      </c>
      <c r="G19" s="24">
        <f>STDEV(G4:G17)</f>
        <v>0.19158104473902637</v>
      </c>
      <c r="H19" s="24"/>
      <c r="I19" s="24"/>
      <c r="J19" s="24"/>
      <c r="K19" s="24"/>
      <c r="L19" s="24"/>
      <c r="M19" s="24"/>
      <c r="N19" s="24">
        <f>STDEV(N4:N17)</f>
        <v>3.6712425659471233</v>
      </c>
      <c r="O19" s="24">
        <f>STDEV(O4:O17)</f>
        <v>9.7476398946864702</v>
      </c>
      <c r="P19" s="24"/>
      <c r="Q19" s="24"/>
      <c r="R19" s="24">
        <f>STDEV(R4:R17)</f>
        <v>0.39223227027636809</v>
      </c>
      <c r="S19" s="24">
        <f>STDEV(S4:S17)</f>
        <v>0.46880723093849574</v>
      </c>
      <c r="T19" s="24">
        <f>STDEV(T4:T17)</f>
        <v>0.24806946917841924</v>
      </c>
      <c r="U19" s="24">
        <f>STDEV(U4:U17)</f>
        <v>0.50038446756930377</v>
      </c>
      <c r="V19" s="24">
        <f>STDEV(V4:V17)</f>
        <v>0.4428305557421498</v>
      </c>
      <c r="W19" s="24"/>
      <c r="X19" s="24"/>
      <c r="Y19" s="24"/>
      <c r="Z19" s="24"/>
      <c r="AA19" s="24"/>
      <c r="AB19" s="24"/>
      <c r="AC19" s="24">
        <f>STDEV(AC4:AC17)</f>
        <v>3.6131627495789744</v>
      </c>
      <c r="AD19" s="24">
        <f>STDEV(AD4:AD17)</f>
        <v>9.310280268677138</v>
      </c>
      <c r="AE19" s="24"/>
      <c r="AF19" s="24"/>
      <c r="AG19" s="24">
        <f>STDEV(AG4:AG17)</f>
        <v>0.51887452166277082</v>
      </c>
      <c r="AH19" s="24">
        <f>STDEV(AH4:AH17)</f>
        <v>0.26726124191242467</v>
      </c>
      <c r="AI19" s="24">
        <f>STDEV(AI4:AI17)</f>
        <v>0.2028641076037018</v>
      </c>
      <c r="AJ19" s="24">
        <f>STDEV(AJ4:AJ17)</f>
        <v>0.28937218894749495</v>
      </c>
      <c r="AK19" s="24">
        <f>STDEV(AK4:AK17)</f>
        <v>0.28937218894749495</v>
      </c>
      <c r="AL19" s="24"/>
      <c r="AM19" s="24"/>
      <c r="AN19" s="24"/>
      <c r="AO19" s="24"/>
      <c r="AP19" s="24"/>
      <c r="AQ19" s="24"/>
      <c r="AR19" s="24">
        <f>STDEV(AR4:AR17)</f>
        <v>2.9201836461894906</v>
      </c>
      <c r="AS19" s="24">
        <f>STDEV(AS4:AS17)</f>
        <v>7.7855882639261509</v>
      </c>
      <c r="AT19" s="24"/>
      <c r="AU19" s="24"/>
      <c r="AV19" s="24">
        <f>STDEV(AV4:AV17)</f>
        <v>0.51887452166277082</v>
      </c>
      <c r="AW19" s="24">
        <f>STDEV(AW4:AW17)</f>
        <v>0.26726124191242467</v>
      </c>
      <c r="AX19" s="24">
        <f>STDEV(AX4:AX17)</f>
        <v>0.14142135623731017</v>
      </c>
      <c r="AY19" s="24">
        <f>STDEV(AY4:AY17)</f>
        <v>0.26561146539532537</v>
      </c>
      <c r="AZ19" s="24">
        <f>STDEV(AZ4:AZ17)</f>
        <v>0.26561146539532537</v>
      </c>
      <c r="BA19" s="24"/>
      <c r="BB19" s="24"/>
      <c r="BC19" s="24"/>
      <c r="BD19" s="24"/>
      <c r="BE19" s="24"/>
      <c r="BF19" s="24"/>
      <c r="BG19" s="24">
        <f>STDEV(BG4:BG17)</f>
        <v>2.8516430582855388</v>
      </c>
      <c r="BH19" s="24">
        <f>STDEV(BH4:BH17)</f>
        <v>9.1627530773258332</v>
      </c>
    </row>
    <row r="20" spans="1:60" ht="21" x14ac:dyDescent="0.25">
      <c r="A20" s="20"/>
      <c r="B20" s="10" t="s">
        <v>13</v>
      </c>
      <c r="C20" s="24">
        <f>MIN(C4:C17)</f>
        <v>2</v>
      </c>
      <c r="D20" s="24">
        <f>MIN(D4:D17)</f>
        <v>2</v>
      </c>
      <c r="E20" s="24">
        <f>MIN(E4:E17)</f>
        <v>1</v>
      </c>
      <c r="F20" s="24">
        <f>MIN(F4:F17)</f>
        <v>1</v>
      </c>
      <c r="G20" s="24">
        <f>MIN(G4:G17)</f>
        <v>1.4</v>
      </c>
      <c r="H20" s="24"/>
      <c r="I20" s="24"/>
      <c r="J20" s="24"/>
      <c r="K20" s="24"/>
      <c r="L20" s="24"/>
      <c r="M20" s="24"/>
      <c r="N20" s="24">
        <f>MIN(N4:N17)</f>
        <v>20</v>
      </c>
      <c r="O20" s="24">
        <f>MIN(O4:O17)</f>
        <v>55</v>
      </c>
      <c r="P20" s="24"/>
      <c r="Q20" s="24"/>
      <c r="R20" s="24">
        <f>MIN(R4:R17)</f>
        <v>1</v>
      </c>
      <c r="S20" s="24">
        <f>MIN(S4:S17)</f>
        <v>2</v>
      </c>
      <c r="T20" s="24">
        <f>MIN(T4:T17)</f>
        <v>1.1000000000000001</v>
      </c>
      <c r="U20" s="24">
        <f>MIN(U4:U17)</f>
        <v>0.9</v>
      </c>
      <c r="V20" s="24">
        <f>MIN(V4:V17)</f>
        <v>1.1000000000000001</v>
      </c>
      <c r="W20" s="24"/>
      <c r="X20" s="24"/>
      <c r="Y20" s="24"/>
      <c r="Z20" s="24"/>
      <c r="AA20" s="24"/>
      <c r="AB20" s="24"/>
      <c r="AC20" s="24">
        <f>MIN(AC4:AC17)</f>
        <v>17</v>
      </c>
      <c r="AD20" s="24">
        <f>MIN(AD4:AD17)</f>
        <v>42</v>
      </c>
      <c r="AE20" s="24"/>
      <c r="AF20" s="24"/>
      <c r="AG20" s="24">
        <f>MIN(AG4:AG17)</f>
        <v>1</v>
      </c>
      <c r="AH20" s="24">
        <f>MIN(AH4:AH17)</f>
        <v>1</v>
      </c>
      <c r="AI20" s="24">
        <f>MIN(AI4:AI17)</f>
        <v>0.5</v>
      </c>
      <c r="AJ20" s="24">
        <f>MIN(AJ4:AJ17)</f>
        <v>1</v>
      </c>
      <c r="AK20" s="24">
        <f>MIN(AK4:AK17)</f>
        <v>1</v>
      </c>
      <c r="AL20" s="24"/>
      <c r="AM20" s="24"/>
      <c r="AN20" s="24"/>
      <c r="AO20" s="24"/>
      <c r="AP20" s="24"/>
      <c r="AQ20" s="24"/>
      <c r="AR20" s="24">
        <f>MIN(AR4:AR17)</f>
        <v>13</v>
      </c>
      <c r="AS20" s="24">
        <f>MIN(AS4:AS17)</f>
        <v>38</v>
      </c>
      <c r="AT20" s="24"/>
      <c r="AU20" s="24"/>
      <c r="AV20" s="24">
        <f>MIN(AV4:AV17)</f>
        <v>1</v>
      </c>
      <c r="AW20" s="24">
        <f>MIN(AW4:AW17)</f>
        <v>2</v>
      </c>
      <c r="AX20" s="24">
        <f>MIN(AX4:AX17)</f>
        <v>0.3</v>
      </c>
      <c r="AY20" s="24">
        <f>MIN(AY4:AY17)</f>
        <v>1.1000000000000001</v>
      </c>
      <c r="AZ20" s="24">
        <f>MIN(AZ4:AZ17)</f>
        <v>1.1000000000000001</v>
      </c>
      <c r="BA20" s="24"/>
      <c r="BB20" s="24"/>
      <c r="BC20" s="24"/>
      <c r="BD20" s="24"/>
      <c r="BE20" s="24"/>
      <c r="BF20" s="24"/>
      <c r="BG20" s="24">
        <f>MIN(BG4:BG17)</f>
        <v>15</v>
      </c>
      <c r="BH20" s="24">
        <f>MIN(BH4:BH17)</f>
        <v>40</v>
      </c>
    </row>
    <row r="21" spans="1:60" ht="21" x14ac:dyDescent="0.25">
      <c r="A21" s="20"/>
      <c r="B21" s="10" t="s">
        <v>12</v>
      </c>
      <c r="C21" s="24">
        <f>MAX(C4:C17)</f>
        <v>3</v>
      </c>
      <c r="D21" s="24">
        <f>MAX(D4:D17)</f>
        <v>3</v>
      </c>
      <c r="E21" s="24">
        <f>MAX(E4:E17)</f>
        <v>1.9</v>
      </c>
      <c r="F21" s="24">
        <f>MAX(F4:F17)</f>
        <v>2</v>
      </c>
      <c r="G21" s="24">
        <f>MAX(G4:G17)</f>
        <v>2</v>
      </c>
      <c r="H21" s="24"/>
      <c r="I21" s="24"/>
      <c r="J21" s="24"/>
      <c r="K21" s="24"/>
      <c r="L21" s="24"/>
      <c r="M21" s="24"/>
      <c r="N21" s="24">
        <f>MAX(N4:N17)</f>
        <v>32</v>
      </c>
      <c r="O21" s="24">
        <f>MAX(O4:O17)</f>
        <v>87</v>
      </c>
      <c r="P21" s="24"/>
      <c r="Q21" s="24"/>
      <c r="R21" s="24">
        <f>MAX(R4:R17)</f>
        <v>3</v>
      </c>
      <c r="S21" s="24">
        <f>MAX(S4:S17)</f>
        <v>3</v>
      </c>
      <c r="T21" s="24">
        <f>MAX(T4:T17)</f>
        <v>1.8</v>
      </c>
      <c r="U21" s="24">
        <f>MAX(U4:U17)</f>
        <v>2.9</v>
      </c>
      <c r="V21" s="24">
        <f>MAX(V4:V17)</f>
        <v>2.9</v>
      </c>
      <c r="W21" s="24"/>
      <c r="X21" s="24"/>
      <c r="Y21" s="24"/>
      <c r="Z21" s="24"/>
      <c r="AA21" s="24"/>
      <c r="AB21" s="24"/>
      <c r="AC21" s="24">
        <f>MAX(AC4:AC17)</f>
        <v>30</v>
      </c>
      <c r="AD21" s="24">
        <f>MAX(AD4:AD17)</f>
        <v>75</v>
      </c>
      <c r="AE21" s="24"/>
      <c r="AF21" s="24"/>
      <c r="AG21" s="24">
        <f>MAX(AG4:AG17)</f>
        <v>2</v>
      </c>
      <c r="AH21" s="24">
        <f>MAX(AH4:AH17)</f>
        <v>2</v>
      </c>
      <c r="AI21" s="24">
        <f>MAX(AI4:AI17)</f>
        <v>1.2</v>
      </c>
      <c r="AJ21" s="24">
        <f>MAX(AJ4:AJ17)</f>
        <v>2</v>
      </c>
      <c r="AK21" s="24">
        <f>MAX(AK4:AK17)</f>
        <v>2</v>
      </c>
      <c r="AL21" s="24"/>
      <c r="AM21" s="24"/>
      <c r="AN21" s="24"/>
      <c r="AO21" s="24"/>
      <c r="AP21" s="24"/>
      <c r="AQ21" s="24"/>
      <c r="AR21" s="24">
        <f>MAX(AR4:AR17)</f>
        <v>22</v>
      </c>
      <c r="AS21" s="24">
        <f>MAX(AS4:AS17)</f>
        <v>57</v>
      </c>
      <c r="AT21" s="24"/>
      <c r="AU21" s="24"/>
      <c r="AV21" s="24">
        <f>MAX(AV4:AV17)</f>
        <v>2</v>
      </c>
      <c r="AW21" s="24">
        <f>MAX(AW4:AW17)</f>
        <v>3</v>
      </c>
      <c r="AX21" s="24">
        <f>MAX(AX4:AX17)</f>
        <v>0.8</v>
      </c>
      <c r="AY21" s="24">
        <f>MAX(AY4:AY17)</f>
        <v>2.1</v>
      </c>
      <c r="AZ21" s="24">
        <f>MAX(AZ4:AZ17)</f>
        <v>2.1</v>
      </c>
      <c r="BA21" s="24"/>
      <c r="BB21" s="24"/>
      <c r="BC21" s="24"/>
      <c r="BD21" s="24"/>
      <c r="BE21" s="24"/>
      <c r="BF21" s="24"/>
      <c r="BG21" s="24">
        <f>MAX(BG4:BG17)</f>
        <v>25</v>
      </c>
      <c r="BH21" s="24">
        <f>MAX(BH4:BH17)</f>
        <v>70</v>
      </c>
    </row>
    <row r="24" spans="1:60" ht="16.5" customHeight="1" x14ac:dyDescent="0.25">
      <c r="B24" s="21"/>
      <c r="C24" s="22"/>
      <c r="D24" s="22"/>
      <c r="E24" s="19" t="s">
        <v>20</v>
      </c>
      <c r="F24" s="17"/>
      <c r="G24" s="17"/>
      <c r="H24" s="17"/>
      <c r="I24" s="17"/>
      <c r="J24" s="17"/>
      <c r="K24" s="17"/>
      <c r="L24" s="2">
        <v>1</v>
      </c>
      <c r="M24" s="25"/>
      <c r="N24" s="17"/>
      <c r="O24" s="17"/>
      <c r="P24" s="17"/>
      <c r="S24" s="13"/>
      <c r="T24" s="13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60" ht="31.5" customHeight="1" x14ac:dyDescent="0.25">
      <c r="B25" s="54" t="s">
        <v>23</v>
      </c>
      <c r="C25" s="18" t="s">
        <v>4</v>
      </c>
      <c r="D25" s="18" t="s">
        <v>21</v>
      </c>
      <c r="E25" s="18">
        <v>0</v>
      </c>
      <c r="F25" s="14"/>
      <c r="G25" s="14"/>
      <c r="H25" s="14"/>
      <c r="I25" s="14"/>
      <c r="J25" s="14"/>
      <c r="K25" s="14"/>
      <c r="L25" s="2">
        <v>2</v>
      </c>
      <c r="M25" s="3"/>
      <c r="N25" s="14"/>
      <c r="O25" s="46"/>
      <c r="P25" s="14"/>
      <c r="Q25" s="14"/>
      <c r="S25" s="13"/>
      <c r="T25" s="13"/>
      <c r="U25" s="15"/>
      <c r="V25" s="15"/>
      <c r="W25" s="15"/>
      <c r="X25" s="15"/>
      <c r="Y25" s="15"/>
      <c r="Z25" s="15"/>
      <c r="AA25" s="15"/>
      <c r="AB25" s="15"/>
      <c r="AC25" s="15"/>
      <c r="AD25" s="45"/>
      <c r="AJ25" s="15"/>
      <c r="AK25" s="15"/>
      <c r="AL25" s="15"/>
      <c r="AM25" s="15"/>
      <c r="AN25" s="15"/>
      <c r="AO25" s="15"/>
      <c r="AP25" s="15"/>
      <c r="AQ25" s="15"/>
      <c r="AR25" s="15"/>
      <c r="AS25" s="45"/>
    </row>
    <row r="26" spans="1:60" ht="30.75" customHeight="1" x14ac:dyDescent="0.25">
      <c r="B26" s="54"/>
      <c r="C26" s="18" t="s">
        <v>5</v>
      </c>
      <c r="D26" s="18" t="s">
        <v>21</v>
      </c>
      <c r="E26" s="18">
        <v>0</v>
      </c>
      <c r="F26" s="14"/>
      <c r="G26" s="14"/>
      <c r="H26" s="14"/>
      <c r="I26" s="14"/>
      <c r="J26" s="14"/>
      <c r="K26" s="14"/>
      <c r="L26" s="2">
        <v>3</v>
      </c>
      <c r="M26" s="26"/>
      <c r="N26" s="14"/>
      <c r="O26" s="46"/>
      <c r="P26" s="14"/>
      <c r="Q26" s="14"/>
      <c r="S26" s="13"/>
      <c r="T26" s="13"/>
      <c r="U26" s="15"/>
      <c r="V26" s="15"/>
      <c r="W26" s="15"/>
      <c r="X26" s="15"/>
      <c r="Y26" s="15"/>
      <c r="Z26" s="15"/>
      <c r="AA26" s="15"/>
      <c r="AB26" s="15"/>
      <c r="AC26" s="15"/>
      <c r="AD26" s="45"/>
      <c r="AJ26" s="15"/>
      <c r="AK26" s="15"/>
      <c r="AL26" s="15"/>
      <c r="AM26" s="15"/>
      <c r="AN26" s="15"/>
      <c r="AO26" s="15"/>
      <c r="AP26" s="15"/>
      <c r="AQ26" s="15"/>
      <c r="AR26" s="15"/>
      <c r="AS26" s="45"/>
    </row>
    <row r="27" spans="1:60" ht="28.5" customHeight="1" x14ac:dyDescent="0.25">
      <c r="B27" s="54"/>
      <c r="C27" s="18" t="s">
        <v>6</v>
      </c>
      <c r="D27" s="18" t="s">
        <v>7</v>
      </c>
      <c r="E27" s="18">
        <v>0.443</v>
      </c>
      <c r="F27" s="14"/>
      <c r="G27" s="14"/>
      <c r="H27" s="14"/>
      <c r="I27" s="14"/>
      <c r="J27" s="14"/>
      <c r="K27" s="14"/>
      <c r="L27" s="14"/>
      <c r="M27" s="14"/>
      <c r="N27" s="14"/>
      <c r="O27" s="46"/>
      <c r="P27" s="14"/>
      <c r="Q27" s="14"/>
      <c r="S27" s="13"/>
      <c r="T27" s="13"/>
      <c r="U27" s="15"/>
      <c r="V27" s="15"/>
      <c r="W27" s="15"/>
      <c r="X27" s="15"/>
      <c r="Y27" s="15"/>
      <c r="Z27" s="15"/>
      <c r="AA27" s="15"/>
      <c r="AB27" s="15"/>
      <c r="AC27" s="15"/>
      <c r="AD27" s="45"/>
      <c r="AJ27" s="15"/>
      <c r="AK27" s="15"/>
      <c r="AL27" s="15"/>
      <c r="AM27" s="15"/>
      <c r="AN27" s="15"/>
      <c r="AO27" s="15"/>
      <c r="AP27" s="15"/>
      <c r="AQ27" s="15"/>
      <c r="AR27" s="15"/>
      <c r="AS27" s="45"/>
    </row>
    <row r="28" spans="1:60" ht="30.75" customHeight="1" x14ac:dyDescent="0.25">
      <c r="A28" s="14"/>
      <c r="B28" s="54"/>
      <c r="C28" s="23" t="s">
        <v>4</v>
      </c>
      <c r="D28" s="23" t="s">
        <v>5</v>
      </c>
      <c r="E28" s="23">
        <v>0.91300000000000003</v>
      </c>
      <c r="F28" s="14"/>
      <c r="G28" s="14"/>
      <c r="H28" s="14"/>
      <c r="I28" s="14"/>
      <c r="J28" s="14"/>
      <c r="K28" s="14"/>
      <c r="L28" s="55" t="s">
        <v>41</v>
      </c>
      <c r="M28" s="55"/>
      <c r="N28" s="55"/>
      <c r="O28" s="55"/>
      <c r="P28" s="55" t="s">
        <v>42</v>
      </c>
      <c r="Q28" s="55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45"/>
      <c r="AJ28" s="15"/>
      <c r="AK28" s="15"/>
      <c r="AL28" s="15"/>
      <c r="AM28" s="15"/>
      <c r="AN28" s="15"/>
      <c r="AO28" s="15"/>
      <c r="AP28" s="15"/>
      <c r="AQ28" s="15"/>
      <c r="AR28" s="15"/>
      <c r="AS28" s="45"/>
    </row>
    <row r="29" spans="1:60" ht="45" x14ac:dyDescent="0.25">
      <c r="A29" s="14"/>
      <c r="B29" s="18" t="s">
        <v>22</v>
      </c>
      <c r="C29" s="54" t="s">
        <v>24</v>
      </c>
      <c r="D29" s="54"/>
      <c r="E29" s="18">
        <v>0.55700000000000005</v>
      </c>
      <c r="F29" s="14"/>
      <c r="G29" s="14"/>
      <c r="H29" s="14"/>
      <c r="I29" s="14"/>
      <c r="J29" s="14"/>
      <c r="K29" s="14"/>
      <c r="L29" s="55" t="s">
        <v>44</v>
      </c>
      <c r="M29" s="55"/>
      <c r="N29" s="55"/>
      <c r="O29" s="55"/>
      <c r="P29" s="55" t="s">
        <v>43</v>
      </c>
      <c r="Q29" s="55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45"/>
      <c r="AJ29" s="15"/>
      <c r="AK29" s="15"/>
      <c r="AL29" s="15"/>
      <c r="AM29" s="15"/>
      <c r="AN29" s="15"/>
      <c r="AO29" s="15"/>
      <c r="AP29" s="15"/>
      <c r="AQ29" s="15"/>
      <c r="AR29" s="15"/>
      <c r="AS29" s="45"/>
    </row>
    <row r="30" spans="1:60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6"/>
      <c r="P30" s="14"/>
      <c r="Q30" s="14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5"/>
      <c r="AJ30" s="15"/>
      <c r="AK30" s="15"/>
      <c r="AL30" s="15"/>
      <c r="AM30" s="15"/>
      <c r="AN30" s="15"/>
      <c r="AO30" s="15"/>
      <c r="AP30" s="15"/>
      <c r="AQ30" s="15"/>
      <c r="AR30" s="15"/>
      <c r="AS30" s="45"/>
    </row>
    <row r="31" spans="1:60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6"/>
      <c r="P31" s="14"/>
      <c r="Q31" s="14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45"/>
      <c r="AJ31" s="15"/>
      <c r="AK31" s="15"/>
      <c r="AL31" s="15"/>
      <c r="AM31" s="15"/>
      <c r="AN31" s="15"/>
      <c r="AO31" s="15"/>
      <c r="AP31" s="15"/>
      <c r="AQ31" s="15"/>
      <c r="AR31" s="15"/>
      <c r="AS31" s="45"/>
    </row>
    <row r="32" spans="1:60" ht="15.7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6"/>
      <c r="P32" s="14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45"/>
      <c r="AJ32" s="15"/>
      <c r="AK32" s="15"/>
      <c r="AL32" s="15"/>
      <c r="AM32" s="15"/>
      <c r="AN32" s="15"/>
      <c r="AO32" s="15"/>
      <c r="AP32" s="15"/>
      <c r="AQ32" s="15"/>
      <c r="AR32" s="15"/>
      <c r="AS32" s="45"/>
    </row>
    <row r="33" spans="1:45" ht="15.7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6"/>
      <c r="P33" s="14"/>
      <c r="Q33" s="14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45"/>
      <c r="AJ33" s="15"/>
      <c r="AK33" s="15"/>
      <c r="AL33" s="15"/>
      <c r="AM33" s="15"/>
      <c r="AN33" s="15"/>
      <c r="AO33" s="15"/>
      <c r="AP33" s="15"/>
      <c r="AQ33" s="15"/>
      <c r="AR33" s="15"/>
      <c r="AS33" s="45"/>
    </row>
    <row r="34" spans="1:45" ht="15.7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6"/>
      <c r="P34" s="14"/>
      <c r="Q34" s="14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45"/>
      <c r="AJ34" s="15"/>
      <c r="AK34" s="15"/>
      <c r="AL34" s="15"/>
      <c r="AM34" s="15"/>
      <c r="AN34" s="15"/>
      <c r="AO34" s="15"/>
      <c r="AP34" s="15"/>
      <c r="AQ34" s="15"/>
      <c r="AR34" s="15"/>
      <c r="AS34" s="45"/>
    </row>
    <row r="35" spans="1:45" ht="15.7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6"/>
      <c r="P35" s="14"/>
      <c r="Q35" s="14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45"/>
      <c r="AJ35" s="15"/>
      <c r="AK35" s="15"/>
      <c r="AL35" s="15"/>
      <c r="AM35" s="15"/>
      <c r="AN35" s="15"/>
      <c r="AO35" s="15"/>
      <c r="AP35" s="15"/>
      <c r="AQ35" s="15"/>
      <c r="AR35" s="15"/>
      <c r="AS35" s="45"/>
    </row>
    <row r="36" spans="1:45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6"/>
      <c r="P36" s="14"/>
      <c r="Q36" s="14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45"/>
      <c r="AJ36" s="15"/>
      <c r="AK36" s="15"/>
      <c r="AL36" s="15"/>
      <c r="AM36" s="15"/>
      <c r="AN36" s="15"/>
      <c r="AO36" s="15"/>
      <c r="AP36" s="15"/>
      <c r="AQ36" s="15"/>
      <c r="AR36" s="15"/>
      <c r="AS36" s="45"/>
    </row>
    <row r="37" spans="1:45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6"/>
      <c r="P37" s="14"/>
      <c r="Q37" s="14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45"/>
      <c r="AJ37" s="15"/>
      <c r="AK37" s="15"/>
      <c r="AL37" s="15"/>
      <c r="AM37" s="15"/>
      <c r="AN37" s="15"/>
      <c r="AO37" s="15"/>
      <c r="AP37" s="15"/>
      <c r="AQ37" s="15"/>
      <c r="AR37" s="15"/>
      <c r="AS37" s="45"/>
    </row>
    <row r="38" spans="1:45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6"/>
      <c r="P38" s="14"/>
      <c r="Q38" s="14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45"/>
      <c r="AJ38" s="15"/>
      <c r="AK38" s="15"/>
      <c r="AL38" s="15"/>
      <c r="AM38" s="15"/>
      <c r="AN38" s="15"/>
      <c r="AO38" s="15"/>
      <c r="AP38" s="15"/>
      <c r="AQ38" s="15"/>
      <c r="AR38" s="15"/>
      <c r="AS38" s="45"/>
    </row>
    <row r="39" spans="1:45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6"/>
      <c r="P39" s="14"/>
      <c r="Q39" s="14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45"/>
      <c r="AJ39" s="15"/>
      <c r="AK39" s="15"/>
      <c r="AL39" s="15"/>
      <c r="AM39" s="15"/>
      <c r="AN39" s="15"/>
      <c r="AO39" s="15"/>
      <c r="AP39" s="15"/>
      <c r="AQ39" s="15"/>
      <c r="AR39" s="15"/>
      <c r="AS39" s="45"/>
    </row>
    <row r="40" spans="1:45" ht="15.7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46"/>
      <c r="P40" s="14"/>
      <c r="Q40" s="14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45"/>
      <c r="AJ40" s="15"/>
      <c r="AK40" s="15"/>
      <c r="AL40" s="15"/>
      <c r="AM40" s="15"/>
      <c r="AN40" s="15"/>
      <c r="AO40" s="15"/>
      <c r="AP40" s="15"/>
      <c r="AQ40" s="15"/>
      <c r="AR40" s="15"/>
      <c r="AS40" s="45"/>
    </row>
    <row r="41" spans="1:45" ht="15.7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6"/>
      <c r="P41" s="14"/>
      <c r="Q41" s="14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45"/>
      <c r="AJ41" s="15"/>
      <c r="AK41" s="15"/>
      <c r="AL41" s="15"/>
      <c r="AM41" s="15"/>
      <c r="AN41" s="15"/>
      <c r="AO41" s="15"/>
      <c r="AP41" s="15"/>
      <c r="AQ41" s="15"/>
      <c r="AR41" s="15"/>
      <c r="AS41" s="45"/>
    </row>
    <row r="42" spans="1:4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6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46"/>
      <c r="AJ42" s="14"/>
      <c r="AK42" s="14"/>
      <c r="AL42" s="14"/>
      <c r="AM42" s="14"/>
      <c r="AN42" s="14"/>
      <c r="AO42" s="14"/>
      <c r="AP42" s="14"/>
      <c r="AQ42" s="14"/>
      <c r="AR42" s="14"/>
      <c r="AS42" s="46"/>
    </row>
    <row r="43" spans="1:4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4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46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46"/>
    </row>
    <row r="44" spans="1:4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4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46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46"/>
    </row>
    <row r="45" spans="1:4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6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46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46"/>
    </row>
    <row r="46" spans="1:4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46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46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46"/>
    </row>
    <row r="47" spans="1:4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6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46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46"/>
    </row>
    <row r="48" spans="1:45" x14ac:dyDescent="0.25">
      <c r="A48" s="1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4"/>
      <c r="R48" s="14"/>
      <c r="S48" s="14"/>
      <c r="T48" s="14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14"/>
      <c r="AK48" s="14"/>
      <c r="AL48" s="14"/>
      <c r="AM48" s="14"/>
      <c r="AN48" s="14"/>
      <c r="AO48" s="14"/>
      <c r="AP48" s="14"/>
      <c r="AQ48" s="14"/>
      <c r="AR48" s="14"/>
      <c r="AS48" s="46"/>
    </row>
    <row r="49" spans="1:4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6"/>
      <c r="P49" s="14"/>
      <c r="Q49" s="14"/>
      <c r="R49" s="14"/>
      <c r="S49" s="14"/>
      <c r="T49" s="14"/>
      <c r="W49" s="14"/>
      <c r="X49" s="14"/>
      <c r="Y49" s="14"/>
      <c r="Z49" s="14"/>
      <c r="AB49" s="14"/>
      <c r="AC49" s="14"/>
      <c r="AD49" s="46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46"/>
    </row>
    <row r="50" spans="1:4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46"/>
      <c r="P50" s="14"/>
      <c r="Q50" s="14"/>
      <c r="R50" s="14"/>
      <c r="S50" s="14"/>
      <c r="T50" s="14"/>
      <c r="W50" s="14"/>
      <c r="X50" s="14"/>
      <c r="Y50" s="14"/>
      <c r="Z50" s="14"/>
      <c r="AB50" s="14"/>
      <c r="AC50" s="14"/>
      <c r="AD50" s="46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46"/>
    </row>
    <row r="51" spans="1:4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46"/>
      <c r="P51" s="14"/>
      <c r="Q51" s="14"/>
      <c r="R51" s="14"/>
      <c r="S51" s="14"/>
      <c r="T51" s="14"/>
      <c r="W51" s="14"/>
      <c r="X51" s="14"/>
      <c r="Y51" s="14"/>
      <c r="Z51" s="14"/>
      <c r="AB51" s="14"/>
      <c r="AC51" s="14"/>
      <c r="AD51" s="46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46"/>
    </row>
    <row r="52" spans="1:4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46"/>
      <c r="P52" s="14"/>
      <c r="Q52" s="14"/>
      <c r="R52" s="14"/>
      <c r="S52" s="14"/>
      <c r="T52" s="14"/>
      <c r="W52" s="14"/>
      <c r="X52" s="14"/>
      <c r="Y52" s="14"/>
      <c r="Z52" s="14"/>
      <c r="AB52" s="14"/>
      <c r="AC52" s="14"/>
      <c r="AD52" s="46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46"/>
    </row>
    <row r="53" spans="1:4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6"/>
      <c r="P53" s="14"/>
      <c r="Q53" s="14"/>
      <c r="R53" s="14"/>
      <c r="S53" s="14"/>
      <c r="T53" s="14"/>
      <c r="W53" s="14"/>
      <c r="X53" s="14"/>
      <c r="Y53" s="14"/>
      <c r="Z53" s="14"/>
      <c r="AB53" s="14"/>
      <c r="AC53" s="14"/>
      <c r="AD53" s="46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46"/>
    </row>
    <row r="54" spans="1:4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46"/>
      <c r="P54" s="14"/>
      <c r="Q54" s="14"/>
      <c r="R54" s="14"/>
      <c r="S54" s="14"/>
      <c r="T54" s="14"/>
      <c r="W54" s="14"/>
      <c r="X54" s="14"/>
      <c r="Y54" s="14"/>
      <c r="Z54" s="14"/>
      <c r="AB54" s="14"/>
      <c r="AC54" s="14"/>
      <c r="AD54" s="4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46"/>
    </row>
    <row r="55" spans="1:4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46"/>
      <c r="P55" s="14"/>
      <c r="Q55" s="14"/>
      <c r="R55" s="14"/>
      <c r="S55" s="14"/>
      <c r="T55" s="14"/>
      <c r="W55" s="14"/>
      <c r="X55" s="14"/>
      <c r="Y55" s="14"/>
      <c r="Z55" s="14"/>
      <c r="AB55" s="14"/>
      <c r="AC55" s="14"/>
      <c r="AD55" s="46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46"/>
    </row>
    <row r="56" spans="1:4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46"/>
      <c r="P56" s="14"/>
      <c r="Q56" s="14"/>
      <c r="R56" s="14"/>
      <c r="S56" s="14"/>
      <c r="T56" s="14"/>
      <c r="W56" s="14"/>
      <c r="X56" s="14"/>
      <c r="Y56" s="14"/>
      <c r="Z56" s="14"/>
      <c r="AB56" s="14"/>
      <c r="AC56" s="14"/>
      <c r="AD56" s="46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46"/>
    </row>
    <row r="57" spans="1:4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6"/>
      <c r="P57" s="14"/>
      <c r="Q57" s="14"/>
      <c r="R57" s="14"/>
      <c r="S57" s="14"/>
      <c r="T57" s="14"/>
      <c r="W57" s="14"/>
      <c r="X57" s="14"/>
      <c r="Y57" s="14"/>
      <c r="Z57" s="14"/>
      <c r="AB57" s="14"/>
      <c r="AC57" s="14"/>
      <c r="AD57" s="46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46"/>
    </row>
    <row r="58" spans="1:4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46"/>
      <c r="P58" s="14"/>
      <c r="Q58" s="14"/>
      <c r="R58" s="14"/>
      <c r="S58" s="14"/>
      <c r="T58" s="14"/>
      <c r="W58" s="14"/>
      <c r="X58" s="14"/>
      <c r="Y58" s="14"/>
      <c r="Z58" s="14"/>
      <c r="AB58" s="14"/>
      <c r="AC58" s="14"/>
      <c r="AD58" s="4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46"/>
    </row>
    <row r="59" spans="1:4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6"/>
      <c r="P59" s="14"/>
      <c r="Q59" s="14"/>
      <c r="R59" s="14"/>
      <c r="S59" s="14"/>
      <c r="T59" s="14"/>
      <c r="W59" s="14"/>
      <c r="X59" s="14"/>
      <c r="Y59" s="14"/>
      <c r="Z59" s="14"/>
      <c r="AB59" s="14"/>
      <c r="AC59" s="14"/>
      <c r="AD59" s="46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46"/>
    </row>
    <row r="60" spans="1:4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46"/>
      <c r="P60" s="14"/>
      <c r="Q60" s="14"/>
      <c r="R60" s="14"/>
      <c r="S60" s="14"/>
      <c r="T60" s="14"/>
      <c r="W60" s="14"/>
      <c r="X60" s="14"/>
      <c r="Y60" s="14"/>
      <c r="Z60" s="14"/>
      <c r="AB60" s="14"/>
      <c r="AC60" s="14"/>
      <c r="AD60" s="46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46"/>
    </row>
    <row r="61" spans="1:4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6"/>
      <c r="P61" s="14"/>
      <c r="Q61" s="14"/>
      <c r="R61" s="14"/>
      <c r="S61" s="14"/>
      <c r="T61" s="14"/>
      <c r="W61" s="14"/>
      <c r="X61" s="14"/>
      <c r="Y61" s="14"/>
      <c r="Z61" s="14"/>
      <c r="AB61" s="14"/>
      <c r="AC61" s="14"/>
      <c r="AD61" s="46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46"/>
    </row>
    <row r="62" spans="1:4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6"/>
      <c r="P62" s="14"/>
      <c r="Q62" s="14"/>
      <c r="R62" s="14"/>
      <c r="S62" s="14"/>
      <c r="T62" s="14"/>
      <c r="W62" s="14"/>
      <c r="X62" s="14"/>
      <c r="Y62" s="14"/>
      <c r="Z62" s="14"/>
      <c r="AB62" s="14"/>
      <c r="AC62" s="14"/>
      <c r="AD62" s="46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46"/>
    </row>
    <row r="63" spans="1:4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6"/>
      <c r="P63" s="14"/>
      <c r="Q63" s="14"/>
      <c r="R63" s="14"/>
      <c r="S63" s="14"/>
      <c r="T63" s="14"/>
      <c r="W63" s="14"/>
      <c r="X63" s="14"/>
      <c r="Y63" s="14"/>
      <c r="Z63" s="14"/>
      <c r="AB63" s="14"/>
      <c r="AC63" s="14"/>
      <c r="AD63" s="46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46"/>
    </row>
    <row r="64" spans="1:4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46"/>
      <c r="P64" s="14"/>
      <c r="Q64" s="14"/>
      <c r="R64" s="14"/>
      <c r="S64" s="14"/>
      <c r="T64" s="14"/>
      <c r="W64" s="14"/>
      <c r="X64" s="14"/>
      <c r="Y64" s="14"/>
      <c r="Z64" s="14"/>
      <c r="AB64" s="14"/>
      <c r="AC64" s="14"/>
      <c r="AD64" s="4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46"/>
    </row>
  </sheetData>
  <mergeCells count="52">
    <mergeCell ref="BH1:BH3"/>
    <mergeCell ref="L28:O28"/>
    <mergeCell ref="L29:O29"/>
    <mergeCell ref="P28:Q28"/>
    <mergeCell ref="P29:Q29"/>
    <mergeCell ref="V1:V3"/>
    <mergeCell ref="T1:U2"/>
    <mergeCell ref="U24:AF24"/>
    <mergeCell ref="W1:AB1"/>
    <mergeCell ref="W2:Y2"/>
    <mergeCell ref="Z2:AB2"/>
    <mergeCell ref="AD1:AD3"/>
    <mergeCell ref="AG24:AI24"/>
    <mergeCell ref="BA1:BF1"/>
    <mergeCell ref="BA2:BC2"/>
    <mergeCell ref="BD2:BF2"/>
    <mergeCell ref="Q1:Q3"/>
    <mergeCell ref="R1:S2"/>
    <mergeCell ref="K2:M2"/>
    <mergeCell ref="N1:N3"/>
    <mergeCell ref="O1:O3"/>
    <mergeCell ref="A1:A3"/>
    <mergeCell ref="B1:B3"/>
    <mergeCell ref="C1:D2"/>
    <mergeCell ref="E1:F2"/>
    <mergeCell ref="H2:J2"/>
    <mergeCell ref="H1:M1"/>
    <mergeCell ref="G1:G3"/>
    <mergeCell ref="B48:D48"/>
    <mergeCell ref="E48:P48"/>
    <mergeCell ref="U48:AF48"/>
    <mergeCell ref="AG48:AI48"/>
    <mergeCell ref="AL1:AQ1"/>
    <mergeCell ref="AL2:AN2"/>
    <mergeCell ref="AO2:AQ2"/>
    <mergeCell ref="AC1:AC3"/>
    <mergeCell ref="AE1:AE3"/>
    <mergeCell ref="AF1:AF3"/>
    <mergeCell ref="AG1:AH2"/>
    <mergeCell ref="AI1:AJ2"/>
    <mergeCell ref="AK1:AK3"/>
    <mergeCell ref="B25:B28"/>
    <mergeCell ref="C29:D29"/>
    <mergeCell ref="P1:P3"/>
    <mergeCell ref="BG1:BG3"/>
    <mergeCell ref="AR1:AR3"/>
    <mergeCell ref="AT1:AT3"/>
    <mergeCell ref="AU1:AU3"/>
    <mergeCell ref="AV1:AW2"/>
    <mergeCell ref="AX1:AY2"/>
    <mergeCell ref="AZ1:AZ3"/>
    <mergeCell ref="AS1:AS3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T48"/>
  <sheetViews>
    <sheetView workbookViewId="0">
      <selection activeCell="DD4" sqref="DD4"/>
    </sheetView>
  </sheetViews>
  <sheetFormatPr defaultRowHeight="15" x14ac:dyDescent="0.25"/>
  <cols>
    <col min="1" max="16384" width="9.140625" style="1"/>
  </cols>
  <sheetData>
    <row r="1" spans="2:124" ht="21" x14ac:dyDescent="0.25">
      <c r="B1" s="48" t="s">
        <v>4</v>
      </c>
      <c r="C1" s="57" t="s">
        <v>26</v>
      </c>
      <c r="D1" s="58" t="s">
        <v>27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48" t="s">
        <v>5</v>
      </c>
      <c r="U1" s="57" t="s">
        <v>26</v>
      </c>
      <c r="V1" s="58" t="s">
        <v>27</v>
      </c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48" t="s">
        <v>7</v>
      </c>
      <c r="AM1" s="57" t="s">
        <v>26</v>
      </c>
      <c r="AN1" s="58" t="s">
        <v>27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48" t="s">
        <v>6</v>
      </c>
      <c r="BE1" s="57" t="s">
        <v>26</v>
      </c>
      <c r="BF1" s="58" t="s">
        <v>27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W1" s="48" t="s">
        <v>4</v>
      </c>
      <c r="BX1" s="61" t="s">
        <v>25</v>
      </c>
      <c r="BY1" s="62"/>
      <c r="BZ1" s="62"/>
      <c r="CA1" s="62"/>
      <c r="CB1" s="62"/>
      <c r="CC1" s="62"/>
      <c r="CD1" s="62"/>
      <c r="CE1" s="63"/>
      <c r="CF1" s="48" t="s">
        <v>5</v>
      </c>
      <c r="CG1" s="61" t="s">
        <v>25</v>
      </c>
      <c r="CH1" s="62"/>
      <c r="CI1" s="62"/>
      <c r="CJ1" s="62"/>
      <c r="CK1" s="62"/>
      <c r="CL1" s="62"/>
      <c r="CM1" s="62"/>
      <c r="CN1" s="63"/>
      <c r="CO1" s="48" t="s">
        <v>7</v>
      </c>
      <c r="CP1" s="61" t="s">
        <v>25</v>
      </c>
      <c r="CQ1" s="62"/>
      <c r="CR1" s="62"/>
      <c r="CS1" s="62"/>
      <c r="CT1" s="62"/>
      <c r="CU1" s="62"/>
      <c r="CV1" s="62"/>
      <c r="CW1" s="63"/>
      <c r="CX1" s="48" t="s">
        <v>6</v>
      </c>
      <c r="CY1" s="61" t="s">
        <v>25</v>
      </c>
      <c r="CZ1" s="62"/>
      <c r="DA1" s="62"/>
      <c r="DB1" s="62"/>
      <c r="DC1" s="62"/>
      <c r="DD1" s="62"/>
      <c r="DE1" s="62"/>
      <c r="DF1" s="63"/>
    </row>
    <row r="2" spans="2:124" ht="15.75" x14ac:dyDescent="0.25">
      <c r="B2" s="48"/>
      <c r="C2" s="57"/>
      <c r="D2" s="49">
        <v>0</v>
      </c>
      <c r="E2" s="49"/>
      <c r="F2" s="49">
        <v>1</v>
      </c>
      <c r="G2" s="49"/>
      <c r="H2" s="49">
        <v>2</v>
      </c>
      <c r="I2" s="49"/>
      <c r="J2" s="49">
        <v>3</v>
      </c>
      <c r="K2" s="49"/>
      <c r="L2" s="49">
        <v>4</v>
      </c>
      <c r="M2" s="49"/>
      <c r="N2" s="49">
        <v>5</v>
      </c>
      <c r="O2" s="49"/>
      <c r="P2" s="27">
        <v>6</v>
      </c>
      <c r="Q2" s="27"/>
      <c r="R2" s="49">
        <v>7</v>
      </c>
      <c r="S2" s="49"/>
      <c r="T2" s="48"/>
      <c r="U2" s="57"/>
      <c r="V2" s="49">
        <v>0</v>
      </c>
      <c r="W2" s="49"/>
      <c r="X2" s="49">
        <v>1</v>
      </c>
      <c r="Y2" s="49"/>
      <c r="Z2" s="49">
        <v>2</v>
      </c>
      <c r="AA2" s="49"/>
      <c r="AB2" s="49">
        <v>3</v>
      </c>
      <c r="AC2" s="49"/>
      <c r="AD2" s="49">
        <v>4</v>
      </c>
      <c r="AE2" s="49"/>
      <c r="AF2" s="49">
        <v>5</v>
      </c>
      <c r="AG2" s="49"/>
      <c r="AH2" s="27">
        <v>6</v>
      </c>
      <c r="AI2" s="27"/>
      <c r="AJ2" s="49">
        <v>7</v>
      </c>
      <c r="AK2" s="49"/>
      <c r="AL2" s="48"/>
      <c r="AM2" s="57"/>
      <c r="AN2" s="49">
        <v>0</v>
      </c>
      <c r="AO2" s="49"/>
      <c r="AP2" s="49">
        <v>1</v>
      </c>
      <c r="AQ2" s="49"/>
      <c r="AR2" s="49">
        <v>2</v>
      </c>
      <c r="AS2" s="49"/>
      <c r="AT2" s="49">
        <v>3</v>
      </c>
      <c r="AU2" s="49"/>
      <c r="AV2" s="49">
        <v>4</v>
      </c>
      <c r="AW2" s="49"/>
      <c r="AX2" s="49">
        <v>5</v>
      </c>
      <c r="AY2" s="49"/>
      <c r="AZ2" s="27">
        <v>6</v>
      </c>
      <c r="BA2" s="27"/>
      <c r="BB2" s="49">
        <v>7</v>
      </c>
      <c r="BC2" s="49"/>
      <c r="BD2" s="48"/>
      <c r="BE2" s="57"/>
      <c r="BF2" s="49">
        <v>0</v>
      </c>
      <c r="BG2" s="49"/>
      <c r="BH2" s="49">
        <v>1</v>
      </c>
      <c r="BI2" s="49"/>
      <c r="BJ2" s="49">
        <v>2</v>
      </c>
      <c r="BK2" s="49"/>
      <c r="BL2" s="49">
        <v>3</v>
      </c>
      <c r="BM2" s="49"/>
      <c r="BN2" s="49">
        <v>4</v>
      </c>
      <c r="BO2" s="49"/>
      <c r="BP2" s="49">
        <v>5</v>
      </c>
      <c r="BQ2" s="49"/>
      <c r="BR2" s="27">
        <v>6</v>
      </c>
      <c r="BS2" s="27"/>
      <c r="BT2" s="49">
        <v>7</v>
      </c>
      <c r="BU2" s="49"/>
      <c r="BW2" s="48"/>
      <c r="BX2" s="59">
        <v>0</v>
      </c>
      <c r="BY2" s="59">
        <v>1</v>
      </c>
      <c r="BZ2" s="59">
        <v>2</v>
      </c>
      <c r="CA2" s="59">
        <v>3</v>
      </c>
      <c r="CB2" s="59">
        <v>4</v>
      </c>
      <c r="CC2" s="59">
        <v>5</v>
      </c>
      <c r="CD2" s="59">
        <v>6</v>
      </c>
      <c r="CE2" s="59">
        <v>7</v>
      </c>
      <c r="CF2" s="48"/>
      <c r="CG2" s="59">
        <v>0</v>
      </c>
      <c r="CH2" s="59">
        <v>1</v>
      </c>
      <c r="CI2" s="59">
        <v>2</v>
      </c>
      <c r="CJ2" s="59">
        <v>3</v>
      </c>
      <c r="CK2" s="59">
        <v>4</v>
      </c>
      <c r="CL2" s="59">
        <v>5</v>
      </c>
      <c r="CM2" s="59">
        <v>6</v>
      </c>
      <c r="CN2" s="59">
        <v>7</v>
      </c>
      <c r="CO2" s="48"/>
      <c r="CP2" s="59">
        <v>0</v>
      </c>
      <c r="CQ2" s="59">
        <v>1</v>
      </c>
      <c r="CR2" s="59">
        <v>2</v>
      </c>
      <c r="CS2" s="59">
        <v>3</v>
      </c>
      <c r="CT2" s="59">
        <v>4</v>
      </c>
      <c r="CU2" s="59">
        <v>5</v>
      </c>
      <c r="CV2" s="59">
        <v>6</v>
      </c>
      <c r="CW2" s="59">
        <v>7</v>
      </c>
      <c r="CX2" s="48"/>
      <c r="CY2" s="59">
        <v>0</v>
      </c>
      <c r="CZ2" s="59">
        <v>1</v>
      </c>
      <c r="DA2" s="59">
        <v>2</v>
      </c>
      <c r="DB2" s="59">
        <v>3</v>
      </c>
      <c r="DC2" s="59">
        <v>4</v>
      </c>
      <c r="DD2" s="59">
        <v>5</v>
      </c>
      <c r="DE2" s="59">
        <v>6</v>
      </c>
      <c r="DF2" s="59">
        <v>7</v>
      </c>
    </row>
    <row r="3" spans="2:124" x14ac:dyDescent="0.25">
      <c r="B3" s="48"/>
      <c r="C3" s="57"/>
      <c r="D3" s="1" t="s">
        <v>28</v>
      </c>
      <c r="E3" s="1" t="s">
        <v>29</v>
      </c>
      <c r="F3" s="1" t="s">
        <v>28</v>
      </c>
      <c r="G3" s="1" t="s">
        <v>29</v>
      </c>
      <c r="H3" s="1" t="s">
        <v>28</v>
      </c>
      <c r="I3" s="1" t="s">
        <v>29</v>
      </c>
      <c r="J3" s="1" t="s">
        <v>28</v>
      </c>
      <c r="K3" s="1" t="s">
        <v>29</v>
      </c>
      <c r="L3" s="1" t="s">
        <v>28</v>
      </c>
      <c r="M3" s="1" t="s">
        <v>29</v>
      </c>
      <c r="N3" s="1" t="s">
        <v>28</v>
      </c>
      <c r="O3" s="1" t="s">
        <v>29</v>
      </c>
      <c r="P3" s="1" t="s">
        <v>28</v>
      </c>
      <c r="Q3" s="1" t="s">
        <v>30</v>
      </c>
      <c r="R3" s="1" t="s">
        <v>28</v>
      </c>
      <c r="S3" s="1" t="s">
        <v>30</v>
      </c>
      <c r="T3" s="48"/>
      <c r="U3" s="57"/>
      <c r="V3" s="1" t="s">
        <v>28</v>
      </c>
      <c r="W3" s="1" t="s">
        <v>29</v>
      </c>
      <c r="X3" s="1" t="s">
        <v>28</v>
      </c>
      <c r="Y3" s="1" t="s">
        <v>29</v>
      </c>
      <c r="Z3" s="1" t="s">
        <v>28</v>
      </c>
      <c r="AA3" s="1" t="s">
        <v>29</v>
      </c>
      <c r="AB3" s="1" t="s">
        <v>28</v>
      </c>
      <c r="AC3" s="1" t="s">
        <v>29</v>
      </c>
      <c r="AD3" s="1" t="s">
        <v>28</v>
      </c>
      <c r="AE3" s="1" t="s">
        <v>29</v>
      </c>
      <c r="AF3" s="1" t="s">
        <v>28</v>
      </c>
      <c r="AG3" s="1" t="s">
        <v>29</v>
      </c>
      <c r="AH3" s="1" t="s">
        <v>28</v>
      </c>
      <c r="AI3" s="1" t="s">
        <v>30</v>
      </c>
      <c r="AJ3" s="1" t="s">
        <v>28</v>
      </c>
      <c r="AK3" s="1" t="s">
        <v>30</v>
      </c>
      <c r="AL3" s="48"/>
      <c r="AM3" s="57"/>
      <c r="AN3" s="1" t="s">
        <v>28</v>
      </c>
      <c r="AO3" s="1" t="s">
        <v>29</v>
      </c>
      <c r="AP3" s="1" t="s">
        <v>28</v>
      </c>
      <c r="AQ3" s="1" t="s">
        <v>29</v>
      </c>
      <c r="AR3" s="1" t="s">
        <v>28</v>
      </c>
      <c r="AS3" s="1" t="s">
        <v>29</v>
      </c>
      <c r="AT3" s="1" t="s">
        <v>28</v>
      </c>
      <c r="AU3" s="1" t="s">
        <v>29</v>
      </c>
      <c r="AV3" s="1" t="s">
        <v>28</v>
      </c>
      <c r="AW3" s="1" t="s">
        <v>29</v>
      </c>
      <c r="AX3" s="1" t="s">
        <v>28</v>
      </c>
      <c r="AY3" s="1" t="s">
        <v>29</v>
      </c>
      <c r="AZ3" s="1" t="s">
        <v>28</v>
      </c>
      <c r="BA3" s="1" t="s">
        <v>30</v>
      </c>
      <c r="BB3" s="1" t="s">
        <v>28</v>
      </c>
      <c r="BC3" s="1" t="s">
        <v>30</v>
      </c>
      <c r="BD3" s="48"/>
      <c r="BE3" s="57"/>
      <c r="BF3" s="1" t="s">
        <v>28</v>
      </c>
      <c r="BG3" s="1" t="s">
        <v>29</v>
      </c>
      <c r="BH3" s="1" t="s">
        <v>28</v>
      </c>
      <c r="BI3" s="1" t="s">
        <v>29</v>
      </c>
      <c r="BJ3" s="1" t="s">
        <v>28</v>
      </c>
      <c r="BK3" s="1" t="s">
        <v>29</v>
      </c>
      <c r="BL3" s="1" t="s">
        <v>28</v>
      </c>
      <c r="BM3" s="1" t="s">
        <v>29</v>
      </c>
      <c r="BN3" s="1" t="s">
        <v>28</v>
      </c>
      <c r="BO3" s="1" t="s">
        <v>29</v>
      </c>
      <c r="BP3" s="1" t="s">
        <v>28</v>
      </c>
      <c r="BQ3" s="1" t="s">
        <v>29</v>
      </c>
      <c r="BR3" s="1" t="s">
        <v>28</v>
      </c>
      <c r="BS3" s="1" t="s">
        <v>30</v>
      </c>
      <c r="BT3" s="1" t="s">
        <v>28</v>
      </c>
      <c r="BU3" s="1" t="s">
        <v>30</v>
      </c>
      <c r="BW3" s="48"/>
      <c r="BX3" s="60"/>
      <c r="BY3" s="60"/>
      <c r="BZ3" s="60"/>
      <c r="CA3" s="60"/>
      <c r="CB3" s="60"/>
      <c r="CC3" s="60"/>
      <c r="CD3" s="60"/>
      <c r="CE3" s="60"/>
      <c r="CF3" s="48"/>
      <c r="CG3" s="60"/>
      <c r="CH3" s="60"/>
      <c r="CI3" s="60"/>
      <c r="CJ3" s="60"/>
      <c r="CK3" s="60"/>
      <c r="CL3" s="60"/>
      <c r="CM3" s="60"/>
      <c r="CN3" s="60"/>
      <c r="CO3" s="48"/>
      <c r="CP3" s="60"/>
      <c r="CQ3" s="60"/>
      <c r="CR3" s="60"/>
      <c r="CS3" s="60"/>
      <c r="CT3" s="60"/>
      <c r="CU3" s="60"/>
      <c r="CV3" s="60"/>
      <c r="CW3" s="60"/>
      <c r="CX3" s="48"/>
      <c r="CY3" s="60"/>
      <c r="CZ3" s="60"/>
      <c r="DA3" s="60"/>
      <c r="DB3" s="60"/>
      <c r="DC3" s="60"/>
      <c r="DD3" s="60"/>
      <c r="DE3" s="60"/>
      <c r="DF3" s="60"/>
    </row>
    <row r="4" spans="2:124" ht="21" x14ac:dyDescent="0.25">
      <c r="B4" s="10">
        <v>1</v>
      </c>
      <c r="C4" s="11">
        <v>1</v>
      </c>
      <c r="D4" s="28">
        <v>0</v>
      </c>
      <c r="E4" s="11">
        <f>0.073</f>
        <v>7.2999999999999995E-2</v>
      </c>
      <c r="F4" s="11">
        <f>0.064</f>
        <v>6.4000000000000001E-2</v>
      </c>
      <c r="G4" s="11">
        <v>0.11799999999999999</v>
      </c>
      <c r="H4" s="11">
        <f>0</f>
        <v>0</v>
      </c>
      <c r="I4" s="11">
        <f>0.152</f>
        <v>0.152</v>
      </c>
      <c r="J4" s="11">
        <v>0</v>
      </c>
      <c r="K4" s="11">
        <v>0.215</v>
      </c>
      <c r="L4" s="11">
        <v>0</v>
      </c>
      <c r="M4" s="11">
        <v>0.22800000000000001</v>
      </c>
      <c r="N4" s="11">
        <v>4.5999999999999999E-2</v>
      </c>
      <c r="O4" s="11">
        <v>0.25600000000000001</v>
      </c>
      <c r="P4" s="11">
        <v>0.121</v>
      </c>
      <c r="Q4" s="11">
        <v>0.156</v>
      </c>
      <c r="R4" s="11">
        <v>0.217</v>
      </c>
      <c r="S4" s="11">
        <v>7.2999999999999995E-2</v>
      </c>
      <c r="T4" s="10">
        <v>6</v>
      </c>
      <c r="U4" s="11">
        <v>2</v>
      </c>
      <c r="V4" s="28">
        <v>0</v>
      </c>
      <c r="W4" s="11">
        <v>3.3000000000000002E-2</v>
      </c>
      <c r="X4" s="11">
        <f>0</f>
        <v>0</v>
      </c>
      <c r="Y4" s="11">
        <v>2.9000000000000001E-2</v>
      </c>
      <c r="Z4" s="11">
        <f>0.062</f>
        <v>6.2E-2</v>
      </c>
      <c r="AA4" s="11">
        <v>8.4000000000000005E-2</v>
      </c>
      <c r="AB4" s="11">
        <v>0</v>
      </c>
      <c r="AC4" s="11">
        <v>4.8000000000000001E-2</v>
      </c>
      <c r="AD4" s="11">
        <v>4.5999999999999999E-2</v>
      </c>
      <c r="AE4" s="11">
        <v>0.10299999999999999</v>
      </c>
      <c r="AF4" s="11">
        <v>7.1999999999999995E-2</v>
      </c>
      <c r="AG4" s="11">
        <v>0.121</v>
      </c>
      <c r="AH4" s="11">
        <v>9.5000000000000001E-2</v>
      </c>
      <c r="AI4" s="11">
        <v>0.126</v>
      </c>
      <c r="AJ4" s="11">
        <v>0.09</v>
      </c>
      <c r="AK4" s="11">
        <v>0.10100000000000001</v>
      </c>
      <c r="AL4" s="10">
        <v>4</v>
      </c>
      <c r="AM4" s="11">
        <v>1</v>
      </c>
      <c r="AN4" s="28">
        <v>0.03</v>
      </c>
      <c r="AO4" s="11">
        <v>5.6000000000000001E-2</v>
      </c>
      <c r="AP4" s="11">
        <f>0.035</f>
        <v>3.5000000000000003E-2</v>
      </c>
      <c r="AQ4" s="11">
        <v>7.1999999999999995E-2</v>
      </c>
      <c r="AR4" s="11">
        <f>0.061</f>
        <v>6.0999999999999999E-2</v>
      </c>
      <c r="AS4" s="11">
        <v>5.5E-2</v>
      </c>
      <c r="AT4" s="11">
        <v>9.5000000000000001E-2</v>
      </c>
      <c r="AU4" s="11">
        <v>8.1000000000000003E-2</v>
      </c>
      <c r="AV4" s="11">
        <v>8.5000000000000006E-2</v>
      </c>
      <c r="AW4" s="11">
        <v>0.108</v>
      </c>
      <c r="AX4" s="11">
        <v>9.7000000000000003E-2</v>
      </c>
      <c r="AY4" s="11">
        <v>8.5000000000000006E-2</v>
      </c>
      <c r="AZ4" s="11">
        <v>0.129</v>
      </c>
      <c r="BA4" s="11">
        <v>0.123</v>
      </c>
      <c r="BB4" s="11">
        <v>0.108</v>
      </c>
      <c r="BC4" s="11">
        <v>0.12</v>
      </c>
      <c r="BD4" s="10">
        <v>3</v>
      </c>
      <c r="BE4" s="11">
        <v>3</v>
      </c>
      <c r="BF4" s="28">
        <v>0</v>
      </c>
      <c r="BG4" s="11">
        <v>0</v>
      </c>
      <c r="BH4" s="11">
        <f>0</f>
        <v>0</v>
      </c>
      <c r="BI4" s="11">
        <v>0</v>
      </c>
      <c r="BJ4" s="11">
        <f>0.049</f>
        <v>4.9000000000000002E-2</v>
      </c>
      <c r="BK4" s="11">
        <f>0.049</f>
        <v>4.9000000000000002E-2</v>
      </c>
      <c r="BL4" s="11">
        <v>0</v>
      </c>
      <c r="BM4" s="11">
        <v>0</v>
      </c>
      <c r="BN4" s="11">
        <v>5.3999999999999999E-2</v>
      </c>
      <c r="BO4" s="11">
        <v>0.04</v>
      </c>
      <c r="BP4" s="11">
        <v>0.08</v>
      </c>
      <c r="BQ4" s="11">
        <v>0.08</v>
      </c>
      <c r="BR4" s="11">
        <v>9.0999999999999998E-2</v>
      </c>
      <c r="BS4" s="11">
        <v>0.1</v>
      </c>
      <c r="BT4" s="11">
        <v>0.06</v>
      </c>
      <c r="BU4" s="11">
        <v>8.1000000000000003E-2</v>
      </c>
      <c r="BV4" s="11"/>
      <c r="BW4" s="10">
        <v>1</v>
      </c>
      <c r="BX4" s="11">
        <v>7.2999999999999995E-2</v>
      </c>
      <c r="BY4" s="11">
        <v>5.3999999999999992E-2</v>
      </c>
      <c r="BZ4" s="11">
        <v>0.152</v>
      </c>
      <c r="CA4" s="11">
        <v>0.215</v>
      </c>
      <c r="CB4" s="11">
        <v>0.22800000000000001</v>
      </c>
      <c r="CC4" s="11">
        <v>0.21000000000000002</v>
      </c>
      <c r="CD4" s="11">
        <v>3.5000000000000003E-2</v>
      </c>
      <c r="CE4" s="11">
        <v>-0.14400000000000002</v>
      </c>
      <c r="CF4" s="10">
        <v>6</v>
      </c>
      <c r="CG4" s="11">
        <v>3.3000000000000002E-2</v>
      </c>
      <c r="CH4" s="11">
        <v>2.9000000000000001E-2</v>
      </c>
      <c r="CI4" s="11">
        <v>2.2000000000000006E-2</v>
      </c>
      <c r="CJ4" s="11">
        <v>4.8000000000000001E-2</v>
      </c>
      <c r="CK4" s="11">
        <v>5.6999999999999995E-2</v>
      </c>
      <c r="CL4" s="11">
        <v>4.9000000000000002E-2</v>
      </c>
      <c r="CM4" s="11">
        <v>3.1E-2</v>
      </c>
      <c r="CN4" s="11">
        <v>1.100000000000001E-2</v>
      </c>
      <c r="CO4" s="10">
        <v>4</v>
      </c>
      <c r="CP4" s="11">
        <v>2.6000000000000002E-2</v>
      </c>
      <c r="CQ4" s="11">
        <v>3.6999999999999991E-2</v>
      </c>
      <c r="CR4" s="11">
        <v>-5.9999999999999984E-3</v>
      </c>
      <c r="CS4" s="11">
        <v>-1.3999999999999999E-2</v>
      </c>
      <c r="CT4" s="11">
        <v>2.2999999999999993E-2</v>
      </c>
      <c r="CU4" s="11">
        <v>-1.1999999999999997E-2</v>
      </c>
      <c r="CV4" s="11">
        <v>-6.0000000000000053E-3</v>
      </c>
      <c r="CW4" s="11">
        <v>1.1999999999999997E-2</v>
      </c>
      <c r="CX4" s="10">
        <v>3</v>
      </c>
      <c r="CY4" s="11">
        <v>0</v>
      </c>
      <c r="CZ4" s="11">
        <v>0</v>
      </c>
      <c r="DA4" s="11">
        <v>0</v>
      </c>
      <c r="DB4" s="11">
        <v>0</v>
      </c>
      <c r="DC4" s="11">
        <v>-1.3999999999999999E-2</v>
      </c>
      <c r="DD4" s="11">
        <v>0</v>
      </c>
      <c r="DE4" s="11">
        <v>9.000000000000008E-3</v>
      </c>
      <c r="DF4" s="11">
        <v>2.1000000000000005E-2</v>
      </c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</row>
    <row r="5" spans="2:124" ht="21" x14ac:dyDescent="0.25">
      <c r="B5" s="10">
        <v>9</v>
      </c>
      <c r="C5" s="11">
        <v>1</v>
      </c>
      <c r="D5" s="28">
        <v>3.5999999999999997E-2</v>
      </c>
      <c r="E5" s="11">
        <v>0</v>
      </c>
      <c r="F5" s="11">
        <f>0</f>
        <v>0</v>
      </c>
      <c r="G5" s="11">
        <v>0.11799999999999999</v>
      </c>
      <c r="H5" s="11">
        <f>0</f>
        <v>0</v>
      </c>
      <c r="I5" s="11">
        <f>0.177</f>
        <v>0.17699999999999999</v>
      </c>
      <c r="J5" s="11">
        <v>0</v>
      </c>
      <c r="K5" s="11">
        <v>0.219</v>
      </c>
      <c r="L5" s="11">
        <v>0</v>
      </c>
      <c r="M5" s="11">
        <v>0.22900000000000001</v>
      </c>
      <c r="N5" s="11">
        <v>2.1999999999999999E-2</v>
      </c>
      <c r="O5" s="11">
        <v>0.191</v>
      </c>
      <c r="P5" s="11">
        <v>0.107</v>
      </c>
      <c r="Q5" s="11">
        <v>0.17399999999999999</v>
      </c>
      <c r="R5" s="11">
        <v>0.13800000000000001</v>
      </c>
      <c r="S5" s="11">
        <v>0.13400000000000001</v>
      </c>
      <c r="T5" s="10">
        <v>10</v>
      </c>
      <c r="U5" s="11">
        <v>1</v>
      </c>
      <c r="V5" s="11">
        <v>6.2E-2</v>
      </c>
      <c r="W5" s="11">
        <v>0</v>
      </c>
      <c r="X5" s="11">
        <f>0.076</f>
        <v>7.5999999999999998E-2</v>
      </c>
      <c r="Y5" s="11">
        <v>5.8000000000000003E-2</v>
      </c>
      <c r="Z5" s="11">
        <f>0.07</f>
        <v>7.0000000000000007E-2</v>
      </c>
      <c r="AA5" s="11">
        <f>0.088</f>
        <v>8.7999999999999995E-2</v>
      </c>
      <c r="AB5" s="11">
        <v>9.2999999999999999E-2</v>
      </c>
      <c r="AC5" s="11">
        <v>0.106</v>
      </c>
      <c r="AD5" s="11">
        <v>8.4000000000000005E-2</v>
      </c>
      <c r="AE5" s="11">
        <v>9.7000000000000003E-2</v>
      </c>
      <c r="AF5" s="11">
        <v>0.09</v>
      </c>
      <c r="AG5" s="11">
        <v>6.8000000000000005E-2</v>
      </c>
      <c r="AH5" s="11">
        <v>0.13800000000000001</v>
      </c>
      <c r="AI5" s="11">
        <v>8.6999999999999994E-2</v>
      </c>
      <c r="AJ5" s="11">
        <v>0.17499999999999999</v>
      </c>
      <c r="AK5" s="11">
        <v>8.5999999999999993E-2</v>
      </c>
      <c r="AL5" s="10">
        <v>8</v>
      </c>
      <c r="AM5" s="11">
        <v>2</v>
      </c>
      <c r="AN5" s="28">
        <v>2.3E-2</v>
      </c>
      <c r="AO5" s="11">
        <v>0.19</v>
      </c>
      <c r="AP5" s="11">
        <f>0.029</f>
        <v>2.9000000000000001E-2</v>
      </c>
      <c r="AQ5" s="11">
        <v>6.0999999999999999E-2</v>
      </c>
      <c r="AR5" s="11">
        <f>0.091</f>
        <v>9.0999999999999998E-2</v>
      </c>
      <c r="AS5" s="11">
        <v>0.05</v>
      </c>
      <c r="AT5" s="11">
        <v>7.8E-2</v>
      </c>
      <c r="AU5" s="11">
        <v>8.7999999999999995E-2</v>
      </c>
      <c r="AV5" s="11">
        <v>0.128</v>
      </c>
      <c r="AW5" s="11">
        <v>0.08</v>
      </c>
      <c r="AX5" s="11">
        <v>0.155</v>
      </c>
      <c r="AY5" s="11">
        <v>7.9000000000000001E-2</v>
      </c>
      <c r="AZ5" s="11">
        <v>0.16600000000000001</v>
      </c>
      <c r="BA5" s="11">
        <v>9.8000000000000004E-2</v>
      </c>
      <c r="BB5" s="11">
        <v>0.19600000000000001</v>
      </c>
      <c r="BC5" s="11">
        <v>8.1000000000000003E-2</v>
      </c>
      <c r="BD5" s="10">
        <v>7</v>
      </c>
      <c r="BE5" s="11">
        <v>1</v>
      </c>
      <c r="BF5" s="28">
        <v>0</v>
      </c>
      <c r="BG5" s="11">
        <v>5.3999999999999999E-2</v>
      </c>
      <c r="BH5" s="11">
        <f>0</f>
        <v>0</v>
      </c>
      <c r="BI5" s="11">
        <v>7.5999999999999998E-2</v>
      </c>
      <c r="BJ5" s="11">
        <f>0</f>
        <v>0</v>
      </c>
      <c r="BK5" s="11">
        <f>0.068</f>
        <v>6.8000000000000005E-2</v>
      </c>
      <c r="BL5" s="11">
        <v>0</v>
      </c>
      <c r="BM5" s="11">
        <v>9.1999999999999998E-2</v>
      </c>
      <c r="BN5" s="11">
        <v>0</v>
      </c>
      <c r="BO5" s="11">
        <v>8.7999999999999995E-2</v>
      </c>
      <c r="BP5" s="11">
        <v>0</v>
      </c>
      <c r="BQ5" s="11">
        <v>7.9000000000000001E-2</v>
      </c>
      <c r="BR5" s="11">
        <v>6.7000000000000004E-2</v>
      </c>
      <c r="BS5" s="11">
        <v>8.3000000000000004E-2</v>
      </c>
      <c r="BT5" s="11">
        <v>8.6999999999999994E-2</v>
      </c>
      <c r="BU5" s="11">
        <v>8.1000000000000003E-2</v>
      </c>
      <c r="BV5" s="11"/>
      <c r="BW5" s="10">
        <v>9</v>
      </c>
      <c r="BX5" s="11">
        <v>-3.5999999999999997E-2</v>
      </c>
      <c r="BY5" s="11">
        <v>0.11799999999999999</v>
      </c>
      <c r="BZ5" s="11">
        <v>0.17699999999999999</v>
      </c>
      <c r="CA5" s="11">
        <v>0.219</v>
      </c>
      <c r="CB5" s="11">
        <v>0.22900000000000001</v>
      </c>
      <c r="CC5" s="11">
        <v>0.16900000000000001</v>
      </c>
      <c r="CD5" s="11">
        <v>6.699999999999999E-2</v>
      </c>
      <c r="CE5" s="11">
        <v>-4.0000000000000036E-3</v>
      </c>
      <c r="CF5" s="10">
        <v>10</v>
      </c>
      <c r="CG5" s="11">
        <v>-6.2E-2</v>
      </c>
      <c r="CH5" s="11">
        <v>-1.7999999999999995E-2</v>
      </c>
      <c r="CI5" s="11">
        <v>1.7999999999999988E-2</v>
      </c>
      <c r="CJ5" s="11">
        <v>1.2999999999999998E-2</v>
      </c>
      <c r="CK5" s="11">
        <v>1.2999999999999998E-2</v>
      </c>
      <c r="CL5" s="11">
        <v>-2.1999999999999992E-2</v>
      </c>
      <c r="CM5" s="11">
        <v>-5.1000000000000018E-2</v>
      </c>
      <c r="CN5" s="11">
        <v>-8.8999999999999996E-2</v>
      </c>
      <c r="CO5" s="10">
        <v>8</v>
      </c>
      <c r="CP5" s="11">
        <v>0.16700000000000001</v>
      </c>
      <c r="CQ5" s="11">
        <v>3.2000000000000001E-2</v>
      </c>
      <c r="CR5" s="11">
        <v>-4.0999999999999995E-2</v>
      </c>
      <c r="CS5" s="11">
        <v>9.999999999999995E-3</v>
      </c>
      <c r="CT5" s="11">
        <v>-4.8000000000000001E-2</v>
      </c>
      <c r="CU5" s="11">
        <v>-7.5999999999999998E-2</v>
      </c>
      <c r="CV5" s="11">
        <v>-6.8000000000000005E-2</v>
      </c>
      <c r="CW5" s="11">
        <v>-0.115</v>
      </c>
      <c r="CX5" s="10">
        <v>7</v>
      </c>
      <c r="CY5" s="11">
        <v>5.3999999999999999E-2</v>
      </c>
      <c r="CZ5" s="11">
        <v>7.5999999999999998E-2</v>
      </c>
      <c r="DA5" s="11">
        <v>6.8000000000000005E-2</v>
      </c>
      <c r="DB5" s="11">
        <v>9.1999999999999998E-2</v>
      </c>
      <c r="DC5" s="11">
        <v>8.7999999999999995E-2</v>
      </c>
      <c r="DD5" s="11">
        <v>7.9000000000000001E-2</v>
      </c>
      <c r="DE5" s="11">
        <v>1.6E-2</v>
      </c>
      <c r="DF5" s="11">
        <v>-5.9999999999999915E-3</v>
      </c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</row>
    <row r="6" spans="2:124" ht="21" x14ac:dyDescent="0.25">
      <c r="B6" s="10">
        <v>13</v>
      </c>
      <c r="C6" s="11">
        <v>2</v>
      </c>
      <c r="D6" s="28">
        <v>0</v>
      </c>
      <c r="E6" s="11">
        <v>0</v>
      </c>
      <c r="F6" s="11">
        <v>0</v>
      </c>
      <c r="G6" s="11">
        <v>3.4000000000000002E-2</v>
      </c>
      <c r="H6" s="11">
        <f>0</f>
        <v>0</v>
      </c>
      <c r="I6" s="11">
        <f>0.07</f>
        <v>7.0000000000000007E-2</v>
      </c>
      <c r="J6" s="11">
        <v>0</v>
      </c>
      <c r="K6" s="11">
        <v>0.115</v>
      </c>
      <c r="L6" s="11">
        <v>4.5999999999999999E-2</v>
      </c>
      <c r="M6" s="11">
        <v>0.109</v>
      </c>
      <c r="N6" s="11">
        <v>8.2000000000000003E-2</v>
      </c>
      <c r="O6" s="11">
        <v>0.13600000000000001</v>
      </c>
      <c r="P6" s="11">
        <v>9.5000000000000001E-2</v>
      </c>
      <c r="Q6" s="11">
        <v>0.14099999999999999</v>
      </c>
      <c r="R6" s="11">
        <v>0.13200000000000001</v>
      </c>
      <c r="S6" s="11">
        <v>0.11799999999999999</v>
      </c>
      <c r="T6" s="10">
        <v>14</v>
      </c>
      <c r="U6" s="11">
        <v>1</v>
      </c>
      <c r="V6" s="28">
        <v>0</v>
      </c>
      <c r="W6" s="11">
        <v>3.2000000000000001E-2</v>
      </c>
      <c r="X6" s="11">
        <v>3.2000000000000001E-2</v>
      </c>
      <c r="Y6" s="11">
        <v>0.12</v>
      </c>
      <c r="Z6" s="11">
        <f>0.036</f>
        <v>3.5999999999999997E-2</v>
      </c>
      <c r="AA6" s="11">
        <f>0.111</f>
        <v>0.111</v>
      </c>
      <c r="AB6" s="11">
        <v>0.05</v>
      </c>
      <c r="AC6" s="11">
        <v>0.14799999999999999</v>
      </c>
      <c r="AD6" s="11">
        <v>8.1000000000000003E-2</v>
      </c>
      <c r="AE6" s="11">
        <v>0.161</v>
      </c>
      <c r="AF6" s="11">
        <v>0.107</v>
      </c>
      <c r="AG6" s="11">
        <v>0.129</v>
      </c>
      <c r="AH6" s="11">
        <v>0.12</v>
      </c>
      <c r="AI6" s="11">
        <v>0.124</v>
      </c>
      <c r="AJ6" s="11">
        <v>0.20100000000000001</v>
      </c>
      <c r="AK6" s="11">
        <v>0.13900000000000001</v>
      </c>
      <c r="AL6" s="10">
        <v>12</v>
      </c>
      <c r="AM6" s="11">
        <v>2</v>
      </c>
      <c r="AN6" s="28">
        <v>9.6000000000000002E-2</v>
      </c>
      <c r="AO6" s="11">
        <v>0</v>
      </c>
      <c r="AP6" s="11">
        <f>0</f>
        <v>0</v>
      </c>
      <c r="AQ6" s="11">
        <v>5.0999999999999997E-2</v>
      </c>
      <c r="AR6" s="11">
        <f>0.06</f>
        <v>0.06</v>
      </c>
      <c r="AS6" s="11">
        <f>0.033</f>
        <v>3.3000000000000002E-2</v>
      </c>
      <c r="AT6" s="11">
        <v>4.2999999999999997E-2</v>
      </c>
      <c r="AU6" s="11">
        <v>4.2000000000000003E-2</v>
      </c>
      <c r="AV6" s="11">
        <v>0.106</v>
      </c>
      <c r="AW6" s="11">
        <v>7.5999999999999998E-2</v>
      </c>
      <c r="AX6" s="11">
        <v>0.13200000000000001</v>
      </c>
      <c r="AY6" s="11">
        <v>9.0999999999999998E-2</v>
      </c>
      <c r="AZ6" s="11">
        <v>0.154</v>
      </c>
      <c r="BA6" s="11">
        <v>0.127</v>
      </c>
      <c r="BB6" s="11">
        <v>0.187</v>
      </c>
      <c r="BC6" s="11">
        <v>0.106</v>
      </c>
      <c r="BD6" s="10">
        <v>11</v>
      </c>
      <c r="BE6" s="11">
        <v>1</v>
      </c>
      <c r="BF6" s="28">
        <v>0</v>
      </c>
      <c r="BG6" s="11">
        <v>6.3E-2</v>
      </c>
      <c r="BH6" s="11">
        <v>0</v>
      </c>
      <c r="BI6" s="11">
        <v>0.14399999999999999</v>
      </c>
      <c r="BJ6" s="11">
        <v>0</v>
      </c>
      <c r="BK6" s="11">
        <v>0.14599999999999999</v>
      </c>
      <c r="BL6" s="11">
        <v>0</v>
      </c>
      <c r="BM6" s="11">
        <v>0.20200000000000001</v>
      </c>
      <c r="BN6" s="11">
        <v>0</v>
      </c>
      <c r="BO6" s="11">
        <v>0.17100000000000001</v>
      </c>
      <c r="BP6" s="11">
        <v>4.3999999999999997E-2</v>
      </c>
      <c r="BQ6" s="11">
        <v>0.18</v>
      </c>
      <c r="BR6" s="11">
        <v>6.6000000000000003E-2</v>
      </c>
      <c r="BS6" s="11">
        <v>0.16400000000000001</v>
      </c>
      <c r="BT6" s="11">
        <v>7.0999999999999994E-2</v>
      </c>
      <c r="BU6" s="11">
        <v>0.16200000000000001</v>
      </c>
      <c r="BV6" s="11"/>
      <c r="BW6" s="10">
        <v>13</v>
      </c>
      <c r="BX6" s="11">
        <v>0</v>
      </c>
      <c r="BY6" s="11">
        <v>3.4000000000000002E-2</v>
      </c>
      <c r="BZ6" s="11">
        <v>7.0000000000000007E-2</v>
      </c>
      <c r="CA6" s="11">
        <v>0.115</v>
      </c>
      <c r="CB6" s="11">
        <v>6.3E-2</v>
      </c>
      <c r="CC6" s="11">
        <v>5.4000000000000006E-2</v>
      </c>
      <c r="CD6" s="11">
        <v>4.5999999999999985E-2</v>
      </c>
      <c r="CE6" s="11">
        <v>-1.4000000000000012E-2</v>
      </c>
      <c r="CF6" s="10">
        <v>14</v>
      </c>
      <c r="CG6" s="11">
        <v>3.2000000000000001E-2</v>
      </c>
      <c r="CH6" s="11">
        <v>8.7999999999999995E-2</v>
      </c>
      <c r="CI6" s="11">
        <v>7.5000000000000011E-2</v>
      </c>
      <c r="CJ6" s="11">
        <v>9.799999999999999E-2</v>
      </c>
      <c r="CK6" s="11">
        <v>0.08</v>
      </c>
      <c r="CL6" s="11">
        <v>2.2000000000000006E-2</v>
      </c>
      <c r="CM6" s="11">
        <v>4.0000000000000036E-3</v>
      </c>
      <c r="CN6" s="11">
        <v>-6.2E-2</v>
      </c>
      <c r="CO6" s="10">
        <v>12</v>
      </c>
      <c r="CP6" s="11">
        <v>-9.6000000000000002E-2</v>
      </c>
      <c r="CQ6" s="11">
        <v>5.0999999999999997E-2</v>
      </c>
      <c r="CR6" s="11">
        <v>-2.6999999999999996E-2</v>
      </c>
      <c r="CS6" s="11">
        <v>-9.9999999999999395E-4</v>
      </c>
      <c r="CT6" s="11">
        <v>-0.03</v>
      </c>
      <c r="CU6" s="11">
        <v>-4.1000000000000009E-2</v>
      </c>
      <c r="CV6" s="11">
        <v>-2.6999999999999996E-2</v>
      </c>
      <c r="CW6" s="11">
        <v>-8.1000000000000003E-2</v>
      </c>
      <c r="CX6" s="10">
        <v>11</v>
      </c>
      <c r="CY6" s="11">
        <v>6.3E-2</v>
      </c>
      <c r="CZ6" s="11">
        <v>0.14399999999999999</v>
      </c>
      <c r="DA6" s="11">
        <v>0.14599999999999999</v>
      </c>
      <c r="DB6" s="11">
        <v>0.20200000000000001</v>
      </c>
      <c r="DC6" s="11">
        <v>0.17100000000000001</v>
      </c>
      <c r="DD6" s="11">
        <v>0.13600000000000001</v>
      </c>
      <c r="DE6" s="11">
        <v>9.8000000000000004E-2</v>
      </c>
      <c r="DF6" s="11">
        <v>9.1000000000000011E-2</v>
      </c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</row>
    <row r="7" spans="2:124" ht="21" x14ac:dyDescent="0.25">
      <c r="B7" s="10">
        <v>17</v>
      </c>
      <c r="C7" s="11">
        <v>2</v>
      </c>
      <c r="D7" s="28">
        <v>6.9000000000000006E-2</v>
      </c>
      <c r="E7" s="11">
        <v>0</v>
      </c>
      <c r="F7" s="11">
        <v>3.2000000000000001E-2</v>
      </c>
      <c r="G7" s="11">
        <v>4.2999999999999997E-2</v>
      </c>
      <c r="H7" s="11">
        <f>0.069</f>
        <v>6.9000000000000006E-2</v>
      </c>
      <c r="I7" s="11">
        <f>0.062</f>
        <v>6.2E-2</v>
      </c>
      <c r="J7" s="11">
        <v>4.9000000000000002E-2</v>
      </c>
      <c r="K7" s="11">
        <v>0.10199999999999999</v>
      </c>
      <c r="L7" s="11">
        <v>6.2E-2</v>
      </c>
      <c r="M7" s="11">
        <v>9.7000000000000003E-2</v>
      </c>
      <c r="N7" s="11">
        <v>0.112</v>
      </c>
      <c r="O7" s="11">
        <v>9.7000000000000003E-2</v>
      </c>
      <c r="P7" s="11">
        <v>0.13100000000000001</v>
      </c>
      <c r="Q7" s="11">
        <v>6.9000000000000006E-2</v>
      </c>
      <c r="R7" s="11">
        <v>0.13900000000000001</v>
      </c>
      <c r="S7" s="11">
        <v>6.9000000000000006E-2</v>
      </c>
      <c r="T7" s="10">
        <v>18</v>
      </c>
      <c r="U7" s="11">
        <v>1</v>
      </c>
      <c r="V7" s="28">
        <v>1.7000000000000001E-2</v>
      </c>
      <c r="W7" s="11">
        <v>0</v>
      </c>
      <c r="X7" s="11">
        <v>0</v>
      </c>
      <c r="Y7" s="11">
        <v>8.6999999999999994E-2</v>
      </c>
      <c r="Z7" s="11">
        <f>0</f>
        <v>0</v>
      </c>
      <c r="AA7" s="11">
        <f>0.089</f>
        <v>8.8999999999999996E-2</v>
      </c>
      <c r="AB7" s="11">
        <v>0</v>
      </c>
      <c r="AC7" s="11">
        <v>9.7000000000000003E-2</v>
      </c>
      <c r="AD7" s="11">
        <v>0</v>
      </c>
      <c r="AE7" s="11">
        <v>0.13600000000000001</v>
      </c>
      <c r="AF7" s="11">
        <v>6.7000000000000004E-2</v>
      </c>
      <c r="AG7" s="11">
        <v>0.14899999999999999</v>
      </c>
      <c r="AH7" s="11">
        <v>0.09</v>
      </c>
      <c r="AI7" s="11">
        <v>0.13800000000000001</v>
      </c>
      <c r="AJ7" s="11">
        <v>0.126</v>
      </c>
      <c r="AK7" s="11">
        <v>0.11899999999999999</v>
      </c>
      <c r="AL7" s="10">
        <v>15</v>
      </c>
      <c r="AM7" s="11">
        <v>3</v>
      </c>
      <c r="AN7" s="28">
        <v>0</v>
      </c>
      <c r="AO7" s="11">
        <v>0</v>
      </c>
      <c r="AP7" s="11">
        <v>4.2999999999999997E-2</v>
      </c>
      <c r="AQ7" s="11">
        <v>0</v>
      </c>
      <c r="AR7" s="11">
        <f>0.08</f>
        <v>0.08</v>
      </c>
      <c r="AS7" s="11">
        <f>0.056</f>
        <v>5.6000000000000001E-2</v>
      </c>
      <c r="AT7" s="11">
        <v>2.1000000000000001E-2</v>
      </c>
      <c r="AU7" s="11">
        <v>0</v>
      </c>
      <c r="AV7" s="11">
        <v>4.7E-2</v>
      </c>
      <c r="AW7" s="11">
        <v>0</v>
      </c>
      <c r="AX7" s="11">
        <v>7.9000000000000001E-2</v>
      </c>
      <c r="AY7" s="11">
        <v>5.0999999999999997E-2</v>
      </c>
      <c r="AZ7" s="11">
        <v>0.11</v>
      </c>
      <c r="BA7" s="11">
        <v>9.5000000000000001E-2</v>
      </c>
      <c r="BB7" s="11">
        <v>9.2999999999999999E-2</v>
      </c>
      <c r="BC7" s="11">
        <v>0.104</v>
      </c>
      <c r="BD7" s="10">
        <v>16</v>
      </c>
      <c r="BE7" s="11">
        <v>3</v>
      </c>
      <c r="BF7" s="28">
        <v>0</v>
      </c>
      <c r="BG7" s="11">
        <v>0.14399999999999999</v>
      </c>
      <c r="BH7" s="11">
        <v>0</v>
      </c>
      <c r="BI7" s="11">
        <v>9.6000000000000002E-2</v>
      </c>
      <c r="BJ7" s="11">
        <f>0</f>
        <v>0</v>
      </c>
      <c r="BK7" s="11">
        <f>0.096</f>
        <v>9.6000000000000002E-2</v>
      </c>
      <c r="BL7" s="11">
        <v>0</v>
      </c>
      <c r="BM7" s="11">
        <v>0.13900000000000001</v>
      </c>
      <c r="BN7" s="11">
        <v>0</v>
      </c>
      <c r="BO7" s="11">
        <v>0.15</v>
      </c>
      <c r="BP7" s="11">
        <v>0</v>
      </c>
      <c r="BQ7" s="11">
        <v>0.182</v>
      </c>
      <c r="BR7" s="11">
        <v>2.8000000000000001E-2</v>
      </c>
      <c r="BS7" s="11">
        <v>0.17899999999999999</v>
      </c>
      <c r="BT7" s="11">
        <v>5.1999999999999998E-2</v>
      </c>
      <c r="BU7" s="11">
        <v>0.2</v>
      </c>
      <c r="BV7" s="11"/>
      <c r="BW7" s="10">
        <v>17</v>
      </c>
      <c r="BX7" s="11">
        <v>-6.9000000000000006E-2</v>
      </c>
      <c r="BY7" s="11">
        <v>1.0999999999999996E-2</v>
      </c>
      <c r="BZ7" s="11">
        <v>-7.0000000000000062E-3</v>
      </c>
      <c r="CA7" s="11">
        <v>5.2999999999999992E-2</v>
      </c>
      <c r="CB7" s="11">
        <v>3.5000000000000003E-2</v>
      </c>
      <c r="CC7" s="11">
        <v>-1.4999999999999999E-2</v>
      </c>
      <c r="CD7" s="11">
        <v>-6.2E-2</v>
      </c>
      <c r="CE7" s="11">
        <v>-7.0000000000000007E-2</v>
      </c>
      <c r="CF7" s="10">
        <v>18</v>
      </c>
      <c r="CG7" s="11">
        <v>-1.7000000000000001E-2</v>
      </c>
      <c r="CH7" s="11">
        <v>8.6999999999999994E-2</v>
      </c>
      <c r="CI7" s="11">
        <v>8.8999999999999996E-2</v>
      </c>
      <c r="CJ7" s="11">
        <v>9.7000000000000003E-2</v>
      </c>
      <c r="CK7" s="11">
        <v>0.13600000000000001</v>
      </c>
      <c r="CL7" s="11">
        <v>8.199999999999999E-2</v>
      </c>
      <c r="CM7" s="11">
        <v>4.8000000000000015E-2</v>
      </c>
      <c r="CN7" s="11">
        <v>-7.0000000000000062E-3</v>
      </c>
      <c r="CO7" s="10">
        <v>15</v>
      </c>
      <c r="CP7" s="11">
        <v>0</v>
      </c>
      <c r="CQ7" s="11">
        <v>-4.2999999999999997E-2</v>
      </c>
      <c r="CR7" s="11">
        <v>-2.4E-2</v>
      </c>
      <c r="CS7" s="11">
        <v>-2.1000000000000001E-2</v>
      </c>
      <c r="CT7" s="11">
        <v>-4.7E-2</v>
      </c>
      <c r="CU7" s="11">
        <v>-2.8000000000000004E-2</v>
      </c>
      <c r="CV7" s="11">
        <v>-1.4999999999999999E-2</v>
      </c>
      <c r="CW7" s="11">
        <v>1.0999999999999996E-2</v>
      </c>
      <c r="CX7" s="10">
        <v>16</v>
      </c>
      <c r="CY7" s="11">
        <v>0.14399999999999999</v>
      </c>
      <c r="CZ7" s="11">
        <v>9.6000000000000002E-2</v>
      </c>
      <c r="DA7" s="11">
        <v>9.6000000000000002E-2</v>
      </c>
      <c r="DB7" s="11">
        <v>0.13900000000000001</v>
      </c>
      <c r="DC7" s="11">
        <v>0.15</v>
      </c>
      <c r="DD7" s="11">
        <v>0.182</v>
      </c>
      <c r="DE7" s="11">
        <v>0.151</v>
      </c>
      <c r="DF7" s="11">
        <v>0.14800000000000002</v>
      </c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</row>
    <row r="8" spans="2:124" ht="21" x14ac:dyDescent="0.25">
      <c r="B8" s="10">
        <v>20</v>
      </c>
      <c r="C8" s="11">
        <v>2</v>
      </c>
      <c r="D8" s="28">
        <v>2.7E-2</v>
      </c>
      <c r="E8" s="11">
        <v>0</v>
      </c>
      <c r="F8" s="11">
        <f>0.012</f>
        <v>1.2E-2</v>
      </c>
      <c r="G8" s="11">
        <v>6.3E-2</v>
      </c>
      <c r="H8" s="11">
        <f>0.026</f>
        <v>2.5999999999999999E-2</v>
      </c>
      <c r="I8" s="11">
        <f>0.088</f>
        <v>8.7999999999999995E-2</v>
      </c>
      <c r="J8" s="11">
        <v>3.7999999999999999E-2</v>
      </c>
      <c r="K8" s="11">
        <v>0.14599999999999999</v>
      </c>
      <c r="L8" s="11">
        <v>5.8000000000000003E-2</v>
      </c>
      <c r="M8" s="11">
        <v>0.11</v>
      </c>
      <c r="N8" s="11">
        <v>9.8000000000000004E-2</v>
      </c>
      <c r="O8" s="11">
        <v>0.115</v>
      </c>
      <c r="P8" s="11">
        <v>0.13300000000000001</v>
      </c>
      <c r="Q8" s="11">
        <v>8.2000000000000003E-2</v>
      </c>
      <c r="R8" s="11">
        <v>0.184</v>
      </c>
      <c r="S8" s="11">
        <v>8.8999999999999996E-2</v>
      </c>
      <c r="T8" s="10">
        <v>22</v>
      </c>
      <c r="U8" s="11">
        <v>3</v>
      </c>
      <c r="V8" s="28">
        <v>0.02</v>
      </c>
      <c r="W8" s="11">
        <v>0</v>
      </c>
      <c r="X8" s="11">
        <f>0.05</f>
        <v>0.05</v>
      </c>
      <c r="Y8" s="11">
        <v>5.6000000000000001E-2</v>
      </c>
      <c r="Z8" s="11">
        <f>0.047</f>
        <v>4.7E-2</v>
      </c>
      <c r="AA8" s="11">
        <f>0.092</f>
        <v>9.1999999999999998E-2</v>
      </c>
      <c r="AB8" s="11">
        <v>0.05</v>
      </c>
      <c r="AC8" s="11">
        <v>9.9000000000000005E-2</v>
      </c>
      <c r="AD8" s="11">
        <v>4.3999999999999997E-2</v>
      </c>
      <c r="AE8" s="11">
        <v>0.09</v>
      </c>
      <c r="AF8" s="11">
        <v>7.2999999999999995E-2</v>
      </c>
      <c r="AG8" s="11">
        <v>0.121</v>
      </c>
      <c r="AH8" s="11">
        <v>9.1999999999999998E-2</v>
      </c>
      <c r="AI8" s="11">
        <v>0.112</v>
      </c>
      <c r="AJ8" s="11">
        <v>0.124</v>
      </c>
      <c r="AK8" s="11">
        <v>0.126</v>
      </c>
      <c r="AL8" s="10">
        <v>21</v>
      </c>
      <c r="AM8" s="11">
        <v>2</v>
      </c>
      <c r="AN8" s="28">
        <v>0</v>
      </c>
      <c r="AO8" s="11">
        <v>0</v>
      </c>
      <c r="AP8" s="11">
        <f>0</f>
        <v>0</v>
      </c>
      <c r="AQ8" s="11">
        <v>0</v>
      </c>
      <c r="AR8" s="11">
        <f>0.016</f>
        <v>1.6E-2</v>
      </c>
      <c r="AS8" s="11">
        <f>0.032</f>
        <v>3.2000000000000001E-2</v>
      </c>
      <c r="AT8" s="11">
        <v>0</v>
      </c>
      <c r="AU8" s="11">
        <v>0.05</v>
      </c>
      <c r="AV8" s="11">
        <v>0.04</v>
      </c>
      <c r="AW8" s="11">
        <v>5.8000000000000003E-2</v>
      </c>
      <c r="AX8" s="11">
        <v>8.7999999999999995E-2</v>
      </c>
      <c r="AY8" s="11">
        <v>5.0999999999999997E-2</v>
      </c>
      <c r="AZ8" s="11">
        <v>0.111</v>
      </c>
      <c r="BA8" s="11">
        <v>5.1999999999999998E-2</v>
      </c>
      <c r="BB8" s="11">
        <v>0.11600000000000001</v>
      </c>
      <c r="BC8" s="11">
        <v>7.4999999999999997E-2</v>
      </c>
      <c r="BD8" s="10">
        <v>23</v>
      </c>
      <c r="BE8" s="11">
        <v>2</v>
      </c>
      <c r="BF8" s="28">
        <v>0</v>
      </c>
      <c r="BG8" s="11">
        <v>6.8000000000000005E-2</v>
      </c>
      <c r="BH8" s="11">
        <f>0.024</f>
        <v>2.4E-2</v>
      </c>
      <c r="BI8" s="11">
        <v>6.4000000000000001E-2</v>
      </c>
      <c r="BJ8" s="11">
        <f>0.036</f>
        <v>3.5999999999999997E-2</v>
      </c>
      <c r="BK8" s="11">
        <v>8.4000000000000005E-2</v>
      </c>
      <c r="BL8" s="11">
        <v>2.5000000000000001E-2</v>
      </c>
      <c r="BM8" s="11">
        <v>8.2000000000000003E-2</v>
      </c>
      <c r="BN8" s="11">
        <v>3.6999999999999998E-2</v>
      </c>
      <c r="BO8" s="11">
        <v>0.105</v>
      </c>
      <c r="BP8" s="11">
        <v>5.8999999999999997E-2</v>
      </c>
      <c r="BQ8" s="11">
        <v>0.123</v>
      </c>
      <c r="BR8" s="11">
        <v>9.8000000000000004E-2</v>
      </c>
      <c r="BS8" s="11">
        <v>0.129</v>
      </c>
      <c r="BT8" s="11">
        <v>0.112</v>
      </c>
      <c r="BU8" s="11">
        <v>0.11</v>
      </c>
      <c r="BV8" s="11"/>
      <c r="BW8" s="10">
        <v>20</v>
      </c>
      <c r="BX8" s="11">
        <v>-2.7E-2</v>
      </c>
      <c r="BY8" s="11">
        <v>5.1000000000000004E-2</v>
      </c>
      <c r="BZ8" s="11">
        <v>6.2E-2</v>
      </c>
      <c r="CA8" s="11">
        <v>0.10799999999999998</v>
      </c>
      <c r="CB8" s="11">
        <v>5.1999999999999998E-2</v>
      </c>
      <c r="CC8" s="11">
        <v>1.7000000000000001E-2</v>
      </c>
      <c r="CD8" s="11">
        <v>-5.1000000000000004E-2</v>
      </c>
      <c r="CE8" s="11">
        <v>-9.5000000000000001E-2</v>
      </c>
      <c r="CF8" s="10">
        <v>22</v>
      </c>
      <c r="CG8" s="11">
        <v>-0.02</v>
      </c>
      <c r="CH8" s="11">
        <v>5.9999999999999984E-3</v>
      </c>
      <c r="CI8" s="11">
        <v>4.4999999999999998E-2</v>
      </c>
      <c r="CJ8" s="11">
        <v>4.9000000000000002E-2</v>
      </c>
      <c r="CK8" s="11">
        <v>4.5999999999999999E-2</v>
      </c>
      <c r="CL8" s="11">
        <v>4.8000000000000001E-2</v>
      </c>
      <c r="CM8" s="11">
        <v>2.0000000000000004E-2</v>
      </c>
      <c r="CN8" s="11">
        <v>2.0000000000000018E-3</v>
      </c>
      <c r="CO8" s="10">
        <v>21</v>
      </c>
      <c r="CP8" s="11">
        <v>0</v>
      </c>
      <c r="CQ8" s="11">
        <v>0</v>
      </c>
      <c r="CR8" s="11">
        <v>1.6E-2</v>
      </c>
      <c r="CS8" s="11">
        <v>0.05</v>
      </c>
      <c r="CT8" s="11">
        <v>1.8000000000000002E-2</v>
      </c>
      <c r="CU8" s="11">
        <v>-3.6999999999999998E-2</v>
      </c>
      <c r="CV8" s="11">
        <v>-5.9000000000000004E-2</v>
      </c>
      <c r="CW8" s="11">
        <v>-4.1000000000000009E-2</v>
      </c>
      <c r="CX8" s="10">
        <v>23</v>
      </c>
      <c r="CY8" s="11">
        <v>6.8000000000000005E-2</v>
      </c>
      <c r="CZ8" s="11">
        <v>0.04</v>
      </c>
      <c r="DA8" s="11">
        <v>4.8000000000000008E-2</v>
      </c>
      <c r="DB8" s="11">
        <v>5.7000000000000002E-2</v>
      </c>
      <c r="DC8" s="11">
        <v>6.8000000000000005E-2</v>
      </c>
      <c r="DD8" s="11">
        <v>6.4000000000000001E-2</v>
      </c>
      <c r="DE8" s="11">
        <v>3.1E-2</v>
      </c>
      <c r="DF8" s="11">
        <v>-2.0000000000000018E-3</v>
      </c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</row>
    <row r="9" spans="2:124" ht="21" x14ac:dyDescent="0.25">
      <c r="B9" s="10">
        <v>25</v>
      </c>
      <c r="C9" s="11">
        <v>3</v>
      </c>
      <c r="D9" s="28">
        <v>7.9000000000000001E-2</v>
      </c>
      <c r="E9" s="11">
        <v>0</v>
      </c>
      <c r="F9" s="11">
        <v>0</v>
      </c>
      <c r="G9" s="11">
        <v>0</v>
      </c>
      <c r="H9" s="11">
        <f>0.019</f>
        <v>1.9E-2</v>
      </c>
      <c r="I9" s="11">
        <f>0.02</f>
        <v>0.02</v>
      </c>
      <c r="J9" s="11">
        <v>3.7999999999999999E-2</v>
      </c>
      <c r="K9" s="11">
        <v>4.3999999999999997E-2</v>
      </c>
      <c r="L9" s="11">
        <v>0.112</v>
      </c>
      <c r="M9" s="11">
        <v>7.4999999999999997E-2</v>
      </c>
      <c r="N9" s="11">
        <v>0.14499999999999999</v>
      </c>
      <c r="O9" s="11">
        <v>7.8E-2</v>
      </c>
      <c r="P9" s="11">
        <v>0.16300000000000001</v>
      </c>
      <c r="Q9" s="11">
        <v>0</v>
      </c>
      <c r="R9" s="11">
        <v>0.17799999999999999</v>
      </c>
      <c r="S9" s="11">
        <v>4.8000000000000001E-2</v>
      </c>
      <c r="T9" s="10">
        <v>26</v>
      </c>
      <c r="U9" s="11">
        <v>1</v>
      </c>
      <c r="V9" s="28">
        <v>5.5E-2</v>
      </c>
      <c r="W9" s="11">
        <v>0</v>
      </c>
      <c r="X9" s="11">
        <f>0</f>
        <v>0</v>
      </c>
      <c r="Y9" s="11">
        <v>0.10299999999999999</v>
      </c>
      <c r="Z9" s="11">
        <f>0.012</f>
        <v>1.2E-2</v>
      </c>
      <c r="AA9" s="11">
        <f>0.079</f>
        <v>7.9000000000000001E-2</v>
      </c>
      <c r="AB9" s="11">
        <v>0</v>
      </c>
      <c r="AC9" s="11">
        <v>0.11899999999999999</v>
      </c>
      <c r="AD9" s="11">
        <v>0.05</v>
      </c>
      <c r="AE9" s="11">
        <v>0.107</v>
      </c>
      <c r="AF9" s="11">
        <v>0.10100000000000001</v>
      </c>
      <c r="AG9" s="11">
        <v>3.5000000000000003E-2</v>
      </c>
      <c r="AH9" s="11">
        <v>0.151</v>
      </c>
      <c r="AI9" s="11">
        <v>5.8999999999999997E-2</v>
      </c>
      <c r="AJ9" s="11">
        <v>0.186</v>
      </c>
      <c r="AK9" s="11">
        <v>6.3E-2</v>
      </c>
      <c r="AL9" s="10">
        <v>24</v>
      </c>
      <c r="AM9" s="11">
        <v>1</v>
      </c>
      <c r="AN9" s="28">
        <v>5.5E-2</v>
      </c>
      <c r="AO9" s="11">
        <v>0</v>
      </c>
      <c r="AP9" s="11">
        <f>0.048</f>
        <v>4.8000000000000001E-2</v>
      </c>
      <c r="AQ9" s="11">
        <v>5.2999999999999999E-2</v>
      </c>
      <c r="AR9" s="11">
        <f>0.056</f>
        <v>5.6000000000000001E-2</v>
      </c>
      <c r="AS9" s="11">
        <f>0.078</f>
        <v>7.8E-2</v>
      </c>
      <c r="AT9" s="11">
        <v>9.6000000000000002E-2</v>
      </c>
      <c r="AU9" s="11">
        <v>0.104</v>
      </c>
      <c r="AV9" s="11">
        <v>8.1000000000000003E-2</v>
      </c>
      <c r="AW9" s="11">
        <v>0.10199999999999999</v>
      </c>
      <c r="AX9" s="11">
        <v>0.113</v>
      </c>
      <c r="AY9" s="11">
        <v>0.10100000000000001</v>
      </c>
      <c r="AZ9" s="11">
        <v>0.121</v>
      </c>
      <c r="BA9" s="11">
        <v>0.106</v>
      </c>
      <c r="BB9" s="11">
        <v>0.14599999999999999</v>
      </c>
      <c r="BC9" s="11">
        <v>0.106</v>
      </c>
      <c r="BD9" s="10">
        <v>27</v>
      </c>
      <c r="BE9" s="11">
        <v>1</v>
      </c>
      <c r="BF9" s="28">
        <v>4.5999999999999999E-2</v>
      </c>
      <c r="BG9" s="11">
        <v>0</v>
      </c>
      <c r="BH9" s="11">
        <f>0.033</f>
        <v>3.3000000000000002E-2</v>
      </c>
      <c r="BI9" s="11">
        <v>4.7E-2</v>
      </c>
      <c r="BJ9" s="11">
        <f>0.062</f>
        <v>6.2E-2</v>
      </c>
      <c r="BK9" s="11">
        <f>0.057</f>
        <v>5.7000000000000002E-2</v>
      </c>
      <c r="BL9" s="11">
        <v>3.3000000000000002E-2</v>
      </c>
      <c r="BM9" s="11">
        <v>7.8E-2</v>
      </c>
      <c r="BN9" s="11">
        <v>7.0999999999999994E-2</v>
      </c>
      <c r="BO9" s="11">
        <v>6.2E-2</v>
      </c>
      <c r="BP9" s="11">
        <v>0.107</v>
      </c>
      <c r="BQ9" s="11">
        <v>0.09</v>
      </c>
      <c r="BR9" s="11">
        <v>0.11600000000000001</v>
      </c>
      <c r="BS9" s="11">
        <v>9.1999999999999998E-2</v>
      </c>
      <c r="BT9" s="11">
        <v>0.13600000000000001</v>
      </c>
      <c r="BU9" s="11">
        <v>8.7999999999999995E-2</v>
      </c>
      <c r="BV9" s="11"/>
      <c r="BW9" s="10">
        <v>25</v>
      </c>
      <c r="BX9" s="11">
        <v>-7.9000000000000001E-2</v>
      </c>
      <c r="BY9" s="11">
        <v>0</v>
      </c>
      <c r="BZ9" s="11">
        <v>1.0000000000000009E-3</v>
      </c>
      <c r="CA9" s="11">
        <v>5.9999999999999984E-3</v>
      </c>
      <c r="CB9" s="11">
        <v>-3.7000000000000005E-2</v>
      </c>
      <c r="CC9" s="11">
        <v>-6.699999999999999E-2</v>
      </c>
      <c r="CD9" s="11">
        <v>-0.16300000000000001</v>
      </c>
      <c r="CE9" s="11">
        <v>-0.13</v>
      </c>
      <c r="CF9" s="10">
        <v>26</v>
      </c>
      <c r="CG9" s="11">
        <v>-5.5E-2</v>
      </c>
      <c r="CH9" s="11">
        <v>0.10299999999999999</v>
      </c>
      <c r="CI9" s="11">
        <v>6.7000000000000004E-2</v>
      </c>
      <c r="CJ9" s="11">
        <v>0.11899999999999999</v>
      </c>
      <c r="CK9" s="11">
        <v>5.6999999999999995E-2</v>
      </c>
      <c r="CL9" s="11">
        <v>-6.6000000000000003E-2</v>
      </c>
      <c r="CM9" s="11">
        <v>-9.1999999999999998E-2</v>
      </c>
      <c r="CN9" s="11">
        <v>-0.123</v>
      </c>
      <c r="CO9" s="10">
        <v>24</v>
      </c>
      <c r="CP9" s="11">
        <v>-5.5E-2</v>
      </c>
      <c r="CQ9" s="11">
        <v>4.9999999999999975E-3</v>
      </c>
      <c r="CR9" s="11">
        <v>2.1999999999999999E-2</v>
      </c>
      <c r="CS9" s="11">
        <v>7.9999999999999932E-3</v>
      </c>
      <c r="CT9" s="11">
        <v>2.0999999999999991E-2</v>
      </c>
      <c r="CU9" s="11">
        <v>-1.1999999999999997E-2</v>
      </c>
      <c r="CV9" s="11">
        <v>-1.4999999999999999E-2</v>
      </c>
      <c r="CW9" s="11">
        <v>-3.9999999999999994E-2</v>
      </c>
      <c r="CX9" s="10">
        <v>27</v>
      </c>
      <c r="CY9" s="11">
        <v>-4.5999999999999999E-2</v>
      </c>
      <c r="CZ9" s="11">
        <v>1.3999999999999999E-2</v>
      </c>
      <c r="DA9" s="11">
        <v>-4.9999999999999975E-3</v>
      </c>
      <c r="DB9" s="11">
        <v>4.4999999999999998E-2</v>
      </c>
      <c r="DC9" s="11">
        <v>-8.9999999999999941E-3</v>
      </c>
      <c r="DD9" s="11">
        <v>-1.7000000000000001E-2</v>
      </c>
      <c r="DE9" s="11">
        <v>-2.4000000000000007E-2</v>
      </c>
      <c r="DF9" s="11">
        <v>-4.8000000000000015E-2</v>
      </c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</row>
    <row r="10" spans="2:124" ht="21" x14ac:dyDescent="0.25">
      <c r="B10" s="10">
        <v>28</v>
      </c>
      <c r="C10" s="11">
        <v>3</v>
      </c>
      <c r="D10" s="28">
        <v>9.0999999999999998E-2</v>
      </c>
      <c r="E10" s="11">
        <v>0</v>
      </c>
      <c r="F10" s="11">
        <f>0.091</f>
        <v>9.0999999999999998E-2</v>
      </c>
      <c r="G10" s="11">
        <v>3.7999999999999999E-2</v>
      </c>
      <c r="H10" s="11">
        <f>0.11</f>
        <v>0.11</v>
      </c>
      <c r="I10" s="11">
        <f>0.039</f>
        <v>3.9E-2</v>
      </c>
      <c r="J10" s="11">
        <v>0.15</v>
      </c>
      <c r="K10" s="11">
        <v>7.0999999999999994E-2</v>
      </c>
      <c r="L10" s="11">
        <v>0.16900000000000001</v>
      </c>
      <c r="M10" s="11">
        <v>6.9000000000000006E-2</v>
      </c>
      <c r="N10" s="11">
        <v>0.19800000000000001</v>
      </c>
      <c r="O10" s="11">
        <v>0.05</v>
      </c>
      <c r="P10" s="11">
        <v>0.25600000000000001</v>
      </c>
      <c r="Q10" s="11">
        <v>0.04</v>
      </c>
      <c r="R10" s="11">
        <v>0.314</v>
      </c>
      <c r="S10" s="11">
        <v>4.3999999999999997E-2</v>
      </c>
      <c r="T10" s="10">
        <v>30</v>
      </c>
      <c r="U10" s="11">
        <v>1</v>
      </c>
      <c r="V10" s="28">
        <v>3.9E-2</v>
      </c>
      <c r="W10" s="11">
        <v>1.2E-2</v>
      </c>
      <c r="X10" s="11">
        <f>0.041</f>
        <v>4.1000000000000002E-2</v>
      </c>
      <c r="Y10" s="11">
        <v>5.6000000000000001E-2</v>
      </c>
      <c r="Z10" s="11">
        <v>0.05</v>
      </c>
      <c r="AA10" s="11">
        <f>0.063</f>
        <v>6.3E-2</v>
      </c>
      <c r="AB10" s="11">
        <v>5.6000000000000001E-2</v>
      </c>
      <c r="AC10" s="11">
        <v>9.0999999999999998E-2</v>
      </c>
      <c r="AD10" s="11">
        <v>0.106</v>
      </c>
      <c r="AE10" s="11">
        <v>0.115</v>
      </c>
      <c r="AF10" s="11">
        <v>0.11799999999999999</v>
      </c>
      <c r="AG10" s="11">
        <v>9.6000000000000002E-2</v>
      </c>
      <c r="AH10" s="11">
        <v>0.16400000000000001</v>
      </c>
      <c r="AI10" s="11">
        <v>0.106</v>
      </c>
      <c r="AJ10" s="11">
        <v>0.20399999999999999</v>
      </c>
      <c r="AK10" s="11">
        <v>6.2E-2</v>
      </c>
      <c r="AL10" s="10">
        <v>29</v>
      </c>
      <c r="AM10" s="11">
        <v>1</v>
      </c>
      <c r="AN10" s="28">
        <v>3.6999999999999998E-2</v>
      </c>
      <c r="AO10" s="11">
        <v>4.5999999999999999E-2</v>
      </c>
      <c r="AP10" s="11">
        <f>0.047</f>
        <v>4.7E-2</v>
      </c>
      <c r="AQ10" s="11">
        <v>8.7999999999999995E-2</v>
      </c>
      <c r="AR10" s="11">
        <f>0.067</f>
        <v>6.7000000000000004E-2</v>
      </c>
      <c r="AS10" s="11">
        <f>0.07</f>
        <v>7.0000000000000007E-2</v>
      </c>
      <c r="AT10" s="11">
        <v>0.123</v>
      </c>
      <c r="AU10" s="11">
        <v>9.5000000000000001E-2</v>
      </c>
      <c r="AV10" s="11">
        <v>8.5999999999999993E-2</v>
      </c>
      <c r="AW10" s="11">
        <v>9.2999999999999999E-2</v>
      </c>
      <c r="AX10" s="11">
        <v>0.11899999999999999</v>
      </c>
      <c r="AY10" s="11">
        <v>8.5999999999999993E-2</v>
      </c>
      <c r="AZ10" s="11">
        <v>0.152</v>
      </c>
      <c r="BA10" s="11">
        <v>0.11</v>
      </c>
      <c r="BB10" s="11">
        <v>0.155</v>
      </c>
      <c r="BC10" s="11">
        <v>0.107</v>
      </c>
      <c r="BD10" s="10">
        <v>31</v>
      </c>
      <c r="BE10" s="11">
        <v>2</v>
      </c>
      <c r="BF10" s="28">
        <v>3.6999999999999998E-2</v>
      </c>
      <c r="BG10" s="11">
        <v>0</v>
      </c>
      <c r="BH10" s="11">
        <f>0.073</f>
        <v>7.2999999999999995E-2</v>
      </c>
      <c r="BI10" s="11">
        <v>0</v>
      </c>
      <c r="BJ10" s="11">
        <f>0.103</f>
        <v>0.10299999999999999</v>
      </c>
      <c r="BK10" s="11">
        <f>0</f>
        <v>0</v>
      </c>
      <c r="BL10" s="11">
        <v>9.8000000000000004E-2</v>
      </c>
      <c r="BM10" s="11">
        <v>0</v>
      </c>
      <c r="BN10" s="11">
        <v>0.16200000000000001</v>
      </c>
      <c r="BO10" s="11">
        <v>0</v>
      </c>
      <c r="BP10" s="11">
        <v>0.115</v>
      </c>
      <c r="BQ10" s="11">
        <v>0</v>
      </c>
      <c r="BR10" s="11">
        <v>0.16900000000000001</v>
      </c>
      <c r="BS10" s="11">
        <v>0</v>
      </c>
      <c r="BT10" s="11">
        <v>0.17299999999999999</v>
      </c>
      <c r="BU10" s="11">
        <v>0</v>
      </c>
      <c r="BV10" s="11"/>
      <c r="BW10" s="10">
        <v>28</v>
      </c>
      <c r="BX10" s="11">
        <v>-9.0999999999999998E-2</v>
      </c>
      <c r="BY10" s="11">
        <v>-5.2999999999999999E-2</v>
      </c>
      <c r="BZ10" s="11">
        <v>-7.1000000000000008E-2</v>
      </c>
      <c r="CA10" s="11">
        <v>-7.9000000000000001E-2</v>
      </c>
      <c r="CB10" s="11">
        <v>-0.1</v>
      </c>
      <c r="CC10" s="11">
        <v>-0.14800000000000002</v>
      </c>
      <c r="CD10" s="11">
        <v>-0.216</v>
      </c>
      <c r="CE10" s="11">
        <v>-0.27</v>
      </c>
      <c r="CF10" s="10">
        <v>30</v>
      </c>
      <c r="CG10" s="11">
        <v>-2.7E-2</v>
      </c>
      <c r="CH10" s="11">
        <v>1.4999999999999999E-2</v>
      </c>
      <c r="CI10" s="11">
        <v>1.2999999999999998E-2</v>
      </c>
      <c r="CJ10" s="11">
        <v>3.4999999999999996E-2</v>
      </c>
      <c r="CK10" s="11">
        <v>9.000000000000008E-3</v>
      </c>
      <c r="CL10" s="11">
        <v>-2.1999999999999992E-2</v>
      </c>
      <c r="CM10" s="11">
        <v>-5.800000000000001E-2</v>
      </c>
      <c r="CN10" s="11">
        <v>-0.14199999999999999</v>
      </c>
      <c r="CO10" s="10">
        <v>29</v>
      </c>
      <c r="CP10" s="11">
        <v>9.0000000000000011E-3</v>
      </c>
      <c r="CQ10" s="11">
        <v>4.0999999999999995E-2</v>
      </c>
      <c r="CR10" s="11">
        <v>3.0000000000000027E-3</v>
      </c>
      <c r="CS10" s="11">
        <v>-2.7999999999999997E-2</v>
      </c>
      <c r="CT10" s="11">
        <v>7.0000000000000062E-3</v>
      </c>
      <c r="CU10" s="11">
        <v>-3.3000000000000002E-2</v>
      </c>
      <c r="CV10" s="11">
        <v>-4.1999999999999996E-2</v>
      </c>
      <c r="CW10" s="11">
        <v>-4.8000000000000001E-2</v>
      </c>
      <c r="CX10" s="10">
        <v>31</v>
      </c>
      <c r="CY10" s="11">
        <v>-3.6999999999999998E-2</v>
      </c>
      <c r="CZ10" s="11">
        <v>-7.2999999999999995E-2</v>
      </c>
      <c r="DA10" s="11">
        <v>-0.10299999999999999</v>
      </c>
      <c r="DB10" s="11">
        <v>-9.8000000000000004E-2</v>
      </c>
      <c r="DC10" s="11">
        <v>-0.16200000000000001</v>
      </c>
      <c r="DD10" s="11">
        <v>-0.115</v>
      </c>
      <c r="DE10" s="11">
        <v>-0.16900000000000001</v>
      </c>
      <c r="DF10" s="11">
        <v>-0.17299999999999999</v>
      </c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</row>
    <row r="11" spans="2:124" ht="21" x14ac:dyDescent="0.25">
      <c r="B11" s="10">
        <v>37</v>
      </c>
      <c r="C11" s="11">
        <v>2</v>
      </c>
      <c r="D11" s="28">
        <v>6.9000000000000006E-2</v>
      </c>
      <c r="E11" s="11">
        <v>0</v>
      </c>
      <c r="F11" s="11">
        <v>2.9000000000000001E-2</v>
      </c>
      <c r="G11" s="11">
        <v>0</v>
      </c>
      <c r="H11" s="11">
        <f>0.043</f>
        <v>4.2999999999999997E-2</v>
      </c>
      <c r="I11" s="11">
        <f>0.037</f>
        <v>3.6999999999999998E-2</v>
      </c>
      <c r="J11" s="11">
        <v>5.6000000000000001E-2</v>
      </c>
      <c r="K11" s="11">
        <v>5.6000000000000001E-2</v>
      </c>
      <c r="L11" s="11">
        <v>7.4999999999999997E-2</v>
      </c>
      <c r="M11" s="11">
        <v>6.4000000000000001E-2</v>
      </c>
      <c r="N11" s="11">
        <v>0.08</v>
      </c>
      <c r="O11" s="11">
        <v>4.9000000000000002E-2</v>
      </c>
      <c r="P11" s="11">
        <v>0.111</v>
      </c>
      <c r="Q11" s="11">
        <v>0.09</v>
      </c>
      <c r="R11" s="11">
        <v>0.161</v>
      </c>
      <c r="S11" s="11">
        <v>7.2999999999999995E-2</v>
      </c>
      <c r="T11" s="10">
        <v>34</v>
      </c>
      <c r="U11" s="11">
        <v>1</v>
      </c>
      <c r="V11" s="28">
        <v>0</v>
      </c>
      <c r="W11" s="11">
        <v>6.4000000000000001E-2</v>
      </c>
      <c r="X11" s="11">
        <v>0</v>
      </c>
      <c r="Y11" s="11">
        <v>5.8000000000000003E-2</v>
      </c>
      <c r="Z11" s="11">
        <v>0</v>
      </c>
      <c r="AA11" s="11">
        <f>0.122</f>
        <v>0.122</v>
      </c>
      <c r="AB11" s="11">
        <v>0</v>
      </c>
      <c r="AC11" s="11">
        <v>0.14899999999999999</v>
      </c>
      <c r="AD11" s="11">
        <v>0</v>
      </c>
      <c r="AE11" s="11">
        <v>0.189</v>
      </c>
      <c r="AF11" s="11">
        <v>0.04</v>
      </c>
      <c r="AG11" s="11">
        <v>0.161</v>
      </c>
      <c r="AH11" s="11">
        <v>8.2000000000000003E-2</v>
      </c>
      <c r="AI11" s="11">
        <v>0.13800000000000001</v>
      </c>
      <c r="AJ11" s="11">
        <v>9.5000000000000001E-2</v>
      </c>
      <c r="AK11" s="11">
        <v>0.14099999999999999</v>
      </c>
      <c r="AL11" s="10">
        <v>40</v>
      </c>
      <c r="AM11" s="11">
        <v>3</v>
      </c>
      <c r="AN11" s="28">
        <f>0.054</f>
        <v>5.3999999999999999E-2</v>
      </c>
      <c r="AO11" s="11">
        <f>0</f>
        <v>0</v>
      </c>
      <c r="AP11" s="11">
        <f>0.083</f>
        <v>8.3000000000000004E-2</v>
      </c>
      <c r="AQ11" s="11">
        <v>6.5000000000000002E-2</v>
      </c>
      <c r="AR11" s="11">
        <f>0.069</f>
        <v>6.9000000000000006E-2</v>
      </c>
      <c r="AS11" s="11">
        <f>0.103</f>
        <v>0.10299999999999999</v>
      </c>
      <c r="AT11" s="11">
        <v>7.0999999999999994E-2</v>
      </c>
      <c r="AU11" s="11">
        <v>8.8999999999999996E-2</v>
      </c>
      <c r="AV11" s="11">
        <v>0.11899999999999999</v>
      </c>
      <c r="AW11" s="11">
        <v>7.4999999999999997E-2</v>
      </c>
      <c r="AX11" s="11">
        <v>8.8999999999999996E-2</v>
      </c>
      <c r="AY11" s="11">
        <v>0.10100000000000001</v>
      </c>
      <c r="AZ11" s="11">
        <v>9.8000000000000004E-2</v>
      </c>
      <c r="BA11" s="11">
        <v>0.10299999999999999</v>
      </c>
      <c r="BB11" s="11">
        <v>0.121</v>
      </c>
      <c r="BC11" s="11">
        <v>0.14099999999999999</v>
      </c>
      <c r="BD11" s="10">
        <v>35</v>
      </c>
      <c r="BE11" s="11">
        <v>1</v>
      </c>
      <c r="BF11" s="28">
        <v>8.2000000000000003E-2</v>
      </c>
      <c r="BG11" s="11">
        <v>0</v>
      </c>
      <c r="BH11" s="11">
        <v>9.5000000000000001E-2</v>
      </c>
      <c r="BI11" s="11">
        <v>4.5999999999999999E-2</v>
      </c>
      <c r="BJ11" s="11">
        <f>0.042</f>
        <v>4.2000000000000003E-2</v>
      </c>
      <c r="BK11" s="11">
        <f>0.087</f>
        <v>8.6999999999999994E-2</v>
      </c>
      <c r="BL11" s="11">
        <v>7.4999999999999997E-2</v>
      </c>
      <c r="BM11" s="11">
        <v>0.106</v>
      </c>
      <c r="BN11" s="11">
        <v>7.6999999999999999E-2</v>
      </c>
      <c r="BO11" s="11">
        <v>0.13</v>
      </c>
      <c r="BP11" s="11">
        <v>9.5000000000000001E-2</v>
      </c>
      <c r="BQ11" s="11">
        <v>0.112</v>
      </c>
      <c r="BR11" s="11">
        <v>0.14899999999999999</v>
      </c>
      <c r="BS11" s="11">
        <v>5.1999999999999998E-2</v>
      </c>
      <c r="BT11" s="11">
        <v>0.222</v>
      </c>
      <c r="BU11" s="11">
        <v>5.2999999999999999E-2</v>
      </c>
      <c r="BV11" s="11"/>
      <c r="BW11" s="10">
        <v>37</v>
      </c>
      <c r="BX11" s="11">
        <v>-6.9000000000000006E-2</v>
      </c>
      <c r="BY11" s="11">
        <v>-2.9000000000000001E-2</v>
      </c>
      <c r="BZ11" s="11">
        <v>-5.9999999999999984E-3</v>
      </c>
      <c r="CA11" s="11">
        <v>0</v>
      </c>
      <c r="CB11" s="11">
        <v>-1.0999999999999996E-2</v>
      </c>
      <c r="CC11" s="11">
        <v>-3.1E-2</v>
      </c>
      <c r="CD11" s="11">
        <v>-2.1000000000000005E-2</v>
      </c>
      <c r="CE11" s="11">
        <v>-8.8000000000000009E-2</v>
      </c>
      <c r="CF11" s="10">
        <v>34</v>
      </c>
      <c r="CG11" s="11">
        <v>6.4000000000000001E-2</v>
      </c>
      <c r="CH11" s="11">
        <v>5.8000000000000003E-2</v>
      </c>
      <c r="CI11" s="11">
        <v>0.122</v>
      </c>
      <c r="CJ11" s="11">
        <v>0.14899999999999999</v>
      </c>
      <c r="CK11" s="11">
        <v>0.189</v>
      </c>
      <c r="CL11" s="11">
        <v>0.121</v>
      </c>
      <c r="CM11" s="11">
        <v>5.6000000000000008E-2</v>
      </c>
      <c r="CN11" s="11">
        <v>4.5999999999999985E-2</v>
      </c>
      <c r="CO11" s="10">
        <v>40</v>
      </c>
      <c r="CP11" s="11">
        <v>-5.3999999999999999E-2</v>
      </c>
      <c r="CQ11" s="11">
        <v>-1.8000000000000002E-2</v>
      </c>
      <c r="CR11" s="11">
        <v>3.3999999999999989E-2</v>
      </c>
      <c r="CS11" s="11">
        <v>1.8000000000000002E-2</v>
      </c>
      <c r="CT11" s="11">
        <v>-4.3999999999999997E-2</v>
      </c>
      <c r="CU11" s="11">
        <v>1.2000000000000011E-2</v>
      </c>
      <c r="CV11" s="11">
        <v>4.9999999999999906E-3</v>
      </c>
      <c r="CW11" s="11">
        <v>1.999999999999999E-2</v>
      </c>
      <c r="CX11" s="10">
        <v>35</v>
      </c>
      <c r="CY11" s="11">
        <v>-8.2000000000000003E-2</v>
      </c>
      <c r="CZ11" s="11">
        <v>-4.9000000000000002E-2</v>
      </c>
      <c r="DA11" s="11">
        <v>4.4999999999999991E-2</v>
      </c>
      <c r="DB11" s="11">
        <v>3.1E-2</v>
      </c>
      <c r="DC11" s="11">
        <v>5.3000000000000005E-2</v>
      </c>
      <c r="DD11" s="11">
        <v>1.7000000000000001E-2</v>
      </c>
      <c r="DE11" s="11">
        <v>-9.7000000000000003E-2</v>
      </c>
      <c r="DF11" s="11">
        <v>-0.16900000000000001</v>
      </c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</row>
    <row r="12" spans="2:124" ht="21" x14ac:dyDescent="0.25">
      <c r="B12" s="10">
        <v>42</v>
      </c>
      <c r="C12" s="11">
        <v>2</v>
      </c>
      <c r="D12" s="28">
        <f>0.037</f>
        <v>3.6999999999999998E-2</v>
      </c>
      <c r="E12" s="11">
        <v>6.4000000000000001E-2</v>
      </c>
      <c r="F12" s="11">
        <v>5.5E-2</v>
      </c>
      <c r="G12" s="11">
        <v>5.7000000000000002E-2</v>
      </c>
      <c r="H12" s="11">
        <f>0.1</f>
        <v>0.1</v>
      </c>
      <c r="I12" s="11">
        <f>0.063</f>
        <v>6.3E-2</v>
      </c>
      <c r="J12" s="11">
        <v>6.5000000000000002E-2</v>
      </c>
      <c r="K12" s="11">
        <v>0.14000000000000001</v>
      </c>
      <c r="L12" s="11">
        <v>0.122</v>
      </c>
      <c r="M12" s="11">
        <v>0.115</v>
      </c>
      <c r="N12" s="11">
        <v>0.17799999999999999</v>
      </c>
      <c r="O12" s="11">
        <v>8.8999999999999996E-2</v>
      </c>
      <c r="P12" s="11">
        <v>0.23200000000000001</v>
      </c>
      <c r="Q12" s="11">
        <v>6.9000000000000006E-2</v>
      </c>
      <c r="R12" s="11">
        <v>0.29699999999999999</v>
      </c>
      <c r="S12" s="11">
        <v>7.5999999999999998E-2</v>
      </c>
      <c r="T12" s="10">
        <v>38</v>
      </c>
      <c r="U12" s="11">
        <v>2</v>
      </c>
      <c r="V12" s="28">
        <v>3.6999999999999998E-2</v>
      </c>
      <c r="W12" s="11">
        <v>3.2000000000000001E-2</v>
      </c>
      <c r="X12" s="11">
        <v>0</v>
      </c>
      <c r="Y12" s="11">
        <v>5.5E-2</v>
      </c>
      <c r="Z12" s="11">
        <f>0</f>
        <v>0</v>
      </c>
      <c r="AA12" s="11">
        <f>0.083</f>
        <v>8.3000000000000004E-2</v>
      </c>
      <c r="AB12" s="11">
        <v>0</v>
      </c>
      <c r="AC12" s="11">
        <v>0.14299999999999999</v>
      </c>
      <c r="AD12" s="11">
        <v>6.3E-2</v>
      </c>
      <c r="AE12" s="11">
        <v>0.13600000000000001</v>
      </c>
      <c r="AF12" s="11">
        <v>8.6999999999999994E-2</v>
      </c>
      <c r="AG12" s="11">
        <v>0.14099999999999999</v>
      </c>
      <c r="AH12" s="11">
        <v>0.152</v>
      </c>
      <c r="AI12" s="11">
        <v>0.14899999999999999</v>
      </c>
      <c r="AJ12" s="11">
        <v>0.22900000000000001</v>
      </c>
      <c r="AK12" s="11">
        <v>0.13100000000000001</v>
      </c>
      <c r="AL12" s="10">
        <v>44</v>
      </c>
      <c r="AM12" s="11">
        <v>2</v>
      </c>
      <c r="AN12" s="28">
        <f>0.055</f>
        <v>5.5E-2</v>
      </c>
      <c r="AO12" s="11">
        <v>0</v>
      </c>
      <c r="AP12" s="11">
        <v>0.05</v>
      </c>
      <c r="AQ12" s="11">
        <v>5.8000000000000003E-2</v>
      </c>
      <c r="AR12" s="11">
        <f>0.065</f>
        <v>6.5000000000000002E-2</v>
      </c>
      <c r="AS12" s="11">
        <f>0.061</f>
        <v>6.0999999999999999E-2</v>
      </c>
      <c r="AT12" s="11">
        <v>6.2E-2</v>
      </c>
      <c r="AU12" s="11">
        <v>8.7999999999999995E-2</v>
      </c>
      <c r="AV12" s="11">
        <v>0.10100000000000001</v>
      </c>
      <c r="AW12" s="11">
        <v>0.123</v>
      </c>
      <c r="AX12" s="11">
        <v>0.13600000000000001</v>
      </c>
      <c r="AY12" s="11">
        <v>0.11799999999999999</v>
      </c>
      <c r="AZ12" s="11">
        <v>0.16400000000000001</v>
      </c>
      <c r="BA12" s="11">
        <v>0.14599999999999999</v>
      </c>
      <c r="BB12" s="11">
        <v>0.18099999999999999</v>
      </c>
      <c r="BC12" s="11">
        <v>0.13100000000000001</v>
      </c>
      <c r="BD12" s="10">
        <v>43</v>
      </c>
      <c r="BE12" s="11">
        <v>2</v>
      </c>
      <c r="BF12" s="28">
        <v>6.2E-2</v>
      </c>
      <c r="BG12" s="11">
        <v>0</v>
      </c>
      <c r="BH12" s="11">
        <v>5.6000000000000001E-2</v>
      </c>
      <c r="BI12" s="11">
        <v>0</v>
      </c>
      <c r="BJ12" s="11">
        <v>6.4000000000000001E-2</v>
      </c>
      <c r="BK12" s="11">
        <f>0.29</f>
        <v>0.28999999999999998</v>
      </c>
      <c r="BL12" s="11">
        <v>0.107</v>
      </c>
      <c r="BM12" s="11">
        <v>0</v>
      </c>
      <c r="BN12" s="11">
        <v>0.1</v>
      </c>
      <c r="BO12" s="11">
        <v>5.8000000000000003E-2</v>
      </c>
      <c r="BP12" s="11">
        <v>9.4E-2</v>
      </c>
      <c r="BQ12" s="11">
        <v>7.6999999999999999E-2</v>
      </c>
      <c r="BR12" s="11">
        <v>0.16500000000000001</v>
      </c>
      <c r="BS12" s="11">
        <v>7.1999999999999995E-2</v>
      </c>
      <c r="BT12" s="11">
        <v>0.17399999999999999</v>
      </c>
      <c r="BU12" s="11">
        <v>9.1999999999999998E-2</v>
      </c>
      <c r="BV12" s="11"/>
      <c r="BW12" s="10">
        <v>42</v>
      </c>
      <c r="BX12" s="11">
        <v>2.7000000000000003E-2</v>
      </c>
      <c r="BY12" s="11">
        <v>2.0000000000000018E-3</v>
      </c>
      <c r="BZ12" s="11">
        <v>-3.7000000000000005E-2</v>
      </c>
      <c r="CA12" s="11">
        <v>7.5000000000000011E-2</v>
      </c>
      <c r="CB12" s="11">
        <v>-6.9999999999999923E-3</v>
      </c>
      <c r="CC12" s="11">
        <v>-8.8999999999999996E-2</v>
      </c>
      <c r="CD12" s="11">
        <v>-0.16300000000000001</v>
      </c>
      <c r="CE12" s="11">
        <v>-0.22099999999999997</v>
      </c>
      <c r="CF12" s="10">
        <v>38</v>
      </c>
      <c r="CG12" s="11">
        <v>-4.9999999999999975E-3</v>
      </c>
      <c r="CH12" s="11">
        <v>5.5E-2</v>
      </c>
      <c r="CI12" s="11">
        <v>8.3000000000000004E-2</v>
      </c>
      <c r="CJ12" s="11">
        <v>0.14299999999999999</v>
      </c>
      <c r="CK12" s="11">
        <v>7.3000000000000009E-2</v>
      </c>
      <c r="CL12" s="11">
        <v>5.3999999999999992E-2</v>
      </c>
      <c r="CM12" s="11">
        <v>-3.0000000000000027E-3</v>
      </c>
      <c r="CN12" s="11">
        <v>-9.8000000000000004E-2</v>
      </c>
      <c r="CO12" s="10">
        <v>44</v>
      </c>
      <c r="CP12" s="11">
        <v>-5.5E-2</v>
      </c>
      <c r="CQ12" s="11">
        <v>8.0000000000000002E-3</v>
      </c>
      <c r="CR12" s="11">
        <v>-4.0000000000000036E-3</v>
      </c>
      <c r="CS12" s="11">
        <v>2.5999999999999995E-2</v>
      </c>
      <c r="CT12" s="11">
        <v>2.1999999999999992E-2</v>
      </c>
      <c r="CU12" s="11">
        <v>-1.8000000000000016E-2</v>
      </c>
      <c r="CV12" s="11">
        <v>-1.8000000000000016E-2</v>
      </c>
      <c r="CW12" s="11">
        <v>-4.9999999999999989E-2</v>
      </c>
      <c r="CX12" s="10">
        <v>43</v>
      </c>
      <c r="CY12" s="11">
        <v>-6.2E-2</v>
      </c>
      <c r="CZ12" s="11">
        <v>-5.6000000000000001E-2</v>
      </c>
      <c r="DA12" s="11">
        <v>0.22599999999999998</v>
      </c>
      <c r="DB12" s="11">
        <v>-0.107</v>
      </c>
      <c r="DC12" s="11">
        <v>-4.2000000000000003E-2</v>
      </c>
      <c r="DD12" s="11">
        <v>-1.7000000000000001E-2</v>
      </c>
      <c r="DE12" s="11">
        <v>-9.3000000000000013E-2</v>
      </c>
      <c r="DF12" s="11">
        <v>-8.199999999999999E-2</v>
      </c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2:124" ht="21" x14ac:dyDescent="0.25">
      <c r="B13" s="10">
        <v>45</v>
      </c>
      <c r="C13" s="11">
        <v>3</v>
      </c>
      <c r="D13" s="28">
        <f>0.055</f>
        <v>5.5E-2</v>
      </c>
      <c r="E13" s="11">
        <v>0</v>
      </c>
      <c r="F13" s="11">
        <v>4.1000000000000002E-2</v>
      </c>
      <c r="G13" s="11">
        <v>4.9000000000000002E-2</v>
      </c>
      <c r="H13" s="11">
        <f>0.032</f>
        <v>3.2000000000000001E-2</v>
      </c>
      <c r="I13" s="11">
        <f>0.094</f>
        <v>9.4E-2</v>
      </c>
      <c r="J13" s="11">
        <v>5.2999999999999999E-2</v>
      </c>
      <c r="K13" s="11">
        <v>0.13500000000000001</v>
      </c>
      <c r="L13" s="11">
        <v>7.0000000000000007E-2</v>
      </c>
      <c r="M13" s="11">
        <v>0.13100000000000001</v>
      </c>
      <c r="N13" s="11">
        <v>9.5000000000000001E-2</v>
      </c>
      <c r="O13" s="11">
        <v>0.11</v>
      </c>
      <c r="P13" s="11">
        <v>0.157</v>
      </c>
      <c r="Q13" s="11">
        <v>0.11799999999999999</v>
      </c>
      <c r="R13" s="11">
        <v>0.21299999999999999</v>
      </c>
      <c r="S13" s="11">
        <v>9.1999999999999998E-2</v>
      </c>
      <c r="T13" s="10">
        <v>41</v>
      </c>
      <c r="U13" s="11">
        <v>2</v>
      </c>
      <c r="V13" s="28">
        <f>0.108</f>
        <v>0.108</v>
      </c>
      <c r="W13" s="11">
        <f>0</f>
        <v>0</v>
      </c>
      <c r="X13" s="11">
        <v>9.0999999999999998E-2</v>
      </c>
      <c r="Y13" s="11">
        <v>0</v>
      </c>
      <c r="Z13" s="11">
        <f>0.073</f>
        <v>7.2999999999999995E-2</v>
      </c>
      <c r="AA13" s="11">
        <f>0</f>
        <v>0</v>
      </c>
      <c r="AB13" s="11">
        <v>0.14000000000000001</v>
      </c>
      <c r="AC13" s="11">
        <v>0</v>
      </c>
      <c r="AD13" s="11">
        <v>0.189</v>
      </c>
      <c r="AE13" s="11">
        <v>0</v>
      </c>
      <c r="AF13" s="11">
        <v>0.16400000000000001</v>
      </c>
      <c r="AG13" s="11">
        <v>0</v>
      </c>
      <c r="AH13" s="11">
        <v>0.20499999999999999</v>
      </c>
      <c r="AI13" s="11">
        <v>0</v>
      </c>
      <c r="AJ13" s="11">
        <v>0.311</v>
      </c>
      <c r="AK13" s="11">
        <v>0</v>
      </c>
      <c r="AL13" s="10">
        <v>48</v>
      </c>
      <c r="AM13" s="11">
        <v>1</v>
      </c>
      <c r="AN13" s="28">
        <f>0.049</f>
        <v>4.9000000000000002E-2</v>
      </c>
      <c r="AO13" s="11">
        <v>0</v>
      </c>
      <c r="AP13" s="11">
        <v>1.4E-2</v>
      </c>
      <c r="AQ13" s="11">
        <v>0</v>
      </c>
      <c r="AR13" s="11">
        <f>0.072</f>
        <v>7.1999999999999995E-2</v>
      </c>
      <c r="AS13" s="11">
        <f>0.035</f>
        <v>3.5000000000000003E-2</v>
      </c>
      <c r="AT13" s="11">
        <v>0.04</v>
      </c>
      <c r="AU13" s="11">
        <v>5.7000000000000002E-2</v>
      </c>
      <c r="AV13" s="11">
        <v>0.105</v>
      </c>
      <c r="AW13" s="11">
        <v>9.4E-2</v>
      </c>
      <c r="AX13" s="11">
        <v>0.113</v>
      </c>
      <c r="AY13" s="11">
        <v>9.5000000000000001E-2</v>
      </c>
      <c r="AZ13" s="11">
        <v>0.113</v>
      </c>
      <c r="BA13" s="11">
        <v>0.108</v>
      </c>
      <c r="BB13" s="11">
        <v>0.157</v>
      </c>
      <c r="BC13" s="11">
        <v>0.113</v>
      </c>
      <c r="BD13" s="10">
        <v>51</v>
      </c>
      <c r="BE13" s="11">
        <v>2</v>
      </c>
      <c r="BF13" s="28">
        <f>0</f>
        <v>0</v>
      </c>
      <c r="BG13" s="11">
        <v>0</v>
      </c>
      <c r="BH13" s="11">
        <v>0</v>
      </c>
      <c r="BI13" s="11">
        <v>7.5999999999999998E-2</v>
      </c>
      <c r="BJ13" s="11">
        <f>0.063</f>
        <v>6.3E-2</v>
      </c>
      <c r="BK13" s="11">
        <f>0.106</f>
        <v>0.106</v>
      </c>
      <c r="BL13" s="11">
        <v>7.0999999999999994E-2</v>
      </c>
      <c r="BM13" s="11">
        <v>0.114</v>
      </c>
      <c r="BN13" s="11">
        <v>9.7000000000000003E-2</v>
      </c>
      <c r="BO13" s="11">
        <v>0.14000000000000001</v>
      </c>
      <c r="BP13" s="11">
        <v>0.13300000000000001</v>
      </c>
      <c r="BQ13" s="11">
        <v>0.129</v>
      </c>
      <c r="BR13" s="11">
        <v>0.153</v>
      </c>
      <c r="BS13" s="11">
        <v>0.155</v>
      </c>
      <c r="BT13" s="11">
        <v>0.13900000000000001</v>
      </c>
      <c r="BU13" s="11">
        <v>0.16200000000000001</v>
      </c>
      <c r="BV13" s="11"/>
      <c r="BW13" s="10">
        <v>45</v>
      </c>
      <c r="BX13" s="11">
        <v>-5.5E-2</v>
      </c>
      <c r="BY13" s="11">
        <v>8.0000000000000002E-3</v>
      </c>
      <c r="BZ13" s="11">
        <v>6.2E-2</v>
      </c>
      <c r="CA13" s="11">
        <v>8.2000000000000017E-2</v>
      </c>
      <c r="CB13" s="11">
        <v>6.0999999999999999E-2</v>
      </c>
      <c r="CC13" s="11">
        <v>1.4999999999999999E-2</v>
      </c>
      <c r="CD13" s="11">
        <v>-3.9000000000000007E-2</v>
      </c>
      <c r="CE13" s="11">
        <v>-0.121</v>
      </c>
      <c r="CF13" s="10">
        <v>41</v>
      </c>
      <c r="CG13" s="11">
        <v>-0.108</v>
      </c>
      <c r="CH13" s="11">
        <v>-9.0999999999999998E-2</v>
      </c>
      <c r="CI13" s="11">
        <v>-7.2999999999999995E-2</v>
      </c>
      <c r="CJ13" s="11">
        <v>-0.14000000000000001</v>
      </c>
      <c r="CK13" s="11">
        <v>-0.189</v>
      </c>
      <c r="CL13" s="11">
        <v>-0.16400000000000001</v>
      </c>
      <c r="CM13" s="11">
        <v>-0.20499999999999999</v>
      </c>
      <c r="CN13" s="11">
        <v>-0.311</v>
      </c>
      <c r="CO13" s="10">
        <v>48</v>
      </c>
      <c r="CP13" s="11">
        <v>-4.9000000000000002E-2</v>
      </c>
      <c r="CQ13" s="11">
        <v>-1.4E-2</v>
      </c>
      <c r="CR13" s="11">
        <v>-3.6999999999999991E-2</v>
      </c>
      <c r="CS13" s="11">
        <v>1.7000000000000001E-2</v>
      </c>
      <c r="CT13" s="11">
        <v>-1.0999999999999996E-2</v>
      </c>
      <c r="CU13" s="11">
        <v>-1.8000000000000002E-2</v>
      </c>
      <c r="CV13" s="11">
        <v>-5.0000000000000044E-3</v>
      </c>
      <c r="CW13" s="11">
        <v>-4.3999999999999997E-2</v>
      </c>
      <c r="CX13" s="10">
        <v>51</v>
      </c>
      <c r="CY13" s="11">
        <v>0</v>
      </c>
      <c r="CZ13" s="11">
        <v>7.5999999999999998E-2</v>
      </c>
      <c r="DA13" s="11">
        <v>4.2999999999999997E-2</v>
      </c>
      <c r="DB13" s="11">
        <v>4.300000000000001E-2</v>
      </c>
      <c r="DC13" s="11">
        <v>4.300000000000001E-2</v>
      </c>
      <c r="DD13" s="11">
        <v>-4.0000000000000036E-3</v>
      </c>
      <c r="DE13" s="11">
        <v>2.0000000000000018E-3</v>
      </c>
      <c r="DF13" s="11">
        <v>2.2999999999999993E-2</v>
      </c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2:124" ht="21" x14ac:dyDescent="0.25">
      <c r="B14" s="10">
        <v>49</v>
      </c>
      <c r="C14" s="11">
        <v>2</v>
      </c>
      <c r="D14" s="28">
        <f>0.102</f>
        <v>0.10199999999999999</v>
      </c>
      <c r="E14" s="11">
        <v>0</v>
      </c>
      <c r="F14" s="11">
        <v>0.10299999999999999</v>
      </c>
      <c r="G14" s="11">
        <v>6.3E-2</v>
      </c>
      <c r="H14" s="11">
        <f>0.131</f>
        <v>0.13100000000000001</v>
      </c>
      <c r="I14" s="11">
        <f>0.069</f>
        <v>6.9000000000000006E-2</v>
      </c>
      <c r="J14" s="11">
        <v>0.14000000000000001</v>
      </c>
      <c r="K14" s="11">
        <v>0.10199999999999999</v>
      </c>
      <c r="L14" s="11">
        <v>0.17399999999999999</v>
      </c>
      <c r="M14" s="11">
        <v>0.10199999999999999</v>
      </c>
      <c r="N14" s="11">
        <v>0.20499999999999999</v>
      </c>
      <c r="O14" s="11">
        <v>0.112</v>
      </c>
      <c r="P14" s="11">
        <v>0.25900000000000001</v>
      </c>
      <c r="Q14" s="11">
        <v>9.2999999999999999E-2</v>
      </c>
      <c r="R14" s="11">
        <v>0.25800000000000001</v>
      </c>
      <c r="S14" s="11">
        <v>0.09</v>
      </c>
      <c r="T14" s="10">
        <v>46</v>
      </c>
      <c r="U14" s="11">
        <v>2</v>
      </c>
      <c r="V14" s="28">
        <f>0.06</f>
        <v>0.06</v>
      </c>
      <c r="W14" s="11">
        <v>0</v>
      </c>
      <c r="X14" s="11">
        <v>0.06</v>
      </c>
      <c r="Y14" s="11">
        <v>4.2000000000000003E-2</v>
      </c>
      <c r="Z14" s="11">
        <f>0.047</f>
        <v>4.7E-2</v>
      </c>
      <c r="AA14" s="11">
        <f>0.047</f>
        <v>4.7E-2</v>
      </c>
      <c r="AB14" s="11">
        <v>6.4000000000000001E-2</v>
      </c>
      <c r="AC14" s="11">
        <v>8.7999999999999995E-2</v>
      </c>
      <c r="AD14" s="11">
        <v>0.11600000000000001</v>
      </c>
      <c r="AE14" s="11">
        <v>0.11600000000000001</v>
      </c>
      <c r="AF14" s="11">
        <v>0.14000000000000001</v>
      </c>
      <c r="AG14" s="11">
        <v>8.2000000000000003E-2</v>
      </c>
      <c r="AH14" s="11">
        <v>0.17</v>
      </c>
      <c r="AI14" s="11">
        <v>7.0999999999999994E-2</v>
      </c>
      <c r="AJ14" s="11">
        <v>0.218</v>
      </c>
      <c r="AK14" s="11">
        <v>8.2000000000000003E-2</v>
      </c>
      <c r="AL14" s="10">
        <v>52</v>
      </c>
      <c r="AM14" s="11">
        <v>2</v>
      </c>
      <c r="AN14" s="28">
        <f>0.042</f>
        <v>4.2000000000000003E-2</v>
      </c>
      <c r="AO14" s="11">
        <v>1.9E-2</v>
      </c>
      <c r="AP14" s="11">
        <v>3.5999999999999997E-2</v>
      </c>
      <c r="AQ14" s="11">
        <v>5.8999999999999997E-2</v>
      </c>
      <c r="AR14" s="11">
        <f>0.059</f>
        <v>5.8999999999999997E-2</v>
      </c>
      <c r="AS14" s="11">
        <f>0.06</f>
        <v>0.06</v>
      </c>
      <c r="AT14" s="11">
        <v>5.2999999999999999E-2</v>
      </c>
      <c r="AU14" s="11">
        <v>8.5999999999999993E-2</v>
      </c>
      <c r="AV14" s="11">
        <v>0.125</v>
      </c>
      <c r="AW14" s="11">
        <v>0.11799999999999999</v>
      </c>
      <c r="AX14" s="11">
        <v>0.125</v>
      </c>
      <c r="AY14" s="11">
        <v>0.11799999999999999</v>
      </c>
      <c r="AZ14" s="11">
        <v>0.153</v>
      </c>
      <c r="BA14" s="11">
        <v>0.113</v>
      </c>
      <c r="BB14" s="11">
        <v>0.16200000000000001</v>
      </c>
      <c r="BC14" s="11">
        <v>0.11</v>
      </c>
      <c r="BD14" s="10">
        <v>55</v>
      </c>
      <c r="BE14" s="11">
        <v>1</v>
      </c>
      <c r="BF14" s="28">
        <f>0</f>
        <v>0</v>
      </c>
      <c r="BG14" s="11">
        <v>0</v>
      </c>
      <c r="BH14" s="11">
        <f>0</f>
        <v>0</v>
      </c>
      <c r="BI14" s="11">
        <v>4.4999999999999998E-2</v>
      </c>
      <c r="BJ14" s="11">
        <f>0.057</f>
        <v>5.7000000000000002E-2</v>
      </c>
      <c r="BK14" s="11">
        <f>0.045</f>
        <v>4.4999999999999998E-2</v>
      </c>
      <c r="BL14" s="11">
        <v>4.1000000000000002E-2</v>
      </c>
      <c r="BM14" s="11">
        <v>6.3E-2</v>
      </c>
      <c r="BN14" s="11">
        <v>5.8999999999999997E-2</v>
      </c>
      <c r="BO14" s="11">
        <v>6.4000000000000001E-2</v>
      </c>
      <c r="BP14" s="11">
        <v>0.13600000000000001</v>
      </c>
      <c r="BQ14" s="11">
        <v>7.1999999999999995E-2</v>
      </c>
      <c r="BR14" s="11">
        <v>0.13600000000000001</v>
      </c>
      <c r="BS14" s="11">
        <v>7.4999999999999997E-2</v>
      </c>
      <c r="BT14" s="11">
        <v>0.186</v>
      </c>
      <c r="BU14" s="11">
        <v>9.2999999999999999E-2</v>
      </c>
      <c r="BV14" s="11"/>
      <c r="BW14" s="10">
        <v>49</v>
      </c>
      <c r="BX14" s="11">
        <v>-0.10199999999999999</v>
      </c>
      <c r="BY14" s="11">
        <v>-3.9999999999999994E-2</v>
      </c>
      <c r="BZ14" s="11">
        <v>-6.2E-2</v>
      </c>
      <c r="CA14" s="11">
        <v>-3.800000000000002E-2</v>
      </c>
      <c r="CB14" s="11">
        <v>-7.1999999999999995E-2</v>
      </c>
      <c r="CC14" s="11">
        <v>-9.2999999999999985E-2</v>
      </c>
      <c r="CD14" s="11">
        <v>-0.16600000000000001</v>
      </c>
      <c r="CE14" s="11">
        <v>-0.16800000000000001</v>
      </c>
      <c r="CF14" s="10">
        <v>46</v>
      </c>
      <c r="CG14" s="11">
        <v>-0.06</v>
      </c>
      <c r="CH14" s="11">
        <v>-1.7999999999999995E-2</v>
      </c>
      <c r="CI14" s="11">
        <v>0</v>
      </c>
      <c r="CJ14" s="11">
        <v>2.3999999999999994E-2</v>
      </c>
      <c r="CK14" s="11">
        <v>0</v>
      </c>
      <c r="CL14" s="11">
        <v>-5.800000000000001E-2</v>
      </c>
      <c r="CM14" s="11">
        <v>-9.9000000000000019E-2</v>
      </c>
      <c r="CN14" s="11">
        <v>-0.13600000000000001</v>
      </c>
      <c r="CO14" s="10">
        <v>52</v>
      </c>
      <c r="CP14" s="11">
        <v>-2.3000000000000003E-2</v>
      </c>
      <c r="CQ14" s="11">
        <v>2.3E-2</v>
      </c>
      <c r="CR14" s="11">
        <v>1.0000000000000009E-3</v>
      </c>
      <c r="CS14" s="11">
        <v>3.2999999999999995E-2</v>
      </c>
      <c r="CT14" s="11">
        <v>-7.0000000000000062E-3</v>
      </c>
      <c r="CU14" s="11">
        <v>-7.0000000000000062E-3</v>
      </c>
      <c r="CV14" s="11">
        <v>-3.9999999999999994E-2</v>
      </c>
      <c r="CW14" s="11">
        <v>-5.2000000000000005E-2</v>
      </c>
      <c r="CX14" s="10">
        <v>55</v>
      </c>
      <c r="CY14" s="11">
        <v>0</v>
      </c>
      <c r="CZ14" s="11">
        <v>4.4999999999999998E-2</v>
      </c>
      <c r="DA14" s="11">
        <v>-1.2000000000000004E-2</v>
      </c>
      <c r="DB14" s="11">
        <v>2.1999999999999999E-2</v>
      </c>
      <c r="DC14" s="11">
        <v>5.0000000000000044E-3</v>
      </c>
      <c r="DD14" s="11">
        <v>-6.4000000000000015E-2</v>
      </c>
      <c r="DE14" s="11">
        <v>-6.1000000000000013E-2</v>
      </c>
      <c r="DF14" s="11">
        <v>-9.2999999999999999E-2</v>
      </c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</row>
    <row r="15" spans="2:124" ht="21" x14ac:dyDescent="0.25">
      <c r="B15" s="10">
        <v>53</v>
      </c>
      <c r="C15" s="11">
        <v>1</v>
      </c>
      <c r="D15" s="28">
        <f>0.042</f>
        <v>4.2000000000000003E-2</v>
      </c>
      <c r="E15" s="11">
        <v>0.06</v>
      </c>
      <c r="F15" s="11">
        <f>0</f>
        <v>0</v>
      </c>
      <c r="G15" s="11">
        <v>8.2000000000000003E-2</v>
      </c>
      <c r="H15" s="11">
        <f>0.032</f>
        <v>3.2000000000000001E-2</v>
      </c>
      <c r="I15" s="11">
        <f>0.11</f>
        <v>0.11</v>
      </c>
      <c r="J15" s="11">
        <v>0</v>
      </c>
      <c r="K15" s="11">
        <v>0.158</v>
      </c>
      <c r="L15" s="11">
        <v>5.2999999999999999E-2</v>
      </c>
      <c r="M15" s="11">
        <v>0.17100000000000001</v>
      </c>
      <c r="N15" s="11">
        <v>0.106</v>
      </c>
      <c r="O15" s="11">
        <v>0.13100000000000001</v>
      </c>
      <c r="P15" s="11">
        <v>0.14399999999999999</v>
      </c>
      <c r="Q15" s="11">
        <v>0.13200000000000001</v>
      </c>
      <c r="R15" s="11">
        <v>0.18</v>
      </c>
      <c r="S15" s="11">
        <v>0.107</v>
      </c>
      <c r="T15" s="10">
        <v>50</v>
      </c>
      <c r="U15" s="11">
        <v>2</v>
      </c>
      <c r="V15" s="28">
        <f>0.041</f>
        <v>4.1000000000000002E-2</v>
      </c>
      <c r="W15" s="11">
        <v>0</v>
      </c>
      <c r="X15" s="11">
        <v>4.1000000000000002E-2</v>
      </c>
      <c r="Y15" s="11">
        <v>3.5999999999999997E-2</v>
      </c>
      <c r="Z15" s="11">
        <f>0.096</f>
        <v>9.6000000000000002E-2</v>
      </c>
      <c r="AA15" s="11">
        <f>0.053</f>
        <v>5.2999999999999999E-2</v>
      </c>
      <c r="AB15" s="11">
        <v>9.1999999999999998E-2</v>
      </c>
      <c r="AC15" s="11">
        <v>7.1999999999999995E-2</v>
      </c>
      <c r="AD15" s="11">
        <v>0.11700000000000001</v>
      </c>
      <c r="AE15" s="11">
        <v>7.0000000000000007E-2</v>
      </c>
      <c r="AF15" s="11">
        <v>0.11899999999999999</v>
      </c>
      <c r="AG15" s="11">
        <v>8.8999999999999996E-2</v>
      </c>
      <c r="AH15" s="11">
        <v>0.11899999999999999</v>
      </c>
      <c r="AI15" s="11">
        <v>0.11899999999999999</v>
      </c>
      <c r="AJ15" s="11">
        <v>0.13400000000000001</v>
      </c>
      <c r="AK15" s="11">
        <v>0.13800000000000001</v>
      </c>
      <c r="AL15" s="10">
        <v>60</v>
      </c>
      <c r="AM15" s="11">
        <v>2</v>
      </c>
      <c r="AN15" s="28">
        <f>0.061</f>
        <v>6.0999999999999999E-2</v>
      </c>
      <c r="AO15" s="11">
        <f>0</f>
        <v>0</v>
      </c>
      <c r="AP15" s="11">
        <f>0.077</f>
        <v>7.6999999999999999E-2</v>
      </c>
      <c r="AQ15" s="11">
        <v>7.6999999999999999E-2</v>
      </c>
      <c r="AR15" s="11">
        <f>0.086</f>
        <v>8.5999999999999993E-2</v>
      </c>
      <c r="AS15" s="11">
        <v>4.9000000000000002E-2</v>
      </c>
      <c r="AT15" s="11">
        <v>0.10100000000000001</v>
      </c>
      <c r="AU15" s="11">
        <v>8.5000000000000006E-2</v>
      </c>
      <c r="AV15" s="11">
        <v>0.112</v>
      </c>
      <c r="AW15" s="11">
        <v>7.3999999999999996E-2</v>
      </c>
      <c r="AX15" s="11">
        <v>0.159</v>
      </c>
      <c r="AY15" s="11">
        <v>3.5000000000000003E-2</v>
      </c>
      <c r="AZ15" s="11">
        <v>0.19600000000000001</v>
      </c>
      <c r="BA15" s="11">
        <v>6.4000000000000001E-2</v>
      </c>
      <c r="BB15" s="11">
        <v>0.22800000000000001</v>
      </c>
      <c r="BC15" s="11">
        <v>3.3000000000000002E-2</v>
      </c>
      <c r="BD15" s="10">
        <v>62</v>
      </c>
      <c r="BE15" s="11">
        <v>2</v>
      </c>
      <c r="BF15" s="28">
        <f>0.082</f>
        <v>8.2000000000000003E-2</v>
      </c>
      <c r="BG15" s="11">
        <f>0</f>
        <v>0</v>
      </c>
      <c r="BH15" s="11">
        <f>0.072</f>
        <v>7.1999999999999995E-2</v>
      </c>
      <c r="BI15" s="11">
        <v>0</v>
      </c>
      <c r="BJ15" s="11">
        <f>0.122</f>
        <v>0.122</v>
      </c>
      <c r="BK15" s="11">
        <f>0</f>
        <v>0</v>
      </c>
      <c r="BL15" s="11">
        <v>0.112</v>
      </c>
      <c r="BM15" s="11">
        <v>0</v>
      </c>
      <c r="BN15" s="11">
        <v>0.112</v>
      </c>
      <c r="BO15" s="11">
        <v>0</v>
      </c>
      <c r="BP15" s="11">
        <v>0.14899999999999999</v>
      </c>
      <c r="BQ15" s="11">
        <v>0</v>
      </c>
      <c r="BR15" s="11">
        <v>0.16900000000000001</v>
      </c>
      <c r="BS15" s="11">
        <v>0</v>
      </c>
      <c r="BT15" s="11">
        <v>0.17699999999999999</v>
      </c>
      <c r="BU15" s="11">
        <v>0</v>
      </c>
      <c r="BV15" s="11"/>
      <c r="BW15" s="10">
        <v>53</v>
      </c>
      <c r="BX15" s="11">
        <v>1.7999999999999995E-2</v>
      </c>
      <c r="BY15" s="11">
        <v>8.2000000000000003E-2</v>
      </c>
      <c r="BZ15" s="11">
        <v>7.8E-2</v>
      </c>
      <c r="CA15" s="11">
        <v>0.158</v>
      </c>
      <c r="CB15" s="11">
        <v>0.11800000000000002</v>
      </c>
      <c r="CC15" s="11">
        <v>2.5000000000000008E-2</v>
      </c>
      <c r="CD15" s="11">
        <v>-1.1999999999999983E-2</v>
      </c>
      <c r="CE15" s="11">
        <v>-7.2999999999999995E-2</v>
      </c>
      <c r="CF15" s="10">
        <v>50</v>
      </c>
      <c r="CG15" s="11">
        <v>-4.1000000000000002E-2</v>
      </c>
      <c r="CH15" s="11">
        <v>-5.0000000000000044E-3</v>
      </c>
      <c r="CI15" s="11">
        <v>-4.3000000000000003E-2</v>
      </c>
      <c r="CJ15" s="11">
        <v>-2.0000000000000004E-2</v>
      </c>
      <c r="CK15" s="11">
        <v>-4.7E-2</v>
      </c>
      <c r="CL15" s="11">
        <v>-0.03</v>
      </c>
      <c r="CM15" s="11">
        <v>0</v>
      </c>
      <c r="CN15" s="11">
        <v>4.0000000000000036E-3</v>
      </c>
      <c r="CO15" s="10">
        <v>60</v>
      </c>
      <c r="CP15" s="11">
        <v>-6.0999999999999999E-2</v>
      </c>
      <c r="CQ15" s="11">
        <v>0</v>
      </c>
      <c r="CR15" s="11">
        <v>-3.6999999999999991E-2</v>
      </c>
      <c r="CS15" s="11">
        <v>-1.6E-2</v>
      </c>
      <c r="CT15" s="11">
        <v>-3.8000000000000006E-2</v>
      </c>
      <c r="CU15" s="11">
        <v>-0.124</v>
      </c>
      <c r="CV15" s="11">
        <v>-0.13200000000000001</v>
      </c>
      <c r="CW15" s="11">
        <v>-0.19500000000000001</v>
      </c>
      <c r="CX15" s="10">
        <v>62</v>
      </c>
      <c r="CY15" s="11">
        <v>-8.2000000000000003E-2</v>
      </c>
      <c r="CZ15" s="11">
        <v>-7.1999999999999995E-2</v>
      </c>
      <c r="DA15" s="11">
        <v>-0.122</v>
      </c>
      <c r="DB15" s="11">
        <v>-0.112</v>
      </c>
      <c r="DC15" s="11">
        <v>-0.112</v>
      </c>
      <c r="DD15" s="11">
        <v>-0.14899999999999999</v>
      </c>
      <c r="DE15" s="11">
        <v>-0.16900000000000001</v>
      </c>
      <c r="DF15" s="11">
        <v>-0.17699999999999999</v>
      </c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</row>
    <row r="16" spans="2:124" ht="21" x14ac:dyDescent="0.25">
      <c r="B16" s="10">
        <v>57</v>
      </c>
      <c r="C16" s="11">
        <v>2</v>
      </c>
      <c r="D16" s="28">
        <f>0.028</f>
        <v>2.8000000000000001E-2</v>
      </c>
      <c r="E16" s="11">
        <v>0</v>
      </c>
      <c r="F16" s="11">
        <f>0.021</f>
        <v>2.1000000000000001E-2</v>
      </c>
      <c r="G16" s="11">
        <v>5.1999999999999998E-2</v>
      </c>
      <c r="H16" s="11">
        <f>0.069</f>
        <v>6.9000000000000006E-2</v>
      </c>
      <c r="I16" s="11">
        <f>0.065</f>
        <v>6.5000000000000002E-2</v>
      </c>
      <c r="J16" s="11">
        <v>5.7000000000000002E-2</v>
      </c>
      <c r="K16" s="11">
        <v>9.1999999999999998E-2</v>
      </c>
      <c r="L16" s="11">
        <v>6.6000000000000003E-2</v>
      </c>
      <c r="M16" s="11">
        <v>0.106</v>
      </c>
      <c r="N16" s="11">
        <v>0.13600000000000001</v>
      </c>
      <c r="O16" s="11">
        <v>7.4999999999999997E-2</v>
      </c>
      <c r="P16" s="11">
        <v>0.182</v>
      </c>
      <c r="Q16" s="11">
        <v>7.4999999999999997E-2</v>
      </c>
      <c r="R16" s="11">
        <v>0.22</v>
      </c>
      <c r="S16" s="11">
        <v>5.3999999999999999E-2</v>
      </c>
      <c r="T16" s="10">
        <v>54</v>
      </c>
      <c r="U16" s="11">
        <v>3</v>
      </c>
      <c r="V16" s="28">
        <f>0.075</f>
        <v>7.4999999999999997E-2</v>
      </c>
      <c r="W16" s="11">
        <f>0.043</f>
        <v>4.2999999999999997E-2</v>
      </c>
      <c r="X16" s="11">
        <f>0.058</f>
        <v>5.8000000000000003E-2</v>
      </c>
      <c r="Y16" s="11">
        <v>5.5E-2</v>
      </c>
      <c r="Z16" s="11">
        <f>0.08</f>
        <v>0.08</v>
      </c>
      <c r="AA16" s="11">
        <f>0.058</f>
        <v>5.8000000000000003E-2</v>
      </c>
      <c r="AB16" s="11">
        <v>0.10199999999999999</v>
      </c>
      <c r="AC16" s="11">
        <v>9.7000000000000003E-2</v>
      </c>
      <c r="AD16" s="11">
        <v>0.106</v>
      </c>
      <c r="AE16" s="11">
        <v>9.7000000000000003E-2</v>
      </c>
      <c r="AF16" s="11">
        <v>0.14599999999999999</v>
      </c>
      <c r="AG16" s="11">
        <v>6.2E-2</v>
      </c>
      <c r="AH16" s="11">
        <v>0.17100000000000001</v>
      </c>
      <c r="AI16" s="11">
        <v>8.1000000000000003E-2</v>
      </c>
      <c r="AJ16" s="11">
        <v>0.26100000000000001</v>
      </c>
      <c r="AK16" s="11">
        <v>8.1000000000000003E-2</v>
      </c>
      <c r="AL16" s="10">
        <v>63</v>
      </c>
      <c r="AM16" s="11">
        <v>3</v>
      </c>
      <c r="AN16" s="28">
        <f>0.046</f>
        <v>4.5999999999999999E-2</v>
      </c>
      <c r="AO16" s="11">
        <f>0</f>
        <v>0</v>
      </c>
      <c r="AP16" s="11">
        <f>0.091</f>
        <v>9.0999999999999998E-2</v>
      </c>
      <c r="AQ16" s="11">
        <v>0</v>
      </c>
      <c r="AR16" s="11">
        <f>0.093</f>
        <v>9.2999999999999999E-2</v>
      </c>
      <c r="AS16" s="11">
        <f>0</f>
        <v>0</v>
      </c>
      <c r="AT16" s="11">
        <v>0.112</v>
      </c>
      <c r="AU16" s="11">
        <v>0</v>
      </c>
      <c r="AV16" s="11">
        <v>0.15</v>
      </c>
      <c r="AW16" s="11">
        <v>0</v>
      </c>
      <c r="AX16" s="11">
        <v>0.152</v>
      </c>
      <c r="AY16" s="11">
        <v>0</v>
      </c>
      <c r="AZ16" s="11">
        <v>0.14699999999999999</v>
      </c>
      <c r="BA16" s="11">
        <v>0</v>
      </c>
      <c r="BB16" s="11">
        <v>0.16500000000000001</v>
      </c>
      <c r="BC16" s="11">
        <v>6.0999999999999999E-2</v>
      </c>
      <c r="BD16" s="10">
        <v>65</v>
      </c>
      <c r="BE16" s="11">
        <v>2</v>
      </c>
      <c r="BF16" s="28">
        <f>0.076</f>
        <v>7.5999999999999998E-2</v>
      </c>
      <c r="BG16" s="11">
        <f>0</f>
        <v>0</v>
      </c>
      <c r="BH16" s="11">
        <f>0.05</f>
        <v>0.05</v>
      </c>
      <c r="BI16" s="11">
        <v>0</v>
      </c>
      <c r="BJ16" s="11">
        <f>0.064</f>
        <v>6.4000000000000001E-2</v>
      </c>
      <c r="BK16" s="11">
        <v>0</v>
      </c>
      <c r="BL16" s="11">
        <v>7.0999999999999994E-2</v>
      </c>
      <c r="BM16" s="11">
        <v>0</v>
      </c>
      <c r="BN16" s="11">
        <v>0.105</v>
      </c>
      <c r="BO16" s="11">
        <v>0</v>
      </c>
      <c r="BP16" s="11">
        <v>0.16300000000000001</v>
      </c>
      <c r="BQ16" s="11">
        <v>0</v>
      </c>
      <c r="BR16" s="11">
        <v>0.19500000000000001</v>
      </c>
      <c r="BS16" s="11">
        <v>0</v>
      </c>
      <c r="BT16" s="11">
        <v>0.218</v>
      </c>
      <c r="BU16" s="11">
        <v>0</v>
      </c>
      <c r="BV16" s="11"/>
      <c r="BW16" s="10">
        <v>57</v>
      </c>
      <c r="BX16" s="11">
        <v>-2.8000000000000001E-2</v>
      </c>
      <c r="BY16" s="11">
        <v>3.0999999999999996E-2</v>
      </c>
      <c r="BZ16" s="11">
        <v>-4.0000000000000036E-3</v>
      </c>
      <c r="CA16" s="11">
        <v>3.4999999999999996E-2</v>
      </c>
      <c r="CB16" s="11">
        <v>3.9999999999999994E-2</v>
      </c>
      <c r="CC16" s="11">
        <v>-6.1000000000000013E-2</v>
      </c>
      <c r="CD16" s="11">
        <v>-0.107</v>
      </c>
      <c r="CE16" s="11">
        <v>-0.16600000000000001</v>
      </c>
      <c r="CF16" s="10">
        <v>54</v>
      </c>
      <c r="CG16" s="11">
        <v>-3.2000000000000001E-2</v>
      </c>
      <c r="CH16" s="11">
        <v>-3.0000000000000027E-3</v>
      </c>
      <c r="CI16" s="11">
        <v>-2.1999999999999999E-2</v>
      </c>
      <c r="CJ16" s="11">
        <v>-4.9999999999999906E-3</v>
      </c>
      <c r="CK16" s="11">
        <v>-8.9999999999999941E-3</v>
      </c>
      <c r="CL16" s="11">
        <v>-8.3999999999999991E-2</v>
      </c>
      <c r="CM16" s="11">
        <v>-9.0000000000000011E-2</v>
      </c>
      <c r="CN16" s="11">
        <v>-0.18</v>
      </c>
      <c r="CO16" s="10">
        <v>63</v>
      </c>
      <c r="CP16" s="11">
        <v>-4.5999999999999999E-2</v>
      </c>
      <c r="CQ16" s="11">
        <v>-9.0999999999999998E-2</v>
      </c>
      <c r="CR16" s="11">
        <v>-9.2999999999999999E-2</v>
      </c>
      <c r="CS16" s="11">
        <v>-0.112</v>
      </c>
      <c r="CT16" s="11">
        <v>-0.15</v>
      </c>
      <c r="CU16" s="11">
        <v>-0.152</v>
      </c>
      <c r="CV16" s="11">
        <v>-0.14699999999999999</v>
      </c>
      <c r="CW16" s="11">
        <v>-0.10400000000000001</v>
      </c>
      <c r="CX16" s="10">
        <v>65</v>
      </c>
      <c r="CY16" s="11">
        <v>-7.5999999999999998E-2</v>
      </c>
      <c r="CZ16" s="11">
        <v>-0.05</v>
      </c>
      <c r="DA16" s="11">
        <v>-6.4000000000000001E-2</v>
      </c>
      <c r="DB16" s="11">
        <v>-7.0999999999999994E-2</v>
      </c>
      <c r="DC16" s="11">
        <v>-0.105</v>
      </c>
      <c r="DD16" s="11">
        <v>-0.16300000000000001</v>
      </c>
      <c r="DE16" s="11">
        <v>-0.19500000000000001</v>
      </c>
      <c r="DF16" s="11">
        <v>-0.218</v>
      </c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</row>
    <row r="17" spans="2:124" ht="21" x14ac:dyDescent="0.25">
      <c r="B17" s="10">
        <v>61</v>
      </c>
      <c r="C17" s="11">
        <v>2</v>
      </c>
      <c r="D17" s="28">
        <f>0.035</f>
        <v>3.5000000000000003E-2</v>
      </c>
      <c r="E17" s="11">
        <f>0.056</f>
        <v>5.6000000000000001E-2</v>
      </c>
      <c r="F17" s="11">
        <f>0.032</f>
        <v>3.2000000000000001E-2</v>
      </c>
      <c r="G17" s="11">
        <v>8.2000000000000003E-2</v>
      </c>
      <c r="H17" s="11">
        <f>0.086</f>
        <v>8.5999999999999993E-2</v>
      </c>
      <c r="I17" s="11">
        <v>7.3999999999999996E-2</v>
      </c>
      <c r="J17" s="11">
        <v>0</v>
      </c>
      <c r="K17" s="11">
        <v>0.14899999999999999</v>
      </c>
      <c r="L17" s="11">
        <v>0.04</v>
      </c>
      <c r="M17" s="11">
        <v>0.14499999999999999</v>
      </c>
      <c r="N17" s="11">
        <v>8.8999999999999996E-2</v>
      </c>
      <c r="O17" s="11">
        <v>0.151</v>
      </c>
      <c r="P17" s="11">
        <v>0.12</v>
      </c>
      <c r="Q17" s="11">
        <v>0.12</v>
      </c>
      <c r="R17" s="11">
        <v>0.185</v>
      </c>
      <c r="S17" s="11">
        <v>0.121</v>
      </c>
      <c r="T17" s="10">
        <v>58</v>
      </c>
      <c r="U17" s="11">
        <v>3</v>
      </c>
      <c r="V17" s="28">
        <f>0.032</f>
        <v>3.2000000000000001E-2</v>
      </c>
      <c r="W17" s="11">
        <f>0.092</f>
        <v>9.1999999999999998E-2</v>
      </c>
      <c r="X17" s="11">
        <f>0.055</f>
        <v>5.5E-2</v>
      </c>
      <c r="Y17" s="11">
        <v>9.9000000000000005E-2</v>
      </c>
      <c r="Z17" s="11">
        <f>0.055</f>
        <v>5.5E-2</v>
      </c>
      <c r="AA17" s="11">
        <f>0.115</f>
        <v>0.115</v>
      </c>
      <c r="AB17" s="11">
        <v>8.8999999999999996E-2</v>
      </c>
      <c r="AC17" s="11">
        <v>0.13100000000000001</v>
      </c>
      <c r="AD17" s="11">
        <v>0.16</v>
      </c>
      <c r="AE17" s="11">
        <v>0.16</v>
      </c>
      <c r="AF17" s="11">
        <v>0.189</v>
      </c>
      <c r="AG17" s="11">
        <v>0.14799999999999999</v>
      </c>
      <c r="AH17" s="11">
        <v>0.216</v>
      </c>
      <c r="AI17" s="11">
        <v>0.129</v>
      </c>
      <c r="AJ17" s="11">
        <v>0.23499999999999999</v>
      </c>
      <c r="AK17" s="11">
        <v>0.14799999999999999</v>
      </c>
      <c r="AL17" s="10">
        <v>67</v>
      </c>
      <c r="AM17" s="11">
        <v>3</v>
      </c>
      <c r="AN17" s="28">
        <f>0</f>
        <v>0</v>
      </c>
      <c r="AO17" s="11">
        <v>0.05</v>
      </c>
      <c r="AP17" s="11">
        <f>0.041</f>
        <v>4.1000000000000002E-2</v>
      </c>
      <c r="AQ17" s="11">
        <v>8.3000000000000004E-2</v>
      </c>
      <c r="AR17" s="11">
        <f>0.048</f>
        <v>4.8000000000000001E-2</v>
      </c>
      <c r="AS17" s="11">
        <f>0.084</f>
        <v>8.4000000000000005E-2</v>
      </c>
      <c r="AT17" s="11">
        <v>4.8000000000000001E-2</v>
      </c>
      <c r="AU17" s="11">
        <v>0.121</v>
      </c>
      <c r="AV17" s="11">
        <v>8.3000000000000004E-2</v>
      </c>
      <c r="AW17" s="11">
        <v>0.105</v>
      </c>
      <c r="AX17" s="11">
        <v>9.9000000000000005E-2</v>
      </c>
      <c r="AY17" s="11">
        <v>8.8999999999999996E-2</v>
      </c>
      <c r="AZ17" s="11">
        <v>0.17</v>
      </c>
      <c r="BA17" s="11">
        <v>7.5999999999999998E-2</v>
      </c>
      <c r="BB17" s="11">
        <v>0.16400000000000001</v>
      </c>
      <c r="BC17" s="11">
        <v>0.105</v>
      </c>
      <c r="BD17" s="10">
        <v>66</v>
      </c>
      <c r="BE17" s="11">
        <v>3</v>
      </c>
      <c r="BF17" s="28">
        <f>0</f>
        <v>0</v>
      </c>
      <c r="BG17" s="11">
        <v>7.0999999999999994E-2</v>
      </c>
      <c r="BH17" s="11">
        <f>0</f>
        <v>0</v>
      </c>
      <c r="BI17" s="11">
        <v>4.4999999999999998E-2</v>
      </c>
      <c r="BJ17" s="11">
        <f>0</f>
        <v>0</v>
      </c>
      <c r="BK17" s="11">
        <f>0.066</f>
        <v>6.6000000000000003E-2</v>
      </c>
      <c r="BL17" s="11">
        <v>0</v>
      </c>
      <c r="BM17" s="11">
        <v>6.6000000000000003E-2</v>
      </c>
      <c r="BN17" s="11">
        <v>3.1E-2</v>
      </c>
      <c r="BO17" s="11">
        <v>0.11</v>
      </c>
      <c r="BP17" s="11">
        <v>7.9000000000000001E-2</v>
      </c>
      <c r="BQ17" s="11">
        <v>0.13500000000000001</v>
      </c>
      <c r="BR17" s="11">
        <v>9.6000000000000002E-2</v>
      </c>
      <c r="BS17" s="11">
        <v>0.13600000000000001</v>
      </c>
      <c r="BT17" s="11">
        <v>0.126</v>
      </c>
      <c r="BU17" s="11">
        <v>0.14899999999999999</v>
      </c>
      <c r="BV17" s="11"/>
      <c r="BW17" s="10">
        <v>61</v>
      </c>
      <c r="BX17" s="11">
        <v>2.0999999999999998E-2</v>
      </c>
      <c r="BY17" s="11">
        <v>0.05</v>
      </c>
      <c r="BZ17" s="11">
        <v>-1.1999999999999997E-2</v>
      </c>
      <c r="CA17" s="11">
        <v>0.14899999999999999</v>
      </c>
      <c r="CB17" s="11">
        <v>0.10499999999999998</v>
      </c>
      <c r="CC17" s="11">
        <v>6.2E-2</v>
      </c>
      <c r="CD17" s="11">
        <v>0</v>
      </c>
      <c r="CE17" s="11">
        <v>-6.4000000000000001E-2</v>
      </c>
      <c r="CF17" s="10">
        <v>58</v>
      </c>
      <c r="CG17" s="11">
        <v>0.06</v>
      </c>
      <c r="CH17" s="11">
        <v>4.4000000000000004E-2</v>
      </c>
      <c r="CI17" s="11">
        <v>6.0000000000000005E-2</v>
      </c>
      <c r="CJ17" s="11">
        <v>4.200000000000001E-2</v>
      </c>
      <c r="CK17" s="11">
        <v>0</v>
      </c>
      <c r="CL17" s="11">
        <v>-4.1000000000000009E-2</v>
      </c>
      <c r="CM17" s="11">
        <v>-8.6999999999999994E-2</v>
      </c>
      <c r="CN17" s="11">
        <v>-8.6999999999999994E-2</v>
      </c>
      <c r="CO17" s="10">
        <v>67</v>
      </c>
      <c r="CP17" s="11">
        <v>0.05</v>
      </c>
      <c r="CQ17" s="11">
        <v>4.2000000000000003E-2</v>
      </c>
      <c r="CR17" s="11">
        <v>3.6000000000000004E-2</v>
      </c>
      <c r="CS17" s="11">
        <v>7.2999999999999995E-2</v>
      </c>
      <c r="CT17" s="11">
        <v>2.1999999999999992E-2</v>
      </c>
      <c r="CU17" s="11">
        <v>-1.0000000000000009E-2</v>
      </c>
      <c r="CV17" s="11">
        <v>-9.4000000000000014E-2</v>
      </c>
      <c r="CW17" s="11">
        <v>-5.9000000000000011E-2</v>
      </c>
      <c r="CX17" s="10">
        <v>66</v>
      </c>
      <c r="CY17" s="11">
        <v>7.0999999999999994E-2</v>
      </c>
      <c r="CZ17" s="11">
        <v>4.4999999999999998E-2</v>
      </c>
      <c r="DA17" s="11">
        <v>6.6000000000000003E-2</v>
      </c>
      <c r="DB17" s="11">
        <v>6.6000000000000003E-2</v>
      </c>
      <c r="DC17" s="11">
        <v>7.9000000000000001E-2</v>
      </c>
      <c r="DD17" s="11">
        <v>5.6000000000000008E-2</v>
      </c>
      <c r="DE17" s="11">
        <v>4.0000000000000008E-2</v>
      </c>
      <c r="DF17" s="11">
        <v>2.2999999999999993E-2</v>
      </c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</row>
    <row r="18" spans="2:124" ht="21" x14ac:dyDescent="0.25">
      <c r="B18" s="10" t="s">
        <v>10</v>
      </c>
      <c r="C18" s="29"/>
      <c r="D18" s="29">
        <f t="shared" ref="D18:S18" si="0">AVERAGE(D4:D17)</f>
        <v>4.7857142857142869E-2</v>
      </c>
      <c r="E18" s="29">
        <f t="shared" si="0"/>
        <v>1.8071428571428572E-2</v>
      </c>
      <c r="F18" s="29">
        <f t="shared" si="0"/>
        <v>3.4285714285714287E-2</v>
      </c>
      <c r="G18" s="29">
        <f t="shared" si="0"/>
        <v>5.7071428571428565E-2</v>
      </c>
      <c r="H18" s="29">
        <f t="shared" si="0"/>
        <v>5.1214285714285712E-2</v>
      </c>
      <c r="I18" s="29">
        <f t="shared" si="0"/>
        <v>0.08</v>
      </c>
      <c r="J18" s="29">
        <f t="shared" si="0"/>
        <v>4.6142857142857145E-2</v>
      </c>
      <c r="K18" s="29">
        <f t="shared" si="0"/>
        <v>0.12457142857142858</v>
      </c>
      <c r="L18" s="29">
        <f t="shared" si="0"/>
        <v>7.4785714285714275E-2</v>
      </c>
      <c r="M18" s="29">
        <f t="shared" si="0"/>
        <v>0.12507142857142858</v>
      </c>
      <c r="N18" s="29">
        <f t="shared" si="0"/>
        <v>0.11371428571428573</v>
      </c>
      <c r="O18" s="29">
        <f t="shared" si="0"/>
        <v>0.11714285714285715</v>
      </c>
      <c r="P18" s="29">
        <f t="shared" si="0"/>
        <v>0.15792857142857145</v>
      </c>
      <c r="Q18" s="29">
        <f t="shared" si="0"/>
        <v>9.7071428571428572E-2</v>
      </c>
      <c r="R18" s="29">
        <f t="shared" si="0"/>
        <v>0.20114285714285715</v>
      </c>
      <c r="S18" s="29">
        <f t="shared" si="0"/>
        <v>8.4857142857142853E-2</v>
      </c>
      <c r="T18" s="29"/>
      <c r="U18" s="29"/>
      <c r="V18" s="29">
        <f t="shared" ref="V18:AK18" si="1">AVERAGE(V4:V17)</f>
        <v>3.9E-2</v>
      </c>
      <c r="W18" s="29">
        <f t="shared" si="1"/>
        <v>2.2000000000000002E-2</v>
      </c>
      <c r="X18" s="29">
        <f t="shared" si="1"/>
        <v>3.5999999999999997E-2</v>
      </c>
      <c r="Y18" s="29">
        <f t="shared" si="1"/>
        <v>6.1000000000000013E-2</v>
      </c>
      <c r="Z18" s="29">
        <f t="shared" si="1"/>
        <v>4.4857142857142859E-2</v>
      </c>
      <c r="AA18" s="29">
        <f t="shared" si="1"/>
        <v>7.742857142857143E-2</v>
      </c>
      <c r="AB18" s="29">
        <f t="shared" si="1"/>
        <v>5.2571428571428568E-2</v>
      </c>
      <c r="AC18" s="29">
        <f t="shared" si="1"/>
        <v>9.9142857142857158E-2</v>
      </c>
      <c r="AD18" s="29">
        <f t="shared" si="1"/>
        <v>8.299999999999999E-2</v>
      </c>
      <c r="AE18" s="29">
        <f t="shared" si="1"/>
        <v>0.11264285714285714</v>
      </c>
      <c r="AF18" s="29">
        <f t="shared" si="1"/>
        <v>0.10807142857142858</v>
      </c>
      <c r="AG18" s="29">
        <f t="shared" si="1"/>
        <v>0.10014285714285713</v>
      </c>
      <c r="AH18" s="29">
        <f t="shared" si="1"/>
        <v>0.14035714285714285</v>
      </c>
      <c r="AI18" s="29">
        <f t="shared" si="1"/>
        <v>0.10278571428571427</v>
      </c>
      <c r="AJ18" s="29">
        <f t="shared" si="1"/>
        <v>0.18492857142857141</v>
      </c>
      <c r="AK18" s="29">
        <f t="shared" si="1"/>
        <v>0.10121428571428571</v>
      </c>
      <c r="AL18" s="29"/>
      <c r="AM18" s="29"/>
      <c r="AN18" s="29">
        <f t="shared" ref="AN18:BC18" si="2">AVERAGE(AN4:AN17)</f>
        <v>3.9142857142857146E-2</v>
      </c>
      <c r="AO18" s="29">
        <f t="shared" si="2"/>
        <v>2.5785714285714283E-2</v>
      </c>
      <c r="AP18" s="29">
        <f t="shared" si="2"/>
        <v>4.2428571428571434E-2</v>
      </c>
      <c r="AQ18" s="29">
        <f t="shared" si="2"/>
        <v>4.7642857142857133E-2</v>
      </c>
      <c r="AR18" s="29">
        <f t="shared" si="2"/>
        <v>6.592857142857142E-2</v>
      </c>
      <c r="AS18" s="29">
        <f t="shared" si="2"/>
        <v>5.4714285714285715E-2</v>
      </c>
      <c r="AT18" s="29">
        <f t="shared" si="2"/>
        <v>6.7357142857142865E-2</v>
      </c>
      <c r="AU18" s="29">
        <f t="shared" si="2"/>
        <v>7.0428571428571424E-2</v>
      </c>
      <c r="AV18" s="29">
        <f t="shared" si="2"/>
        <v>9.7714285714285712E-2</v>
      </c>
      <c r="AW18" s="29">
        <f t="shared" si="2"/>
        <v>7.8999999999999987E-2</v>
      </c>
      <c r="AX18" s="29">
        <f t="shared" si="2"/>
        <v>0.11828571428571429</v>
      </c>
      <c r="AY18" s="29">
        <f t="shared" si="2"/>
        <v>7.8571428571428556E-2</v>
      </c>
      <c r="AZ18" s="29">
        <f t="shared" si="2"/>
        <v>0.14171428571428571</v>
      </c>
      <c r="BA18" s="29">
        <f t="shared" si="2"/>
        <v>9.4357142857142876E-2</v>
      </c>
      <c r="BB18" s="29">
        <f t="shared" si="2"/>
        <v>0.15564285714285714</v>
      </c>
      <c r="BC18" s="29">
        <f t="shared" si="2"/>
        <v>9.9500000000000005E-2</v>
      </c>
      <c r="BD18" s="29"/>
      <c r="BE18" s="29"/>
      <c r="BF18" s="29">
        <f t="shared" ref="BF18:BU18" si="3">AVERAGE(BF4:BF17)</f>
        <v>2.75E-2</v>
      </c>
      <c r="BG18" s="29">
        <f t="shared" si="3"/>
        <v>2.8571428571428574E-2</v>
      </c>
      <c r="BH18" s="29">
        <f t="shared" si="3"/>
        <v>2.8785714285714286E-2</v>
      </c>
      <c r="BI18" s="29">
        <f t="shared" si="3"/>
        <v>4.5642857142857145E-2</v>
      </c>
      <c r="BJ18" s="29">
        <f t="shared" si="3"/>
        <v>4.7285714285714278E-2</v>
      </c>
      <c r="BK18" s="29">
        <f t="shared" si="3"/>
        <v>7.8142857142857153E-2</v>
      </c>
      <c r="BL18" s="29">
        <f t="shared" si="3"/>
        <v>4.5214285714285707E-2</v>
      </c>
      <c r="BM18" s="29">
        <f t="shared" si="3"/>
        <v>6.7285714285714282E-2</v>
      </c>
      <c r="BN18" s="29">
        <f t="shared" si="3"/>
        <v>6.4642857142857141E-2</v>
      </c>
      <c r="BO18" s="29">
        <f t="shared" si="3"/>
        <v>7.9857142857142877E-2</v>
      </c>
      <c r="BP18" s="29">
        <f t="shared" si="3"/>
        <v>8.9571428571428566E-2</v>
      </c>
      <c r="BQ18" s="29">
        <f t="shared" si="3"/>
        <v>8.9928571428571427E-2</v>
      </c>
      <c r="BR18" s="29">
        <f t="shared" si="3"/>
        <v>0.1212857142857143</v>
      </c>
      <c r="BS18" s="29">
        <f t="shared" si="3"/>
        <v>8.835714285714287E-2</v>
      </c>
      <c r="BT18" s="29">
        <f t="shared" si="3"/>
        <v>0.13807142857142857</v>
      </c>
      <c r="BU18" s="29">
        <f t="shared" si="3"/>
        <v>9.0785714285714275E-2</v>
      </c>
      <c r="BV18" s="29" t="e">
        <f t="shared" ref="BV18" si="4">AVERAGE(BV4:BV17)</f>
        <v>#DIV/0!</v>
      </c>
      <c r="BW18" s="29">
        <f t="shared" ref="BW18" si="5">AVERAGE(BW4:BW17)</f>
        <v>32.642857142857146</v>
      </c>
      <c r="BX18" s="29">
        <f t="shared" ref="BX18" si="6">AVERAGE(BX4:BX17)</f>
        <v>-2.9785714285714283E-2</v>
      </c>
      <c r="BY18" s="29">
        <f t="shared" ref="BY18" si="7">AVERAGE(BY4:BY17)</f>
        <v>2.2785714285714281E-2</v>
      </c>
      <c r="BZ18" s="29">
        <f t="shared" ref="BZ18" si="8">AVERAGE(BZ4:BZ17)</f>
        <v>2.8785714285714283E-2</v>
      </c>
      <c r="CA18" s="29">
        <f t="shared" ref="CA18" si="9">AVERAGE(CA4:CA17)</f>
        <v>7.8428571428571445E-2</v>
      </c>
      <c r="CB18" s="29">
        <f t="shared" ref="CB18" si="10">AVERAGE(CB4:CB17)</f>
        <v>5.0285714285714302E-2</v>
      </c>
      <c r="CC18" s="29">
        <f t="shared" ref="CC18" si="11">AVERAGE(CC4:CC17)</f>
        <v>3.4285714285714275E-3</v>
      </c>
      <c r="CD18" s="29">
        <f t="shared" ref="CD18" si="12">AVERAGE(CD4:CD17)</f>
        <v>-6.0857142857142874E-2</v>
      </c>
      <c r="CE18" s="29">
        <f t="shared" ref="CE18" si="13">AVERAGE(CE4:CE17)</f>
        <v>-0.11628571428571428</v>
      </c>
      <c r="CF18" s="29"/>
      <c r="CG18" s="29">
        <f t="shared" ref="CG18" si="14">AVERAGE(CG4:CG17)</f>
        <v>-1.6999999999999994E-2</v>
      </c>
      <c r="CH18" s="29">
        <f t="shared" ref="CH18" si="15">AVERAGE(CH4:CH17)</f>
        <v>2.4999999999999994E-2</v>
      </c>
      <c r="CI18" s="29">
        <f t="shared" ref="CI18" si="16">AVERAGE(CI4:CI17)</f>
        <v>3.2571428571428571E-2</v>
      </c>
      <c r="CJ18" s="29">
        <f t="shared" ref="CJ18" si="17">AVERAGE(CJ4:CJ17)</f>
        <v>4.6571428571428576E-2</v>
      </c>
      <c r="CK18" s="29">
        <f t="shared" ref="CK18" si="18">AVERAGE(CK4:CK17)</f>
        <v>2.9642857142857137E-2</v>
      </c>
      <c r="CL18" s="29">
        <f t="shared" ref="CL18" si="19">AVERAGE(CL4:CL17)</f>
        <v>-7.9285714285714289E-3</v>
      </c>
      <c r="CM18" s="29">
        <f t="shared" ref="CM18" si="20">AVERAGE(CM4:CM17)</f>
        <v>-3.7571428571428575E-2</v>
      </c>
      <c r="CN18" s="29">
        <f t="shared" ref="CN18" si="21">AVERAGE(CN4:CN17)</f>
        <v>-8.3714285714285727E-2</v>
      </c>
      <c r="CO18" s="29"/>
      <c r="CP18" s="29">
        <f t="shared" ref="CP18" si="22">AVERAGE(CP4:CP17)</f>
        <v>-1.3357142857142857E-2</v>
      </c>
      <c r="CQ18" s="29">
        <f t="shared" ref="CQ18" si="23">AVERAGE(CQ4:CQ17)</f>
        <v>5.2142857142857147E-3</v>
      </c>
      <c r="CR18" s="29">
        <f t="shared" ref="CR18" si="24">AVERAGE(CR4:CR17)</f>
        <v>-1.121428571428571E-2</v>
      </c>
      <c r="CS18" s="29">
        <f t="shared" ref="CS18" si="25">AVERAGE(CS4:CS17)</f>
        <v>3.0714285714285713E-3</v>
      </c>
      <c r="CT18" s="29">
        <f t="shared" ref="CT18" si="26">AVERAGE(CT4:CT17)</f>
        <v>-1.8714285714285715E-2</v>
      </c>
      <c r="CU18" s="29">
        <f t="shared" ref="CU18" si="27">AVERAGE(CU4:CU17)</f>
        <v>-3.9714285714285716E-2</v>
      </c>
      <c r="CV18" s="29">
        <f t="shared" ref="CV18" si="28">AVERAGE(CV4:CV17)</f>
        <v>-4.7357142857142855E-2</v>
      </c>
      <c r="CW18" s="29">
        <f t="shared" ref="CW18" si="29">AVERAGE(CW4:CW17)</f>
        <v>-5.6142857142857147E-2</v>
      </c>
      <c r="CX18" s="29"/>
      <c r="CY18" s="29">
        <f t="shared" ref="CY18" si="30">AVERAGE(CY4:CY17)</f>
        <v>1.0714285714285734E-3</v>
      </c>
      <c r="CZ18" s="29">
        <f t="shared" ref="CZ18" si="31">AVERAGE(CZ4:CZ17)</f>
        <v>1.6857142857142852E-2</v>
      </c>
      <c r="DA18" s="29">
        <f t="shared" ref="DA18" si="32">AVERAGE(DA4:DA17)</f>
        <v>3.0857142857142854E-2</v>
      </c>
      <c r="DB18" s="29">
        <f t="shared" ref="DB18" si="33">AVERAGE(DB4:DB17)</f>
        <v>2.2071428571428582E-2</v>
      </c>
      <c r="DC18" s="29">
        <f t="shared" ref="DC18" si="34">AVERAGE(DC4:DC17)</f>
        <v>1.5214285714285724E-2</v>
      </c>
      <c r="DD18" s="29">
        <f t="shared" ref="DD18" si="35">AVERAGE(DD4:DD17)</f>
        <v>3.5714285714285844E-4</v>
      </c>
      <c r="DE18" s="29">
        <f t="shared" ref="DE18" si="36">AVERAGE(DE4:DE17)</f>
        <v>-3.2928571428571432E-2</v>
      </c>
      <c r="DF18" s="29">
        <f t="shared" ref="DF18" si="37">AVERAGE(DF4:DF17)</f>
        <v>-4.7285714285714278E-2</v>
      </c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</row>
    <row r="19" spans="2:124" ht="21" x14ac:dyDescent="0.25">
      <c r="B19" s="10" t="s">
        <v>11</v>
      </c>
      <c r="C19" s="29"/>
      <c r="D19" s="29">
        <f t="shared" ref="D19:S19" si="38">STDEV(D4:D17)</f>
        <v>3.1102453880082138E-2</v>
      </c>
      <c r="E19" s="29">
        <f t="shared" si="38"/>
        <v>2.9857261159658362E-2</v>
      </c>
      <c r="F19" s="29">
        <f t="shared" si="38"/>
        <v>3.3637041330214362E-2</v>
      </c>
      <c r="G19" s="29">
        <f t="shared" si="38"/>
        <v>3.5558109073446552E-2</v>
      </c>
      <c r="H19" s="29">
        <f t="shared" si="38"/>
        <v>4.3316684601146078E-2</v>
      </c>
      <c r="I19" s="29">
        <f t="shared" si="38"/>
        <v>4.2947194768244601E-2</v>
      </c>
      <c r="J19" s="29">
        <f t="shared" si="38"/>
        <v>4.8832298805129036E-2</v>
      </c>
      <c r="K19" s="29">
        <f t="shared" si="38"/>
        <v>5.2513315946037364E-2</v>
      </c>
      <c r="L19" s="29">
        <f t="shared" si="38"/>
        <v>5.3044507540552975E-2</v>
      </c>
      <c r="M19" s="29">
        <f t="shared" si="38"/>
        <v>5.2322173981113239E-2</v>
      </c>
      <c r="N19" s="29">
        <f t="shared" si="38"/>
        <v>5.3676278346610991E-2</v>
      </c>
      <c r="O19" s="29">
        <f t="shared" si="38"/>
        <v>5.5587570750825398E-2</v>
      </c>
      <c r="P19" s="29">
        <f t="shared" si="38"/>
        <v>5.4789758006561502E-2</v>
      </c>
      <c r="Q19" s="29">
        <f t="shared" si="38"/>
        <v>4.685569382642886E-2</v>
      </c>
      <c r="R19" s="29">
        <f t="shared" si="38"/>
        <v>5.6625432099362757E-2</v>
      </c>
      <c r="S19" s="29">
        <f t="shared" si="38"/>
        <v>2.772906595796366E-2</v>
      </c>
      <c r="T19" s="29"/>
      <c r="U19" s="29"/>
      <c r="V19" s="29">
        <f t="shared" ref="V19:AK19" si="39">STDEV(V4:V17)</f>
        <v>3.1314779012718327E-2</v>
      </c>
      <c r="W19" s="29">
        <f t="shared" si="39"/>
        <v>2.8974790103440975E-2</v>
      </c>
      <c r="X19" s="29">
        <f t="shared" si="39"/>
        <v>3.1363869463003249E-2</v>
      </c>
      <c r="Y19" s="29">
        <f t="shared" si="39"/>
        <v>3.1908523095778726E-2</v>
      </c>
      <c r="Z19" s="29">
        <f t="shared" si="39"/>
        <v>3.1503008752174141E-2</v>
      </c>
      <c r="AA19" s="29">
        <f t="shared" si="39"/>
        <v>3.1820927525316241E-2</v>
      </c>
      <c r="AB19" s="29">
        <f t="shared" si="39"/>
        <v>4.6885645311371543E-2</v>
      </c>
      <c r="AC19" s="29">
        <f t="shared" si="39"/>
        <v>4.079377241849378E-2</v>
      </c>
      <c r="AD19" s="29">
        <f t="shared" si="39"/>
        <v>5.4511819466409872E-2</v>
      </c>
      <c r="AE19" s="29">
        <f t="shared" si="39"/>
        <v>4.5702393714211427E-2</v>
      </c>
      <c r="AF19" s="29">
        <f t="shared" si="39"/>
        <v>4.1162836647625746E-2</v>
      </c>
      <c r="AG19" s="29">
        <f t="shared" si="39"/>
        <v>4.7217756019494246E-2</v>
      </c>
      <c r="AH19" s="29">
        <f t="shared" si="39"/>
        <v>4.2732814166556027E-2</v>
      </c>
      <c r="AI19" s="29">
        <f t="shared" si="39"/>
        <v>4.0063754137679111E-2</v>
      </c>
      <c r="AJ19" s="29">
        <f t="shared" si="39"/>
        <v>6.493957461862801E-2</v>
      </c>
      <c r="AK19" s="29">
        <f t="shared" si="39"/>
        <v>4.1715480563950372E-2</v>
      </c>
      <c r="AL19" s="29"/>
      <c r="AM19" s="29"/>
      <c r="AN19" s="29">
        <f t="shared" ref="AN19:BC19" si="40">STDEV(AN4:AN17)</f>
        <v>2.7077828406443356E-2</v>
      </c>
      <c r="AO19" s="29">
        <f t="shared" si="40"/>
        <v>5.1816508464489867E-2</v>
      </c>
      <c r="AP19" s="29">
        <f t="shared" si="40"/>
        <v>2.7731443652160757E-2</v>
      </c>
      <c r="AQ19" s="29">
        <f t="shared" si="40"/>
        <v>3.3014232694999313E-2</v>
      </c>
      <c r="AR19" s="29">
        <f t="shared" si="40"/>
        <v>1.9672175921704907E-2</v>
      </c>
      <c r="AS19" s="29">
        <f t="shared" si="40"/>
        <v>2.550845582706484E-2</v>
      </c>
      <c r="AT19" s="29">
        <f t="shared" si="40"/>
        <v>3.5700909583019642E-2</v>
      </c>
      <c r="AU19" s="29">
        <f t="shared" si="40"/>
        <v>3.6314257182617354E-2</v>
      </c>
      <c r="AV19" s="29">
        <f t="shared" si="40"/>
        <v>3.0233523348527108E-2</v>
      </c>
      <c r="AW19" s="29">
        <f t="shared" si="40"/>
        <v>3.8127317079651793E-2</v>
      </c>
      <c r="AX19" s="29">
        <f t="shared" si="40"/>
        <v>2.6148771324064995E-2</v>
      </c>
      <c r="AY19" s="29">
        <f t="shared" si="40"/>
        <v>3.3209623919567693E-2</v>
      </c>
      <c r="AZ19" s="29">
        <f t="shared" si="40"/>
        <v>2.844814059471559E-2</v>
      </c>
      <c r="BA19" s="29">
        <f t="shared" si="40"/>
        <v>3.6701723168217577E-2</v>
      </c>
      <c r="BB19" s="29">
        <f t="shared" si="40"/>
        <v>3.6950293311747623E-2</v>
      </c>
      <c r="BC19" s="29">
        <f t="shared" si="40"/>
        <v>2.8373199705681074E-2</v>
      </c>
      <c r="BD19" s="29"/>
      <c r="BE19" s="29"/>
      <c r="BF19" s="29">
        <f t="shared" ref="BF19:BU19" si="41">STDEV(BF4:BF17)</f>
        <v>3.5044477234157517E-2</v>
      </c>
      <c r="BG19" s="29">
        <f t="shared" si="41"/>
        <v>4.4598575840860286E-2</v>
      </c>
      <c r="BH19" s="29">
        <f t="shared" si="41"/>
        <v>3.4237133622447402E-2</v>
      </c>
      <c r="BI19" s="29">
        <f t="shared" si="41"/>
        <v>4.3685250358686263E-2</v>
      </c>
      <c r="BJ19" s="29">
        <f t="shared" si="41"/>
        <v>3.813423370437357E-2</v>
      </c>
      <c r="BK19" s="29">
        <f t="shared" si="41"/>
        <v>7.42447689354995E-2</v>
      </c>
      <c r="BL19" s="29">
        <f t="shared" si="41"/>
        <v>4.3036976179575151E-2</v>
      </c>
      <c r="BM19" s="29">
        <f t="shared" si="41"/>
        <v>6.2370393088916287E-2</v>
      </c>
      <c r="BN19" s="29">
        <f t="shared" si="41"/>
        <v>4.8371331533106611E-2</v>
      </c>
      <c r="BO19" s="29">
        <f t="shared" si="41"/>
        <v>5.7334185188321882E-2</v>
      </c>
      <c r="BP19" s="29">
        <f t="shared" si="41"/>
        <v>5.0554942367707204E-2</v>
      </c>
      <c r="BQ19" s="29">
        <f t="shared" si="41"/>
        <v>5.9933892152699612E-2</v>
      </c>
      <c r="BR19" s="29">
        <f t="shared" si="41"/>
        <v>4.8612167788968784E-2</v>
      </c>
      <c r="BS19" s="29">
        <f t="shared" si="41"/>
        <v>6.0553354912909564E-2</v>
      </c>
      <c r="BT19" s="29">
        <f t="shared" si="41"/>
        <v>5.6293822978143095E-2</v>
      </c>
      <c r="BU19" s="29">
        <f t="shared" si="41"/>
        <v>6.3359995351870202E-2</v>
      </c>
      <c r="BV19" s="29" t="e">
        <f t="shared" ref="BV19:DF19" si="42">STDEV(BV4:BV17)</f>
        <v>#DIV/0!</v>
      </c>
      <c r="BW19" s="29">
        <f t="shared" si="42"/>
        <v>19.153658589487218</v>
      </c>
      <c r="BX19" s="29">
        <f t="shared" si="42"/>
        <v>5.1652952215023223E-2</v>
      </c>
      <c r="BY19" s="29">
        <f t="shared" si="42"/>
        <v>4.7192206937209401E-2</v>
      </c>
      <c r="BZ19" s="29">
        <f t="shared" si="42"/>
        <v>7.4423092540532768E-2</v>
      </c>
      <c r="CA19" s="29">
        <f t="shared" si="42"/>
        <v>8.9541322034289536E-2</v>
      </c>
      <c r="CB19" s="29">
        <f t="shared" si="42"/>
        <v>9.7631511756768791E-2</v>
      </c>
      <c r="CC19" s="29">
        <f t="shared" si="42"/>
        <v>9.9330616773336461E-2</v>
      </c>
      <c r="CD19" s="29">
        <f t="shared" si="42"/>
        <v>8.9154021560665209E-2</v>
      </c>
      <c r="CE19" s="29">
        <f t="shared" si="42"/>
        <v>7.4312674735697859E-2</v>
      </c>
      <c r="CF19" s="29"/>
      <c r="CG19" s="29">
        <f t="shared" si="42"/>
        <v>4.9647991670591037E-2</v>
      </c>
      <c r="CH19" s="29">
        <f t="shared" si="42"/>
        <v>5.2302375295376999E-2</v>
      </c>
      <c r="CI19" s="29">
        <f t="shared" si="42"/>
        <v>5.4926124211336094E-2</v>
      </c>
      <c r="CJ19" s="29">
        <f t="shared" si="42"/>
        <v>7.5408338944824807E-2</v>
      </c>
      <c r="CK19" s="29">
        <f t="shared" si="42"/>
        <v>8.7933197671569138E-2</v>
      </c>
      <c r="CL19" s="29">
        <f t="shared" si="42"/>
        <v>7.5350937195656276E-2</v>
      </c>
      <c r="CM19" s="29">
        <f t="shared" si="42"/>
        <v>7.28472736258899E-2</v>
      </c>
      <c r="CN19" s="29">
        <f t="shared" si="42"/>
        <v>9.4478673679406502E-2</v>
      </c>
      <c r="CO19" s="29"/>
      <c r="CP19" s="29">
        <f t="shared" si="42"/>
        <v>6.5396550300522674E-2</v>
      </c>
      <c r="CQ19" s="29">
        <f t="shared" si="42"/>
        <v>3.8557007886282579E-2</v>
      </c>
      <c r="CR19" s="29">
        <f t="shared" si="42"/>
        <v>3.4935497863763314E-2</v>
      </c>
      <c r="CS19" s="29">
        <f t="shared" si="42"/>
        <v>4.3377527478060458E-2</v>
      </c>
      <c r="CT19" s="29">
        <f t="shared" si="42"/>
        <v>4.7125737817408912E-2</v>
      </c>
      <c r="CU19" s="29">
        <f t="shared" si="42"/>
        <v>4.6679642361408584E-2</v>
      </c>
      <c r="CV19" s="29">
        <f t="shared" si="42"/>
        <v>4.7660025408910803E-2</v>
      </c>
      <c r="CW19" s="29">
        <f t="shared" si="42"/>
        <v>5.6411751561937125E-2</v>
      </c>
      <c r="CX19" s="29"/>
      <c r="CY19" s="29">
        <f t="shared" si="42"/>
        <v>7.0067510616233855E-2</v>
      </c>
      <c r="CZ19" s="29">
        <f t="shared" si="42"/>
        <v>6.9016003877425347E-2</v>
      </c>
      <c r="DA19" s="29">
        <f t="shared" si="42"/>
        <v>9.3312425706380556E-2</v>
      </c>
      <c r="DB19" s="29">
        <f t="shared" si="42"/>
        <v>9.3368965594911341E-2</v>
      </c>
      <c r="DC19" s="29">
        <f t="shared" si="42"/>
        <v>9.7525679909233345E-2</v>
      </c>
      <c r="DD19" s="29">
        <f t="shared" si="42"/>
        <v>0.10079118333149302</v>
      </c>
      <c r="DE19" s="29">
        <f t="shared" si="42"/>
        <v>0.10289237415542835</v>
      </c>
      <c r="DF19" s="29">
        <f t="shared" si="42"/>
        <v>0.10934801786492983</v>
      </c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</row>
    <row r="20" spans="2:124" ht="21" x14ac:dyDescent="0.25">
      <c r="B20" s="10" t="s">
        <v>13</v>
      </c>
      <c r="C20" s="29"/>
      <c r="D20" s="29">
        <f t="shared" ref="D20:S20" si="43">MIN(D4:D17)</f>
        <v>0</v>
      </c>
      <c r="E20" s="29">
        <f t="shared" si="43"/>
        <v>0</v>
      </c>
      <c r="F20" s="29">
        <f t="shared" si="43"/>
        <v>0</v>
      </c>
      <c r="G20" s="29">
        <f t="shared" si="43"/>
        <v>0</v>
      </c>
      <c r="H20" s="29">
        <f t="shared" si="43"/>
        <v>0</v>
      </c>
      <c r="I20" s="29">
        <f t="shared" si="43"/>
        <v>0.02</v>
      </c>
      <c r="J20" s="29">
        <f t="shared" si="43"/>
        <v>0</v>
      </c>
      <c r="K20" s="29">
        <f t="shared" si="43"/>
        <v>4.3999999999999997E-2</v>
      </c>
      <c r="L20" s="29">
        <f t="shared" si="43"/>
        <v>0</v>
      </c>
      <c r="M20" s="29">
        <f t="shared" si="43"/>
        <v>6.4000000000000001E-2</v>
      </c>
      <c r="N20" s="29">
        <f t="shared" si="43"/>
        <v>2.1999999999999999E-2</v>
      </c>
      <c r="O20" s="29">
        <f t="shared" si="43"/>
        <v>4.9000000000000002E-2</v>
      </c>
      <c r="P20" s="29">
        <f t="shared" si="43"/>
        <v>9.5000000000000001E-2</v>
      </c>
      <c r="Q20" s="29">
        <f t="shared" si="43"/>
        <v>0</v>
      </c>
      <c r="R20" s="29">
        <f t="shared" si="43"/>
        <v>0.13200000000000001</v>
      </c>
      <c r="S20" s="29">
        <f t="shared" si="43"/>
        <v>4.3999999999999997E-2</v>
      </c>
      <c r="T20" s="29"/>
      <c r="U20" s="29"/>
      <c r="V20" s="29">
        <f t="shared" ref="V20:AK20" si="44">MIN(V4:V17)</f>
        <v>0</v>
      </c>
      <c r="W20" s="29">
        <f t="shared" si="44"/>
        <v>0</v>
      </c>
      <c r="X20" s="29">
        <f t="shared" si="44"/>
        <v>0</v>
      </c>
      <c r="Y20" s="29">
        <f t="shared" si="44"/>
        <v>0</v>
      </c>
      <c r="Z20" s="29">
        <f t="shared" si="44"/>
        <v>0</v>
      </c>
      <c r="AA20" s="29">
        <f t="shared" si="44"/>
        <v>0</v>
      </c>
      <c r="AB20" s="29">
        <f t="shared" si="44"/>
        <v>0</v>
      </c>
      <c r="AC20" s="29">
        <f t="shared" si="44"/>
        <v>0</v>
      </c>
      <c r="AD20" s="29">
        <f t="shared" si="44"/>
        <v>0</v>
      </c>
      <c r="AE20" s="29">
        <f t="shared" si="44"/>
        <v>0</v>
      </c>
      <c r="AF20" s="29">
        <f t="shared" si="44"/>
        <v>0.04</v>
      </c>
      <c r="AG20" s="29">
        <f t="shared" si="44"/>
        <v>0</v>
      </c>
      <c r="AH20" s="29">
        <f t="shared" si="44"/>
        <v>8.2000000000000003E-2</v>
      </c>
      <c r="AI20" s="29">
        <f t="shared" si="44"/>
        <v>0</v>
      </c>
      <c r="AJ20" s="29">
        <f t="shared" si="44"/>
        <v>0.09</v>
      </c>
      <c r="AK20" s="29">
        <f t="shared" si="44"/>
        <v>0</v>
      </c>
      <c r="AL20" s="29"/>
      <c r="AM20" s="29"/>
      <c r="AN20" s="29">
        <f t="shared" ref="AN20:BC20" si="45">MIN(AN4:AN17)</f>
        <v>0</v>
      </c>
      <c r="AO20" s="29">
        <f t="shared" si="45"/>
        <v>0</v>
      </c>
      <c r="AP20" s="29">
        <f t="shared" si="45"/>
        <v>0</v>
      </c>
      <c r="AQ20" s="29">
        <f t="shared" si="45"/>
        <v>0</v>
      </c>
      <c r="AR20" s="29">
        <f t="shared" si="45"/>
        <v>1.6E-2</v>
      </c>
      <c r="AS20" s="29">
        <f t="shared" si="45"/>
        <v>0</v>
      </c>
      <c r="AT20" s="29">
        <f t="shared" si="45"/>
        <v>0</v>
      </c>
      <c r="AU20" s="29">
        <f t="shared" si="45"/>
        <v>0</v>
      </c>
      <c r="AV20" s="29">
        <f t="shared" si="45"/>
        <v>0.04</v>
      </c>
      <c r="AW20" s="29">
        <f t="shared" si="45"/>
        <v>0</v>
      </c>
      <c r="AX20" s="29">
        <f t="shared" si="45"/>
        <v>7.9000000000000001E-2</v>
      </c>
      <c r="AY20" s="29">
        <f t="shared" si="45"/>
        <v>0</v>
      </c>
      <c r="AZ20" s="29">
        <f t="shared" si="45"/>
        <v>9.8000000000000004E-2</v>
      </c>
      <c r="BA20" s="29">
        <f t="shared" si="45"/>
        <v>0</v>
      </c>
      <c r="BB20" s="29">
        <f t="shared" si="45"/>
        <v>9.2999999999999999E-2</v>
      </c>
      <c r="BC20" s="29">
        <f t="shared" si="45"/>
        <v>3.3000000000000002E-2</v>
      </c>
      <c r="BD20" s="29"/>
      <c r="BE20" s="29"/>
      <c r="BF20" s="29">
        <f t="shared" ref="BF20:BU20" si="46">MIN(BF4:BF17)</f>
        <v>0</v>
      </c>
      <c r="BG20" s="29">
        <f t="shared" si="46"/>
        <v>0</v>
      </c>
      <c r="BH20" s="29">
        <f t="shared" si="46"/>
        <v>0</v>
      </c>
      <c r="BI20" s="29">
        <f t="shared" si="46"/>
        <v>0</v>
      </c>
      <c r="BJ20" s="29">
        <f t="shared" si="46"/>
        <v>0</v>
      </c>
      <c r="BK20" s="29">
        <f t="shared" si="46"/>
        <v>0</v>
      </c>
      <c r="BL20" s="29">
        <f t="shared" si="46"/>
        <v>0</v>
      </c>
      <c r="BM20" s="29">
        <f t="shared" si="46"/>
        <v>0</v>
      </c>
      <c r="BN20" s="29">
        <f t="shared" si="46"/>
        <v>0</v>
      </c>
      <c r="BO20" s="29">
        <f t="shared" si="46"/>
        <v>0</v>
      </c>
      <c r="BP20" s="29">
        <f t="shared" si="46"/>
        <v>0</v>
      </c>
      <c r="BQ20" s="29">
        <f t="shared" si="46"/>
        <v>0</v>
      </c>
      <c r="BR20" s="29">
        <f t="shared" si="46"/>
        <v>2.8000000000000001E-2</v>
      </c>
      <c r="BS20" s="29">
        <f t="shared" si="46"/>
        <v>0</v>
      </c>
      <c r="BT20" s="29">
        <f t="shared" si="46"/>
        <v>5.1999999999999998E-2</v>
      </c>
      <c r="BU20" s="29">
        <f t="shared" si="46"/>
        <v>0</v>
      </c>
      <c r="BV20" s="29">
        <f t="shared" ref="BV20:DF20" si="47">MIN(BV4:BV17)</f>
        <v>0</v>
      </c>
      <c r="BW20" s="29">
        <f t="shared" si="47"/>
        <v>1</v>
      </c>
      <c r="BX20" s="29">
        <f t="shared" si="47"/>
        <v>-0.10199999999999999</v>
      </c>
      <c r="BY20" s="29">
        <f t="shared" si="47"/>
        <v>-5.2999999999999999E-2</v>
      </c>
      <c r="BZ20" s="29">
        <f t="shared" si="47"/>
        <v>-7.1000000000000008E-2</v>
      </c>
      <c r="CA20" s="29">
        <f t="shared" si="47"/>
        <v>-7.9000000000000001E-2</v>
      </c>
      <c r="CB20" s="29">
        <f t="shared" si="47"/>
        <v>-0.1</v>
      </c>
      <c r="CC20" s="29">
        <f t="shared" si="47"/>
        <v>-0.14800000000000002</v>
      </c>
      <c r="CD20" s="29">
        <f t="shared" si="47"/>
        <v>-0.216</v>
      </c>
      <c r="CE20" s="29">
        <f t="shared" si="47"/>
        <v>-0.27</v>
      </c>
      <c r="CF20" s="29"/>
      <c r="CG20" s="29">
        <f t="shared" si="47"/>
        <v>-0.108</v>
      </c>
      <c r="CH20" s="29">
        <f t="shared" si="47"/>
        <v>-9.0999999999999998E-2</v>
      </c>
      <c r="CI20" s="29">
        <f t="shared" si="47"/>
        <v>-7.2999999999999995E-2</v>
      </c>
      <c r="CJ20" s="29">
        <f t="shared" si="47"/>
        <v>-0.14000000000000001</v>
      </c>
      <c r="CK20" s="29">
        <f t="shared" si="47"/>
        <v>-0.189</v>
      </c>
      <c r="CL20" s="29">
        <f t="shared" si="47"/>
        <v>-0.16400000000000001</v>
      </c>
      <c r="CM20" s="29">
        <f t="shared" si="47"/>
        <v>-0.20499999999999999</v>
      </c>
      <c r="CN20" s="29">
        <f t="shared" si="47"/>
        <v>-0.311</v>
      </c>
      <c r="CO20" s="29"/>
      <c r="CP20" s="29">
        <f t="shared" si="47"/>
        <v>-9.6000000000000002E-2</v>
      </c>
      <c r="CQ20" s="29">
        <f t="shared" si="47"/>
        <v>-9.0999999999999998E-2</v>
      </c>
      <c r="CR20" s="29">
        <f t="shared" si="47"/>
        <v>-9.2999999999999999E-2</v>
      </c>
      <c r="CS20" s="29">
        <f t="shared" si="47"/>
        <v>-0.112</v>
      </c>
      <c r="CT20" s="29">
        <f t="shared" si="47"/>
        <v>-0.15</v>
      </c>
      <c r="CU20" s="29">
        <f t="shared" si="47"/>
        <v>-0.152</v>
      </c>
      <c r="CV20" s="29">
        <f t="shared" si="47"/>
        <v>-0.14699999999999999</v>
      </c>
      <c r="CW20" s="29">
        <f t="shared" si="47"/>
        <v>-0.19500000000000001</v>
      </c>
      <c r="CX20" s="29"/>
      <c r="CY20" s="29">
        <f t="shared" si="47"/>
        <v>-8.2000000000000003E-2</v>
      </c>
      <c r="CZ20" s="29">
        <f t="shared" si="47"/>
        <v>-7.2999999999999995E-2</v>
      </c>
      <c r="DA20" s="29">
        <f t="shared" si="47"/>
        <v>-0.122</v>
      </c>
      <c r="DB20" s="29">
        <f t="shared" si="47"/>
        <v>-0.112</v>
      </c>
      <c r="DC20" s="29">
        <f t="shared" si="47"/>
        <v>-0.16200000000000001</v>
      </c>
      <c r="DD20" s="29">
        <f t="shared" si="47"/>
        <v>-0.16300000000000001</v>
      </c>
      <c r="DE20" s="29">
        <f t="shared" si="47"/>
        <v>-0.19500000000000001</v>
      </c>
      <c r="DF20" s="29">
        <f t="shared" si="47"/>
        <v>-0.218</v>
      </c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</row>
    <row r="21" spans="2:124" ht="21" x14ac:dyDescent="0.25">
      <c r="B21" s="10" t="s">
        <v>12</v>
      </c>
      <c r="C21" s="29"/>
      <c r="D21" s="29">
        <f t="shared" ref="D21:S21" si="48">MAX(D4:D17)</f>
        <v>0.10199999999999999</v>
      </c>
      <c r="E21" s="29">
        <f t="shared" si="48"/>
        <v>7.2999999999999995E-2</v>
      </c>
      <c r="F21" s="29">
        <f t="shared" si="48"/>
        <v>0.10299999999999999</v>
      </c>
      <c r="G21" s="29">
        <f t="shared" si="48"/>
        <v>0.11799999999999999</v>
      </c>
      <c r="H21" s="29">
        <f t="shared" si="48"/>
        <v>0.13100000000000001</v>
      </c>
      <c r="I21" s="29">
        <f t="shared" si="48"/>
        <v>0.17699999999999999</v>
      </c>
      <c r="J21" s="29">
        <f t="shared" si="48"/>
        <v>0.15</v>
      </c>
      <c r="K21" s="29">
        <f t="shared" si="48"/>
        <v>0.219</v>
      </c>
      <c r="L21" s="29">
        <f t="shared" si="48"/>
        <v>0.17399999999999999</v>
      </c>
      <c r="M21" s="29">
        <f t="shared" si="48"/>
        <v>0.22900000000000001</v>
      </c>
      <c r="N21" s="29">
        <f t="shared" si="48"/>
        <v>0.20499999999999999</v>
      </c>
      <c r="O21" s="29">
        <f t="shared" si="48"/>
        <v>0.25600000000000001</v>
      </c>
      <c r="P21" s="29">
        <f t="shared" si="48"/>
        <v>0.25900000000000001</v>
      </c>
      <c r="Q21" s="29">
        <f t="shared" si="48"/>
        <v>0.17399999999999999</v>
      </c>
      <c r="R21" s="29">
        <f t="shared" si="48"/>
        <v>0.314</v>
      </c>
      <c r="S21" s="29">
        <f t="shared" si="48"/>
        <v>0.13400000000000001</v>
      </c>
      <c r="T21" s="29"/>
      <c r="U21" s="29"/>
      <c r="V21" s="29">
        <f t="shared" ref="V21:AK21" si="49">MAX(V4:V17)</f>
        <v>0.108</v>
      </c>
      <c r="W21" s="29">
        <f t="shared" si="49"/>
        <v>9.1999999999999998E-2</v>
      </c>
      <c r="X21" s="29">
        <f t="shared" si="49"/>
        <v>9.0999999999999998E-2</v>
      </c>
      <c r="Y21" s="29">
        <f t="shared" si="49"/>
        <v>0.12</v>
      </c>
      <c r="Z21" s="29">
        <f t="shared" si="49"/>
        <v>9.6000000000000002E-2</v>
      </c>
      <c r="AA21" s="29">
        <f t="shared" si="49"/>
        <v>0.122</v>
      </c>
      <c r="AB21" s="29">
        <f t="shared" si="49"/>
        <v>0.14000000000000001</v>
      </c>
      <c r="AC21" s="29">
        <f t="shared" si="49"/>
        <v>0.14899999999999999</v>
      </c>
      <c r="AD21" s="29">
        <f t="shared" si="49"/>
        <v>0.189</v>
      </c>
      <c r="AE21" s="29">
        <f t="shared" si="49"/>
        <v>0.189</v>
      </c>
      <c r="AF21" s="29">
        <f t="shared" si="49"/>
        <v>0.189</v>
      </c>
      <c r="AG21" s="29">
        <f t="shared" si="49"/>
        <v>0.161</v>
      </c>
      <c r="AH21" s="29">
        <f t="shared" si="49"/>
        <v>0.216</v>
      </c>
      <c r="AI21" s="29">
        <f t="shared" si="49"/>
        <v>0.14899999999999999</v>
      </c>
      <c r="AJ21" s="29">
        <f t="shared" si="49"/>
        <v>0.311</v>
      </c>
      <c r="AK21" s="29">
        <f t="shared" si="49"/>
        <v>0.14799999999999999</v>
      </c>
      <c r="AL21" s="29"/>
      <c r="AM21" s="29"/>
      <c r="AN21" s="29">
        <f t="shared" ref="AN21:BC21" si="50">MAX(AN4:AN17)</f>
        <v>9.6000000000000002E-2</v>
      </c>
      <c r="AO21" s="29">
        <f t="shared" si="50"/>
        <v>0.19</v>
      </c>
      <c r="AP21" s="29">
        <f t="shared" si="50"/>
        <v>9.0999999999999998E-2</v>
      </c>
      <c r="AQ21" s="29">
        <f t="shared" si="50"/>
        <v>8.7999999999999995E-2</v>
      </c>
      <c r="AR21" s="29">
        <f t="shared" si="50"/>
        <v>9.2999999999999999E-2</v>
      </c>
      <c r="AS21" s="29">
        <f t="shared" si="50"/>
        <v>0.10299999999999999</v>
      </c>
      <c r="AT21" s="29">
        <f t="shared" si="50"/>
        <v>0.123</v>
      </c>
      <c r="AU21" s="29">
        <f t="shared" si="50"/>
        <v>0.121</v>
      </c>
      <c r="AV21" s="29">
        <f t="shared" si="50"/>
        <v>0.15</v>
      </c>
      <c r="AW21" s="29">
        <f t="shared" si="50"/>
        <v>0.123</v>
      </c>
      <c r="AX21" s="29">
        <f t="shared" si="50"/>
        <v>0.159</v>
      </c>
      <c r="AY21" s="29">
        <f t="shared" si="50"/>
        <v>0.11799999999999999</v>
      </c>
      <c r="AZ21" s="29">
        <f t="shared" si="50"/>
        <v>0.19600000000000001</v>
      </c>
      <c r="BA21" s="29">
        <f t="shared" si="50"/>
        <v>0.14599999999999999</v>
      </c>
      <c r="BB21" s="29">
        <f t="shared" si="50"/>
        <v>0.22800000000000001</v>
      </c>
      <c r="BC21" s="29">
        <f t="shared" si="50"/>
        <v>0.14099999999999999</v>
      </c>
      <c r="BD21" s="29"/>
      <c r="BE21" s="29"/>
      <c r="BF21" s="29">
        <f t="shared" ref="BF21:BU21" si="51">MAX(BF4:BF17)</f>
        <v>8.2000000000000003E-2</v>
      </c>
      <c r="BG21" s="29">
        <f t="shared" si="51"/>
        <v>0.14399999999999999</v>
      </c>
      <c r="BH21" s="29">
        <f t="shared" si="51"/>
        <v>9.5000000000000001E-2</v>
      </c>
      <c r="BI21" s="29">
        <f t="shared" si="51"/>
        <v>0.14399999999999999</v>
      </c>
      <c r="BJ21" s="29">
        <f t="shared" si="51"/>
        <v>0.122</v>
      </c>
      <c r="BK21" s="29">
        <f t="shared" si="51"/>
        <v>0.28999999999999998</v>
      </c>
      <c r="BL21" s="29">
        <f t="shared" si="51"/>
        <v>0.112</v>
      </c>
      <c r="BM21" s="29">
        <f t="shared" si="51"/>
        <v>0.20200000000000001</v>
      </c>
      <c r="BN21" s="29">
        <f t="shared" si="51"/>
        <v>0.16200000000000001</v>
      </c>
      <c r="BO21" s="29">
        <f t="shared" si="51"/>
        <v>0.17100000000000001</v>
      </c>
      <c r="BP21" s="29">
        <f t="shared" si="51"/>
        <v>0.16300000000000001</v>
      </c>
      <c r="BQ21" s="29">
        <f t="shared" si="51"/>
        <v>0.182</v>
      </c>
      <c r="BR21" s="29">
        <f t="shared" si="51"/>
        <v>0.19500000000000001</v>
      </c>
      <c r="BS21" s="29">
        <f t="shared" si="51"/>
        <v>0.17899999999999999</v>
      </c>
      <c r="BT21" s="29">
        <f t="shared" si="51"/>
        <v>0.222</v>
      </c>
      <c r="BU21" s="29">
        <f t="shared" si="51"/>
        <v>0.2</v>
      </c>
      <c r="BV21" s="29">
        <f t="shared" ref="BV21:DF21" si="52">MAX(BV4:BV17)</f>
        <v>0</v>
      </c>
      <c r="BW21" s="29">
        <f t="shared" si="52"/>
        <v>61</v>
      </c>
      <c r="BX21" s="29">
        <f t="shared" si="52"/>
        <v>7.2999999999999995E-2</v>
      </c>
      <c r="BY21" s="29">
        <f t="shared" si="52"/>
        <v>0.11799999999999999</v>
      </c>
      <c r="BZ21" s="29">
        <f t="shared" si="52"/>
        <v>0.17699999999999999</v>
      </c>
      <c r="CA21" s="29">
        <f t="shared" si="52"/>
        <v>0.219</v>
      </c>
      <c r="CB21" s="29">
        <f t="shared" si="52"/>
        <v>0.22900000000000001</v>
      </c>
      <c r="CC21" s="29">
        <f t="shared" si="52"/>
        <v>0.21000000000000002</v>
      </c>
      <c r="CD21" s="29">
        <f t="shared" si="52"/>
        <v>6.699999999999999E-2</v>
      </c>
      <c r="CE21" s="29">
        <f t="shared" si="52"/>
        <v>-4.0000000000000036E-3</v>
      </c>
      <c r="CF21" s="29"/>
      <c r="CG21" s="29">
        <f t="shared" si="52"/>
        <v>6.4000000000000001E-2</v>
      </c>
      <c r="CH21" s="29">
        <f t="shared" si="52"/>
        <v>0.10299999999999999</v>
      </c>
      <c r="CI21" s="29">
        <f t="shared" si="52"/>
        <v>0.122</v>
      </c>
      <c r="CJ21" s="29">
        <f t="shared" si="52"/>
        <v>0.14899999999999999</v>
      </c>
      <c r="CK21" s="29">
        <f t="shared" si="52"/>
        <v>0.189</v>
      </c>
      <c r="CL21" s="29">
        <f t="shared" si="52"/>
        <v>0.121</v>
      </c>
      <c r="CM21" s="29">
        <f t="shared" si="52"/>
        <v>5.6000000000000008E-2</v>
      </c>
      <c r="CN21" s="29">
        <f t="shared" si="52"/>
        <v>4.5999999999999985E-2</v>
      </c>
      <c r="CO21" s="29"/>
      <c r="CP21" s="29">
        <f t="shared" si="52"/>
        <v>0.16700000000000001</v>
      </c>
      <c r="CQ21" s="29">
        <f t="shared" si="52"/>
        <v>5.0999999999999997E-2</v>
      </c>
      <c r="CR21" s="29">
        <f t="shared" si="52"/>
        <v>3.6000000000000004E-2</v>
      </c>
      <c r="CS21" s="29">
        <f t="shared" si="52"/>
        <v>7.2999999999999995E-2</v>
      </c>
      <c r="CT21" s="29">
        <f t="shared" si="52"/>
        <v>2.2999999999999993E-2</v>
      </c>
      <c r="CU21" s="29">
        <f t="shared" si="52"/>
        <v>1.2000000000000011E-2</v>
      </c>
      <c r="CV21" s="29">
        <f t="shared" si="52"/>
        <v>4.9999999999999906E-3</v>
      </c>
      <c r="CW21" s="29">
        <f t="shared" si="52"/>
        <v>1.999999999999999E-2</v>
      </c>
      <c r="CX21" s="29"/>
      <c r="CY21" s="29">
        <f t="shared" si="52"/>
        <v>0.14399999999999999</v>
      </c>
      <c r="CZ21" s="29">
        <f t="shared" si="52"/>
        <v>0.14399999999999999</v>
      </c>
      <c r="DA21" s="29">
        <f t="shared" si="52"/>
        <v>0.22599999999999998</v>
      </c>
      <c r="DB21" s="29">
        <f t="shared" si="52"/>
        <v>0.20200000000000001</v>
      </c>
      <c r="DC21" s="29">
        <f t="shared" si="52"/>
        <v>0.17100000000000001</v>
      </c>
      <c r="DD21" s="29">
        <f t="shared" si="52"/>
        <v>0.182</v>
      </c>
      <c r="DE21" s="29">
        <f t="shared" si="52"/>
        <v>0.151</v>
      </c>
      <c r="DF21" s="29">
        <f t="shared" si="52"/>
        <v>0.14800000000000002</v>
      </c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</row>
    <row r="22" spans="2:124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</row>
    <row r="23" spans="2:124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</row>
    <row r="24" spans="2:124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</row>
    <row r="25" spans="2:124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</row>
    <row r="26" spans="2:124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</row>
    <row r="28" spans="2:124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</row>
    <row r="29" spans="2:124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</row>
    <row r="30" spans="2:124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</row>
    <row r="31" spans="2:124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</row>
    <row r="32" spans="2:124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2:124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2:124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2:12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2:124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</row>
    <row r="37" spans="2:124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</row>
    <row r="38" spans="2:124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2:124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</row>
    <row r="40" spans="2:124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</row>
    <row r="41" spans="2:124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2:124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2:124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2:124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2:124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2:124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2:124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2:124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</row>
  </sheetData>
  <mergeCells count="80">
    <mergeCell ref="DF2:DF3"/>
    <mergeCell ref="CO1:CO3"/>
    <mergeCell ref="CX1:CX3"/>
    <mergeCell ref="CV2:CV3"/>
    <mergeCell ref="CW2:CW3"/>
    <mergeCell ref="CY1:DF1"/>
    <mergeCell ref="CY2:CY3"/>
    <mergeCell ref="CZ2:CZ3"/>
    <mergeCell ref="DA2:DA3"/>
    <mergeCell ref="DB2:DB3"/>
    <mergeCell ref="DC2:DC3"/>
    <mergeCell ref="DD2:DD3"/>
    <mergeCell ref="DE2:DE3"/>
    <mergeCell ref="CP1:CW1"/>
    <mergeCell ref="CP2:CP3"/>
    <mergeCell ref="CQ2:CQ3"/>
    <mergeCell ref="CR2:CR3"/>
    <mergeCell ref="CS2:CS3"/>
    <mergeCell ref="CT2:CT3"/>
    <mergeCell ref="CU2:CU3"/>
    <mergeCell ref="CG1:CN1"/>
    <mergeCell ref="CG2:CG3"/>
    <mergeCell ref="CH2:CH3"/>
    <mergeCell ref="CI2:CI3"/>
    <mergeCell ref="CJ2:CJ3"/>
    <mergeCell ref="CK2:CK3"/>
    <mergeCell ref="CL2:CL3"/>
    <mergeCell ref="CM2:CM3"/>
    <mergeCell ref="CN2:CN3"/>
    <mergeCell ref="BW1:BW3"/>
    <mergeCell ref="CF1:CF3"/>
    <mergeCell ref="BX2:BX3"/>
    <mergeCell ref="BY2:BY3"/>
    <mergeCell ref="BZ2:BZ3"/>
    <mergeCell ref="CA2:CA3"/>
    <mergeCell ref="CB2:CB3"/>
    <mergeCell ref="CC2:CC3"/>
    <mergeCell ref="CD2:CD3"/>
    <mergeCell ref="CE2:CE3"/>
    <mergeCell ref="BX1:CE1"/>
    <mergeCell ref="BD1:BD3"/>
    <mergeCell ref="BE1:BE3"/>
    <mergeCell ref="BF1:BU1"/>
    <mergeCell ref="BF2:BG2"/>
    <mergeCell ref="BH2:BI2"/>
    <mergeCell ref="BJ2:BK2"/>
    <mergeCell ref="BL2:BM2"/>
    <mergeCell ref="BN2:BO2"/>
    <mergeCell ref="BP2:BQ2"/>
    <mergeCell ref="BT2:BU2"/>
    <mergeCell ref="AL1:AL3"/>
    <mergeCell ref="AM1:AM3"/>
    <mergeCell ref="AN1:BC1"/>
    <mergeCell ref="AN2:AO2"/>
    <mergeCell ref="AP2:AQ2"/>
    <mergeCell ref="AR2:AS2"/>
    <mergeCell ref="AT2:AU2"/>
    <mergeCell ref="AV2:AW2"/>
    <mergeCell ref="AX2:AY2"/>
    <mergeCell ref="BB2:BC2"/>
    <mergeCell ref="V1:AK1"/>
    <mergeCell ref="V2:W2"/>
    <mergeCell ref="X2:Y2"/>
    <mergeCell ref="Z2:AA2"/>
    <mergeCell ref="AB2:AC2"/>
    <mergeCell ref="AD2:AE2"/>
    <mergeCell ref="AF2:AG2"/>
    <mergeCell ref="AJ2:AK2"/>
    <mergeCell ref="N2:O2"/>
    <mergeCell ref="R2:S2"/>
    <mergeCell ref="T1:T3"/>
    <mergeCell ref="D1:S1"/>
    <mergeCell ref="U1:U3"/>
    <mergeCell ref="J2:K2"/>
    <mergeCell ref="L2:M2"/>
    <mergeCell ref="B1:B3"/>
    <mergeCell ref="C1:C3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G3" sqref="G3:K8"/>
    </sheetView>
  </sheetViews>
  <sheetFormatPr defaultRowHeight="15" x14ac:dyDescent="0.25"/>
  <sheetData>
    <row r="1" spans="1:11" ht="15.75" thickTop="1" x14ac:dyDescent="0.25">
      <c r="A1" s="65" t="s">
        <v>32</v>
      </c>
      <c r="B1" s="30" t="s">
        <v>4</v>
      </c>
      <c r="C1" s="31">
        <v>14</v>
      </c>
      <c r="D1" s="32">
        <v>1.6857142857142857</v>
      </c>
      <c r="E1" s="33">
        <v>0.19158104473902604</v>
      </c>
    </row>
    <row r="2" spans="1:11" x14ac:dyDescent="0.25">
      <c r="A2" s="66"/>
      <c r="B2" s="34" t="s">
        <v>5</v>
      </c>
      <c r="C2" s="35">
        <v>14</v>
      </c>
      <c r="D2" s="36">
        <v>1.6071428571428572</v>
      </c>
      <c r="E2" s="37">
        <v>0.44283055574214958</v>
      </c>
    </row>
    <row r="3" spans="1:11" x14ac:dyDescent="0.25">
      <c r="A3" s="66"/>
      <c r="B3" s="34" t="s">
        <v>6</v>
      </c>
      <c r="C3" s="35">
        <v>14</v>
      </c>
      <c r="D3" s="36">
        <v>1.5857142857142854</v>
      </c>
      <c r="E3" s="37">
        <v>0.26561146539532249</v>
      </c>
      <c r="G3" s="64"/>
      <c r="H3" s="64" t="s">
        <v>38</v>
      </c>
      <c r="I3" s="64"/>
      <c r="J3" s="64" t="s">
        <v>39</v>
      </c>
      <c r="K3" s="64"/>
    </row>
    <row r="4" spans="1:11" x14ac:dyDescent="0.25">
      <c r="A4" s="66"/>
      <c r="B4" s="34" t="s">
        <v>7</v>
      </c>
      <c r="C4" s="35">
        <v>14</v>
      </c>
      <c r="D4" s="36">
        <v>1.6285714285714283</v>
      </c>
      <c r="E4" s="37">
        <v>0.28937218894749328</v>
      </c>
      <c r="G4" s="64"/>
      <c r="H4" s="1" t="s">
        <v>31</v>
      </c>
      <c r="I4" s="1" t="s">
        <v>11</v>
      </c>
      <c r="J4" s="1" t="s">
        <v>31</v>
      </c>
      <c r="K4" s="1" t="s">
        <v>11</v>
      </c>
    </row>
    <row r="5" spans="1:11" x14ac:dyDescent="0.25">
      <c r="A5" s="67"/>
      <c r="B5" s="38" t="s">
        <v>33</v>
      </c>
      <c r="C5" s="39">
        <v>56</v>
      </c>
      <c r="D5" s="40">
        <v>1.6267857142857143</v>
      </c>
      <c r="E5" s="41">
        <v>0.30480459995847198</v>
      </c>
      <c r="G5" s="1" t="s">
        <v>34</v>
      </c>
      <c r="H5" s="44" t="s">
        <v>45</v>
      </c>
      <c r="I5" s="44">
        <v>9.74</v>
      </c>
      <c r="J5" s="44">
        <v>1.6857142857142857</v>
      </c>
      <c r="K5" s="44">
        <v>0.19158104473902604</v>
      </c>
    </row>
    <row r="6" spans="1:11" x14ac:dyDescent="0.25">
      <c r="A6" s="67" t="s">
        <v>14</v>
      </c>
      <c r="B6" s="34" t="s">
        <v>4</v>
      </c>
      <c r="C6" s="35">
        <v>14</v>
      </c>
      <c r="D6" s="36">
        <v>24.357142857142858</v>
      </c>
      <c r="E6" s="42">
        <v>3.6712425659471175</v>
      </c>
      <c r="G6" s="1" t="s">
        <v>35</v>
      </c>
      <c r="H6" s="44" t="s">
        <v>46</v>
      </c>
      <c r="I6" s="44">
        <v>9.31</v>
      </c>
      <c r="J6" s="44">
        <v>1.6071428571428572</v>
      </c>
      <c r="K6" s="44">
        <v>0.44283055574214958</v>
      </c>
    </row>
    <row r="7" spans="1:11" x14ac:dyDescent="0.25">
      <c r="A7" s="66"/>
      <c r="B7" s="34" t="s">
        <v>5</v>
      </c>
      <c r="C7" s="35">
        <v>14</v>
      </c>
      <c r="D7" s="36">
        <v>24.857142857142858</v>
      </c>
      <c r="E7" s="42">
        <v>3.6131627495789682</v>
      </c>
      <c r="G7" s="1" t="s">
        <v>36</v>
      </c>
      <c r="H7" s="44" t="s">
        <v>47</v>
      </c>
      <c r="I7" s="44">
        <v>9.16</v>
      </c>
      <c r="J7" s="44">
        <v>1.5857142857142854</v>
      </c>
      <c r="K7" s="44">
        <v>0.26561146539532249</v>
      </c>
    </row>
    <row r="8" spans="1:11" x14ac:dyDescent="0.25">
      <c r="A8" s="66"/>
      <c r="B8" s="34" t="s">
        <v>6</v>
      </c>
      <c r="C8" s="35">
        <v>14</v>
      </c>
      <c r="D8" s="36">
        <v>18.857142857142858</v>
      </c>
      <c r="E8" s="42">
        <v>2.8516430582855445</v>
      </c>
      <c r="G8" s="1" t="s">
        <v>37</v>
      </c>
      <c r="H8" s="44" t="s">
        <v>48</v>
      </c>
      <c r="I8" s="44">
        <v>7.79</v>
      </c>
      <c r="J8" s="44">
        <v>1.6285714285714283</v>
      </c>
      <c r="K8" s="44">
        <v>0.28937218894749328</v>
      </c>
    </row>
    <row r="9" spans="1:11" x14ac:dyDescent="0.25">
      <c r="A9" s="66"/>
      <c r="B9" s="34" t="s">
        <v>7</v>
      </c>
      <c r="C9" s="35">
        <v>14</v>
      </c>
      <c r="D9" s="36">
        <v>17.714285714285715</v>
      </c>
      <c r="E9" s="42">
        <v>2.9201836461894874</v>
      </c>
    </row>
    <row r="10" spans="1:11" x14ac:dyDescent="0.25">
      <c r="A10" s="67"/>
      <c r="B10" s="38" t="s">
        <v>33</v>
      </c>
      <c r="C10" s="39">
        <v>56</v>
      </c>
      <c r="D10" s="40">
        <v>21.446428571428573</v>
      </c>
      <c r="E10" s="43">
        <v>4.5363968194918867</v>
      </c>
    </row>
    <row r="20" spans="11:14" x14ac:dyDescent="0.25">
      <c r="K20" t="s">
        <v>14</v>
      </c>
    </row>
    <row r="21" spans="11:14" x14ac:dyDescent="0.25">
      <c r="K21" t="s">
        <v>4</v>
      </c>
      <c r="L21" t="s">
        <v>5</v>
      </c>
      <c r="M21" t="s">
        <v>6</v>
      </c>
      <c r="N21" t="s">
        <v>7</v>
      </c>
    </row>
    <row r="22" spans="11:14" x14ac:dyDescent="0.25">
      <c r="K22">
        <v>64.357142857142861</v>
      </c>
      <c r="L22">
        <v>62.714285714285715</v>
      </c>
      <c r="M22">
        <v>49.571428571428569</v>
      </c>
      <c r="N22">
        <v>47</v>
      </c>
    </row>
    <row r="23" spans="11:14" x14ac:dyDescent="0.25">
      <c r="K23">
        <v>9.7476398946864702</v>
      </c>
      <c r="L23">
        <v>9.310280268677138</v>
      </c>
      <c r="M23">
        <v>9.1627530773258332</v>
      </c>
      <c r="N23">
        <v>7.7855882639261509</v>
      </c>
    </row>
    <row r="24" spans="11:14" x14ac:dyDescent="0.25">
      <c r="K24">
        <v>55</v>
      </c>
      <c r="L24">
        <v>42</v>
      </c>
      <c r="M24">
        <v>40</v>
      </c>
      <c r="N24">
        <v>38</v>
      </c>
    </row>
    <row r="25" spans="11:14" x14ac:dyDescent="0.25">
      <c r="K25">
        <v>87</v>
      </c>
      <c r="L25">
        <v>75</v>
      </c>
      <c r="M25">
        <v>70</v>
      </c>
      <c r="N25">
        <v>57</v>
      </c>
    </row>
  </sheetData>
  <mergeCells count="5">
    <mergeCell ref="A1:A5"/>
    <mergeCell ref="A6:A10"/>
    <mergeCell ref="H3:I3"/>
    <mergeCell ref="J3:K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Grouping</vt:lpstr>
      <vt:lpstr>NEEDED Shaping</vt:lpstr>
      <vt:lpstr>Torque and time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2023-05-07T07:54:53Z</dcterms:modified>
</cp:coreProperties>
</file>