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535" yWindow="0" windowWidth="19380" windowHeight="10980"/>
  </bookViews>
  <sheets>
    <sheet name="Mean Results" sheetId="1" r:id="rId1"/>
    <sheet name="Jump Tests" sheetId="3" r:id="rId2"/>
    <sheet name="Incremental Pull-u" sheetId="2" r:id="rId3"/>
    <sheet name="Nmax" sheetId="4" r:id="rId4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2" i="2"/>
  <c r="J27" i="3"/>
  <c r="E16" i="1"/>
  <c r="E15" i="1"/>
  <c r="E14" i="1"/>
  <c r="E13" i="1"/>
  <c r="D16" i="1"/>
  <c r="D15" i="1"/>
  <c r="D14" i="1"/>
  <c r="D13" i="1"/>
  <c r="H32" i="2"/>
  <c r="G32" i="2"/>
  <c r="F32" i="2"/>
  <c r="E32" i="2"/>
  <c r="D32" i="2"/>
  <c r="C32" i="2"/>
  <c r="H31" i="2"/>
  <c r="G31" i="2"/>
  <c r="F31" i="2"/>
  <c r="E31" i="2"/>
  <c r="D31" i="2"/>
  <c r="C31" i="2"/>
  <c r="B32" i="2"/>
  <c r="B31" i="2"/>
  <c r="J31" i="3"/>
  <c r="J30" i="3"/>
  <c r="J29" i="3"/>
  <c r="J28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33" i="3" s="1"/>
  <c r="S33" i="3"/>
  <c r="R33" i="3"/>
  <c r="S32" i="3"/>
  <c r="R32" i="3"/>
  <c r="Q33" i="3"/>
  <c r="Q32" i="3"/>
  <c r="C32" i="4"/>
  <c r="E21" i="1" s="1"/>
  <c r="C31" i="4"/>
  <c r="D21" i="1" s="1"/>
  <c r="B31" i="4"/>
  <c r="D20" i="1" s="1"/>
  <c r="B32" i="4"/>
  <c r="E20" i="1" s="1"/>
  <c r="S6" i="1"/>
  <c r="S5" i="1"/>
  <c r="S4" i="1"/>
  <c r="E5" i="1"/>
  <c r="L6" i="1"/>
  <c r="L5" i="1"/>
  <c r="L4" i="1"/>
  <c r="K6" i="1"/>
  <c r="K5" i="1"/>
  <c r="K4" i="1"/>
  <c r="H6" i="1"/>
  <c r="H5" i="1"/>
  <c r="H4" i="1"/>
  <c r="F6" i="1"/>
  <c r="F5" i="1"/>
  <c r="F4" i="1"/>
  <c r="C4" i="1"/>
  <c r="C5" i="1"/>
  <c r="C6" i="1"/>
  <c r="B6" i="1"/>
  <c r="B5" i="1"/>
  <c r="B4" i="1"/>
  <c r="J32" i="3" l="1"/>
  <c r="E6" i="1" s="1"/>
  <c r="B13" i="1"/>
  <c r="B14" i="1"/>
  <c r="B15" i="1"/>
  <c r="B16" i="1"/>
</calcChain>
</file>

<file path=xl/sharedStrings.xml><?xml version="1.0" encoding="utf-8"?>
<sst xmlns="http://schemas.openxmlformats.org/spreadsheetml/2006/main" count="183" uniqueCount="91">
  <si>
    <t>strict</t>
  </si>
  <si>
    <t>coordo</t>
  </si>
  <si>
    <t>plio</t>
  </si>
  <si>
    <t>Fmean (N/kg)</t>
  </si>
  <si>
    <t>Fmax (N/kg)</t>
  </si>
  <si>
    <t>Pmax (W/kg)</t>
  </si>
  <si>
    <t>Pmean (W/kg)</t>
  </si>
  <si>
    <t>Vmean (m/s)</t>
  </si>
  <si>
    <t>Vmax (m/s)</t>
  </si>
  <si>
    <t>Fopt (N/kg)</t>
  </si>
  <si>
    <t>Vopt (m/s)</t>
  </si>
  <si>
    <t>Tfmax (%cycle)</t>
  </si>
  <si>
    <t>Amplitude (m)</t>
  </si>
  <si>
    <t>Tpmax (%cycle)</t>
  </si>
  <si>
    <t>Tvmax (%cycle)</t>
  </si>
  <si>
    <t>(départ 90°)</t>
  </si>
  <si>
    <t>F0</t>
  </si>
  <si>
    <t>V0</t>
  </si>
  <si>
    <t>Force (N/kg) en fonction du cycle de traction (%)</t>
  </si>
  <si>
    <t>SD Fmax</t>
  </si>
  <si>
    <t>SD Pmean</t>
  </si>
  <si>
    <t>pmax (m)</t>
  </si>
  <si>
    <t>Min</t>
  </si>
  <si>
    <t>Max</t>
  </si>
  <si>
    <t>R²</t>
  </si>
  <si>
    <t>Puissance (W/kg) en fonction du cycle de traction (%)</t>
  </si>
  <si>
    <t>SD Pmax</t>
  </si>
  <si>
    <t>Fmax (montée)</t>
  </si>
  <si>
    <t>S01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</si>
  <si>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</si>
  <si>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</si>
  <si>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</si>
  <si>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</si>
  <si>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</si>
  <si>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</si>
  <si>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</si>
  <si>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</si>
  <si>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</si>
  <si>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S11</t>
  </si>
  <si>
    <t>S12</t>
  </si>
  <si>
    <t>S13</t>
  </si>
  <si>
    <t>S15</t>
  </si>
  <si>
    <t>S16</t>
  </si>
  <si>
    <t>S17</t>
  </si>
  <si>
    <t>S18</t>
  </si>
  <si>
    <t>S19</t>
  </si>
  <si>
    <t>S20</t>
  </si>
  <si>
    <t>S21</t>
  </si>
  <si>
    <t>S22</t>
  </si>
  <si>
    <t>S24</t>
  </si>
  <si>
    <t>S25</t>
  </si>
  <si>
    <t>S27</t>
  </si>
  <si>
    <t>S28</t>
  </si>
  <si>
    <t>stricte</t>
  </si>
  <si>
    <t>S23</t>
  </si>
  <si>
    <t>S29</t>
  </si>
  <si>
    <t>S30</t>
  </si>
  <si>
    <t>S26</t>
  </si>
  <si>
    <t>Participants</t>
  </si>
  <si>
    <t>Body mass</t>
  </si>
  <si>
    <t>Maximal pulled weight (1RM)</t>
  </si>
  <si>
    <t>Slope of Force-Velocity relationship</t>
  </si>
  <si>
    <t>Maximal Theoritical Power</t>
  </si>
  <si>
    <t>Power to weight ratio</t>
  </si>
  <si>
    <t>Participant</t>
  </si>
  <si>
    <t>Mean Force (N/kg)</t>
  </si>
  <si>
    <t>Maximal Force (N/kg)</t>
  </si>
  <si>
    <t>Time of the maximal force pic (%cycle)</t>
  </si>
  <si>
    <t>Mean Power (W/kg)</t>
  </si>
  <si>
    <t>Maximal Power (W/kg)</t>
  </si>
  <si>
    <t>Time of maximal peak power (%cycle)</t>
  </si>
  <si>
    <t>Mean Velocity (m/s)</t>
  </si>
  <si>
    <t>Maximal Velocity (m/s)</t>
  </si>
  <si>
    <t>Duration of ascent phase (s)</t>
  </si>
  <si>
    <t>Mean</t>
  </si>
  <si>
    <t>SD</t>
  </si>
  <si>
    <t>Maximal number of pull-ups</t>
  </si>
  <si>
    <t>Mechanical Work (J)</t>
  </si>
  <si>
    <t>Mean results of Jump tests</t>
  </si>
  <si>
    <t>Normal</t>
  </si>
  <si>
    <t>Plyometrics</t>
  </si>
  <si>
    <t>Up phase duration</t>
  </si>
  <si>
    <t>Mean results of incremental pull-ups test</t>
  </si>
  <si>
    <t>Slope of F-V relationship</t>
  </si>
  <si>
    <t>Maximal number of executed pull-ups tractions (Mean + sd) :</t>
  </si>
  <si>
    <t>Mechanical work  (J) :</t>
  </si>
  <si>
    <t>Mean results of maximal number of pullups test</t>
  </si>
  <si>
    <t>Standard deviation</t>
  </si>
  <si>
    <t>beginning of the up phase =  V&gt;0</t>
  </si>
  <si>
    <t>0 - 100% = before the up-phase</t>
  </si>
  <si>
    <t>100 - 200% =up phase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</si>
</sst>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0" fontId="0" fillId="0" borderId="0" xfId="0" quotePrefix="1"/>
    <xf numFmtId="164" fontId="0" fillId="0" borderId="0" xfId="0" applyNumberFormat="1"/>
    <xf numFmtId="1" fontId="0" fillId="0" borderId="0" xfId="0" applyNumberFormat="1"/>
    <xf numFmtId="0" fontId="3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/>
    </xf>
    <xf numFmtId="2" fontId="0" fillId="0" borderId="2" xfId="0" applyNumberFormat="1" applyBorder="1"/>
    <xf numFmtId="2" fontId="1" fillId="0" borderId="2" xfId="0" applyNumberFormat="1" applyFont="1" applyBorder="1"/>
    <xf numFmtId="0" fontId="0" fillId="0" borderId="2" xfId="0" applyBorder="1"/>
    <xf numFmtId="0" fontId="0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247650</xdr:colOff>
      <xdr:row>11</xdr:row>
      <xdr:rowOff>0</xdr:rowOff>
    </xdr:from>
    <xdr:to>
      <xdr:col>18</xdr:col>
      <xdr:colOff>229870</xdr:colOff>
      <xdr:row>32</xdr:row>
      <xdr:rowOff>67075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27CC08D3-375E-6322-88F8-B75160A70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63050" y="1809750"/>
          <a:ext cx="4801870" cy="3865645"/>
        </a:xfrm>
        <a:prstGeom prst="rect">
          <a:avLst/>
        </a:prstGeom>
      </xdr:spPr>
    </xdr:pic>
    <xdr:clientData/>
  </xdr:twoCellAnchor>
  <xdr:twoCellAnchor editAs="oneCell">
    <xdr:from>
      <xdr:col>12</xdr:col>
      <xdr:colOff>455295</xdr:colOff>
      <xdr:row>11</xdr:row>
      <xdr:rowOff>0</xdr:rowOff>
    </xdr:from>
    <xdr:to>
      <xdr:col>18</xdr:col>
      <xdr:colOff>525236</xdr:colOff>
      <xdr:row>32</xdr:row>
      <xdr:rowOff>58317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BE2CF6BF-7066-1245-B76E-F298A051E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70695" y="1990725"/>
          <a:ext cx="4889591" cy="3858792"/>
        </a:xfrm>
        <a:prstGeom prst="rect">
          <a:avLst/>
        </a:prstGeom>
      </xdr:spPr>
    </xdr:pic>
    <xdr:clientData/>
  </xdr:twoCellAnchor>
  <xdr:twoCellAnchor editAs="oneCell">
    <xdr:from>
      <xdr:col>19</xdr:col>
      <xdr:colOff>1</xdr:colOff>
      <xdr:row>11</xdr:row>
      <xdr:rowOff>0</xdr:rowOff>
    </xdr:from>
    <xdr:to>
      <xdr:col>24</xdr:col>
      <xdr:colOff>781050</xdr:colOff>
      <xdr:row>32</xdr:row>
      <xdr:rowOff>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62BA7FE3-B7FB-8BA8-A001-05FD9EF52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11351" y="2095500"/>
          <a:ext cx="4781549" cy="4000525"/>
        </a:xfrm>
        <a:prstGeom prst="rect">
          <a:avLst/>
        </a:prstGeom>
      </xdr:spPr>
    </xdr:pic>
    <xdr:clientData/>
  </xdr:twoCellAnchor>
  <xdr:twoCellAnchor editAs="oneCell">
    <xdr:from>
      <xdr:col>5</xdr:col>
      <xdr:colOff>60961</xdr:colOff>
      <xdr:row>11</xdr:row>
      <xdr:rowOff>0</xdr:rowOff>
    </xdr:from>
    <xdr:to>
      <xdr:col>12</xdr:col>
      <xdr:colOff>11430</xdr:colOff>
      <xdr:row>32</xdr:row>
      <xdr:rowOff>70397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xmlns="" id="{4E530C5F-D040-BD50-E6F4-31E02A4A9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16681" y="2011680"/>
          <a:ext cx="5021579" cy="39108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topLeftCell="A22" zoomScaleNormal="100" workbookViewId="0">
      <pane xSplit="1" topLeftCell="P1" activePane="topRight" state="frozen"/>
      <selection pane="topRight" activeCell="P39" sqref="P39"/>
    </sheetView>
  </sheetViews>
  <sheetFormatPr defaultColWidth="10.90625" defaultRowHeight="14.25" x14ac:dyDescent="0.65"/>
  <cols>
    <col min="1" max="1" width="27.76953125" style="1" customWidth="1"/>
    <col min="2" max="2" width="11.86328125" bestFit="1" customWidth="1"/>
    <col min="3" max="3" width="10.6796875" bestFit="1" customWidth="1"/>
    <col min="4" max="4" width="7.6796875" bestFit="1" customWidth="1"/>
    <col min="5" max="5" width="13.08984375" bestFit="1" customWidth="1"/>
    <col min="6" max="6" width="12.6796875" bestFit="1" customWidth="1"/>
    <col min="7" max="7" width="8.54296875" bestFit="1" customWidth="1"/>
    <col min="8" max="8" width="11.31640625" bestFit="1" customWidth="1"/>
    <col min="9" max="9" width="9" bestFit="1" customWidth="1"/>
    <col min="10" max="10" width="10.08984375" bestFit="1" customWidth="1"/>
    <col min="11" max="11" width="8.453125" bestFit="1" customWidth="1"/>
    <col min="12" max="12" width="10" bestFit="1" customWidth="1"/>
    <col min="13" max="13" width="9.54296875" bestFit="1" customWidth="1"/>
    <col min="14" max="14" width="12.453125" bestFit="1" customWidth="1"/>
    <col min="16" max="16" width="12.453125" bestFit="1" customWidth="1"/>
    <col min="18" max="18" width="10.453125" customWidth="1"/>
  </cols>
  <sheetData>
    <row r="1" spans="1:21" ht="14.4" x14ac:dyDescent="0.3">
      <c r="A1" s="1" t="s">
        <v>78</v>
      </c>
    </row>
    <row r="3" spans="1:21" s="1" customFormat="1" ht="14.4" x14ac:dyDescent="0.3">
      <c r="B3" s="1" t="s">
        <v>3</v>
      </c>
      <c r="C3" s="1" t="s">
        <v>4</v>
      </c>
      <c r="D3" t="s">
        <v>19</v>
      </c>
      <c r="E3" s="1" t="s">
        <v>11</v>
      </c>
      <c r="F3" s="1" t="s">
        <v>6</v>
      </c>
      <c r="G3" t="s">
        <v>20</v>
      </c>
      <c r="H3" s="1" t="s">
        <v>5</v>
      </c>
      <c r="I3" t="s">
        <v>26</v>
      </c>
      <c r="J3" s="1" t="s">
        <v>13</v>
      </c>
      <c r="K3" s="1" t="s">
        <v>7</v>
      </c>
      <c r="L3" s="1" t="s">
        <v>8</v>
      </c>
      <c r="M3" s="1" t="s">
        <v>14</v>
      </c>
      <c r="N3" s="1" t="s">
        <v>9</v>
      </c>
      <c r="O3" s="1" t="s">
        <v>10</v>
      </c>
      <c r="P3" s="1" t="s">
        <v>12</v>
      </c>
      <c r="Q3" s="1" t="s">
        <v>21</v>
      </c>
      <c r="S3" s="1" t="s">
        <v>81</v>
      </c>
      <c r="T3" s="1" t="s">
        <v>75</v>
      </c>
    </row>
    <row r="4" spans="1:21" ht="14.4" x14ac:dyDescent="0.3">
      <c r="A4" s="20" t="s">
        <v>0</v>
      </c>
      <c r="B4" s="2">
        <f>'Jump Tests'!B32</f>
        <v>9.7310506102202297</v>
      </c>
      <c r="C4" s="2">
        <f>'Jump Tests'!E32</f>
        <v>13.214755458077599</v>
      </c>
      <c r="D4">
        <v>0.86</v>
      </c>
      <c r="E4" s="2">
        <f>'Jump Tests'!H32</f>
        <v>31.277180274058299</v>
      </c>
      <c r="F4" s="2">
        <f>'Jump Tests'!K32</f>
        <v>6.6447725847677601</v>
      </c>
      <c r="G4">
        <v>0.97</v>
      </c>
      <c r="H4" s="2">
        <f>'Jump Tests'!N32</f>
        <v>13.662424175841201</v>
      </c>
      <c r="I4">
        <v>2.88</v>
      </c>
      <c r="J4">
        <v>65.28</v>
      </c>
      <c r="K4" s="2">
        <f>'Jump Tests'!T32</f>
        <v>0.69123926507259903</v>
      </c>
      <c r="L4" s="2">
        <f>'Jump Tests'!W32</f>
        <v>1.2656715053581999</v>
      </c>
      <c r="N4">
        <v>10.99</v>
      </c>
      <c r="O4">
        <v>1.2</v>
      </c>
      <c r="P4">
        <v>0.7</v>
      </c>
      <c r="Q4">
        <v>0.7</v>
      </c>
      <c r="S4" s="2">
        <f>'Jump Tests'!Z32</f>
        <v>0.99835753956573103</v>
      </c>
      <c r="T4">
        <v>0.21</v>
      </c>
    </row>
    <row r="5" spans="1:21" ht="14.4" x14ac:dyDescent="0.3">
      <c r="A5" s="20" t="s">
        <v>79</v>
      </c>
      <c r="B5" s="2">
        <f>'Jump Tests'!C32</f>
        <v>9.7408365615126105</v>
      </c>
      <c r="C5" s="2">
        <f>'Jump Tests'!F32</f>
        <v>15.1334640320921</v>
      </c>
      <c r="D5">
        <v>2.62</v>
      </c>
      <c r="E5" s="2">
        <f>'Jump Tests'!I32</f>
        <v>30.767145553254998</v>
      </c>
      <c r="F5" s="2">
        <f>'Jump Tests'!L32</f>
        <v>7.2336678989919196</v>
      </c>
      <c r="G5">
        <v>1.32</v>
      </c>
      <c r="H5" s="2">
        <f>'Jump Tests'!O32</f>
        <v>16.043392410974601</v>
      </c>
      <c r="I5">
        <v>4.7</v>
      </c>
      <c r="J5">
        <v>51.28</v>
      </c>
      <c r="K5" s="2">
        <f>'Jump Tests'!U32</f>
        <v>0.75463704169864798</v>
      </c>
      <c r="L5" s="2">
        <f>'Jump Tests'!X32</f>
        <v>1.3789493688376</v>
      </c>
      <c r="N5">
        <v>12.2</v>
      </c>
      <c r="O5">
        <v>1.22</v>
      </c>
      <c r="P5">
        <v>0.71</v>
      </c>
      <c r="Q5">
        <v>0.71</v>
      </c>
      <c r="S5" s="2">
        <f>'Jump Tests'!AA32</f>
        <v>0.95271326689531399</v>
      </c>
      <c r="T5">
        <v>0.21</v>
      </c>
    </row>
    <row r="6" spans="1:21" x14ac:dyDescent="0.65">
      <c r="A6" s="20" t="s">
        <v>80</v>
      </c>
      <c r="B6" s="2">
        <f>'Jump Tests'!D32</f>
        <v>9.6569906075567395</v>
      </c>
      <c r="C6" s="2">
        <f>'Jump Tests'!G32</f>
        <v>16.714041822559501</v>
      </c>
      <c r="D6">
        <v>1.26</v>
      </c>
      <c r="E6" s="2">
        <f>'Jump Tests'!J32</f>
        <v>-1.0689655172413792</v>
      </c>
      <c r="F6" s="2">
        <f>'Jump Tests'!M32</f>
        <v>8.1147864437814992</v>
      </c>
      <c r="G6">
        <v>1.35</v>
      </c>
      <c r="H6" s="2">
        <f>'Jump Tests'!P32</f>
        <v>14.9572799523943</v>
      </c>
      <c r="I6">
        <v>3.94</v>
      </c>
      <c r="J6">
        <v>40.56</v>
      </c>
      <c r="K6" s="2">
        <f>'Jump Tests'!V32</f>
        <v>0.75892123454026195</v>
      </c>
      <c r="L6" s="2">
        <f>'Jump Tests'!Y32</f>
        <v>1.2297036293416601</v>
      </c>
      <c r="N6">
        <v>11.92</v>
      </c>
      <c r="O6">
        <v>1.18</v>
      </c>
      <c r="P6">
        <v>0.59</v>
      </c>
      <c r="Q6">
        <v>0.26</v>
      </c>
      <c r="R6" t="s">
        <v>15</v>
      </c>
      <c r="S6" s="2">
        <f>'Jump Tests'!AB32</f>
        <v>0.70638124163128102</v>
      </c>
      <c r="T6">
        <v>0.14000000000000001</v>
      </c>
    </row>
    <row r="7" spans="1:21" x14ac:dyDescent="0.65">
      <c r="C7" s="1" t="s">
        <v>27</v>
      </c>
    </row>
    <row r="8" spans="1:21" ht="14.4" x14ac:dyDescent="0.3">
      <c r="C8">
        <v>12.49</v>
      </c>
    </row>
    <row r="9" spans="1:21" ht="14.4" x14ac:dyDescent="0.3">
      <c r="C9">
        <v>13.57</v>
      </c>
    </row>
    <row r="10" spans="1:21" ht="14.4" x14ac:dyDescent="0.3">
      <c r="C10">
        <v>15.62</v>
      </c>
    </row>
    <row r="11" spans="1:21" ht="14.4" x14ac:dyDescent="0.3">
      <c r="A11" s="1" t="s">
        <v>82</v>
      </c>
      <c r="O11" t="s">
        <v>18</v>
      </c>
      <c r="U11" t="s">
        <v>25</v>
      </c>
    </row>
    <row r="12" spans="1:21" ht="14.4" x14ac:dyDescent="0.3">
      <c r="B12" s="1" t="s">
        <v>74</v>
      </c>
      <c r="C12" s="1" t="s">
        <v>75</v>
      </c>
      <c r="D12" s="1" t="s">
        <v>22</v>
      </c>
      <c r="E12" s="1" t="s">
        <v>23</v>
      </c>
    </row>
    <row r="13" spans="1:21" ht="14.4" x14ac:dyDescent="0.3">
      <c r="A13" s="20" t="s">
        <v>83</v>
      </c>
      <c r="B13" s="2">
        <f>'Incremental Pull-u'!D31</f>
        <v>11.225542597946058</v>
      </c>
      <c r="C13" s="4">
        <v>3.25</v>
      </c>
      <c r="D13" s="2">
        <f>MIN('Incremental Pull-u'!D2:D30)</f>
        <v>6.3825469285303296</v>
      </c>
      <c r="E13" s="2">
        <f>MAX('Incremental Pull-u'!D2:D30)</f>
        <v>21.1979567530529</v>
      </c>
    </row>
    <row r="14" spans="1:21" ht="14.4" x14ac:dyDescent="0.3">
      <c r="A14" s="20" t="s">
        <v>16</v>
      </c>
      <c r="B14" s="2">
        <f>'Incremental Pull-u'!E31</f>
        <v>17.945635856561431</v>
      </c>
      <c r="C14" s="4">
        <v>2.98</v>
      </c>
      <c r="D14" s="2">
        <f>MIN('Incremental Pull-u'!E2:E30)</f>
        <v>11.935915771595999</v>
      </c>
      <c r="E14" s="2">
        <f>MAX('Incremental Pull-u'!E2:E30)</f>
        <v>26.357112788964301</v>
      </c>
    </row>
    <row r="15" spans="1:21" ht="14.4" x14ac:dyDescent="0.3">
      <c r="A15" s="20" t="s">
        <v>17</v>
      </c>
      <c r="B15" s="2">
        <f>'Incremental Pull-u'!F31</f>
        <v>1.6440600995037329</v>
      </c>
      <c r="C15" s="4">
        <v>0.23</v>
      </c>
      <c r="D15" s="2">
        <f>MIN('Incremental Pull-u'!F2:F30)</f>
        <v>1.24337987363657</v>
      </c>
      <c r="E15" s="2">
        <f>MAX('Incremental Pull-u'!F2:F30)</f>
        <v>2.0611145458203302</v>
      </c>
    </row>
    <row r="16" spans="1:21" x14ac:dyDescent="0.65">
      <c r="A16" s="20" t="s">
        <v>24</v>
      </c>
      <c r="B16" s="2">
        <f>'Incremental Pull-u'!H31</f>
        <v>0.98269226189404912</v>
      </c>
      <c r="C16">
        <v>8.0000000000000002E-3</v>
      </c>
      <c r="D16" s="2">
        <f>MIN('Incremental Pull-u'!H2:H30)</f>
        <v>0.94065772294388805</v>
      </c>
      <c r="E16" s="2">
        <f>MAX('Incremental Pull-u'!H2:H30)</f>
        <v>0.99875759303578104</v>
      </c>
    </row>
    <row r="17" spans="1:5" ht="14.4" x14ac:dyDescent="0.3">
      <c r="A17" s="20"/>
    </row>
    <row r="18" spans="1:5" ht="14.4" x14ac:dyDescent="0.3">
      <c r="A18" s="1" t="s">
        <v>86</v>
      </c>
    </row>
    <row r="20" spans="1:5" ht="14.4" x14ac:dyDescent="0.3">
      <c r="A20" s="20" t="s">
        <v>84</v>
      </c>
      <c r="D20" s="5">
        <f>Nmax!B31</f>
        <v>22.758620689655171</v>
      </c>
      <c r="E20" s="5">
        <f>Nmax!B32</f>
        <v>7.5953706408847372</v>
      </c>
    </row>
    <row r="21" spans="1:5" ht="14.4" x14ac:dyDescent="0.3">
      <c r="A21" s="20" t="s">
        <v>85</v>
      </c>
      <c r="D21" s="6">
        <f>Nmax!C31</f>
        <v>8167.7586206896549</v>
      </c>
      <c r="E21" s="6">
        <f>Nmax!C32</f>
        <v>2816.970265261858</v>
      </c>
    </row>
    <row r="34" spans="18:18" x14ac:dyDescent="0.65">
      <c r="R34" t="s">
        <v>88</v>
      </c>
    </row>
    <row r="35" spans="18:18" x14ac:dyDescent="0.65">
      <c r="R35" t="s">
        <v>89</v>
      </c>
    </row>
    <row r="36" spans="18:18" x14ac:dyDescent="0.65">
      <c r="R36" t="s">
        <v>90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zoomScaleNormal="100" workbookViewId="0">
      <pane xSplit="1" ySplit="2" topLeftCell="B19" activePane="bottomRight" state="frozen"/>
      <selection pane="topRight" activeCell="B1" sqref="B1"/>
      <selection pane="bottomLeft" activeCell="A3" sqref="A3"/>
      <selection pane="bottomRight" activeCell="A34" sqref="A34"/>
    </sheetView>
  </sheetViews>
  <sheetFormatPr defaultColWidth="9" defaultRowHeight="14.25" x14ac:dyDescent="0.65"/>
  <cols>
    <col min="1" max="1" width="9" style="10" bestFit="1" customWidth="1"/>
    <col min="4" max="4" width="9" style="10"/>
    <col min="7" max="7" width="9" style="10"/>
    <col min="10" max="10" width="9" style="10"/>
    <col min="13" max="13" width="9" style="10"/>
    <col min="16" max="16" width="9" style="10"/>
    <col min="20" max="20" width="9" style="19"/>
    <col min="22" max="22" width="9" style="10"/>
    <col min="25" max="25" width="9" style="10"/>
    <col min="26" max="28" width="9" customWidth="1"/>
    <col min="29" max="29" width="12.453125" bestFit="1" customWidth="1"/>
    <col min="30" max="30" width="8.453125" bestFit="1" customWidth="1"/>
  </cols>
  <sheetData>
    <row r="1" spans="1:33" s="15" customFormat="1" x14ac:dyDescent="0.3">
      <c r="A1" s="13" t="s">
        <v>64</v>
      </c>
      <c r="B1" s="21" t="s">
        <v>65</v>
      </c>
      <c r="C1" s="22"/>
      <c r="D1" s="23"/>
      <c r="E1" s="21" t="s">
        <v>66</v>
      </c>
      <c r="F1" s="22"/>
      <c r="G1" s="23"/>
      <c r="H1" s="21" t="s">
        <v>67</v>
      </c>
      <c r="I1" s="22"/>
      <c r="J1" s="23"/>
      <c r="K1" s="21" t="s">
        <v>68</v>
      </c>
      <c r="L1" s="22"/>
      <c r="M1" s="23"/>
      <c r="N1" s="21" t="s">
        <v>69</v>
      </c>
      <c r="O1" s="22"/>
      <c r="P1" s="23"/>
      <c r="Q1" s="21" t="s">
        <v>70</v>
      </c>
      <c r="R1" s="22"/>
      <c r="S1" s="23"/>
      <c r="T1" s="21" t="s">
        <v>71</v>
      </c>
      <c r="U1" s="22"/>
      <c r="V1" s="23"/>
      <c r="W1" s="21" t="s">
        <v>72</v>
      </c>
      <c r="X1" s="22"/>
      <c r="Y1" s="23"/>
      <c r="Z1" s="21" t="s">
        <v>73</v>
      </c>
      <c r="AA1" s="22"/>
      <c r="AB1" s="22"/>
      <c r="AC1" s="14"/>
      <c r="AD1" s="14"/>
      <c r="AE1" s="14"/>
      <c r="AF1" s="14"/>
      <c r="AG1" s="14"/>
    </row>
    <row r="2" spans="1:33" s="7" customFormat="1" x14ac:dyDescent="0.3">
      <c r="A2" s="9"/>
      <c r="B2" s="7" t="s">
        <v>53</v>
      </c>
      <c r="C2" s="7" t="s">
        <v>1</v>
      </c>
      <c r="D2" s="9" t="s">
        <v>2</v>
      </c>
      <c r="E2" s="7" t="s">
        <v>53</v>
      </c>
      <c r="F2" s="7" t="s">
        <v>1</v>
      </c>
      <c r="G2" s="9" t="s">
        <v>2</v>
      </c>
      <c r="H2" s="7" t="s">
        <v>53</v>
      </c>
      <c r="I2" s="7" t="s">
        <v>1</v>
      </c>
      <c r="J2" s="9" t="s">
        <v>2</v>
      </c>
      <c r="K2" s="7" t="s">
        <v>53</v>
      </c>
      <c r="L2" s="7" t="s">
        <v>1</v>
      </c>
      <c r="M2" s="9" t="s">
        <v>2</v>
      </c>
      <c r="N2" s="7" t="s">
        <v>53</v>
      </c>
      <c r="O2" s="7" t="s">
        <v>1</v>
      </c>
      <c r="P2" s="9" t="s">
        <v>2</v>
      </c>
      <c r="Q2" s="7" t="s">
        <v>53</v>
      </c>
      <c r="R2" s="7" t="s">
        <v>1</v>
      </c>
      <c r="S2" s="7" t="s">
        <v>2</v>
      </c>
      <c r="T2" s="16" t="s">
        <v>53</v>
      </c>
      <c r="U2" s="7" t="s">
        <v>1</v>
      </c>
      <c r="V2" s="9" t="s">
        <v>2</v>
      </c>
      <c r="W2" s="7" t="s">
        <v>53</v>
      </c>
      <c r="X2" s="7" t="s">
        <v>1</v>
      </c>
      <c r="Y2" s="9" t="s">
        <v>2</v>
      </c>
      <c r="Z2" s="7" t="s">
        <v>53</v>
      </c>
      <c r="AA2" s="7" t="s">
        <v>1</v>
      </c>
      <c r="AB2" s="9" t="s">
        <v>2</v>
      </c>
    </row>
    <row r="3" spans="1:33" x14ac:dyDescent="0.3">
      <c r="A3" s="10" t="s">
        <v>28</v>
      </c>
      <c r="B3" s="2">
        <v>9.6509982090806901</v>
      </c>
      <c r="C3" s="2">
        <v>9.7995377305616493</v>
      </c>
      <c r="D3" s="11">
        <v>9.6817707078292603</v>
      </c>
      <c r="E3" s="2">
        <v>13.397120285173999</v>
      </c>
      <c r="F3" s="2">
        <v>12.4689189567972</v>
      </c>
      <c r="G3" s="11">
        <v>16.033537425978299</v>
      </c>
      <c r="H3">
        <v>22</v>
      </c>
      <c r="I3">
        <v>54</v>
      </c>
      <c r="J3" s="10">
        <f>98-100</f>
        <v>-2</v>
      </c>
      <c r="K3" s="2">
        <v>6.9009416233760703</v>
      </c>
      <c r="L3" s="2">
        <v>6.2967295668132799</v>
      </c>
      <c r="M3" s="11">
        <v>7.7906917023479503</v>
      </c>
      <c r="N3" s="2">
        <v>11.8705386485508</v>
      </c>
      <c r="O3" s="2">
        <v>13.315344768267501</v>
      </c>
      <c r="P3" s="11">
        <v>12.141793289102599</v>
      </c>
      <c r="Q3">
        <v>73</v>
      </c>
      <c r="R3">
        <v>77</v>
      </c>
      <c r="S3">
        <v>41</v>
      </c>
      <c r="T3" s="17">
        <v>0.719184535790515</v>
      </c>
      <c r="U3" s="2">
        <v>0.64186053126634401</v>
      </c>
      <c r="V3" s="11">
        <v>0.77363136754490702</v>
      </c>
      <c r="W3" s="2">
        <v>1.1736533730360199</v>
      </c>
      <c r="X3" s="2">
        <v>1.3055739778896001</v>
      </c>
      <c r="Y3" s="11">
        <v>1.13298098165425</v>
      </c>
      <c r="Z3" s="2">
        <v>1.0208333333333299</v>
      </c>
      <c r="AA3" s="2">
        <v>1.2708333333333299</v>
      </c>
      <c r="AB3" s="2">
        <v>0.8125</v>
      </c>
    </row>
    <row r="4" spans="1:33" x14ac:dyDescent="0.3">
      <c r="A4" s="10" t="s">
        <v>29</v>
      </c>
      <c r="B4" s="2">
        <v>9.7533222830665203</v>
      </c>
      <c r="C4" s="2">
        <v>9.7558549617968104</v>
      </c>
      <c r="D4" s="11">
        <v>9.7296796373058907</v>
      </c>
      <c r="E4" s="2">
        <v>14.2194805700413</v>
      </c>
      <c r="F4" s="2">
        <v>14.3073736051156</v>
      </c>
      <c r="G4" s="11">
        <v>18.187111713629701</v>
      </c>
      <c r="H4">
        <v>20</v>
      </c>
      <c r="I4">
        <v>21</v>
      </c>
      <c r="J4" s="10">
        <f>94-100</f>
        <v>-6</v>
      </c>
      <c r="K4" s="2">
        <v>8.0361705133099406</v>
      </c>
      <c r="L4" s="2">
        <v>8.0318960552957499</v>
      </c>
      <c r="M4" s="11">
        <v>7.5215602964605699</v>
      </c>
      <c r="N4" s="2">
        <v>15.5574937302162</v>
      </c>
      <c r="O4" s="2">
        <v>15.0294797481858</v>
      </c>
      <c r="P4" s="11">
        <v>14.0367854501767</v>
      </c>
      <c r="Q4">
        <v>65</v>
      </c>
      <c r="R4">
        <v>57</v>
      </c>
      <c r="S4">
        <v>54</v>
      </c>
      <c r="T4" s="17">
        <v>0.84054374741991</v>
      </c>
      <c r="U4" s="2">
        <v>0.78578161364287502</v>
      </c>
      <c r="V4" s="11">
        <v>0.68320839151557</v>
      </c>
      <c r="W4" s="2">
        <v>1.4439777537138601</v>
      </c>
      <c r="X4" s="2">
        <v>1.3574326470686999</v>
      </c>
      <c r="Y4" s="11">
        <v>1.2014260307020099</v>
      </c>
      <c r="Z4" s="2">
        <v>1</v>
      </c>
      <c r="AA4" s="2">
        <v>0.97916666666666696</v>
      </c>
      <c r="AB4" s="2">
        <v>1.0208333333333299</v>
      </c>
    </row>
    <row r="5" spans="1:33" x14ac:dyDescent="0.3">
      <c r="A5" s="10" t="s">
        <v>30</v>
      </c>
      <c r="B5" s="2">
        <v>9.7604433232991497</v>
      </c>
      <c r="C5" s="2">
        <v>9.6873044454793504</v>
      </c>
      <c r="D5" s="11">
        <v>9.8156654348620602</v>
      </c>
      <c r="E5" s="2">
        <v>12.2360927618736</v>
      </c>
      <c r="F5" s="2">
        <v>12.4842303425214</v>
      </c>
      <c r="G5" s="11">
        <v>14.361039355465</v>
      </c>
      <c r="H5">
        <v>19</v>
      </c>
      <c r="I5">
        <v>17</v>
      </c>
      <c r="J5" s="10">
        <f>101-100</f>
        <v>1</v>
      </c>
      <c r="K5" s="2">
        <v>6.1967504132481199</v>
      </c>
      <c r="L5" s="2">
        <v>6.8350367032873098</v>
      </c>
      <c r="M5" s="11">
        <v>7.5497345749842202</v>
      </c>
      <c r="N5" s="2">
        <v>12.1064114030008</v>
      </c>
      <c r="O5" s="2">
        <v>12.813100458983</v>
      </c>
      <c r="P5" s="11">
        <v>12.152804483008399</v>
      </c>
      <c r="Q5">
        <v>71</v>
      </c>
      <c r="R5">
        <v>61</v>
      </c>
      <c r="S5">
        <v>55</v>
      </c>
      <c r="T5" s="17">
        <v>0.64850778149756905</v>
      </c>
      <c r="U5" s="2">
        <v>0.69596409559136296</v>
      </c>
      <c r="V5" s="11">
        <v>0.75423084658977402</v>
      </c>
      <c r="W5" s="2">
        <v>1.16665871211064</v>
      </c>
      <c r="X5" s="2">
        <v>1.2270428427836499</v>
      </c>
      <c r="Y5" s="11">
        <v>1.15294825378751</v>
      </c>
      <c r="Z5" s="2">
        <v>0.9375</v>
      </c>
      <c r="AA5" s="2">
        <v>0.97916666666666696</v>
      </c>
      <c r="AB5" s="2">
        <v>0.72916666666666696</v>
      </c>
    </row>
    <row r="6" spans="1:33" x14ac:dyDescent="0.3">
      <c r="A6" s="10" t="s">
        <v>31</v>
      </c>
      <c r="B6" s="2">
        <v>9.7990442392057204</v>
      </c>
      <c r="C6" s="2">
        <v>9.7305583637584405</v>
      </c>
      <c r="D6" s="11">
        <v>9.8435933318537803</v>
      </c>
      <c r="E6" s="2">
        <v>12.8155051777971</v>
      </c>
      <c r="F6" s="2">
        <v>12.8823254588007</v>
      </c>
      <c r="G6" s="11">
        <v>17.510630683856601</v>
      </c>
      <c r="H6">
        <v>55</v>
      </c>
      <c r="I6">
        <v>19</v>
      </c>
      <c r="J6" s="10">
        <f>97-100</f>
        <v>-3</v>
      </c>
      <c r="K6" s="2">
        <v>6.4301961974206501</v>
      </c>
      <c r="L6" s="2">
        <v>6.7542538482939598</v>
      </c>
      <c r="M6" s="11">
        <v>7.3208189425304502</v>
      </c>
      <c r="N6" s="2">
        <v>13.8166247910957</v>
      </c>
      <c r="O6" s="2">
        <v>14.792365054004099</v>
      </c>
      <c r="P6" s="11">
        <v>12.644371966254401</v>
      </c>
      <c r="Q6">
        <v>65</v>
      </c>
      <c r="R6">
        <v>58</v>
      </c>
      <c r="S6">
        <v>40</v>
      </c>
      <c r="T6" s="17">
        <v>0.66703893627669997</v>
      </c>
      <c r="U6" s="2">
        <v>0.68816947889539104</v>
      </c>
      <c r="V6" s="11">
        <v>0.71323549463870595</v>
      </c>
      <c r="W6" s="2">
        <v>1.2413532264479801</v>
      </c>
      <c r="X6" s="2">
        <v>1.30990649259546</v>
      </c>
      <c r="Y6" s="11">
        <v>1.1376784415971</v>
      </c>
      <c r="Z6" s="2">
        <v>0.97916666666666696</v>
      </c>
      <c r="AA6" s="2">
        <v>1.0208333333333299</v>
      </c>
      <c r="AB6" s="2">
        <v>0.83333333333333304</v>
      </c>
    </row>
    <row r="7" spans="1:33" x14ac:dyDescent="0.3">
      <c r="A7" s="10" t="s">
        <v>32</v>
      </c>
      <c r="B7" s="2">
        <v>9.6184602750730104</v>
      </c>
      <c r="C7" s="2">
        <v>9.7778494022652094</v>
      </c>
      <c r="D7" s="11">
        <v>9.2923584065324807</v>
      </c>
      <c r="E7" s="2">
        <v>15.0525026938419</v>
      </c>
      <c r="F7" s="2">
        <v>18.166092239992398</v>
      </c>
      <c r="G7" s="11">
        <v>18.328729452303801</v>
      </c>
      <c r="H7">
        <v>42</v>
      </c>
      <c r="I7">
        <v>51</v>
      </c>
      <c r="J7" s="10">
        <f>89-100</f>
        <v>-11</v>
      </c>
      <c r="K7" s="2">
        <v>7.3435807141361904</v>
      </c>
      <c r="L7" s="2">
        <v>8.3034105673919907</v>
      </c>
      <c r="M7" s="11">
        <v>11.192432879928299</v>
      </c>
      <c r="N7" s="2">
        <v>18.357006871577902</v>
      </c>
      <c r="O7" s="2">
        <v>26.609287441350101</v>
      </c>
      <c r="P7" s="11">
        <v>27.294186592544602</v>
      </c>
      <c r="Q7">
        <v>60</v>
      </c>
      <c r="R7">
        <v>58</v>
      </c>
      <c r="S7">
        <v>38</v>
      </c>
      <c r="T7" s="17">
        <v>0.76178411252293199</v>
      </c>
      <c r="U7" s="2">
        <v>0.84637996296398399</v>
      </c>
      <c r="V7" s="11">
        <v>0.98269611428734505</v>
      </c>
      <c r="W7" s="2">
        <v>1.5503820367754999</v>
      </c>
      <c r="X7" s="2">
        <v>1.8937796541612899</v>
      </c>
      <c r="Y7" s="11">
        <v>1.8026092025779501</v>
      </c>
      <c r="Z7" s="2">
        <v>0.77083333333333304</v>
      </c>
      <c r="AA7" s="2">
        <v>0.75</v>
      </c>
      <c r="AB7" s="2">
        <v>0.58333333333333304</v>
      </c>
    </row>
    <row r="8" spans="1:33" x14ac:dyDescent="0.3">
      <c r="A8" s="10" t="s">
        <v>33</v>
      </c>
      <c r="B8" s="2">
        <v>9.7587763983408102</v>
      </c>
      <c r="C8" s="2">
        <v>9.8663865946662899</v>
      </c>
      <c r="D8" s="11">
        <v>9.8157397775777095</v>
      </c>
      <c r="E8" s="2">
        <v>12.199132994214199</v>
      </c>
      <c r="F8" s="2">
        <v>16.540884175330799</v>
      </c>
      <c r="G8" s="11">
        <v>14.847246204204801</v>
      </c>
      <c r="H8">
        <v>18</v>
      </c>
      <c r="I8">
        <v>17</v>
      </c>
      <c r="J8" s="10">
        <f>89-100</f>
        <v>-11</v>
      </c>
      <c r="K8" s="2">
        <v>6.6028753700696496</v>
      </c>
      <c r="L8" s="2">
        <v>7.0781226298255104</v>
      </c>
      <c r="M8" s="11">
        <v>6.6621729743623801</v>
      </c>
      <c r="N8" s="2">
        <v>11.737056136811001</v>
      </c>
      <c r="O8" s="2">
        <v>13.891180800934301</v>
      </c>
      <c r="P8" s="11">
        <v>10.2486078949385</v>
      </c>
      <c r="Q8">
        <v>64</v>
      </c>
      <c r="R8">
        <v>25</v>
      </c>
      <c r="S8">
        <v>45</v>
      </c>
      <c r="T8" s="17">
        <v>0.67946220135864299</v>
      </c>
      <c r="U8" s="2">
        <v>0.80369758707336303</v>
      </c>
      <c r="V8" s="11">
        <v>0.655069600080883</v>
      </c>
      <c r="W8" s="2">
        <v>1.1496020903951201</v>
      </c>
      <c r="X8" s="2">
        <v>1.2461024435558701</v>
      </c>
      <c r="Y8" s="11">
        <v>0.98875627521245102</v>
      </c>
      <c r="Z8" s="2">
        <v>1.1666666666666701</v>
      </c>
      <c r="AA8" s="2">
        <v>1.0416666666666701</v>
      </c>
      <c r="AB8" s="2">
        <v>0.95833333333333304</v>
      </c>
    </row>
    <row r="9" spans="1:33" x14ac:dyDescent="0.3">
      <c r="A9" s="10" t="s">
        <v>34</v>
      </c>
      <c r="B9" s="2">
        <v>9.6674334559020103</v>
      </c>
      <c r="C9" s="2">
        <v>9.7868467760632001</v>
      </c>
      <c r="D9" s="11">
        <v>9.6118000887233102</v>
      </c>
      <c r="E9" s="2">
        <v>13.221672178129401</v>
      </c>
      <c r="F9" s="2">
        <v>14.710725490943499</v>
      </c>
      <c r="G9" s="11">
        <v>18.529783464262501</v>
      </c>
      <c r="H9">
        <v>37</v>
      </c>
      <c r="I9">
        <v>34</v>
      </c>
      <c r="J9" s="10">
        <f>97-100</f>
        <v>-3</v>
      </c>
      <c r="K9" s="2">
        <v>6.0259200738892096</v>
      </c>
      <c r="L9" s="2">
        <v>7.0445316732201899</v>
      </c>
      <c r="M9" s="11">
        <v>8.0562070669818908</v>
      </c>
      <c r="N9" s="2">
        <v>12.973825576099699</v>
      </c>
      <c r="O9" s="2">
        <v>13.430475973304601</v>
      </c>
      <c r="P9" s="11">
        <v>12.784108771615999</v>
      </c>
      <c r="Q9">
        <v>57</v>
      </c>
      <c r="R9">
        <v>47</v>
      </c>
      <c r="S9">
        <v>40</v>
      </c>
      <c r="T9" s="17">
        <v>0.65187618117813695</v>
      </c>
      <c r="U9" s="2">
        <v>0.71806689236522603</v>
      </c>
      <c r="V9" s="11">
        <v>0.72374227245163103</v>
      </c>
      <c r="W9" s="2">
        <v>1.23063429972074</v>
      </c>
      <c r="X9" s="2">
        <v>1.25820429177257</v>
      </c>
      <c r="Y9" s="11">
        <v>1.1134963834818199</v>
      </c>
      <c r="Z9" s="2">
        <v>0.89583333333333304</v>
      </c>
      <c r="AA9" s="2">
        <v>0.91666666666666696</v>
      </c>
      <c r="AB9" s="2">
        <v>0.6875</v>
      </c>
    </row>
    <row r="10" spans="1:33" x14ac:dyDescent="0.3">
      <c r="A10" s="10" t="s">
        <v>35</v>
      </c>
      <c r="B10" s="2">
        <v>9.7694151317553999</v>
      </c>
      <c r="C10" s="2">
        <v>9.5744878832783407</v>
      </c>
      <c r="D10" s="11">
        <v>9.6802243389781104</v>
      </c>
      <c r="E10" s="2">
        <v>12.1197925940539</v>
      </c>
      <c r="F10" s="2">
        <v>16.780655051553801</v>
      </c>
      <c r="G10" s="11">
        <v>17.3843199855331</v>
      </c>
      <c r="H10">
        <v>55</v>
      </c>
      <c r="I10">
        <v>28</v>
      </c>
      <c r="J10" s="10">
        <f>117-100</f>
        <v>17</v>
      </c>
      <c r="K10" s="2">
        <v>6.1330178882806203</v>
      </c>
      <c r="L10" s="2">
        <v>6.9646522077200199</v>
      </c>
      <c r="M10" s="11">
        <v>7.6211630166646396</v>
      </c>
      <c r="N10" s="2">
        <v>12.630647873162999</v>
      </c>
      <c r="O10" s="2">
        <v>16.275177915896599</v>
      </c>
      <c r="P10" s="11">
        <v>16.361620394324799</v>
      </c>
      <c r="Q10">
        <v>64</v>
      </c>
      <c r="R10">
        <v>37</v>
      </c>
      <c r="S10">
        <v>30</v>
      </c>
      <c r="T10" s="17">
        <v>0.61601902114875795</v>
      </c>
      <c r="U10" s="2">
        <v>0.70571554726917796</v>
      </c>
      <c r="V10" s="11">
        <v>0.72393709613479795</v>
      </c>
      <c r="W10" s="2">
        <v>1.14329151772062</v>
      </c>
      <c r="X10" s="2">
        <v>1.29317840952014</v>
      </c>
      <c r="Y10" s="11">
        <v>1.2173276479889601</v>
      </c>
      <c r="Z10" s="2">
        <v>1.0208333333333299</v>
      </c>
      <c r="AA10" s="2">
        <v>0.77083333333333304</v>
      </c>
      <c r="AB10" s="2">
        <v>0.5625</v>
      </c>
    </row>
    <row r="11" spans="1:33" x14ac:dyDescent="0.3">
      <c r="A11" s="10" t="s">
        <v>36</v>
      </c>
      <c r="B11" s="2">
        <v>9.7935736231630308</v>
      </c>
      <c r="C11" s="2">
        <v>10.0237825182554</v>
      </c>
      <c r="D11" s="11">
        <v>9.2401606273326706</v>
      </c>
      <c r="E11" s="2">
        <v>13.728513909972699</v>
      </c>
      <c r="F11" s="2">
        <v>21.358732247849701</v>
      </c>
      <c r="G11" s="11">
        <v>17.586135583734801</v>
      </c>
      <c r="H11">
        <v>28</v>
      </c>
      <c r="I11">
        <v>28</v>
      </c>
      <c r="J11" s="10">
        <f>127-100</f>
        <v>27</v>
      </c>
      <c r="K11" s="2">
        <v>7.6792396409954904</v>
      </c>
      <c r="L11" s="2">
        <v>10.846825075724499</v>
      </c>
      <c r="M11" s="11">
        <v>10.5488341183285</v>
      </c>
      <c r="N11" s="2">
        <v>15.6489016770836</v>
      </c>
      <c r="O11" s="2">
        <v>28.455328170072001</v>
      </c>
      <c r="P11" s="11">
        <v>23.527730363515399</v>
      </c>
      <c r="Q11">
        <v>64</v>
      </c>
      <c r="R11">
        <v>39</v>
      </c>
      <c r="S11">
        <v>40</v>
      </c>
      <c r="T11" s="17">
        <v>0.77970424497920598</v>
      </c>
      <c r="U11" s="2">
        <v>1.2471313335262699</v>
      </c>
      <c r="V11" s="11">
        <v>0.97574990082120605</v>
      </c>
      <c r="W11" s="2">
        <v>1.42059595545669</v>
      </c>
      <c r="X11" s="2">
        <v>2.1126390253632699</v>
      </c>
      <c r="Y11" s="11">
        <v>1.6888251299933501</v>
      </c>
      <c r="Z11" s="2">
        <v>0.83333333333333304</v>
      </c>
      <c r="AA11" s="2">
        <v>0.625</v>
      </c>
      <c r="AB11" s="2">
        <v>0.58333333333333304</v>
      </c>
    </row>
    <row r="12" spans="1:33" x14ac:dyDescent="0.3">
      <c r="A12" s="10" t="s">
        <v>37</v>
      </c>
      <c r="B12" s="2">
        <v>9.6338646532747401</v>
      </c>
      <c r="C12" s="2">
        <v>9.9972669944500208</v>
      </c>
      <c r="D12" s="11">
        <v>9.6610327946206809</v>
      </c>
      <c r="E12" s="2">
        <v>13.1553258772135</v>
      </c>
      <c r="F12" s="2">
        <v>19.055542236558399</v>
      </c>
      <c r="G12" s="11">
        <v>15.755744807574899</v>
      </c>
      <c r="H12">
        <v>18</v>
      </c>
      <c r="I12">
        <v>23</v>
      </c>
      <c r="J12" s="10">
        <f>101-100</f>
        <v>1</v>
      </c>
      <c r="K12" s="2">
        <v>7.5770163978862701</v>
      </c>
      <c r="L12" s="2">
        <v>8.2057506191744096</v>
      </c>
      <c r="M12" s="11">
        <v>8.9691619072509692</v>
      </c>
      <c r="N12" s="2">
        <v>16.4216830507617</v>
      </c>
      <c r="O12" s="2">
        <v>18.174021488710501</v>
      </c>
      <c r="P12" s="11">
        <v>14.4289619877318</v>
      </c>
      <c r="Q12">
        <v>64</v>
      </c>
      <c r="R12">
        <v>34</v>
      </c>
      <c r="S12">
        <v>55</v>
      </c>
      <c r="T12" s="17">
        <v>0.76603345463527805</v>
      </c>
      <c r="U12" s="2">
        <v>1.0812042955493899</v>
      </c>
      <c r="V12" s="11">
        <v>0.83264586984160704</v>
      </c>
      <c r="W12" s="2">
        <v>1.42851138426262</v>
      </c>
      <c r="X12" s="2">
        <v>1.67149586511526</v>
      </c>
      <c r="Y12" s="11">
        <v>1.26968354046436</v>
      </c>
      <c r="Z12" s="2">
        <v>0.89583333333333304</v>
      </c>
      <c r="AA12" s="2">
        <v>0.77083333333333304</v>
      </c>
      <c r="AB12" s="2">
        <v>0.72916666666666696</v>
      </c>
    </row>
    <row r="13" spans="1:33" x14ac:dyDescent="0.3">
      <c r="A13" s="10" t="s">
        <v>38</v>
      </c>
      <c r="B13" s="2">
        <v>9.7333448348076193</v>
      </c>
      <c r="C13" s="2">
        <v>9.6438972003124608</v>
      </c>
      <c r="D13" s="11">
        <v>9.4727939915855295</v>
      </c>
      <c r="E13" s="2">
        <v>13.9370991302062</v>
      </c>
      <c r="F13" s="2">
        <v>17.2433020251624</v>
      </c>
      <c r="G13" s="11">
        <v>16.061020023264799</v>
      </c>
      <c r="H13">
        <v>18</v>
      </c>
      <c r="I13">
        <v>41</v>
      </c>
      <c r="J13" s="10">
        <f>93-100</f>
        <v>-7</v>
      </c>
      <c r="K13" s="2">
        <v>7.5168956973366097</v>
      </c>
      <c r="L13" s="2">
        <v>7.2049212016798503</v>
      </c>
      <c r="M13" s="11">
        <v>8.5098370818629299</v>
      </c>
      <c r="N13" s="2">
        <v>15.289574145533599</v>
      </c>
      <c r="O13" s="2">
        <v>18.719644172711</v>
      </c>
      <c r="P13" s="11">
        <v>16.6912324017601</v>
      </c>
      <c r="Q13">
        <v>69</v>
      </c>
      <c r="R13">
        <v>48</v>
      </c>
      <c r="S13">
        <v>46</v>
      </c>
      <c r="T13" s="17">
        <v>0.771640066789125</v>
      </c>
      <c r="U13" s="2">
        <v>0.73322337475157295</v>
      </c>
      <c r="V13" s="11">
        <v>0.77633421686698401</v>
      </c>
      <c r="W13" s="2">
        <v>1.37587578654137</v>
      </c>
      <c r="X13" s="2">
        <v>1.44760020791426</v>
      </c>
      <c r="Y13" s="11">
        <v>1.32178002167916</v>
      </c>
      <c r="Z13" s="2">
        <v>0.95833333333333304</v>
      </c>
      <c r="AA13" s="2">
        <v>0.85416666666666696</v>
      </c>
      <c r="AB13" s="2">
        <v>0.64583333333333304</v>
      </c>
    </row>
    <row r="14" spans="1:33" x14ac:dyDescent="0.3">
      <c r="A14" s="10" t="s">
        <v>39</v>
      </c>
      <c r="B14" s="2">
        <v>9.6769217390478008</v>
      </c>
      <c r="C14" s="2">
        <v>9.7146680737680295</v>
      </c>
      <c r="D14" s="11">
        <v>9.7154707165861591</v>
      </c>
      <c r="E14" s="2">
        <v>12.6451732289233</v>
      </c>
      <c r="F14" s="2">
        <v>12.947446600428499</v>
      </c>
      <c r="G14" s="11">
        <v>16.7321906356932</v>
      </c>
      <c r="H14">
        <v>18</v>
      </c>
      <c r="I14">
        <v>52</v>
      </c>
      <c r="J14" s="10">
        <f>94-100</f>
        <v>-6</v>
      </c>
      <c r="K14" s="2">
        <v>6.7730437122069196</v>
      </c>
      <c r="L14" s="2">
        <v>6.0512180259740598</v>
      </c>
      <c r="M14" s="11">
        <v>7.2847128774458199</v>
      </c>
      <c r="N14" s="2">
        <v>12.4454242893094</v>
      </c>
      <c r="O14" s="2">
        <v>13.560109788017099</v>
      </c>
      <c r="P14" s="11">
        <v>11.3998201340275</v>
      </c>
      <c r="Q14">
        <v>54</v>
      </c>
      <c r="R14">
        <v>58</v>
      </c>
      <c r="S14">
        <v>36</v>
      </c>
      <c r="T14" s="17">
        <v>0.71236026766997895</v>
      </c>
      <c r="U14" s="2">
        <v>0.61630756638855899</v>
      </c>
      <c r="V14" s="11">
        <v>0.66354538481264402</v>
      </c>
      <c r="W14" s="2">
        <v>1.1974888853377399</v>
      </c>
      <c r="X14" s="2">
        <v>1.2119995396096299</v>
      </c>
      <c r="Y14" s="11">
        <v>0.99544347147700496</v>
      </c>
      <c r="Z14" s="2">
        <v>1.125</v>
      </c>
      <c r="AA14" s="2">
        <v>1.125</v>
      </c>
      <c r="AB14" s="2">
        <v>0.75</v>
      </c>
    </row>
    <row r="15" spans="1:33" x14ac:dyDescent="0.3">
      <c r="A15" s="10" t="s">
        <v>40</v>
      </c>
      <c r="B15" s="2">
        <v>9.6794369499333399</v>
      </c>
      <c r="C15" s="2">
        <v>9.64993271275927</v>
      </c>
      <c r="D15" s="11">
        <v>9.7453008305628099</v>
      </c>
      <c r="E15" s="2">
        <v>13.7228659405573</v>
      </c>
      <c r="F15" s="2">
        <v>14.909905699493001</v>
      </c>
      <c r="G15" s="11">
        <v>15.686027955869699</v>
      </c>
      <c r="H15">
        <v>23</v>
      </c>
      <c r="I15">
        <v>28</v>
      </c>
      <c r="J15" s="10">
        <f>97-100</f>
        <v>-3</v>
      </c>
      <c r="K15" s="2">
        <v>7.8252350189353201</v>
      </c>
      <c r="L15" s="2">
        <v>8.5747210009460204</v>
      </c>
      <c r="M15" s="11">
        <v>9.0906536331378103</v>
      </c>
      <c r="N15" s="2">
        <v>16.4435781893262</v>
      </c>
      <c r="O15" s="2">
        <v>16.136784058057899</v>
      </c>
      <c r="P15" s="11">
        <v>15.795131142699701</v>
      </c>
      <c r="Q15">
        <v>60</v>
      </c>
      <c r="R15">
        <v>54</v>
      </c>
      <c r="S15">
        <v>53</v>
      </c>
      <c r="T15" s="17">
        <v>0.82639268917569697</v>
      </c>
      <c r="U15" s="2">
        <v>0.76650341431580005</v>
      </c>
      <c r="V15" s="11">
        <v>0.86264181717600197</v>
      </c>
      <c r="W15" s="2">
        <v>1.49566530523962</v>
      </c>
      <c r="X15" s="2">
        <v>1.37067988104177</v>
      </c>
      <c r="Y15" s="11">
        <v>1.3718694599418599</v>
      </c>
      <c r="Z15" s="2">
        <v>0.85416666666666696</v>
      </c>
      <c r="AA15" s="2">
        <v>0.77083333333333304</v>
      </c>
      <c r="AB15" s="2">
        <v>0.6875</v>
      </c>
    </row>
    <row r="16" spans="1:33" x14ac:dyDescent="0.3">
      <c r="A16" s="10" t="s">
        <v>41</v>
      </c>
      <c r="B16" s="2">
        <v>9.6249722748800597</v>
      </c>
      <c r="C16" s="2">
        <v>9.9723533943393008</v>
      </c>
      <c r="D16" s="11">
        <v>9.8078011650643493</v>
      </c>
      <c r="E16" s="2">
        <v>14.509669372099699</v>
      </c>
      <c r="F16" s="2">
        <v>21.002345870876201</v>
      </c>
      <c r="G16" s="11">
        <v>17.370901216724501</v>
      </c>
      <c r="H16">
        <v>18</v>
      </c>
      <c r="I16">
        <v>24</v>
      </c>
      <c r="J16" s="10">
        <f>111-100</f>
        <v>11</v>
      </c>
      <c r="K16" s="2">
        <v>6.5912626481662402</v>
      </c>
      <c r="L16" s="2">
        <v>9.4286677749213492</v>
      </c>
      <c r="M16" s="11">
        <v>8.5824665445108899</v>
      </c>
      <c r="N16" s="2">
        <v>10.748602416052201</v>
      </c>
      <c r="O16" s="2">
        <v>25.0587836348877</v>
      </c>
      <c r="P16" s="11">
        <v>15.0839003962754</v>
      </c>
      <c r="Q16">
        <v>60</v>
      </c>
      <c r="R16">
        <v>33</v>
      </c>
      <c r="S16">
        <v>26</v>
      </c>
      <c r="T16" s="17">
        <v>0.71043586830174799</v>
      </c>
      <c r="U16" s="2">
        <v>1.1757452839093501</v>
      </c>
      <c r="V16" s="11">
        <v>0.81141031964830401</v>
      </c>
      <c r="W16" s="2">
        <v>1.0799491011973801</v>
      </c>
      <c r="X16" s="2">
        <v>1.9418422427722799</v>
      </c>
      <c r="Y16" s="11">
        <v>1.1753129934257001</v>
      </c>
      <c r="Z16" s="2">
        <v>0.875</v>
      </c>
      <c r="AA16" s="2">
        <v>0.72916666666666696</v>
      </c>
      <c r="AB16" s="2">
        <v>0.625</v>
      </c>
    </row>
    <row r="17" spans="1:28" x14ac:dyDescent="0.3">
      <c r="A17" s="10" t="s">
        <v>42</v>
      </c>
      <c r="B17" s="2">
        <v>9.6078194136997794</v>
      </c>
      <c r="C17" s="2">
        <v>9.6181616074299292</v>
      </c>
      <c r="D17" s="11">
        <v>9.6572293794226596</v>
      </c>
      <c r="E17" s="2">
        <v>13.623892979582999</v>
      </c>
      <c r="F17" s="2">
        <v>13.320180641768699</v>
      </c>
      <c r="G17" s="11">
        <v>18.0338251563375</v>
      </c>
      <c r="H17">
        <v>31</v>
      </c>
      <c r="I17">
        <v>18</v>
      </c>
      <c r="J17" s="10">
        <f>91-100</f>
        <v>-9</v>
      </c>
      <c r="K17" s="2">
        <v>7.5361295404548896</v>
      </c>
      <c r="L17" s="2">
        <v>8.2262181261194591</v>
      </c>
      <c r="M17" s="11">
        <v>9.3110386971343608</v>
      </c>
      <c r="N17" s="2">
        <v>14.143927647981499</v>
      </c>
      <c r="O17" s="2">
        <v>15.456350476360599</v>
      </c>
      <c r="P17" s="11">
        <v>16.213166631056801</v>
      </c>
      <c r="Q17">
        <v>69</v>
      </c>
      <c r="R17">
        <v>53</v>
      </c>
      <c r="S17">
        <v>38</v>
      </c>
      <c r="T17" s="17">
        <v>0.77662793465097402</v>
      </c>
      <c r="U17" s="2">
        <v>0.83665687417497103</v>
      </c>
      <c r="V17" s="11">
        <v>0.84230561642830404</v>
      </c>
      <c r="W17" s="2">
        <v>1.3616152660451999</v>
      </c>
      <c r="X17" s="2">
        <v>1.4555381799418099</v>
      </c>
      <c r="Y17" s="11">
        <v>1.3175954742078899</v>
      </c>
      <c r="Z17" s="2">
        <v>0.95833333333333304</v>
      </c>
      <c r="AA17" s="2">
        <v>0.97916666666666696</v>
      </c>
      <c r="AB17" s="2">
        <v>0.66666666666666696</v>
      </c>
    </row>
    <row r="18" spans="1:28" x14ac:dyDescent="0.3">
      <c r="A18" s="10" t="s">
        <v>43</v>
      </c>
      <c r="B18" s="2">
        <v>9.7520286835290797</v>
      </c>
      <c r="C18" s="2">
        <v>9.6244159529439806</v>
      </c>
      <c r="D18" s="11">
        <v>9.5955923573767503</v>
      </c>
      <c r="E18" s="2">
        <v>12.7549220636028</v>
      </c>
      <c r="F18" s="2">
        <v>12.497336952769</v>
      </c>
      <c r="G18" s="11">
        <v>16.072680220673099</v>
      </c>
      <c r="H18">
        <v>27</v>
      </c>
      <c r="I18">
        <v>33</v>
      </c>
      <c r="J18" s="10">
        <f>81-100</f>
        <v>-19</v>
      </c>
      <c r="K18" s="2">
        <v>6.0735617549966401</v>
      </c>
      <c r="L18" s="2">
        <v>5.90376026963526</v>
      </c>
      <c r="M18" s="11">
        <v>7.0902928501265201</v>
      </c>
      <c r="N18" s="2">
        <v>11.094357194638199</v>
      </c>
      <c r="O18" s="2">
        <v>12.214484942533501</v>
      </c>
      <c r="P18" s="11">
        <v>13.303450975758</v>
      </c>
      <c r="Q18">
        <v>75</v>
      </c>
      <c r="R18">
        <v>75</v>
      </c>
      <c r="S18">
        <v>43</v>
      </c>
      <c r="T18" s="17">
        <v>0.64874125689851003</v>
      </c>
      <c r="U18" s="2">
        <v>0.59984782410390303</v>
      </c>
      <c r="V18" s="11">
        <v>0.68115419028223001</v>
      </c>
      <c r="W18" s="2">
        <v>1.09999668337712</v>
      </c>
      <c r="X18" s="2">
        <v>1.14913503634903</v>
      </c>
      <c r="Y18" s="11">
        <v>1.13968616224061</v>
      </c>
      <c r="Z18" s="2">
        <v>1.0208333333333299</v>
      </c>
      <c r="AA18" s="2">
        <v>1.1041666666666701</v>
      </c>
      <c r="AB18" s="2">
        <v>0.64583333333333304</v>
      </c>
    </row>
    <row r="19" spans="1:28" x14ac:dyDescent="0.3">
      <c r="A19" s="10" t="s">
        <v>44</v>
      </c>
      <c r="B19" s="2">
        <v>9.8096649561407094</v>
      </c>
      <c r="C19" s="2">
        <v>9.76556626281047</v>
      </c>
      <c r="D19" s="11">
        <v>9.7716843406403306</v>
      </c>
      <c r="E19" s="2">
        <v>13.421669333464999</v>
      </c>
      <c r="F19" s="2">
        <v>15.523192775400799</v>
      </c>
      <c r="G19" s="11">
        <v>15.7586442931094</v>
      </c>
      <c r="H19">
        <v>13</v>
      </c>
      <c r="I19">
        <v>14</v>
      </c>
      <c r="J19" s="10">
        <f>92-100</f>
        <v>-8</v>
      </c>
      <c r="K19" s="2">
        <v>5.2645810963160402</v>
      </c>
      <c r="L19" s="2">
        <v>6.0319320491252304</v>
      </c>
      <c r="M19" s="11">
        <v>6.5108891007682503</v>
      </c>
      <c r="N19" s="2">
        <v>8.9296912956421508</v>
      </c>
      <c r="O19" s="2">
        <v>10.873241005552</v>
      </c>
      <c r="P19" s="11">
        <v>11.925130488640701</v>
      </c>
      <c r="Q19">
        <v>55</v>
      </c>
      <c r="R19">
        <v>20</v>
      </c>
      <c r="S19">
        <v>44</v>
      </c>
      <c r="T19" s="17">
        <v>0.56380673637175105</v>
      </c>
      <c r="U19" s="2">
        <v>0.61474942932212995</v>
      </c>
      <c r="V19" s="11">
        <v>0.63519176570665203</v>
      </c>
      <c r="W19" s="2">
        <v>0.904345053872321</v>
      </c>
      <c r="X19" s="2">
        <v>0.94595295085912401</v>
      </c>
      <c r="Y19" s="11">
        <v>1.0706548896002901</v>
      </c>
      <c r="Z19" s="2">
        <v>1.2916666666666701</v>
      </c>
      <c r="AA19" s="2">
        <v>1.2083333333333299</v>
      </c>
      <c r="AB19" s="2">
        <v>0.79166666666666696</v>
      </c>
    </row>
    <row r="20" spans="1:28" x14ac:dyDescent="0.3">
      <c r="A20" s="10" t="s">
        <v>45</v>
      </c>
      <c r="B20" s="2">
        <v>9.7468673413850695</v>
      </c>
      <c r="C20" s="2">
        <v>9.7166659805140601</v>
      </c>
      <c r="D20" s="11">
        <v>9.8415892324743997</v>
      </c>
      <c r="E20" s="2">
        <v>12.261500605812699</v>
      </c>
      <c r="F20" s="2">
        <v>14.8275027894205</v>
      </c>
      <c r="G20" s="11">
        <v>16.342432981655602</v>
      </c>
      <c r="H20">
        <v>49</v>
      </c>
      <c r="I20">
        <v>43</v>
      </c>
      <c r="J20" s="10">
        <f>90-100</f>
        <v>-10</v>
      </c>
      <c r="K20" s="2">
        <v>6.8305606342361003</v>
      </c>
      <c r="L20" s="2">
        <v>6.7819877761029197</v>
      </c>
      <c r="M20" s="11">
        <v>7.5484887115722197</v>
      </c>
      <c r="N20" s="2">
        <v>14.133996548141701</v>
      </c>
      <c r="O20" s="2">
        <v>16.1456412611963</v>
      </c>
      <c r="P20" s="11">
        <v>17.2136816427548</v>
      </c>
      <c r="Q20">
        <v>63</v>
      </c>
      <c r="R20">
        <v>49</v>
      </c>
      <c r="S20">
        <v>41</v>
      </c>
      <c r="T20" s="17">
        <v>0.71757387948294005</v>
      </c>
      <c r="U20" s="2">
        <v>0.69082816675189296</v>
      </c>
      <c r="V20" s="11">
        <v>0.75170946476790701</v>
      </c>
      <c r="W20" s="2">
        <v>1.32984789295293</v>
      </c>
      <c r="X20" s="2">
        <v>1.35542831546748</v>
      </c>
      <c r="Y20" s="11">
        <v>1.38853876226287</v>
      </c>
      <c r="Z20" s="2">
        <v>1.1458333333333299</v>
      </c>
      <c r="AA20" s="2">
        <v>1.125</v>
      </c>
      <c r="AB20" s="2">
        <v>0.85416666666666696</v>
      </c>
    </row>
    <row r="21" spans="1:28" x14ac:dyDescent="0.3">
      <c r="A21" s="10" t="s">
        <v>46</v>
      </c>
      <c r="B21" s="2">
        <v>9.5298839343245199</v>
      </c>
      <c r="C21" s="2">
        <v>9.3533631114682905</v>
      </c>
      <c r="D21" s="11">
        <v>9.7748491056905102</v>
      </c>
      <c r="E21" s="2">
        <v>14.6940082064491</v>
      </c>
      <c r="F21" s="2">
        <v>16.252296759717499</v>
      </c>
      <c r="G21" s="11">
        <v>16.306269761173901</v>
      </c>
      <c r="H21">
        <v>54</v>
      </c>
      <c r="I21">
        <v>31</v>
      </c>
      <c r="J21" s="10">
        <f>120-100</f>
        <v>20</v>
      </c>
      <c r="K21" s="2">
        <v>5.6885487309861702</v>
      </c>
      <c r="L21" s="2">
        <v>9.4139011179923902</v>
      </c>
      <c r="M21" s="11">
        <v>9.1470722542437493</v>
      </c>
      <c r="N21" s="2">
        <v>19.087544168069702</v>
      </c>
      <c r="O21" s="2">
        <v>20.106631526345499</v>
      </c>
      <c r="P21" s="11">
        <v>17.625671779732599</v>
      </c>
      <c r="Q21">
        <v>85</v>
      </c>
      <c r="R21">
        <v>44</v>
      </c>
      <c r="S21">
        <v>38</v>
      </c>
      <c r="T21" s="17">
        <v>0.66714093972236899</v>
      </c>
      <c r="U21" s="2">
        <v>0.81064271702694701</v>
      </c>
      <c r="V21" s="11">
        <v>0.920508246703307</v>
      </c>
      <c r="W21" s="2">
        <v>1.5867361320443101</v>
      </c>
      <c r="X21" s="2">
        <v>1.51919443878398</v>
      </c>
      <c r="Y21" s="11">
        <v>1.4666651727503499</v>
      </c>
      <c r="Z21" s="2">
        <v>1</v>
      </c>
      <c r="AA21" s="2">
        <v>0.75</v>
      </c>
      <c r="AB21" s="2">
        <v>0.625</v>
      </c>
    </row>
    <row r="22" spans="1:28" x14ac:dyDescent="0.3">
      <c r="A22" s="10" t="s">
        <v>47</v>
      </c>
      <c r="B22" s="2">
        <v>9.7508341537061405</v>
      </c>
      <c r="C22" s="2">
        <v>9.7890399000383503</v>
      </c>
      <c r="D22" s="11">
        <v>9.50949834801105</v>
      </c>
      <c r="E22" s="2">
        <v>13.1988086744617</v>
      </c>
      <c r="F22" s="2">
        <v>15.237695899750801</v>
      </c>
      <c r="G22" s="11">
        <v>19.445468314559999</v>
      </c>
      <c r="H22">
        <v>45</v>
      </c>
      <c r="I22">
        <v>54</v>
      </c>
      <c r="J22" s="10">
        <f>96-100</f>
        <v>-4</v>
      </c>
      <c r="K22" s="2">
        <v>7.4857427846071802</v>
      </c>
      <c r="L22" s="2">
        <v>6.9206643540556803</v>
      </c>
      <c r="M22" s="11">
        <v>9.5811193437330306</v>
      </c>
      <c r="N22" s="2">
        <v>15.8346216285635</v>
      </c>
      <c r="O22" s="2">
        <v>17.928652313872998</v>
      </c>
      <c r="P22" s="11">
        <v>16.9193743717363</v>
      </c>
      <c r="Q22">
        <v>65</v>
      </c>
      <c r="R22">
        <v>60</v>
      </c>
      <c r="S22">
        <v>28</v>
      </c>
      <c r="T22" s="17">
        <v>0.78857123070611301</v>
      </c>
      <c r="U22" s="2">
        <v>0.70544537547762198</v>
      </c>
      <c r="V22" s="11">
        <v>0.82744135537049301</v>
      </c>
      <c r="W22" s="2">
        <v>1.45705370461143</v>
      </c>
      <c r="X22" s="2">
        <v>1.49319278538227</v>
      </c>
      <c r="Y22" s="11">
        <v>1.28161127616726</v>
      </c>
      <c r="Z22" s="2">
        <v>0.875</v>
      </c>
      <c r="AA22" s="2">
        <v>1.0208333333333299</v>
      </c>
      <c r="AB22" s="2">
        <v>0.58333333333333304</v>
      </c>
    </row>
    <row r="23" spans="1:28" x14ac:dyDescent="0.3">
      <c r="A23" s="10" t="s">
        <v>48</v>
      </c>
      <c r="B23" s="2">
        <v>9.6958669590267395</v>
      </c>
      <c r="C23" s="2">
        <v>9.6102437577333806</v>
      </c>
      <c r="D23" s="11">
        <v>9.5017366610569791</v>
      </c>
      <c r="E23" s="2">
        <v>13.8222261167674</v>
      </c>
      <c r="F23" s="2">
        <v>14.2198072649833</v>
      </c>
      <c r="G23" s="11">
        <v>16.045948458246599</v>
      </c>
      <c r="H23">
        <v>48</v>
      </c>
      <c r="I23">
        <v>36</v>
      </c>
      <c r="J23" s="10">
        <f>90-100</f>
        <v>-10</v>
      </c>
      <c r="K23" s="2">
        <v>6.9936828812823801</v>
      </c>
      <c r="L23" s="2">
        <v>7.9688082890092504</v>
      </c>
      <c r="M23" s="11">
        <v>7.2287313464569003</v>
      </c>
      <c r="N23" s="2">
        <v>16.3666104736023</v>
      </c>
      <c r="O23" s="2">
        <v>16.1539373229087</v>
      </c>
      <c r="P23" s="11">
        <v>13.3725589704383</v>
      </c>
      <c r="Q23">
        <v>61</v>
      </c>
      <c r="R23">
        <v>49</v>
      </c>
      <c r="S23">
        <v>40</v>
      </c>
      <c r="T23" s="17">
        <v>0.77214733901996702</v>
      </c>
      <c r="U23" s="2">
        <v>0.81063077595701405</v>
      </c>
      <c r="V23" s="11">
        <v>0.64042869163649696</v>
      </c>
      <c r="W23" s="2">
        <v>1.4593997312618201</v>
      </c>
      <c r="X23" s="2">
        <v>1.41372808051039</v>
      </c>
      <c r="Y23" s="11">
        <v>1.08674337004198</v>
      </c>
      <c r="Z23" s="2">
        <v>0.83333333333333304</v>
      </c>
      <c r="AA23" s="2">
        <v>0.79166666666666696</v>
      </c>
      <c r="AB23" s="2">
        <v>0.625</v>
      </c>
    </row>
    <row r="24" spans="1:28" x14ac:dyDescent="0.3">
      <c r="A24" s="10" t="s">
        <v>54</v>
      </c>
      <c r="B24" s="2">
        <v>9.7994545989456103</v>
      </c>
      <c r="C24" s="2">
        <v>9.6406914192125992</v>
      </c>
      <c r="D24" s="11">
        <v>9.7073307506890707</v>
      </c>
      <c r="E24" s="2">
        <v>16.754829891004299</v>
      </c>
      <c r="F24" s="2">
        <v>17.1701329439876</v>
      </c>
      <c r="G24" s="11">
        <v>17.006211605240502</v>
      </c>
      <c r="H24">
        <v>44</v>
      </c>
      <c r="I24">
        <v>48</v>
      </c>
      <c r="J24" s="10">
        <f>86-100</f>
        <v>-14</v>
      </c>
      <c r="K24" s="2">
        <v>8.2013019186982596</v>
      </c>
      <c r="L24" s="2">
        <v>8.5744592447820303</v>
      </c>
      <c r="M24" s="11">
        <v>9.4346162058939402</v>
      </c>
      <c r="N24" s="2">
        <v>22.065025207227599</v>
      </c>
      <c r="O24" s="2">
        <v>23.804467398971099</v>
      </c>
      <c r="P24" s="11">
        <v>20.660501471250601</v>
      </c>
      <c r="Q24">
        <v>56</v>
      </c>
      <c r="R24">
        <v>54</v>
      </c>
      <c r="S24">
        <v>44</v>
      </c>
      <c r="T24" s="17">
        <v>0.85605325405152899</v>
      </c>
      <c r="U24" s="2">
        <v>0.87266155899001896</v>
      </c>
      <c r="V24" s="11">
        <v>0.85847181628856895</v>
      </c>
      <c r="W24" s="2">
        <v>1.72728211218054</v>
      </c>
      <c r="X24" s="2">
        <v>1.8352173451628799</v>
      </c>
      <c r="Y24" s="11">
        <v>1.53313947544178</v>
      </c>
      <c r="Z24" s="2">
        <v>0.77083333333333304</v>
      </c>
      <c r="AA24" s="2">
        <v>0.9375</v>
      </c>
      <c r="AB24" s="2">
        <v>0.64583333333333304</v>
      </c>
    </row>
    <row r="25" spans="1:28" x14ac:dyDescent="0.3">
      <c r="A25" s="10" t="s">
        <v>49</v>
      </c>
      <c r="B25" s="2">
        <v>9.7278400939025307</v>
      </c>
      <c r="C25" s="2">
        <v>9.8124669631255799</v>
      </c>
      <c r="D25" s="11">
        <v>9.6313046044345096</v>
      </c>
      <c r="E25" s="2">
        <v>14.166248141978301</v>
      </c>
      <c r="F25" s="2">
        <v>13.9805484061357</v>
      </c>
      <c r="G25" s="11">
        <v>16.745357341584299</v>
      </c>
      <c r="H25">
        <v>31</v>
      </c>
      <c r="I25">
        <v>33</v>
      </c>
      <c r="J25" s="10">
        <f>116-100</f>
        <v>16</v>
      </c>
      <c r="K25" s="2">
        <v>6.92807006095566</v>
      </c>
      <c r="L25" s="2">
        <v>7.3396657173622604</v>
      </c>
      <c r="M25" s="11">
        <v>8.9445254054087506</v>
      </c>
      <c r="N25" s="2">
        <v>13.1629082370254</v>
      </c>
      <c r="O25" s="2">
        <v>13.213720534218201</v>
      </c>
      <c r="P25" s="11">
        <v>16.669811333497499</v>
      </c>
      <c r="Q25">
        <v>68</v>
      </c>
      <c r="R25">
        <v>66</v>
      </c>
      <c r="S25">
        <v>30</v>
      </c>
      <c r="T25" s="17">
        <v>0.74392397116971598</v>
      </c>
      <c r="U25" s="2">
        <v>0.74818218526942004</v>
      </c>
      <c r="V25" s="11">
        <v>0.86170086946632796</v>
      </c>
      <c r="W25" s="2">
        <v>1.3096561519330601</v>
      </c>
      <c r="X25" s="2">
        <v>1.28093440147104</v>
      </c>
      <c r="Y25" s="11">
        <v>1.3296740130181699</v>
      </c>
      <c r="Z25" s="2">
        <v>0.97916666666666696</v>
      </c>
      <c r="AA25" s="2">
        <v>0.95833333333333304</v>
      </c>
      <c r="AB25" s="2">
        <v>0.6875</v>
      </c>
    </row>
    <row r="26" spans="1:28" x14ac:dyDescent="0.3">
      <c r="A26" s="10" t="s">
        <v>50</v>
      </c>
      <c r="B26" s="2">
        <v>9.7722267419818305</v>
      </c>
      <c r="C26" s="2">
        <v>9.7764815331730102</v>
      </c>
      <c r="D26" s="11">
        <v>9.6147937734520692</v>
      </c>
      <c r="E26" s="2">
        <v>12.622824674092699</v>
      </c>
      <c r="F26" s="2">
        <v>12.152100181675699</v>
      </c>
      <c r="G26" s="11">
        <v>16.254843979730499</v>
      </c>
      <c r="H26">
        <v>55</v>
      </c>
      <c r="I26">
        <v>46</v>
      </c>
      <c r="J26" s="10">
        <f>94-100</f>
        <v>-6</v>
      </c>
      <c r="K26" s="2">
        <v>6.4064311427165999</v>
      </c>
      <c r="L26" s="2">
        <v>5.73981045539667</v>
      </c>
      <c r="M26" s="11">
        <v>8.5026396057393008</v>
      </c>
      <c r="N26" s="2">
        <v>12.6003398465944</v>
      </c>
      <c r="O26" s="2">
        <v>11.2561028825882</v>
      </c>
      <c r="P26" s="11">
        <v>15.3432196670579</v>
      </c>
      <c r="Q26">
        <v>65</v>
      </c>
      <c r="R26">
        <v>75</v>
      </c>
      <c r="S26">
        <v>37</v>
      </c>
      <c r="T26" s="17">
        <v>0.61917183365026196</v>
      </c>
      <c r="U26" s="2">
        <v>0.585023641379946</v>
      </c>
      <c r="V26" s="11">
        <v>0.80666534044170402</v>
      </c>
      <c r="W26" s="2">
        <v>1.14678863995999</v>
      </c>
      <c r="X26" s="2">
        <v>1.08121893406426</v>
      </c>
      <c r="Y26" s="11">
        <v>1.2831373762126801</v>
      </c>
      <c r="Z26" s="2">
        <v>1.1875</v>
      </c>
      <c r="AA26" s="2">
        <v>1.2291666666666701</v>
      </c>
      <c r="AB26" s="2">
        <v>0.70833333333333304</v>
      </c>
    </row>
    <row r="27" spans="1:28" x14ac:dyDescent="0.3">
      <c r="A27" s="10" t="s">
        <v>57</v>
      </c>
      <c r="B27" s="2">
        <v>9.5911070130816203</v>
      </c>
      <c r="C27" s="2">
        <v>9.6641395232329295</v>
      </c>
      <c r="D27" s="11">
        <v>9.6870859860449503</v>
      </c>
      <c r="E27" s="2">
        <v>15.9548252219369</v>
      </c>
      <c r="F27" s="2">
        <v>15.8527407948042</v>
      </c>
      <c r="G27" s="11">
        <v>16.2562388350212</v>
      </c>
      <c r="H27">
        <v>32</v>
      </c>
      <c r="I27">
        <v>40</v>
      </c>
      <c r="J27" s="10">
        <f>131-100</f>
        <v>31</v>
      </c>
      <c r="K27" s="2">
        <v>8.7137068335319103</v>
      </c>
      <c r="L27" s="2">
        <v>8.5618077346613592</v>
      </c>
      <c r="M27" s="11">
        <v>9.4811231946269903</v>
      </c>
      <c r="N27" s="2">
        <v>20.504523999945398</v>
      </c>
      <c r="O27" s="2">
        <v>21.525026575665201</v>
      </c>
      <c r="P27" s="11">
        <v>21.450629548412898</v>
      </c>
      <c r="Q27">
        <v>53</v>
      </c>
      <c r="R27">
        <v>54</v>
      </c>
      <c r="S27">
        <v>45</v>
      </c>
      <c r="T27" s="2">
        <v>0.92645458056980401</v>
      </c>
      <c r="U27" s="2">
        <v>0.85120210609578295</v>
      </c>
      <c r="V27" s="2">
        <v>0.90516846829122899</v>
      </c>
      <c r="W27" s="17">
        <v>1.7165915012997801</v>
      </c>
      <c r="X27" s="2">
        <v>1.72618678869578</v>
      </c>
      <c r="Y27" s="11">
        <v>1.6170185529888601</v>
      </c>
      <c r="Z27" s="2">
        <v>0.72916666666666696</v>
      </c>
      <c r="AA27" s="2">
        <v>0.79166666666666696</v>
      </c>
      <c r="AB27" s="11">
        <v>0.60416666666666696</v>
      </c>
    </row>
    <row r="28" spans="1:28" x14ac:dyDescent="0.3">
      <c r="A28" s="10" t="s">
        <v>51</v>
      </c>
      <c r="B28" s="2">
        <v>9.7641093322182702</v>
      </c>
      <c r="C28" s="2">
        <v>9.7648037513220505</v>
      </c>
      <c r="D28" s="11">
        <v>9.7393051625029905</v>
      </c>
      <c r="E28" s="2">
        <v>11.5535659229632</v>
      </c>
      <c r="F28" s="2">
        <v>13.2240233564994</v>
      </c>
      <c r="G28" s="11">
        <v>14.888487589827699</v>
      </c>
      <c r="H28">
        <v>10</v>
      </c>
      <c r="I28">
        <v>14</v>
      </c>
      <c r="J28" s="10">
        <f>93-100</f>
        <v>-7</v>
      </c>
      <c r="K28" s="2">
        <v>3.2305886638915999</v>
      </c>
      <c r="L28" s="2">
        <v>4.7039272893785604</v>
      </c>
      <c r="M28" s="11">
        <v>4.70106353486179</v>
      </c>
      <c r="N28" s="2">
        <v>5.6062625856430603</v>
      </c>
      <c r="O28" s="2">
        <v>8.9330869374288095</v>
      </c>
      <c r="P28" s="11">
        <v>9.1942864130384496</v>
      </c>
      <c r="Q28">
        <v>69</v>
      </c>
      <c r="R28">
        <v>25</v>
      </c>
      <c r="S28">
        <v>23</v>
      </c>
      <c r="T28" s="17">
        <v>0.34076350908188102</v>
      </c>
      <c r="U28" s="2">
        <v>0.47934210229630297</v>
      </c>
      <c r="V28" s="11">
        <v>0.40288284475971597</v>
      </c>
      <c r="W28" s="2">
        <v>0.57460541703418999</v>
      </c>
      <c r="X28" s="2">
        <v>0.83322348868986496</v>
      </c>
      <c r="Y28" s="11">
        <v>0.78651002559553296</v>
      </c>
      <c r="Z28" s="2">
        <v>1.8125</v>
      </c>
      <c r="AA28" s="2">
        <v>1.4375</v>
      </c>
      <c r="AB28" s="2">
        <v>1.0833333333333299</v>
      </c>
    </row>
    <row r="29" spans="1:28" x14ac:dyDescent="0.3">
      <c r="A29" s="10" t="s">
        <v>52</v>
      </c>
      <c r="B29" s="2">
        <v>9.7705096526122706</v>
      </c>
      <c r="C29" s="2">
        <v>9.8058882275722397</v>
      </c>
      <c r="D29" s="11">
        <v>9.6737903744415004</v>
      </c>
      <c r="E29" s="2">
        <v>12.417680639149699</v>
      </c>
      <c r="F29" s="2">
        <v>12.651745620887899</v>
      </c>
      <c r="G29" s="11">
        <v>17.5826689589931</v>
      </c>
      <c r="H29">
        <v>22</v>
      </c>
      <c r="I29">
        <v>21</v>
      </c>
      <c r="J29" s="10">
        <f>91-100</f>
        <v>-9</v>
      </c>
      <c r="K29" s="2">
        <v>6.9129201274978698</v>
      </c>
      <c r="L29" s="2">
        <v>6.8707656960371697</v>
      </c>
      <c r="M29" s="11">
        <v>7.6387228290401001</v>
      </c>
      <c r="N29" s="2">
        <v>13.8615824910668</v>
      </c>
      <c r="O29" s="2">
        <v>13.703291164324099</v>
      </c>
      <c r="P29" s="11">
        <v>11.607704677684501</v>
      </c>
      <c r="Q29">
        <v>69</v>
      </c>
      <c r="R29">
        <v>62</v>
      </c>
      <c r="S29">
        <v>53</v>
      </c>
      <c r="T29" s="17">
        <v>0.71247833628433699</v>
      </c>
      <c r="U29" s="2">
        <v>0.70038205430577305</v>
      </c>
      <c r="V29" s="11">
        <v>0.67096378553305402</v>
      </c>
      <c r="W29" s="2">
        <v>1.3036715068017299</v>
      </c>
      <c r="X29" s="2">
        <v>1.2843926227522899</v>
      </c>
      <c r="Y29" s="11">
        <v>1.02163637746049</v>
      </c>
      <c r="Z29" s="2">
        <v>1.0416666666666701</v>
      </c>
      <c r="AA29" s="2">
        <v>1</v>
      </c>
      <c r="AB29" s="2">
        <v>0.75</v>
      </c>
    </row>
    <row r="30" spans="1:28" x14ac:dyDescent="0.3">
      <c r="A30" s="10" t="s">
        <v>55</v>
      </c>
      <c r="B30" s="2">
        <v>9.6933914587961496</v>
      </c>
      <c r="C30" s="2">
        <v>9.7025090139284895</v>
      </c>
      <c r="D30" s="11">
        <v>9.6202196250452108</v>
      </c>
      <c r="E30" s="2">
        <v>13.235569106261501</v>
      </c>
      <c r="F30" s="2">
        <v>14.341653743142301</v>
      </c>
      <c r="G30" s="11">
        <v>16.6687215049107</v>
      </c>
      <c r="H30">
        <v>22</v>
      </c>
      <c r="I30">
        <v>21</v>
      </c>
      <c r="J30" s="10">
        <f>93-100</f>
        <v>-7</v>
      </c>
      <c r="K30" s="2">
        <v>6.0343915284502199</v>
      </c>
      <c r="L30" s="2">
        <v>6.3679245526952304</v>
      </c>
      <c r="M30" s="11">
        <v>7.4077748834389201</v>
      </c>
      <c r="N30" s="2">
        <v>12.9122424649103</v>
      </c>
      <c r="O30" s="2">
        <v>9.9852970176890405</v>
      </c>
      <c r="P30" s="11">
        <v>12.827929836686099</v>
      </c>
      <c r="Q30">
        <v>70</v>
      </c>
      <c r="R30">
        <v>64</v>
      </c>
      <c r="S30">
        <v>43</v>
      </c>
      <c r="T30" s="17">
        <v>0.60272855262170399</v>
      </c>
      <c r="U30" s="2">
        <v>0.64850878790214395</v>
      </c>
      <c r="V30" s="11">
        <v>0.73056374784009104</v>
      </c>
      <c r="W30" s="2">
        <v>1.14868282416358</v>
      </c>
      <c r="X30" s="2">
        <v>0.98721363875943702</v>
      </c>
      <c r="Y30" s="11">
        <v>1.1604813218433401</v>
      </c>
      <c r="Z30" s="2">
        <v>0.89583333333333304</v>
      </c>
      <c r="AA30" s="2">
        <v>1.0208333333333299</v>
      </c>
      <c r="AB30" s="2">
        <v>0.64583333333333304</v>
      </c>
    </row>
    <row r="31" spans="1:28" x14ac:dyDescent="0.3">
      <c r="A31" s="10" t="s">
        <v>56</v>
      </c>
      <c r="B31" s="2">
        <v>9.8021484836576693</v>
      </c>
      <c r="C31" s="2">
        <v>9.70056030820224</v>
      </c>
      <c r="D31" s="11">
        <v>9.5832318348908903</v>
      </c>
      <c r="E31" s="2">
        <v>13.433795886761599</v>
      </c>
      <c r="F31" s="2">
        <v>12.229397491992801</v>
      </c>
      <c r="G31" s="11">
        <v>14.2986623247011</v>
      </c>
      <c r="H31">
        <v>18</v>
      </c>
      <c r="I31">
        <v>20</v>
      </c>
      <c r="J31" s="10">
        <f>100-100</f>
        <v>0</v>
      </c>
      <c r="K31" s="2">
        <v>8.0110171374664105</v>
      </c>
      <c r="L31" s="2">
        <v>6.9389208233825403</v>
      </c>
      <c r="M31" s="11">
        <v>7.1518242757115198</v>
      </c>
      <c r="N31" s="2">
        <v>14.8291965608566</v>
      </c>
      <c r="O31" s="2">
        <v>14.3174264466977</v>
      </c>
      <c r="P31" s="11">
        <v>11.7358738593467</v>
      </c>
      <c r="Q31">
        <v>68</v>
      </c>
      <c r="R31">
        <v>71</v>
      </c>
      <c r="S31">
        <v>63</v>
      </c>
      <c r="T31" s="17">
        <v>0.81544139173471297</v>
      </c>
      <c r="U31" s="2">
        <v>0.70668564904808595</v>
      </c>
      <c r="V31" s="11">
        <v>0.65979292260118405</v>
      </c>
      <c r="W31" s="2">
        <v>1.3760630437585399</v>
      </c>
      <c r="X31" s="2">
        <v>1.3271980299508801</v>
      </c>
      <c r="Y31" s="11">
        <v>1.0562518712943301</v>
      </c>
      <c r="Z31" s="2">
        <v>1.0416666666666701</v>
      </c>
      <c r="AA31" s="2">
        <v>1.0416666666666701</v>
      </c>
      <c r="AB31" s="2">
        <v>0.77083333333333304</v>
      </c>
    </row>
    <row r="32" spans="1:28" s="1" customFormat="1" x14ac:dyDescent="0.3">
      <c r="A32" s="8" t="s">
        <v>74</v>
      </c>
      <c r="B32" s="3">
        <v>9.7310506102202297</v>
      </c>
      <c r="C32" s="3">
        <v>9.7408365615126105</v>
      </c>
      <c r="D32" s="12">
        <v>9.6569906075567395</v>
      </c>
      <c r="E32" s="3">
        <v>13.214755458077599</v>
      </c>
      <c r="F32" s="3">
        <v>15.1334640320921</v>
      </c>
      <c r="G32" s="12">
        <v>16.714041822559501</v>
      </c>
      <c r="H32" s="3">
        <v>31.277180274058299</v>
      </c>
      <c r="I32" s="3">
        <v>30.767145553254998</v>
      </c>
      <c r="J32" s="12">
        <f>AVERAGE(J3:J31)</f>
        <v>-1.0689655172413792</v>
      </c>
      <c r="K32" s="3">
        <v>6.6447725847677601</v>
      </c>
      <c r="L32" s="3">
        <v>7.2336678989919196</v>
      </c>
      <c r="M32" s="12">
        <v>8.1147864437814992</v>
      </c>
      <c r="N32" s="3">
        <v>13.662424175841201</v>
      </c>
      <c r="O32" s="3">
        <v>16.043392410974601</v>
      </c>
      <c r="P32" s="12">
        <v>14.9572799523943</v>
      </c>
      <c r="Q32" s="3">
        <f>AVERAGE(Q3:Q31)</f>
        <v>64.862068965517238</v>
      </c>
      <c r="R32" s="3">
        <f t="shared" ref="R32:S32" si="0">AVERAGE(R3:R31)</f>
        <v>51.96551724137931</v>
      </c>
      <c r="S32" s="3">
        <f t="shared" si="0"/>
        <v>41.689655172413794</v>
      </c>
      <c r="T32" s="18">
        <v>0.69123926507259903</v>
      </c>
      <c r="U32" s="3">
        <v>0.75463704169864798</v>
      </c>
      <c r="V32" s="12">
        <v>0.75892123454026195</v>
      </c>
      <c r="W32" s="3">
        <v>1.2656715053581999</v>
      </c>
      <c r="X32" s="3">
        <v>1.3789493688376</v>
      </c>
      <c r="Y32" s="12">
        <v>1.2297036293416601</v>
      </c>
      <c r="Z32" s="3">
        <v>0.99835753956573103</v>
      </c>
      <c r="AA32" s="3">
        <v>0.95271326689531399</v>
      </c>
      <c r="AB32" s="3">
        <v>0.70638124163128102</v>
      </c>
    </row>
    <row r="33" spans="1:28" s="1" customFormat="1" x14ac:dyDescent="0.3">
      <c r="A33" s="8" t="s">
        <v>75</v>
      </c>
      <c r="B33" s="3">
        <v>5.7260400002124297E-2</v>
      </c>
      <c r="C33" s="3">
        <v>0.14490192308007399</v>
      </c>
      <c r="D33" s="12">
        <v>0.156596364476351</v>
      </c>
      <c r="E33" s="3">
        <v>0.85813794064288695</v>
      </c>
      <c r="F33" s="3">
        <v>2.6245154231226002</v>
      </c>
      <c r="G33" s="12">
        <v>1.2552029203586199</v>
      </c>
      <c r="H33" s="3">
        <v>15.206687125516</v>
      </c>
      <c r="I33" s="3">
        <v>12.9457843846301</v>
      </c>
      <c r="J33" s="12">
        <f>STDEV(J3:J31)</f>
        <v>12.322833146187142</v>
      </c>
      <c r="K33" s="3">
        <v>0.96590069613338703</v>
      </c>
      <c r="L33" s="3">
        <v>1.3229159858911499</v>
      </c>
      <c r="M33" s="12">
        <v>1.3544824669086299</v>
      </c>
      <c r="N33" s="3">
        <v>2.8815300997972999</v>
      </c>
      <c r="O33" s="3">
        <v>4.7004998930302104</v>
      </c>
      <c r="P33" s="12">
        <v>3.9414756683338901</v>
      </c>
      <c r="Q33" s="3">
        <f>STDEV(Q3:Q31)</f>
        <v>6.8542173562342326</v>
      </c>
      <c r="R33" s="3">
        <f t="shared" ref="R33:S33" si="1">STDEV(R3:R31)</f>
        <v>15.188065706385318</v>
      </c>
      <c r="S33" s="3">
        <f t="shared" si="1"/>
        <v>9.3239455484860603</v>
      </c>
      <c r="T33" s="18">
        <v>9.95691477591409E-2</v>
      </c>
      <c r="U33" s="3">
        <v>0.18011128978194199</v>
      </c>
      <c r="V33" s="12">
        <v>0.123708856805458</v>
      </c>
      <c r="W33" s="3">
        <v>0.216676642672989</v>
      </c>
      <c r="X33" s="3">
        <v>0.28777971336479002</v>
      </c>
      <c r="Y33" s="12">
        <v>0.21617534850149001</v>
      </c>
      <c r="Z33" s="3">
        <v>0.20729602870899</v>
      </c>
      <c r="AA33" s="3">
        <v>0.208044939278174</v>
      </c>
      <c r="AB33" s="3">
        <v>0.13674561574663299</v>
      </c>
    </row>
  </sheetData>
  <mergeCells count="9">
    <mergeCell ref="Z1:AB1"/>
    <mergeCell ref="W1:Y1"/>
    <mergeCell ref="T1:V1"/>
    <mergeCell ref="B1:D1"/>
    <mergeCell ref="E1:G1"/>
    <mergeCell ref="H1:J1"/>
    <mergeCell ref="K1:M1"/>
    <mergeCell ref="N1:P1"/>
    <mergeCell ref="Q1:S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22" workbookViewId="0">
      <selection activeCell="A31" sqref="A31:A32"/>
    </sheetView>
  </sheetViews>
  <sheetFormatPr defaultColWidth="10.90625" defaultRowHeight="14.25" x14ac:dyDescent="0.65"/>
  <cols>
    <col min="3" max="3" width="19.6796875" customWidth="1"/>
    <col min="4" max="4" width="21" customWidth="1"/>
    <col min="7" max="7" width="17" customWidth="1"/>
  </cols>
  <sheetData>
    <row r="1" spans="1:9" s="1" customFormat="1" x14ac:dyDescent="0.65">
      <c r="A1" s="1" t="s">
        <v>58</v>
      </c>
      <c r="B1" s="1" t="s">
        <v>59</v>
      </c>
      <c r="C1" s="1" t="s">
        <v>60</v>
      </c>
      <c r="D1" s="1" t="s">
        <v>61</v>
      </c>
      <c r="E1" s="1" t="s">
        <v>16</v>
      </c>
      <c r="F1" s="1" t="s">
        <v>17</v>
      </c>
      <c r="G1" s="1" t="s">
        <v>62</v>
      </c>
      <c r="H1" s="1" t="s">
        <v>24</v>
      </c>
      <c r="I1" s="1" t="s">
        <v>63</v>
      </c>
    </row>
    <row r="2" spans="1:9" ht="14.4" x14ac:dyDescent="0.3">
      <c r="A2" t="s">
        <v>28</v>
      </c>
      <c r="B2">
        <v>80.8</v>
      </c>
      <c r="C2">
        <v>106.8</v>
      </c>
      <c r="D2" s="2">
        <v>8.9423446176868104</v>
      </c>
      <c r="E2" s="2">
        <v>16.0889556946879</v>
      </c>
      <c r="F2" s="2">
        <v>1.79918761606055</v>
      </c>
      <c r="G2" s="2">
        <v>7.3880984103726801</v>
      </c>
      <c r="H2" s="2">
        <v>0.99875759303578104</v>
      </c>
      <c r="I2">
        <f>G2/B2</f>
        <v>9.1436861514513371E-2</v>
      </c>
    </row>
    <row r="3" spans="1:9" ht="14.4" x14ac:dyDescent="0.3">
      <c r="A3" t="s">
        <v>29</v>
      </c>
      <c r="B3">
        <v>57.4</v>
      </c>
      <c r="C3">
        <v>87.4</v>
      </c>
      <c r="D3" s="2">
        <v>7.94717602228339</v>
      </c>
      <c r="E3" s="2">
        <v>16.380040097722802</v>
      </c>
      <c r="F3" s="2">
        <v>2.0611145458203302</v>
      </c>
      <c r="G3" s="2">
        <v>8.5725933046035596</v>
      </c>
      <c r="H3" s="2">
        <v>0.99863550348463304</v>
      </c>
      <c r="I3">
        <f t="shared" ref="I3:I30" si="0">G3/B3</f>
        <v>0.14934831541121185</v>
      </c>
    </row>
    <row r="4" spans="1:9" ht="14.4" x14ac:dyDescent="0.3">
      <c r="A4" t="s">
        <v>30</v>
      </c>
      <c r="B4">
        <v>62</v>
      </c>
      <c r="C4">
        <v>95</v>
      </c>
      <c r="D4" s="2">
        <v>11.549254849914201</v>
      </c>
      <c r="E4" s="2">
        <v>17.249855654897601</v>
      </c>
      <c r="F4" s="2">
        <v>1.49359035531421</v>
      </c>
      <c r="G4" s="2">
        <v>6.4131847853739696</v>
      </c>
      <c r="H4" s="2">
        <v>0.99483205556874599</v>
      </c>
      <c r="I4">
        <f t="shared" si="0"/>
        <v>0.10343846428022532</v>
      </c>
    </row>
    <row r="5" spans="1:9" ht="14.4" x14ac:dyDescent="0.3">
      <c r="A5" t="s">
        <v>31</v>
      </c>
      <c r="B5">
        <v>68.5</v>
      </c>
      <c r="C5">
        <v>103.5</v>
      </c>
      <c r="D5" s="2">
        <v>10.760956114100299</v>
      </c>
      <c r="E5" s="2">
        <v>17.139089049630201</v>
      </c>
      <c r="F5" s="2">
        <v>1.5927106167799101</v>
      </c>
      <c r="G5" s="2">
        <v>6.7098370227378901</v>
      </c>
      <c r="H5" s="2">
        <v>0.99523541378440705</v>
      </c>
      <c r="I5">
        <f t="shared" si="0"/>
        <v>9.7953825149458246E-2</v>
      </c>
    </row>
    <row r="6" spans="1:9" ht="14.4" x14ac:dyDescent="0.3">
      <c r="A6" t="s">
        <v>32</v>
      </c>
      <c r="B6">
        <v>61.1</v>
      </c>
      <c r="C6">
        <v>120.1</v>
      </c>
      <c r="D6" s="2">
        <v>21.1979567530529</v>
      </c>
      <c r="E6" s="2">
        <v>26.357112788964301</v>
      </c>
      <c r="F6" s="2">
        <v>1.24337987363657</v>
      </c>
      <c r="G6" s="2">
        <v>8.27799212070531</v>
      </c>
      <c r="H6" s="2">
        <v>0.94065772294388805</v>
      </c>
      <c r="I6">
        <f t="shared" si="0"/>
        <v>0.13548268609992323</v>
      </c>
    </row>
    <row r="7" spans="1:9" ht="14.4" x14ac:dyDescent="0.3">
      <c r="A7" t="s">
        <v>33</v>
      </c>
      <c r="B7">
        <v>71.599999999999994</v>
      </c>
      <c r="C7">
        <v>101.6</v>
      </c>
      <c r="D7" s="2">
        <v>8.3040417508642701</v>
      </c>
      <c r="E7" s="2">
        <v>15.446393880569101</v>
      </c>
      <c r="F7" s="2">
        <v>1.86010551776928</v>
      </c>
      <c r="G7" s="2">
        <v>7.01158402160622</v>
      </c>
      <c r="H7" s="2">
        <v>0.99501519276633199</v>
      </c>
      <c r="I7">
        <f t="shared" si="0"/>
        <v>9.7927151139751686E-2</v>
      </c>
    </row>
    <row r="8" spans="1:9" ht="14.4" x14ac:dyDescent="0.3">
      <c r="A8" t="s">
        <v>34</v>
      </c>
      <c r="B8">
        <v>58</v>
      </c>
      <c r="C8">
        <v>86</v>
      </c>
      <c r="D8" s="2">
        <v>12.028446270147001</v>
      </c>
      <c r="E8" s="2">
        <v>18.069688928743599</v>
      </c>
      <c r="F8" s="2">
        <v>1.50224630205068</v>
      </c>
      <c r="G8" s="2">
        <v>6.6224963436898898</v>
      </c>
      <c r="H8" s="2">
        <v>0.99061177965307801</v>
      </c>
      <c r="I8">
        <f t="shared" si="0"/>
        <v>0.11418097144292913</v>
      </c>
    </row>
    <row r="9" spans="1:9" ht="14.4" x14ac:dyDescent="0.3">
      <c r="A9" t="s">
        <v>35</v>
      </c>
      <c r="B9">
        <v>69.900000000000006</v>
      </c>
      <c r="C9">
        <v>90.9</v>
      </c>
      <c r="D9" s="2">
        <v>8.6039241867638907</v>
      </c>
      <c r="E9" s="2">
        <v>14.984935023537099</v>
      </c>
      <c r="F9" s="2">
        <v>1.74163959354612</v>
      </c>
      <c r="G9" s="2">
        <v>6.1957697217903203</v>
      </c>
      <c r="H9" s="2">
        <v>0.98043499430361203</v>
      </c>
      <c r="I9">
        <f t="shared" si="0"/>
        <v>8.8637621198717015E-2</v>
      </c>
    </row>
    <row r="10" spans="1:9" ht="14.4" x14ac:dyDescent="0.3">
      <c r="A10" t="s">
        <v>36</v>
      </c>
      <c r="B10">
        <v>78.099999999999994</v>
      </c>
      <c r="C10">
        <v>134.1</v>
      </c>
      <c r="D10" s="2">
        <v>13.797354711205401</v>
      </c>
      <c r="E10" s="2">
        <v>20.491166272128702</v>
      </c>
      <c r="F10" s="2">
        <v>1.48515180634495</v>
      </c>
      <c r="G10" s="2">
        <v>7.6832768866151397</v>
      </c>
      <c r="H10" s="2">
        <v>0.98373949206733002</v>
      </c>
      <c r="I10">
        <f t="shared" si="0"/>
        <v>9.8377424924649681E-2</v>
      </c>
    </row>
    <row r="11" spans="1:9" ht="14.4" x14ac:dyDescent="0.3">
      <c r="A11" t="s">
        <v>37</v>
      </c>
      <c r="B11">
        <v>73.2</v>
      </c>
      <c r="C11">
        <v>122.2</v>
      </c>
      <c r="D11" s="2">
        <v>11.2680037142326</v>
      </c>
      <c r="E11" s="2">
        <v>18.354743653980002</v>
      </c>
      <c r="F11" s="2">
        <v>1.62892594992635</v>
      </c>
      <c r="G11" s="2">
        <v>7.5234675832409996</v>
      </c>
      <c r="H11" s="2">
        <v>0.98533539278947402</v>
      </c>
      <c r="I11">
        <f t="shared" si="0"/>
        <v>0.10277961179290983</v>
      </c>
    </row>
    <row r="12" spans="1:9" ht="14.4" x14ac:dyDescent="0.3">
      <c r="A12" t="s">
        <v>38</v>
      </c>
      <c r="B12">
        <v>56.5</v>
      </c>
      <c r="C12">
        <v>101.5</v>
      </c>
      <c r="D12" s="2">
        <v>12.352360822963901</v>
      </c>
      <c r="E12" s="2">
        <v>19.156178461340399</v>
      </c>
      <c r="F12" s="2">
        <v>1.5508111150483701</v>
      </c>
      <c r="G12" s="2">
        <v>7.3301222719703496</v>
      </c>
      <c r="H12" s="2">
        <v>0.97198884364154803</v>
      </c>
      <c r="I12">
        <f t="shared" si="0"/>
        <v>0.12973667738000619</v>
      </c>
    </row>
    <row r="13" spans="1:9" ht="14.4" x14ac:dyDescent="0.3">
      <c r="A13" t="s">
        <v>39</v>
      </c>
      <c r="B13">
        <v>56.1</v>
      </c>
      <c r="C13">
        <v>77.099999999999994</v>
      </c>
      <c r="D13" s="2">
        <v>8.6626658788079993</v>
      </c>
      <c r="E13" s="2">
        <v>15.6211614925509</v>
      </c>
      <c r="F13" s="2">
        <v>1.803274154988</v>
      </c>
      <c r="G13" s="2">
        <v>7.61798426670991</v>
      </c>
      <c r="H13" s="2">
        <v>0.95232545075227404</v>
      </c>
      <c r="I13">
        <f t="shared" si="0"/>
        <v>0.13579294593065794</v>
      </c>
    </row>
    <row r="14" spans="1:9" ht="14.4" x14ac:dyDescent="0.3">
      <c r="A14" t="s">
        <v>40</v>
      </c>
      <c r="B14">
        <v>66.2</v>
      </c>
      <c r="C14">
        <v>111.2</v>
      </c>
      <c r="D14" s="2">
        <v>11.6871389449019</v>
      </c>
      <c r="E14" s="2">
        <v>19.343363671594201</v>
      </c>
      <c r="F14" s="2">
        <v>1.6550982890497901</v>
      </c>
      <c r="G14" s="2">
        <v>8.0757552721683492</v>
      </c>
      <c r="H14" s="2">
        <v>0.99205332542515101</v>
      </c>
      <c r="I14">
        <f t="shared" si="0"/>
        <v>0.12199026090888744</v>
      </c>
    </row>
    <row r="15" spans="1:9" ht="14.4" x14ac:dyDescent="0.3">
      <c r="A15" t="s">
        <v>41</v>
      </c>
      <c r="B15">
        <v>66.400000000000006</v>
      </c>
      <c r="C15">
        <v>100.4</v>
      </c>
      <c r="D15" s="2">
        <v>12.548778216832201</v>
      </c>
      <c r="E15" s="2">
        <v>18.4735292234515</v>
      </c>
      <c r="F15" s="2">
        <v>1.47213767780772</v>
      </c>
      <c r="G15" s="2">
        <v>7.0210117160438799</v>
      </c>
      <c r="H15" s="2">
        <v>0.98875247541682099</v>
      </c>
      <c r="I15">
        <f t="shared" si="0"/>
        <v>0.10573812825367288</v>
      </c>
    </row>
    <row r="16" spans="1:9" ht="14.4" x14ac:dyDescent="0.3">
      <c r="A16" t="s">
        <v>42</v>
      </c>
      <c r="B16">
        <v>70.900000000000006</v>
      </c>
      <c r="C16">
        <v>114.9</v>
      </c>
      <c r="D16" s="2">
        <v>11.485438611181999</v>
      </c>
      <c r="E16" s="2">
        <v>19.1182313244672</v>
      </c>
      <c r="F16" s="2">
        <v>1.6645625797741901</v>
      </c>
      <c r="G16" s="2">
        <v>7.8253730234532801</v>
      </c>
      <c r="H16" s="2">
        <v>0.97630427934165498</v>
      </c>
      <c r="I16">
        <f t="shared" si="0"/>
        <v>0.11037197494292354</v>
      </c>
    </row>
    <row r="17" spans="1:9" ht="14.4" x14ac:dyDescent="0.3">
      <c r="A17" t="s">
        <v>43</v>
      </c>
      <c r="B17">
        <v>69.2</v>
      </c>
      <c r="C17">
        <v>93.2</v>
      </c>
      <c r="D17" s="2">
        <v>10.032144946296301</v>
      </c>
      <c r="E17" s="2">
        <v>15.999155960667601</v>
      </c>
      <c r="F17" s="2">
        <v>1.59478915489296</v>
      </c>
      <c r="G17" s="2">
        <v>9.5461310434834807</v>
      </c>
      <c r="H17" s="2">
        <v>0.963378951625802</v>
      </c>
      <c r="I17">
        <f t="shared" si="0"/>
        <v>0.13794987057057054</v>
      </c>
    </row>
    <row r="18" spans="1:9" ht="14.4" x14ac:dyDescent="0.3">
      <c r="A18" t="s">
        <v>44</v>
      </c>
      <c r="B18">
        <v>63.6</v>
      </c>
      <c r="C18">
        <v>83.6</v>
      </c>
      <c r="D18" s="2">
        <v>10.2360053386925</v>
      </c>
      <c r="E18" s="2">
        <v>15.7309222724843</v>
      </c>
      <c r="F18" s="2">
        <v>1.5368223981889499</v>
      </c>
      <c r="G18" s="2">
        <v>5.5543216017884696</v>
      </c>
      <c r="H18" s="2">
        <v>0.95188567354116504</v>
      </c>
      <c r="I18">
        <f t="shared" si="0"/>
        <v>8.7332100657051409E-2</v>
      </c>
    </row>
    <row r="19" spans="1:9" ht="14.4" x14ac:dyDescent="0.3">
      <c r="A19" t="s">
        <v>45</v>
      </c>
      <c r="B19">
        <v>76.7</v>
      </c>
      <c r="C19">
        <v>102.7</v>
      </c>
      <c r="D19" s="2">
        <v>7.9999349236192696</v>
      </c>
      <c r="E19" s="2">
        <v>15.435989680727699</v>
      </c>
      <c r="F19" s="2">
        <v>1.92951440581773</v>
      </c>
      <c r="G19" s="2">
        <v>7.3689569392129197</v>
      </c>
      <c r="H19" s="2">
        <v>0.99808218696375395</v>
      </c>
      <c r="I19">
        <f t="shared" si="0"/>
        <v>9.6075057877613029E-2</v>
      </c>
    </row>
    <row r="20" spans="1:9" ht="14.4" x14ac:dyDescent="0.3">
      <c r="A20" t="s">
        <v>46</v>
      </c>
      <c r="B20">
        <v>66.2</v>
      </c>
      <c r="C20">
        <v>118.2</v>
      </c>
      <c r="D20" s="2">
        <v>18.319355324065999</v>
      </c>
      <c r="E20" s="2">
        <v>22.837118664442102</v>
      </c>
      <c r="F20" s="2">
        <v>1.2466114806147699</v>
      </c>
      <c r="G20" s="2">
        <v>7.2346478233629199</v>
      </c>
      <c r="H20" s="2">
        <v>0.99255960338343596</v>
      </c>
      <c r="I20">
        <f t="shared" si="0"/>
        <v>0.10928471032270272</v>
      </c>
    </row>
    <row r="21" spans="1:9" ht="14.4" x14ac:dyDescent="0.3">
      <c r="A21" t="s">
        <v>47</v>
      </c>
      <c r="B21">
        <v>60.6</v>
      </c>
      <c r="C21">
        <v>104.6</v>
      </c>
      <c r="D21" s="2">
        <v>11.9797015402815</v>
      </c>
      <c r="E21" s="2">
        <v>19.387166315739599</v>
      </c>
      <c r="F21" s="2">
        <v>1.6183346680675399</v>
      </c>
      <c r="G21" s="2">
        <v>7.7138505529771599</v>
      </c>
      <c r="H21" s="2">
        <v>0.98859896763229105</v>
      </c>
      <c r="I21">
        <f t="shared" si="0"/>
        <v>0.12729126325044818</v>
      </c>
    </row>
    <row r="22" spans="1:9" ht="14.4" x14ac:dyDescent="0.3">
      <c r="A22" t="s">
        <v>48</v>
      </c>
      <c r="B22">
        <v>63.8</v>
      </c>
      <c r="C22">
        <v>108.8</v>
      </c>
      <c r="D22" s="2">
        <v>13.167701894876</v>
      </c>
      <c r="E22" s="2">
        <v>20.273028500957501</v>
      </c>
      <c r="F22" s="2">
        <v>1.53960263247199</v>
      </c>
      <c r="G22" s="2">
        <v>7.7270933865445901</v>
      </c>
      <c r="H22" s="2">
        <v>0.97096944282338604</v>
      </c>
      <c r="I22">
        <f t="shared" si="0"/>
        <v>0.12111431640352023</v>
      </c>
    </row>
    <row r="23" spans="1:9" ht="14.4" x14ac:dyDescent="0.3">
      <c r="A23" t="s">
        <v>54</v>
      </c>
      <c r="B23">
        <v>61.1</v>
      </c>
      <c r="C23">
        <v>111.1</v>
      </c>
      <c r="D23" s="2">
        <v>13.522181101665399</v>
      </c>
      <c r="E23" s="2">
        <v>21.777239055536601</v>
      </c>
      <c r="F23" s="2">
        <v>1.61048272403736</v>
      </c>
      <c r="G23" s="2">
        <v>8.76796681904335</v>
      </c>
      <c r="H23" s="2">
        <v>0.98316634150968296</v>
      </c>
      <c r="I23">
        <f t="shared" si="0"/>
        <v>0.14350191193196971</v>
      </c>
    </row>
    <row r="24" spans="1:9" ht="14.4" x14ac:dyDescent="0.3">
      <c r="A24" t="s">
        <v>49</v>
      </c>
      <c r="B24">
        <v>59.9</v>
      </c>
      <c r="C24">
        <v>93.9</v>
      </c>
      <c r="D24" s="2">
        <v>10.855609445544699</v>
      </c>
      <c r="E24" s="2">
        <v>17.853060241782401</v>
      </c>
      <c r="F24" s="2">
        <v>1.64459308630614</v>
      </c>
      <c r="G24" s="2">
        <v>7.1897294126238496</v>
      </c>
      <c r="H24" s="2">
        <v>0.98270563162368796</v>
      </c>
      <c r="I24">
        <f t="shared" si="0"/>
        <v>0.12002887166316945</v>
      </c>
    </row>
    <row r="25" spans="1:9" ht="14.4" x14ac:dyDescent="0.3">
      <c r="A25" t="s">
        <v>50</v>
      </c>
      <c r="B25">
        <v>67.7</v>
      </c>
      <c r="C25">
        <v>94.7</v>
      </c>
      <c r="D25" s="2">
        <v>8.5541637737975105</v>
      </c>
      <c r="E25" s="2">
        <v>15.066294864347499</v>
      </c>
      <c r="F25" s="2">
        <v>1.7612820215691301</v>
      </c>
      <c r="G25" s="2">
        <v>6.2934000137513797</v>
      </c>
      <c r="H25" s="2">
        <v>0.98245256946182002</v>
      </c>
      <c r="I25">
        <f t="shared" si="0"/>
        <v>9.2960118371512246E-2</v>
      </c>
    </row>
    <row r="26" spans="1:9" ht="14.4" x14ac:dyDescent="0.3">
      <c r="A26" t="s">
        <v>57</v>
      </c>
      <c r="B26">
        <v>66</v>
      </c>
      <c r="C26">
        <v>121</v>
      </c>
      <c r="D26" s="2">
        <v>15.0683932058057</v>
      </c>
      <c r="E26" s="2">
        <v>22.651359165543699</v>
      </c>
      <c r="F26" s="2">
        <v>1.50323653332967</v>
      </c>
      <c r="G26" s="2">
        <v>8.5125876568042909</v>
      </c>
      <c r="H26" s="2">
        <v>0.973689169434796</v>
      </c>
      <c r="I26">
        <f t="shared" si="0"/>
        <v>0.12897860086067106</v>
      </c>
    </row>
    <row r="27" spans="1:9" ht="14.4" x14ac:dyDescent="0.3">
      <c r="A27" t="s">
        <v>51</v>
      </c>
      <c r="B27">
        <v>60</v>
      </c>
      <c r="C27">
        <v>66</v>
      </c>
      <c r="D27" s="2">
        <v>6.3825469285303296</v>
      </c>
      <c r="E27" s="2">
        <v>11.935915771595999</v>
      </c>
      <c r="F27" s="2">
        <v>1.8700866449162801</v>
      </c>
      <c r="G27" s="2">
        <v>9.4784870212455097</v>
      </c>
      <c r="H27" s="2">
        <v>0.99195910470203497</v>
      </c>
      <c r="I27">
        <f t="shared" si="0"/>
        <v>0.15797478368742515</v>
      </c>
    </row>
    <row r="28" spans="1:9" ht="14.4" x14ac:dyDescent="0.3">
      <c r="A28" t="s">
        <v>52</v>
      </c>
      <c r="B28">
        <v>72.3</v>
      </c>
      <c r="C28">
        <v>106.3</v>
      </c>
      <c r="D28" s="2">
        <v>9.2611624453378507</v>
      </c>
      <c r="E28" s="2">
        <v>16.138940748568402</v>
      </c>
      <c r="F28" s="2">
        <v>1.74264740995801</v>
      </c>
      <c r="G28" s="2">
        <v>7.3004509572248297</v>
      </c>
      <c r="H28" s="2">
        <v>0.99574260385271096</v>
      </c>
      <c r="I28">
        <f t="shared" si="0"/>
        <v>0.10097442541113182</v>
      </c>
    </row>
    <row r="29" spans="1:9" ht="14.4" x14ac:dyDescent="0.3">
      <c r="A29" t="s">
        <v>55</v>
      </c>
      <c r="B29">
        <v>62.6</v>
      </c>
      <c r="C29">
        <v>91.6</v>
      </c>
      <c r="D29" s="2">
        <v>10.6529671767371</v>
      </c>
      <c r="E29" s="2">
        <v>16.545967909216198</v>
      </c>
      <c r="F29" s="2">
        <v>1.5531792818575101</v>
      </c>
      <c r="G29" s="2">
        <v>6.42471363871846</v>
      </c>
      <c r="H29" s="2">
        <v>0.98227976678655804</v>
      </c>
      <c r="I29">
        <f t="shared" si="0"/>
        <v>0.10263120828623738</v>
      </c>
    </row>
    <row r="30" spans="1:9" ht="14.4" x14ac:dyDescent="0.3">
      <c r="A30" t="s">
        <v>56</v>
      </c>
      <c r="B30">
        <v>74.400000000000006</v>
      </c>
      <c r="C30">
        <v>105.4</v>
      </c>
      <c r="D30" s="2">
        <v>8.3730258302468403</v>
      </c>
      <c r="E30" s="2">
        <v>16.516835470406399</v>
      </c>
      <c r="F30" s="2">
        <v>1.9726244496631999</v>
      </c>
      <c r="G30" s="2">
        <v>8.1453783699969904</v>
      </c>
      <c r="H30" s="2">
        <v>0.99592606661157101</v>
      </c>
      <c r="I30">
        <f t="shared" si="0"/>
        <v>0.10948089206985201</v>
      </c>
    </row>
    <row r="31" spans="1:9" s="1" customFormat="1" x14ac:dyDescent="0.65">
      <c r="A31" s="1" t="s">
        <v>74</v>
      </c>
      <c r="B31" s="3">
        <f>AVERAGE(B2:B30)</f>
        <v>66.234482758620686</v>
      </c>
      <c r="C31" s="3">
        <f t="shared" ref="C31:H31" si="1">AVERAGE(C2:C30)</f>
        <v>101.85517241379311</v>
      </c>
      <c r="D31" s="3">
        <f t="shared" si="1"/>
        <v>11.225542597946058</v>
      </c>
      <c r="E31" s="3">
        <f t="shared" si="1"/>
        <v>17.945635856561431</v>
      </c>
      <c r="F31" s="3">
        <f t="shared" si="1"/>
        <v>1.6440600995037329</v>
      </c>
      <c r="G31" s="3">
        <f t="shared" si="1"/>
        <v>7.5009055857882743</v>
      </c>
      <c r="H31" s="3">
        <f t="shared" si="1"/>
        <v>0.98269226189404912</v>
      </c>
    </row>
    <row r="32" spans="1:9" s="1" customFormat="1" x14ac:dyDescent="0.65">
      <c r="A32" s="1" t="s">
        <v>87</v>
      </c>
      <c r="B32" s="3">
        <f>STDEV(B2:B30)</f>
        <v>6.6692404719657867</v>
      </c>
      <c r="C32" s="3">
        <f t="shared" ref="C32:H32" si="2">STDEV(C2:C30)</f>
        <v>14.68112457270243</v>
      </c>
      <c r="D32" s="3">
        <f t="shared" si="2"/>
        <v>3.1556797185885244</v>
      </c>
      <c r="E32" s="3">
        <f t="shared" si="2"/>
        <v>2.9571662586331979</v>
      </c>
      <c r="F32" s="3">
        <f t="shared" si="2"/>
        <v>0.19146302381111294</v>
      </c>
      <c r="G32" s="3">
        <f t="shared" si="2"/>
        <v>0.94295235261300114</v>
      </c>
      <c r="H32" s="3">
        <f t="shared" si="2"/>
        <v>1.5065232829539314E-2</v>
      </c>
    </row>
    <row r="33" spans="4:8" ht="14.4" x14ac:dyDescent="0.3">
      <c r="D33" s="2"/>
      <c r="E33" s="2"/>
      <c r="F33" s="2"/>
      <c r="G33" s="2"/>
      <c r="H33" s="2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zoomScaleNormal="100" workbookViewId="0">
      <selection activeCell="C2" sqref="C2"/>
    </sheetView>
  </sheetViews>
  <sheetFormatPr defaultColWidth="10.90625" defaultRowHeight="14.25" x14ac:dyDescent="0.65"/>
  <cols>
    <col min="2" max="2" width="22.76953125" customWidth="1"/>
    <col min="3" max="3" width="28.6796875" customWidth="1"/>
  </cols>
  <sheetData>
    <row r="1" spans="1:3" x14ac:dyDescent="0.3">
      <c r="A1" s="1" t="s">
        <v>64</v>
      </c>
      <c r="B1" s="1" t="s">
        <v>76</v>
      </c>
      <c r="C1" s="1" t="s">
        <v>77</v>
      </c>
    </row>
    <row r="2" spans="1:3" x14ac:dyDescent="0.3">
      <c r="A2" t="s">
        <v>28</v>
      </c>
      <c r="B2">
        <v>12</v>
      </c>
      <c r="C2">
        <v>5471</v>
      </c>
    </row>
    <row r="3" spans="1:3" x14ac:dyDescent="0.3">
      <c r="A3" t="s">
        <v>29</v>
      </c>
      <c r="B3">
        <v>20</v>
      </c>
      <c r="C3">
        <v>5904</v>
      </c>
    </row>
    <row r="4" spans="1:3" x14ac:dyDescent="0.3">
      <c r="A4" t="s">
        <v>30</v>
      </c>
      <c r="B4">
        <v>25</v>
      </c>
      <c r="C4">
        <v>8697</v>
      </c>
    </row>
    <row r="5" spans="1:3" x14ac:dyDescent="0.3">
      <c r="A5" t="s">
        <v>31</v>
      </c>
      <c r="B5">
        <v>18</v>
      </c>
      <c r="C5">
        <v>6497</v>
      </c>
    </row>
    <row r="6" spans="1:3" x14ac:dyDescent="0.3">
      <c r="A6" t="s">
        <v>32</v>
      </c>
      <c r="B6">
        <v>40</v>
      </c>
      <c r="C6">
        <v>9827</v>
      </c>
    </row>
    <row r="7" spans="1:3" x14ac:dyDescent="0.3">
      <c r="A7" t="s">
        <v>33</v>
      </c>
      <c r="B7">
        <v>14</v>
      </c>
      <c r="C7">
        <v>5579</v>
      </c>
    </row>
    <row r="8" spans="1:3" x14ac:dyDescent="0.3">
      <c r="A8" t="s">
        <v>34</v>
      </c>
      <c r="B8">
        <v>12</v>
      </c>
      <c r="C8">
        <v>3814</v>
      </c>
    </row>
    <row r="9" spans="1:3" x14ac:dyDescent="0.3">
      <c r="A9" t="s">
        <v>35</v>
      </c>
      <c r="B9">
        <v>16</v>
      </c>
      <c r="C9">
        <v>5644</v>
      </c>
    </row>
    <row r="10" spans="1:3" x14ac:dyDescent="0.3">
      <c r="A10" t="s">
        <v>36</v>
      </c>
      <c r="B10">
        <v>36</v>
      </c>
      <c r="C10">
        <v>16105</v>
      </c>
    </row>
    <row r="11" spans="1:3" x14ac:dyDescent="0.3">
      <c r="A11" t="s">
        <v>37</v>
      </c>
      <c r="B11">
        <v>27</v>
      </c>
      <c r="C11">
        <v>11814</v>
      </c>
    </row>
    <row r="12" spans="1:3" x14ac:dyDescent="0.3">
      <c r="A12" t="s">
        <v>38</v>
      </c>
      <c r="B12">
        <v>33</v>
      </c>
      <c r="C12">
        <v>8192</v>
      </c>
    </row>
    <row r="13" spans="1:3" x14ac:dyDescent="0.3">
      <c r="A13" t="s">
        <v>39</v>
      </c>
      <c r="B13">
        <v>20</v>
      </c>
      <c r="C13">
        <v>6498</v>
      </c>
    </row>
    <row r="14" spans="1:3" x14ac:dyDescent="0.3">
      <c r="A14" t="s">
        <v>40</v>
      </c>
      <c r="B14">
        <v>23</v>
      </c>
      <c r="C14">
        <v>8547</v>
      </c>
    </row>
    <row r="15" spans="1:3" x14ac:dyDescent="0.3">
      <c r="A15" t="s">
        <v>41</v>
      </c>
      <c r="B15">
        <v>21</v>
      </c>
      <c r="C15">
        <v>7243</v>
      </c>
    </row>
    <row r="16" spans="1:3" x14ac:dyDescent="0.3">
      <c r="A16" t="s">
        <v>42</v>
      </c>
      <c r="B16">
        <v>23</v>
      </c>
      <c r="C16">
        <v>9973</v>
      </c>
    </row>
    <row r="17" spans="1:3" x14ac:dyDescent="0.3">
      <c r="A17" t="s">
        <v>43</v>
      </c>
      <c r="B17">
        <v>22</v>
      </c>
      <c r="C17">
        <v>5940</v>
      </c>
    </row>
    <row r="18" spans="1:3" x14ac:dyDescent="0.3">
      <c r="A18" t="s">
        <v>44</v>
      </c>
      <c r="B18">
        <v>18</v>
      </c>
      <c r="C18">
        <v>6071</v>
      </c>
    </row>
    <row r="19" spans="1:3" x14ac:dyDescent="0.3">
      <c r="A19" t="s">
        <v>45</v>
      </c>
      <c r="B19">
        <v>19</v>
      </c>
      <c r="C19">
        <v>9311</v>
      </c>
    </row>
    <row r="20" spans="1:3" x14ac:dyDescent="0.3">
      <c r="A20" t="s">
        <v>46</v>
      </c>
      <c r="B20">
        <v>31</v>
      </c>
      <c r="C20">
        <v>12052</v>
      </c>
    </row>
    <row r="21" spans="1:3" x14ac:dyDescent="0.3">
      <c r="A21" t="s">
        <v>47</v>
      </c>
      <c r="B21">
        <v>21</v>
      </c>
      <c r="C21">
        <v>7690</v>
      </c>
    </row>
    <row r="22" spans="1:3" x14ac:dyDescent="0.3">
      <c r="A22" t="s">
        <v>48</v>
      </c>
      <c r="B22">
        <v>34</v>
      </c>
      <c r="C22">
        <v>10966</v>
      </c>
    </row>
    <row r="23" spans="1:3" x14ac:dyDescent="0.3">
      <c r="A23" t="s">
        <v>54</v>
      </c>
      <c r="B23">
        <v>33</v>
      </c>
      <c r="C23">
        <v>12363</v>
      </c>
    </row>
    <row r="24" spans="1:3" x14ac:dyDescent="0.3">
      <c r="A24" t="s">
        <v>49</v>
      </c>
      <c r="B24">
        <v>26</v>
      </c>
      <c r="C24">
        <v>9880</v>
      </c>
    </row>
    <row r="25" spans="1:3" x14ac:dyDescent="0.3">
      <c r="A25" t="s">
        <v>50</v>
      </c>
      <c r="B25">
        <v>26</v>
      </c>
      <c r="C25">
        <v>8621</v>
      </c>
    </row>
    <row r="26" spans="1:3" x14ac:dyDescent="0.3">
      <c r="A26" t="s">
        <v>57</v>
      </c>
      <c r="B26">
        <v>28</v>
      </c>
      <c r="C26">
        <v>9697</v>
      </c>
    </row>
    <row r="27" spans="1:3" x14ac:dyDescent="0.3">
      <c r="A27" t="s">
        <v>51</v>
      </c>
      <c r="B27">
        <v>12</v>
      </c>
      <c r="C27">
        <v>3096</v>
      </c>
    </row>
    <row r="28" spans="1:3" x14ac:dyDescent="0.3">
      <c r="A28" t="s">
        <v>52</v>
      </c>
      <c r="B28">
        <v>18</v>
      </c>
      <c r="C28">
        <v>7605</v>
      </c>
    </row>
    <row r="29" spans="1:3" x14ac:dyDescent="0.3">
      <c r="A29" t="s">
        <v>55</v>
      </c>
      <c r="B29">
        <v>15</v>
      </c>
      <c r="C29">
        <v>5794</v>
      </c>
    </row>
    <row r="30" spans="1:3" x14ac:dyDescent="0.3">
      <c r="A30" t="s">
        <v>56</v>
      </c>
      <c r="B30">
        <v>17</v>
      </c>
      <c r="C30">
        <v>7974</v>
      </c>
    </row>
    <row r="31" spans="1:3" x14ac:dyDescent="0.3">
      <c r="A31" s="1" t="s">
        <v>74</v>
      </c>
      <c r="B31" s="3">
        <f>AVERAGE(B2:B30)</f>
        <v>22.758620689655171</v>
      </c>
      <c r="C31" s="3">
        <f>AVERAGE(C2:C30)</f>
        <v>8167.7586206896549</v>
      </c>
    </row>
    <row r="32" spans="1:3" x14ac:dyDescent="0.3">
      <c r="A32" s="1" t="s">
        <v>75</v>
      </c>
      <c r="B32" s="3">
        <f>STDEV(B2:B30)</f>
        <v>7.5953706408847372</v>
      </c>
      <c r="C32" s="3">
        <f>STDEV(C2:C30)</f>
        <v>2816.970265261858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Mean Results</vt:lpstr>
      <vt:lpstr>Jump Tests</vt:lpstr>
      <vt:lpstr>Incremental Pull-u</vt:lpstr>
      <vt:lpstr>Nmax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Vigouroux</dc:creator>
  <cp:lastModifiedBy>Jackie T</cp:lastModifiedBy>
  <dcterms:created xsi:type="dcterms:W3CDTF">2022-10-24T15:43:53Z</dcterms:created>
  <dcterms:modified xsi:type="dcterms:W3CDTF">2023-07-31T16:59:35Z</dcterms:modified>
</cp:coreProperties>
</file>