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cast\Dropbox\Paper Fatima\6 Envio Peer J\2023 ms replica\Version 2\Raw data\"/>
    </mc:Choice>
  </mc:AlternateContent>
  <xr:revisionPtr revIDLastSave="0" documentId="13_ncr:1_{4D1B4CB4-F108-4910-B787-AE4354180740}" xr6:coauthVersionLast="47" xr6:coauthVersionMax="47" xr10:uidLastSave="{00000000-0000-0000-0000-000000000000}"/>
  <bookViews>
    <workbookView xWindow="28680" yWindow="-120" windowWidth="29040" windowHeight="15720" xr2:uid="{6203F778-8BAA-D549-88F8-31DDFDF41F29}"/>
  </bookViews>
  <sheets>
    <sheet name="metals and fungicid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4" i="1" l="1"/>
  <c r="D60" i="1"/>
  <c r="K61" i="1"/>
  <c r="J61" i="1"/>
  <c r="AN24" i="1" s="1"/>
  <c r="I61" i="1"/>
  <c r="AM24" i="1" s="1"/>
  <c r="H61" i="1"/>
  <c r="G61" i="1"/>
  <c r="F61" i="1"/>
  <c r="AP24" i="1" s="1"/>
  <c r="BE25" i="1" s="1"/>
  <c r="BH41" i="1" s="1"/>
  <c r="E61" i="1"/>
  <c r="D61" i="1"/>
  <c r="K60" i="1"/>
  <c r="J60" i="1"/>
  <c r="AN23" i="1" s="1"/>
  <c r="I60" i="1"/>
  <c r="AM23" i="1" s="1"/>
  <c r="H60" i="1"/>
  <c r="AL23" i="1" s="1"/>
  <c r="G60" i="1"/>
  <c r="AQ23" i="1" s="1"/>
  <c r="BF24" i="1" s="1"/>
  <c r="BJ32" i="1" s="1"/>
  <c r="F60" i="1"/>
  <c r="AP23" i="1" s="1"/>
  <c r="BE24" i="1" s="1"/>
  <c r="BI32" i="1" s="1"/>
  <c r="E60" i="1"/>
  <c r="AO23" i="1" s="1"/>
  <c r="BD24" i="1" s="1"/>
  <c r="BH32" i="1" s="1"/>
  <c r="K59" i="1"/>
  <c r="J59" i="1"/>
  <c r="I59" i="1"/>
  <c r="H59" i="1"/>
  <c r="G59" i="1"/>
  <c r="F59" i="1"/>
  <c r="E59" i="1"/>
  <c r="D59" i="1"/>
  <c r="K58" i="1"/>
  <c r="J58" i="1"/>
  <c r="I58" i="1"/>
  <c r="H58" i="1"/>
  <c r="G58" i="1"/>
  <c r="F58" i="1"/>
  <c r="E58" i="1"/>
  <c r="D58" i="1"/>
  <c r="K57" i="1"/>
  <c r="J57" i="1"/>
  <c r="I57" i="1"/>
  <c r="H57" i="1"/>
  <c r="G57" i="1"/>
  <c r="F57" i="1"/>
  <c r="E57" i="1"/>
  <c r="D57" i="1"/>
  <c r="K56" i="1"/>
  <c r="J56" i="1"/>
  <c r="I56" i="1"/>
  <c r="H56" i="1"/>
  <c r="G56" i="1"/>
  <c r="F56" i="1"/>
  <c r="E56" i="1"/>
  <c r="D56" i="1"/>
  <c r="K55" i="1"/>
  <c r="J55" i="1"/>
  <c r="I55" i="1"/>
  <c r="H55" i="1"/>
  <c r="G55" i="1"/>
  <c r="F55" i="1"/>
  <c r="E55" i="1"/>
  <c r="D55" i="1"/>
  <c r="K54" i="1"/>
  <c r="J54" i="1"/>
  <c r="I54" i="1"/>
  <c r="G54" i="1"/>
  <c r="F54" i="1"/>
  <c r="E54" i="1"/>
  <c r="D54" i="1"/>
  <c r="F20" i="1"/>
  <c r="X6" i="1" s="1"/>
  <c r="F19" i="1"/>
  <c r="X5" i="1" s="1"/>
  <c r="E19" i="1"/>
  <c r="H21" i="1"/>
  <c r="S7" i="1" s="1"/>
  <c r="I19" i="1"/>
  <c r="T5" i="1" s="1"/>
  <c r="H25" i="1"/>
  <c r="S11" i="1" s="1"/>
  <c r="H23" i="1"/>
  <c r="S9" i="1" s="1"/>
  <c r="S22" i="1" s="1"/>
  <c r="H22" i="1"/>
  <c r="S8" i="1" s="1"/>
  <c r="H20" i="1"/>
  <c r="S6" i="1" s="1"/>
  <c r="AD18" i="1" s="1"/>
  <c r="H19" i="1"/>
  <c r="G26" i="1"/>
  <c r="Y12" i="1" s="1"/>
  <c r="AJ24" i="1" s="1"/>
  <c r="BB25" i="1" s="1"/>
  <c r="BF41" i="1" s="1"/>
  <c r="G25" i="1"/>
  <c r="Y11" i="1" s="1"/>
  <c r="AJ23" i="1" s="1"/>
  <c r="BB24" i="1" s="1"/>
  <c r="BG32" i="1" s="1"/>
  <c r="G24" i="1"/>
  <c r="Y10" i="1" s="1"/>
  <c r="AJ22" i="1" s="1"/>
  <c r="BB23" i="1" s="1"/>
  <c r="BF40" i="1" s="1"/>
  <c r="G23" i="1"/>
  <c r="Y9" i="1" s="1"/>
  <c r="AJ21" i="1" s="1"/>
  <c r="BB22" i="1" s="1"/>
  <c r="BG31" i="1" s="1"/>
  <c r="G22" i="1"/>
  <c r="Y8" i="1" s="1"/>
  <c r="AJ20" i="1" s="1"/>
  <c r="BB21" i="1" s="1"/>
  <c r="BF39" i="1" s="1"/>
  <c r="G21" i="1"/>
  <c r="Y7" i="1" s="1"/>
  <c r="AJ19" i="1" s="1"/>
  <c r="BB20" i="1" s="1"/>
  <c r="BG30" i="1" s="1"/>
  <c r="G20" i="1"/>
  <c r="Y6" i="1" s="1"/>
  <c r="G19" i="1"/>
  <c r="Y5" i="1" s="1"/>
  <c r="F26" i="1"/>
  <c r="X12" i="1" s="1"/>
  <c r="F25" i="1"/>
  <c r="X11" i="1" s="1"/>
  <c r="F23" i="1"/>
  <c r="X9" i="1" s="1"/>
  <c r="F22" i="1"/>
  <c r="X8" i="1" s="1"/>
  <c r="F21" i="1"/>
  <c r="X7" i="1" s="1"/>
  <c r="E26" i="1"/>
  <c r="W12" i="1" s="1"/>
  <c r="E25" i="1"/>
  <c r="W11" i="1" s="1"/>
  <c r="W7" i="1"/>
  <c r="W20" i="1" s="1"/>
  <c r="W10" i="1"/>
  <c r="E24" i="1"/>
  <c r="E23" i="1"/>
  <c r="W9" i="1" s="1"/>
  <c r="E22" i="1"/>
  <c r="W8" i="1" s="1"/>
  <c r="E21" i="1"/>
  <c r="E20" i="1"/>
  <c r="W6" i="1" s="1"/>
  <c r="W5" i="1"/>
  <c r="W18" i="1" s="1"/>
  <c r="D26" i="1"/>
  <c r="V12" i="1" s="1"/>
  <c r="D25" i="1"/>
  <c r="V11" i="1" s="1"/>
  <c r="D23" i="1"/>
  <c r="V9" i="1" s="1"/>
  <c r="D24" i="1"/>
  <c r="V10" i="1" s="1"/>
  <c r="D21" i="1"/>
  <c r="V5" i="1"/>
  <c r="AG17" i="1" s="1"/>
  <c r="AY18" i="1" s="1"/>
  <c r="BC29" i="1" s="1"/>
  <c r="D20" i="1"/>
  <c r="V6" i="1" s="1"/>
  <c r="AG18" i="1" s="1"/>
  <c r="AY19" i="1" s="1"/>
  <c r="BB38" i="1" s="1"/>
  <c r="D19" i="1"/>
  <c r="AG19" i="1"/>
  <c r="AY20" i="1" s="1"/>
  <c r="BC30" i="1" s="1"/>
  <c r="AK24" i="1" l="1"/>
  <c r="BC25" i="1" s="1"/>
  <c r="BC41" i="1" s="1"/>
  <c r="AK23" i="1"/>
  <c r="BC24" i="1" s="1"/>
  <c r="BD32" i="1" s="1"/>
  <c r="S5" i="1"/>
  <c r="S18" i="1" s="1"/>
  <c r="AO24" i="1"/>
  <c r="BD25" i="1" s="1"/>
  <c r="BG41" i="1" s="1"/>
  <c r="AQ24" i="1"/>
  <c r="BF25" i="1" s="1"/>
  <c r="BI41" i="1" s="1"/>
  <c r="AL24" i="1"/>
  <c r="AO18" i="1"/>
  <c r="BD19" i="1" s="1"/>
  <c r="BG38" i="1" s="1"/>
  <c r="AL18" i="1"/>
  <c r="AL19" i="1"/>
  <c r="AL22" i="1"/>
  <c r="AM17" i="1"/>
  <c r="AM18" i="1"/>
  <c r="AM19" i="1"/>
  <c r="AM20" i="1"/>
  <c r="AM21" i="1"/>
  <c r="AM22" i="1"/>
  <c r="AK17" i="1"/>
  <c r="BC18" i="1" s="1"/>
  <c r="BD29" i="1" s="1"/>
  <c r="AQ17" i="1"/>
  <c r="BF18" i="1" s="1"/>
  <c r="BJ29" i="1" s="1"/>
  <c r="AL20" i="1"/>
  <c r="AL21" i="1"/>
  <c r="AN17" i="1"/>
  <c r="AN18" i="1"/>
  <c r="AN19" i="1"/>
  <c r="AN20" i="1"/>
  <c r="AN21" i="1"/>
  <c r="AN22" i="1"/>
  <c r="AK18" i="1"/>
  <c r="BC19" i="1" s="1"/>
  <c r="BC38" i="1" s="1"/>
  <c r="AK19" i="1"/>
  <c r="BC20" i="1" s="1"/>
  <c r="BD30" i="1" s="1"/>
  <c r="AK20" i="1"/>
  <c r="BC21" i="1" s="1"/>
  <c r="BC39" i="1" s="1"/>
  <c r="AK21" i="1"/>
  <c r="BC22" i="1" s="1"/>
  <c r="BD31" i="1" s="1"/>
  <c r="AK22" i="1"/>
  <c r="BC23" i="1" s="1"/>
  <c r="BC40" i="1" s="1"/>
  <c r="AO20" i="1"/>
  <c r="BD21" i="1" s="1"/>
  <c r="BG39" i="1" s="1"/>
  <c r="AO21" i="1"/>
  <c r="BD22" i="1" s="1"/>
  <c r="BH31" i="1" s="1"/>
  <c r="AO22" i="1"/>
  <c r="BD23" i="1" s="1"/>
  <c r="BG40" i="1" s="1"/>
  <c r="AO17" i="1"/>
  <c r="BD18" i="1" s="1"/>
  <c r="BH29" i="1" s="1"/>
  <c r="AP18" i="1"/>
  <c r="BE19" i="1" s="1"/>
  <c r="BH38" i="1" s="1"/>
  <c r="AP19" i="1"/>
  <c r="BE20" i="1" s="1"/>
  <c r="BI30" i="1" s="1"/>
  <c r="AP20" i="1"/>
  <c r="BE21" i="1" s="1"/>
  <c r="BH39" i="1" s="1"/>
  <c r="AP21" i="1"/>
  <c r="BE22" i="1" s="1"/>
  <c r="BI31" i="1" s="1"/>
  <c r="AP22" i="1"/>
  <c r="BE23" i="1" s="1"/>
  <c r="BH40" i="1" s="1"/>
  <c r="AO19" i="1"/>
  <c r="BD20" i="1" s="1"/>
  <c r="BH30" i="1" s="1"/>
  <c r="AP17" i="1"/>
  <c r="BE18" i="1" s="1"/>
  <c r="BI29" i="1" s="1"/>
  <c r="AQ18" i="1"/>
  <c r="BF19" i="1" s="1"/>
  <c r="BI38" i="1" s="1"/>
  <c r="AQ19" i="1"/>
  <c r="BF20" i="1" s="1"/>
  <c r="BJ30" i="1" s="1"/>
  <c r="AQ20" i="1"/>
  <c r="BF21" i="1" s="1"/>
  <c r="BI39" i="1" s="1"/>
  <c r="AQ21" i="1"/>
  <c r="BF22" i="1" s="1"/>
  <c r="BJ31" i="1" s="1"/>
  <c r="AQ22" i="1"/>
  <c r="BF23" i="1" s="1"/>
  <c r="BI40" i="1" s="1"/>
  <c r="AL17" i="1"/>
  <c r="AH17" i="1"/>
  <c r="AZ18" i="1" s="1"/>
  <c r="BE29" i="1" s="1"/>
  <c r="V18" i="1"/>
  <c r="AG23" i="1"/>
  <c r="AY24" i="1" s="1"/>
  <c r="BC32" i="1" s="1"/>
  <c r="AG21" i="1"/>
  <c r="AY22" i="1" s="1"/>
  <c r="BC31" i="1" s="1"/>
  <c r="AG20" i="1"/>
  <c r="AY21" i="1" s="1"/>
  <c r="BB39" i="1" s="1"/>
  <c r="V20" i="1"/>
  <c r="AI22" i="1"/>
  <c r="BA23" i="1" s="1"/>
  <c r="BE40" i="1" s="1"/>
  <c r="AH21" i="1"/>
  <c r="AZ22" i="1" s="1"/>
  <c r="BE31" i="1" s="1"/>
  <c r="AI21" i="1"/>
  <c r="BA22" i="1" s="1"/>
  <c r="BF31" i="1" s="1"/>
  <c r="AJ18" i="1"/>
  <c r="BB19" i="1" s="1"/>
  <c r="BF38" i="1" s="1"/>
  <c r="AI18" i="1"/>
  <c r="BA19" i="1" s="1"/>
  <c r="BE38" i="1" s="1"/>
  <c r="AH18" i="1"/>
  <c r="AZ19" i="1" s="1"/>
  <c r="BD38" i="1" s="1"/>
  <c r="AI17" i="1"/>
  <c r="BA18" i="1" s="1"/>
  <c r="BF29" i="1" s="1"/>
  <c r="AJ17" i="1"/>
  <c r="BB18" i="1" s="1"/>
  <c r="BG29" i="1" s="1"/>
  <c r="AF23" i="1"/>
  <c r="AD23" i="1"/>
  <c r="AE22" i="1"/>
  <c r="AF22" i="1"/>
  <c r="AD21" i="1"/>
  <c r="AD20" i="1"/>
  <c r="AE19" i="1"/>
  <c r="AF19" i="1"/>
  <c r="AT19" i="1" s="1"/>
  <c r="BI20" i="1" s="1"/>
  <c r="BB30" i="1" s="1"/>
  <c r="BP31" i="1" s="1"/>
  <c r="AD19" i="1"/>
  <c r="AE17" i="1"/>
  <c r="S20" i="1"/>
  <c r="S19" i="1"/>
  <c r="S24" i="1"/>
  <c r="S21" i="1"/>
  <c r="U19" i="1"/>
  <c r="T24" i="1"/>
  <c r="V24" i="1"/>
  <c r="W24" i="1"/>
  <c r="X24" i="1"/>
  <c r="Y24" i="1"/>
  <c r="T22" i="1"/>
  <c r="V22" i="1"/>
  <c r="W22" i="1"/>
  <c r="X22" i="1"/>
  <c r="Y22" i="1"/>
  <c r="T20" i="1"/>
  <c r="U20" i="1"/>
  <c r="X20" i="1"/>
  <c r="Y20" i="1"/>
  <c r="T18" i="1"/>
  <c r="X18" i="1"/>
  <c r="Y18" i="1"/>
  <c r="K26" i="1"/>
  <c r="J26" i="1"/>
  <c r="U12" i="1" s="1"/>
  <c r="U25" i="1" s="1"/>
  <c r="I26" i="1"/>
  <c r="T12" i="1" s="1"/>
  <c r="AH24" i="1" s="1"/>
  <c r="AZ25" i="1" s="1"/>
  <c r="BD41" i="1" s="1"/>
  <c r="H26" i="1"/>
  <c r="S12" i="1" s="1"/>
  <c r="S25" i="1" s="1"/>
  <c r="K25" i="1"/>
  <c r="J25" i="1"/>
  <c r="U11" i="1" s="1"/>
  <c r="U24" i="1" s="1"/>
  <c r="I25" i="1"/>
  <c r="T11" i="1" s="1"/>
  <c r="AH23" i="1" s="1"/>
  <c r="AZ24" i="1" s="1"/>
  <c r="BE32" i="1" s="1"/>
  <c r="K24" i="1"/>
  <c r="J24" i="1"/>
  <c r="U10" i="1" s="1"/>
  <c r="U23" i="1" s="1"/>
  <c r="I24" i="1"/>
  <c r="T10" i="1" s="1"/>
  <c r="AH22" i="1" s="1"/>
  <c r="AZ23" i="1" s="1"/>
  <c r="BD40" i="1" s="1"/>
  <c r="H24" i="1"/>
  <c r="S10" i="1" s="1"/>
  <c r="AG22" i="1" s="1"/>
  <c r="AY23" i="1" s="1"/>
  <c r="BB40" i="1" s="1"/>
  <c r="F24" i="1"/>
  <c r="X10" i="1" s="1"/>
  <c r="K23" i="1"/>
  <c r="J23" i="1"/>
  <c r="U9" i="1" s="1"/>
  <c r="U22" i="1" s="1"/>
  <c r="I23" i="1"/>
  <c r="T9" i="1" s="1"/>
  <c r="AE21" i="1" s="1"/>
  <c r="K22" i="1"/>
  <c r="J22" i="1"/>
  <c r="U8" i="1" s="1"/>
  <c r="AI20" i="1" s="1"/>
  <c r="BA21" i="1" s="1"/>
  <c r="BE39" i="1" s="1"/>
  <c r="I22" i="1"/>
  <c r="T8" i="1" s="1"/>
  <c r="AH20" i="1" s="1"/>
  <c r="AZ21" i="1" s="1"/>
  <c r="BD39" i="1" s="1"/>
  <c r="D22" i="1"/>
  <c r="K21" i="1"/>
  <c r="J21" i="1"/>
  <c r="U7" i="1" s="1"/>
  <c r="AI19" i="1" s="1"/>
  <c r="BA20" i="1" s="1"/>
  <c r="BF30" i="1" s="1"/>
  <c r="I21" i="1"/>
  <c r="T7" i="1" s="1"/>
  <c r="AH19" i="1" s="1"/>
  <c r="AZ20" i="1" s="1"/>
  <c r="BE30" i="1" s="1"/>
  <c r="K20" i="1"/>
  <c r="J20" i="1"/>
  <c r="U6" i="1" s="1"/>
  <c r="AF18" i="1" s="1"/>
  <c r="I20" i="1"/>
  <c r="T6" i="1" s="1"/>
  <c r="T19" i="1" s="1"/>
  <c r="K19" i="1"/>
  <c r="J19" i="1"/>
  <c r="U5" i="1" s="1"/>
  <c r="U18" i="1" s="1"/>
  <c r="U21" i="1" l="1"/>
  <c r="AF17" i="1"/>
  <c r="AF20" i="1"/>
  <c r="T23" i="1"/>
  <c r="AE20" i="1"/>
  <c r="AE23" i="1"/>
  <c r="AI23" i="1"/>
  <c r="BA24" i="1" s="1"/>
  <c r="BF32" i="1" s="1"/>
  <c r="T21" i="1"/>
  <c r="AF24" i="1"/>
  <c r="AI24" i="1"/>
  <c r="BA25" i="1" s="1"/>
  <c r="BE41" i="1" s="1"/>
  <c r="T25" i="1"/>
  <c r="AE18" i="1"/>
  <c r="AF21" i="1"/>
  <c r="AT22" i="1" s="1"/>
  <c r="BI23" i="1" s="1"/>
  <c r="BA40" i="1" s="1"/>
  <c r="AE24" i="1"/>
  <c r="AD17" i="1"/>
  <c r="AR17" i="1" s="1"/>
  <c r="BG18" i="1" s="1"/>
  <c r="BP34" i="1"/>
  <c r="AD24" i="1"/>
  <c r="AG24" i="1"/>
  <c r="AY25" i="1" s="1"/>
  <c r="BB41" i="1" s="1"/>
  <c r="AD22" i="1"/>
  <c r="AS20" i="1"/>
  <c r="BH21" i="1" s="1"/>
  <c r="AZ39" i="1" s="1"/>
  <c r="S23" i="1"/>
  <c r="AR19" i="1"/>
  <c r="BG20" i="1" s="1"/>
  <c r="AZ30" i="1" s="1"/>
  <c r="AS22" i="1"/>
  <c r="BH23" i="1" s="1"/>
  <c r="AZ40" i="1" s="1"/>
  <c r="AS18" i="1"/>
  <c r="BH19" i="1" s="1"/>
  <c r="AZ38" i="1" s="1"/>
  <c r="AS17" i="1"/>
  <c r="BH18" i="1" s="1"/>
  <c r="BA29" i="1" s="1"/>
  <c r="AT24" i="1"/>
  <c r="BI25" i="1" s="1"/>
  <c r="BA41" i="1" s="1"/>
  <c r="AR24" i="1"/>
  <c r="BG25" i="1" s="1"/>
  <c r="AY41" i="1" s="1"/>
  <c r="AR22" i="1"/>
  <c r="BG23" i="1" s="1"/>
  <c r="AY40" i="1" s="1"/>
  <c r="AS24" i="1"/>
  <c r="BH25" i="1" s="1"/>
  <c r="AZ41" i="1" s="1"/>
  <c r="AT18" i="1"/>
  <c r="BI19" i="1" s="1"/>
  <c r="BA38" i="1" s="1"/>
  <c r="AR20" i="1"/>
  <c r="BG21" i="1" s="1"/>
  <c r="AY39" i="1" s="1"/>
  <c r="AS19" i="1"/>
  <c r="BH20" i="1" s="1"/>
  <c r="BA30" i="1" s="1"/>
  <c r="AS21" i="1"/>
  <c r="BH22" i="1" s="1"/>
  <c r="BA31" i="1" s="1"/>
  <c r="AT17" i="1"/>
  <c r="BI18" i="1" s="1"/>
  <c r="BB29" i="1" s="1"/>
  <c r="AR23" i="1"/>
  <c r="BG24" i="1" s="1"/>
  <c r="AZ32" i="1" s="1"/>
  <c r="AS23" i="1"/>
  <c r="BH24" i="1" s="1"/>
  <c r="BA32" i="1" s="1"/>
  <c r="AT20" i="1"/>
  <c r="BI21" i="1" s="1"/>
  <c r="BA39" i="1" s="1"/>
  <c r="AT23" i="1"/>
  <c r="BI24" i="1" s="1"/>
  <c r="BB32" i="1" s="1"/>
  <c r="AR21" i="1"/>
  <c r="BG22" i="1" s="1"/>
  <c r="AZ31" i="1" s="1"/>
  <c r="AT21" i="1" l="1"/>
  <c r="BI22" i="1" s="1"/>
  <c r="BB31" i="1" s="1"/>
  <c r="AZ29" i="1"/>
  <c r="BO32" i="1" s="1"/>
  <c r="AR18" i="1"/>
  <c r="BG19" i="1" s="1"/>
  <c r="AY38" i="1" s="1"/>
  <c r="BP29" i="1"/>
  <c r="BP32" i="1"/>
  <c r="BO31" i="1"/>
  <c r="BO34" i="1"/>
  <c r="BQ30" i="1"/>
  <c r="BQ33" i="1"/>
  <c r="BP30" i="1"/>
  <c r="BP33" i="1"/>
  <c r="BO30" i="1"/>
  <c r="BO33" i="1"/>
  <c r="BR29" i="1"/>
  <c r="BR32" i="1"/>
  <c r="BQ29" i="1"/>
  <c r="BQ32" i="1"/>
  <c r="BQ34" i="1"/>
  <c r="BQ31" i="1"/>
  <c r="BR31" i="1"/>
  <c r="BR34" i="1"/>
  <c r="BR30" i="1"/>
  <c r="BR33" i="1"/>
  <c r="BO29" i="1" l="1"/>
</calcChain>
</file>

<file path=xl/sharedStrings.xml><?xml version="1.0" encoding="utf-8"?>
<sst xmlns="http://schemas.openxmlformats.org/spreadsheetml/2006/main" count="229" uniqueCount="43">
  <si>
    <t>Cu</t>
  </si>
  <si>
    <t>Boscalid + CU</t>
  </si>
  <si>
    <t>iprodione+Cu</t>
  </si>
  <si>
    <t>Fenexamid+cu</t>
  </si>
  <si>
    <t>Boscalid</t>
  </si>
  <si>
    <t>iprodione</t>
  </si>
  <si>
    <t>Fenexamid</t>
  </si>
  <si>
    <t>MEB</t>
  </si>
  <si>
    <t>B0510</t>
  </si>
  <si>
    <t>Silv-1</t>
  </si>
  <si>
    <t>Silv-2</t>
  </si>
  <si>
    <t>Silv-3</t>
  </si>
  <si>
    <t>SD</t>
  </si>
  <si>
    <t>Fe</t>
  </si>
  <si>
    <t>Boscalid + Fe</t>
  </si>
  <si>
    <t>Boscalid +Fe</t>
  </si>
  <si>
    <t>iprodione+Fe</t>
  </si>
  <si>
    <t>Fenexamid+Fe</t>
  </si>
  <si>
    <t>%</t>
  </si>
  <si>
    <t>MEB 100%</t>
  </si>
  <si>
    <t>boscalid</t>
  </si>
  <si>
    <t>fenhexamid</t>
  </si>
  <si>
    <t>boscalid + Cu</t>
  </si>
  <si>
    <t>fenhexamid+Cu</t>
  </si>
  <si>
    <t>boscalid + Fe</t>
  </si>
  <si>
    <t>iprodione + Fe</t>
  </si>
  <si>
    <t>fenhexamid + Fe</t>
  </si>
  <si>
    <t>Boscalid + Cu</t>
  </si>
  <si>
    <t xml:space="preserve">promedios </t>
  </si>
  <si>
    <t>Bc.vi09</t>
  </si>
  <si>
    <t>Bc.po03</t>
  </si>
  <si>
    <t>Bc.ad03</t>
  </si>
  <si>
    <t>B05.10</t>
  </si>
  <si>
    <t>Fenexamid+Cu</t>
  </si>
  <si>
    <t>Boscalid +Cu</t>
  </si>
  <si>
    <t>Copper and fungicides OD</t>
  </si>
  <si>
    <t>Survival rate %</t>
  </si>
  <si>
    <t>Iron and fungicides OD</t>
  </si>
  <si>
    <t>Table 1 for Compilation of samples</t>
  </si>
  <si>
    <t>Similar Table 1 for Compilation of samples (organization of data to graph)</t>
  </si>
  <si>
    <t>Mixture index</t>
  </si>
  <si>
    <t>Standard deviation for error bars</t>
  </si>
  <si>
    <t>Average for graph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</si>
</sst>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00"/>
  </numFmts>
  <fonts count="16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b/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</font>
    <font>
      <sz val="11"/>
      <color theme="1"/>
      <name val="Arial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6100"/>
      <name val="Calibri"/>
      <family val="2"/>
    </font>
    <font>
      <sz val="12"/>
      <color rgb="FF9C5700"/>
      <name val="Calibri"/>
      <family val="2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4" fillId="0" borderId="0" xfId="0" applyFont="1" applyAlignment="1">
      <alignment horizontal="left" vertical="center" wrapText="1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2" xfId="0" applyFont="1" applyBorder="1"/>
    <xf numFmtId="0" fontId="6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0" fontId="2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/>
    </xf>
    <xf numFmtId="0" fontId="15" fillId="0" borderId="2" xfId="0" applyFont="1" applyBorder="1"/>
    <xf numFmtId="0" fontId="1" fillId="0" borderId="2" xfId="0" applyFont="1" applyBorder="1" applyAlignment="1">
      <alignment horizontal="center" vertical="center" wrapText="1"/>
    </xf>
    <xf numFmtId="0" fontId="7" fillId="0" borderId="2" xfId="0" applyFont="1" applyBorder="1"/>
    <xf numFmtId="165" fontId="0" fillId="0" borderId="2" xfId="0" applyNumberFormat="1" applyBorder="1"/>
    <xf numFmtId="0" fontId="0" fillId="2" borderId="0" xfId="0" applyFill="1"/>
    <xf numFmtId="164" fontId="8" fillId="0" borderId="2" xfId="0" applyNumberFormat="1" applyFont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0" fillId="0" borderId="0" xfId="0" applyFont="1"/>
    <xf numFmtId="164" fontId="13" fillId="0" borderId="0" xfId="0" applyNumberFormat="1" applyFont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0" fontId="1" fillId="0" borderId="0" xfId="0" applyFont="1"/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/>
    <xf numFmtId="0" fontId="0" fillId="0" borderId="3" xfId="0" applyBorder="1"/>
    <xf numFmtId="0" fontId="15" fillId="0" borderId="2" xfId="0" applyFont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2350334180542829E-2"/>
          <c:y val="1.7760746169749646E-2"/>
          <c:w val="0.9476496658194572"/>
          <c:h val="0.870113136266207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'metals and fungicides'!$AY$29</c:f>
              <c:strCache>
                <c:ptCount val="1"/>
                <c:pt idx="0">
                  <c:v>B05.10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'metals and fungicides'!$AY$38:$BI$38</c:f>
                <c:numCache>
                  <c:formatCode>General</c:formatCode>
                  <c:ptCount val="11"/>
                  <c:pt idx="0">
                    <c:v>18.641225981525388</c:v>
                  </c:pt>
                  <c:pt idx="1">
                    <c:v>3.4453426378519212</c:v>
                  </c:pt>
                  <c:pt idx="2">
                    <c:v>1.7391530944709022</c:v>
                  </c:pt>
                  <c:pt idx="3">
                    <c:v>5.5410193252217645</c:v>
                  </c:pt>
                  <c:pt idx="4">
                    <c:v>0.9524552590349662</c:v>
                  </c:pt>
                  <c:pt idx="5">
                    <c:v>5.5812807628876264</c:v>
                  </c:pt>
                  <c:pt idx="6">
                    <c:v>17.09176449510241</c:v>
                  </c:pt>
                  <c:pt idx="7">
                    <c:v>8.9815032600087221</c:v>
                  </c:pt>
                  <c:pt idx="8">
                    <c:v>3.6198071003169083</c:v>
                  </c:pt>
                  <c:pt idx="9">
                    <c:v>4.9729039113256821</c:v>
                  </c:pt>
                  <c:pt idx="10">
                    <c:v>4.622152492660514</c:v>
                  </c:pt>
                </c:numCache>
              </c:numRef>
            </c:plus>
            <c:minus>
              <c:numRef>
                <c:f>'metals and fungicides'!$AY$38:$BI$38</c:f>
                <c:numCache>
                  <c:formatCode>General</c:formatCode>
                  <c:ptCount val="11"/>
                  <c:pt idx="0">
                    <c:v>18.641225981525388</c:v>
                  </c:pt>
                  <c:pt idx="1">
                    <c:v>3.4453426378519212</c:v>
                  </c:pt>
                  <c:pt idx="2">
                    <c:v>1.7391530944709022</c:v>
                  </c:pt>
                  <c:pt idx="3">
                    <c:v>5.5410193252217645</c:v>
                  </c:pt>
                  <c:pt idx="4">
                    <c:v>0.9524552590349662</c:v>
                  </c:pt>
                  <c:pt idx="5">
                    <c:v>5.5812807628876264</c:v>
                  </c:pt>
                  <c:pt idx="6">
                    <c:v>17.09176449510241</c:v>
                  </c:pt>
                  <c:pt idx="7">
                    <c:v>8.9815032600087221</c:v>
                  </c:pt>
                  <c:pt idx="8">
                    <c:v>3.6198071003169083</c:v>
                  </c:pt>
                  <c:pt idx="9">
                    <c:v>4.9729039113256821</c:v>
                  </c:pt>
                  <c:pt idx="10">
                    <c:v>4.622152492660514</c:v>
                  </c:pt>
                </c:numCache>
              </c:numRef>
            </c:minus>
            <c:spPr>
              <a:noFill/>
              <a:ln w="22225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Ref>
              <c:f>'metals and fungicides'!$AZ$28:$BJ$28</c:f>
              <c:strCache>
                <c:ptCount val="11"/>
                <c:pt idx="0">
                  <c:v>boscalid</c:v>
                </c:pt>
                <c:pt idx="1">
                  <c:v>iprodione</c:v>
                </c:pt>
                <c:pt idx="2">
                  <c:v>fenhexamid</c:v>
                </c:pt>
                <c:pt idx="3">
                  <c:v>Cu</c:v>
                </c:pt>
                <c:pt idx="4">
                  <c:v>Fe</c:v>
                </c:pt>
                <c:pt idx="5">
                  <c:v>boscalid + Cu</c:v>
                </c:pt>
                <c:pt idx="6">
                  <c:v>iprodione+Cu</c:v>
                </c:pt>
                <c:pt idx="7">
                  <c:v>fenhexamid+Cu</c:v>
                </c:pt>
                <c:pt idx="8">
                  <c:v>boscalid + Fe</c:v>
                </c:pt>
                <c:pt idx="9">
                  <c:v>iprodione + Fe</c:v>
                </c:pt>
                <c:pt idx="10">
                  <c:v>fenhexamid + Fe</c:v>
                </c:pt>
              </c:strCache>
            </c:strRef>
          </c:cat>
          <c:val>
            <c:numRef>
              <c:f>'metals and fungicides'!$AZ$29:$BJ$29</c:f>
              <c:numCache>
                <c:formatCode>General</c:formatCode>
                <c:ptCount val="11"/>
                <c:pt idx="0">
                  <c:v>70.114752084307383</c:v>
                </c:pt>
                <c:pt idx="1">
                  <c:v>82.033048600280523</c:v>
                </c:pt>
                <c:pt idx="2">
                  <c:v>73.296806052767181</c:v>
                </c:pt>
                <c:pt idx="3" formatCode="0.00000000">
                  <c:v>58.307880268784352</c:v>
                </c:pt>
                <c:pt idx="4">
                  <c:v>8.3798882681564262</c:v>
                </c:pt>
                <c:pt idx="5">
                  <c:v>17.073915699450215</c:v>
                </c:pt>
                <c:pt idx="6">
                  <c:v>51.954795357361022</c:v>
                </c:pt>
                <c:pt idx="7">
                  <c:v>20.861331704337207</c:v>
                </c:pt>
                <c:pt idx="8">
                  <c:v>13.715083798882681</c:v>
                </c:pt>
                <c:pt idx="9">
                  <c:v>11.871508379888269</c:v>
                </c:pt>
                <c:pt idx="10">
                  <c:v>16.312849162011176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41-4EF4-B25B-CBA2DB0D37A0}"/>
            </c:ext>
          </c:extLst>
        </c:ser>
        <c:ser>
          <c:idx val="1"/>
          <c:order val="1"/>
          <c:tx>
            <c:strRef>
              <c:f>'metals and fungicides'!$AY$30</c:f>
              <c:strCache>
                <c:ptCount val="1"/>
                <c:pt idx="0">
                  <c:v>Bc.vi09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'metals and fungicides'!$AY$39:$BI$39</c:f>
                <c:numCache>
                  <c:formatCode>General</c:formatCode>
                  <c:ptCount val="11"/>
                  <c:pt idx="0">
                    <c:v>3.3021093484179529</c:v>
                  </c:pt>
                  <c:pt idx="1">
                    <c:v>4.706549502064199</c:v>
                  </c:pt>
                  <c:pt idx="2">
                    <c:v>10.705343496650299</c:v>
                  </c:pt>
                  <c:pt idx="3">
                    <c:v>1.7502643098676933</c:v>
                  </c:pt>
                  <c:pt idx="4">
                    <c:v>2.9344447743122188</c:v>
                  </c:pt>
                  <c:pt idx="5">
                    <c:v>8.7513215493384672E-2</c:v>
                  </c:pt>
                  <c:pt idx="6">
                    <c:v>1.050158585920616</c:v>
                  </c:pt>
                  <c:pt idx="7">
                    <c:v>16.792316794488809</c:v>
                  </c:pt>
                  <c:pt idx="8">
                    <c:v>1.3979491469754033</c:v>
                  </c:pt>
                  <c:pt idx="9">
                    <c:v>0.32631612650412872</c:v>
                  </c:pt>
                  <c:pt idx="10">
                    <c:v>0.67504165879342781</c:v>
                  </c:pt>
                </c:numCache>
              </c:numRef>
            </c:plus>
            <c:minus>
              <c:numRef>
                <c:f>'metals and fungicides'!$AY$39:$BI$39</c:f>
                <c:numCache>
                  <c:formatCode>General</c:formatCode>
                  <c:ptCount val="11"/>
                  <c:pt idx="0">
                    <c:v>3.3021093484179529</c:v>
                  </c:pt>
                  <c:pt idx="1">
                    <c:v>4.706549502064199</c:v>
                  </c:pt>
                  <c:pt idx="2">
                    <c:v>10.705343496650299</c:v>
                  </c:pt>
                  <c:pt idx="3">
                    <c:v>1.7502643098676933</c:v>
                  </c:pt>
                  <c:pt idx="4">
                    <c:v>2.9344447743122188</c:v>
                  </c:pt>
                  <c:pt idx="5">
                    <c:v>8.7513215493384672E-2</c:v>
                  </c:pt>
                  <c:pt idx="6">
                    <c:v>1.050158585920616</c:v>
                  </c:pt>
                  <c:pt idx="7">
                    <c:v>16.792316794488809</c:v>
                  </c:pt>
                  <c:pt idx="8">
                    <c:v>1.3979491469754033</c:v>
                  </c:pt>
                  <c:pt idx="9">
                    <c:v>0.32631612650412872</c:v>
                  </c:pt>
                  <c:pt idx="10">
                    <c:v>0.67504165879342781</c:v>
                  </c:pt>
                </c:numCache>
              </c:numRef>
            </c:minus>
            <c:spPr>
              <a:noFill/>
              <a:ln w="22225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Ref>
              <c:f>'metals and fungicides'!$AZ$28:$BJ$28</c:f>
              <c:strCache>
                <c:ptCount val="11"/>
                <c:pt idx="0">
                  <c:v>boscalid</c:v>
                </c:pt>
                <c:pt idx="1">
                  <c:v>iprodione</c:v>
                </c:pt>
                <c:pt idx="2">
                  <c:v>fenhexamid</c:v>
                </c:pt>
                <c:pt idx="3">
                  <c:v>Cu</c:v>
                </c:pt>
                <c:pt idx="4">
                  <c:v>Fe</c:v>
                </c:pt>
                <c:pt idx="5">
                  <c:v>boscalid + Cu</c:v>
                </c:pt>
                <c:pt idx="6">
                  <c:v>iprodione+Cu</c:v>
                </c:pt>
                <c:pt idx="7">
                  <c:v>fenhexamid+Cu</c:v>
                </c:pt>
                <c:pt idx="8">
                  <c:v>boscalid + Fe</c:v>
                </c:pt>
                <c:pt idx="9">
                  <c:v>iprodione + Fe</c:v>
                </c:pt>
                <c:pt idx="10">
                  <c:v>fenhexamid + Fe</c:v>
                </c:pt>
              </c:strCache>
            </c:strRef>
          </c:cat>
          <c:val>
            <c:numRef>
              <c:f>'metals and fungicides'!$AZ$30:$BJ$30</c:f>
              <c:numCache>
                <c:formatCode>General</c:formatCode>
                <c:ptCount val="11"/>
                <c:pt idx="0">
                  <c:v>82.037914209515534</c:v>
                </c:pt>
                <c:pt idx="1">
                  <c:v>90.02357762335518</c:v>
                </c:pt>
                <c:pt idx="2">
                  <c:v>83.931207120026599</c:v>
                </c:pt>
                <c:pt idx="3" formatCode="0.00000000">
                  <c:v>40.284653465346537</c:v>
                </c:pt>
                <c:pt idx="4">
                  <c:v>6.2714187799862922</c:v>
                </c:pt>
                <c:pt idx="5">
                  <c:v>86.695544554455424</c:v>
                </c:pt>
                <c:pt idx="6">
                  <c:v>76.361386138613867</c:v>
                </c:pt>
                <c:pt idx="7">
                  <c:v>38.830445544554458</c:v>
                </c:pt>
                <c:pt idx="8">
                  <c:v>13.708019191226867</c:v>
                </c:pt>
                <c:pt idx="9">
                  <c:v>21.315969842357781</c:v>
                </c:pt>
                <c:pt idx="10">
                  <c:v>20.664838930774501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41-4EF4-B25B-CBA2DB0D37A0}"/>
            </c:ext>
          </c:extLst>
        </c:ser>
        <c:ser>
          <c:idx val="2"/>
          <c:order val="2"/>
          <c:tx>
            <c:strRef>
              <c:f>'metals and fungicides'!$AY$31</c:f>
              <c:strCache>
                <c:ptCount val="1"/>
                <c:pt idx="0">
                  <c:v>Bc.po03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'metals and fungicides'!$AY$40:$BI$40</c:f>
                <c:numCache>
                  <c:formatCode>General</c:formatCode>
                  <c:ptCount val="11"/>
                  <c:pt idx="0">
                    <c:v>6.2646852633253411</c:v>
                  </c:pt>
                  <c:pt idx="1">
                    <c:v>10.844007247957299</c:v>
                  </c:pt>
                  <c:pt idx="2">
                    <c:v>0.38895838784261511</c:v>
                  </c:pt>
                  <c:pt idx="3">
                    <c:v>5.8692657726946695</c:v>
                  </c:pt>
                  <c:pt idx="4">
                    <c:v>0.94029751228809533</c:v>
                  </c:pt>
                  <c:pt idx="5">
                    <c:v>5.0307992337382883</c:v>
                  </c:pt>
                  <c:pt idx="6">
                    <c:v>3.8196808996901814</c:v>
                  </c:pt>
                  <c:pt idx="7">
                    <c:v>8.2141161375564842</c:v>
                  </c:pt>
                  <c:pt idx="8">
                    <c:v>7.855994759801793</c:v>
                  </c:pt>
                  <c:pt idx="9">
                    <c:v>0.84499520309975618</c:v>
                  </c:pt>
                  <c:pt idx="10">
                    <c:v>1.1931769180835949</c:v>
                  </c:pt>
                </c:numCache>
              </c:numRef>
            </c:plus>
            <c:minus>
              <c:numRef>
                <c:f>'metals and fungicides'!$AY$40:$BI$40</c:f>
                <c:numCache>
                  <c:formatCode>General</c:formatCode>
                  <c:ptCount val="11"/>
                  <c:pt idx="0">
                    <c:v>6.2646852633253411</c:v>
                  </c:pt>
                  <c:pt idx="1">
                    <c:v>10.844007247957299</c:v>
                  </c:pt>
                  <c:pt idx="2">
                    <c:v>0.38895838784261511</c:v>
                  </c:pt>
                  <c:pt idx="3">
                    <c:v>5.8692657726946695</c:v>
                  </c:pt>
                  <c:pt idx="4">
                    <c:v>0.94029751228809533</c:v>
                  </c:pt>
                  <c:pt idx="5">
                    <c:v>5.0307992337382883</c:v>
                  </c:pt>
                  <c:pt idx="6">
                    <c:v>3.8196808996901814</c:v>
                  </c:pt>
                  <c:pt idx="7">
                    <c:v>8.2141161375564842</c:v>
                  </c:pt>
                  <c:pt idx="8">
                    <c:v>7.855994759801793</c:v>
                  </c:pt>
                  <c:pt idx="9">
                    <c:v>0.84499520309975618</c:v>
                  </c:pt>
                  <c:pt idx="10">
                    <c:v>1.1931769180835949</c:v>
                  </c:pt>
                </c:numCache>
              </c:numRef>
            </c:minus>
            <c:spPr>
              <a:noFill/>
              <a:ln w="22225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Ref>
              <c:f>'metals and fungicides'!$AZ$28:$BJ$28</c:f>
              <c:strCache>
                <c:ptCount val="11"/>
                <c:pt idx="0">
                  <c:v>boscalid</c:v>
                </c:pt>
                <c:pt idx="1">
                  <c:v>iprodione</c:v>
                </c:pt>
                <c:pt idx="2">
                  <c:v>fenhexamid</c:v>
                </c:pt>
                <c:pt idx="3">
                  <c:v>Cu</c:v>
                </c:pt>
                <c:pt idx="4">
                  <c:v>Fe</c:v>
                </c:pt>
                <c:pt idx="5">
                  <c:v>boscalid + Cu</c:v>
                </c:pt>
                <c:pt idx="6">
                  <c:v>iprodione+Cu</c:v>
                </c:pt>
                <c:pt idx="7">
                  <c:v>fenhexamid+Cu</c:v>
                </c:pt>
                <c:pt idx="8">
                  <c:v>boscalid + Fe</c:v>
                </c:pt>
                <c:pt idx="9">
                  <c:v>iprodione + Fe</c:v>
                </c:pt>
                <c:pt idx="10">
                  <c:v>fenhexamid + Fe</c:v>
                </c:pt>
              </c:strCache>
            </c:strRef>
          </c:cat>
          <c:val>
            <c:numRef>
              <c:f>'metals and fungicides'!$AZ$31:$BJ$31</c:f>
              <c:numCache>
                <c:formatCode>General</c:formatCode>
                <c:ptCount val="11"/>
                <c:pt idx="0">
                  <c:v>92.21051477383682</c:v>
                </c:pt>
                <c:pt idx="1">
                  <c:v>87.246263682137553</c:v>
                </c:pt>
                <c:pt idx="2">
                  <c:v>83.47661614131087</c:v>
                </c:pt>
                <c:pt idx="3" formatCode="0.00000000">
                  <c:v>19.63109354413702</c:v>
                </c:pt>
                <c:pt idx="4">
                  <c:v>24.57067371202114</c:v>
                </c:pt>
                <c:pt idx="5">
                  <c:v>79.578392621870876</c:v>
                </c:pt>
                <c:pt idx="6">
                  <c:v>83.20158102766797</c:v>
                </c:pt>
                <c:pt idx="7">
                  <c:v>24.736495388669301</c:v>
                </c:pt>
                <c:pt idx="8">
                  <c:v>11.889035667107002</c:v>
                </c:pt>
                <c:pt idx="9">
                  <c:v>22.291941875825632</c:v>
                </c:pt>
                <c:pt idx="10">
                  <c:v>22.159841479524445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B41-4EF4-B25B-CBA2DB0D37A0}"/>
            </c:ext>
          </c:extLst>
        </c:ser>
        <c:ser>
          <c:idx val="3"/>
          <c:order val="3"/>
          <c:tx>
            <c:strRef>
              <c:f>'metals and fungicides'!$AY$32</c:f>
              <c:strCache>
                <c:ptCount val="1"/>
                <c:pt idx="0">
                  <c:v>Bc.ad03</c:v>
                </c:pt>
              </c:strCache>
            </c:strRef>
          </c:tx>
          <c:spPr>
            <a:solidFill>
              <a:schemeClr val="bg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'metals and fungicides'!$AY$41:$BI$41</c:f>
                <c:numCache>
                  <c:formatCode>General</c:formatCode>
                  <c:ptCount val="11"/>
                  <c:pt idx="0">
                    <c:v>2.0138607347524071E-2</c:v>
                  </c:pt>
                  <c:pt idx="1">
                    <c:v>7.0724218118488462</c:v>
                  </c:pt>
                  <c:pt idx="2">
                    <c:v>1.6717614984495988</c:v>
                  </c:pt>
                  <c:pt idx="3">
                    <c:v>1.3677113756025976</c:v>
                  </c:pt>
                  <c:pt idx="4">
                    <c:v>0.99464335002428161</c:v>
                  </c:pt>
                  <c:pt idx="5">
                    <c:v>3.6472303349402773</c:v>
                  </c:pt>
                  <c:pt idx="6">
                    <c:v>2.005976684217158</c:v>
                  </c:pt>
                  <c:pt idx="7">
                    <c:v>5.6512458024395498</c:v>
                  </c:pt>
                  <c:pt idx="8">
                    <c:v>1.2697313411504316</c:v>
                  </c:pt>
                  <c:pt idx="9">
                    <c:v>3.6073397171903387</c:v>
                  </c:pt>
                  <c:pt idx="10">
                    <c:v>2.9678796154479903</c:v>
                  </c:pt>
                </c:numCache>
              </c:numRef>
            </c:plus>
            <c:minus>
              <c:numRef>
                <c:f>'metals and fungicides'!$AY$41:$BI$41</c:f>
                <c:numCache>
                  <c:formatCode>General</c:formatCode>
                  <c:ptCount val="11"/>
                  <c:pt idx="0">
                    <c:v>2.0138607347524071E-2</c:v>
                  </c:pt>
                  <c:pt idx="1">
                    <c:v>7.0724218118488462</c:v>
                  </c:pt>
                  <c:pt idx="2">
                    <c:v>1.6717614984495988</c:v>
                  </c:pt>
                  <c:pt idx="3">
                    <c:v>1.3677113756025976</c:v>
                  </c:pt>
                  <c:pt idx="4">
                    <c:v>0.99464335002428161</c:v>
                  </c:pt>
                  <c:pt idx="5">
                    <c:v>3.6472303349402773</c:v>
                  </c:pt>
                  <c:pt idx="6">
                    <c:v>2.005976684217158</c:v>
                  </c:pt>
                  <c:pt idx="7">
                    <c:v>5.6512458024395498</c:v>
                  </c:pt>
                  <c:pt idx="8">
                    <c:v>1.2697313411504316</c:v>
                  </c:pt>
                  <c:pt idx="9">
                    <c:v>3.6073397171903387</c:v>
                  </c:pt>
                  <c:pt idx="10">
                    <c:v>2.9678796154479903</c:v>
                  </c:pt>
                </c:numCache>
              </c:numRef>
            </c:minus>
            <c:spPr>
              <a:noFill/>
              <a:ln w="22225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Ref>
              <c:f>'metals and fungicides'!$AZ$28:$BJ$28</c:f>
              <c:strCache>
                <c:ptCount val="11"/>
                <c:pt idx="0">
                  <c:v>boscalid</c:v>
                </c:pt>
                <c:pt idx="1">
                  <c:v>iprodione</c:v>
                </c:pt>
                <c:pt idx="2">
                  <c:v>fenhexamid</c:v>
                </c:pt>
                <c:pt idx="3">
                  <c:v>Cu</c:v>
                </c:pt>
                <c:pt idx="4">
                  <c:v>Fe</c:v>
                </c:pt>
                <c:pt idx="5">
                  <c:v>boscalid + Cu</c:v>
                </c:pt>
                <c:pt idx="6">
                  <c:v>iprodione+Cu</c:v>
                </c:pt>
                <c:pt idx="7">
                  <c:v>fenhexamid+Cu</c:v>
                </c:pt>
                <c:pt idx="8">
                  <c:v>boscalid + Fe</c:v>
                </c:pt>
                <c:pt idx="9">
                  <c:v>iprodione + Fe</c:v>
                </c:pt>
                <c:pt idx="10">
                  <c:v>fenhexamid + Fe</c:v>
                </c:pt>
              </c:strCache>
            </c:strRef>
          </c:cat>
          <c:val>
            <c:numRef>
              <c:f>'metals and fungicides'!$AZ$32:$BJ$32</c:f>
              <c:numCache>
                <c:formatCode>General</c:formatCode>
                <c:ptCount val="11"/>
                <c:pt idx="0">
                  <c:v>87.893028024606977</c:v>
                </c:pt>
                <c:pt idx="1">
                  <c:v>88.044155359384916</c:v>
                </c:pt>
                <c:pt idx="2">
                  <c:v>81.775279591628973</c:v>
                </c:pt>
                <c:pt idx="3" formatCode="0.00000000">
                  <c:v>40.780141843971634</c:v>
                </c:pt>
                <c:pt idx="4">
                  <c:v>20.739348370927317</c:v>
                </c:pt>
                <c:pt idx="5">
                  <c:v>83.043197936814948</c:v>
                </c:pt>
                <c:pt idx="6">
                  <c:v>80.593165699548678</c:v>
                </c:pt>
                <c:pt idx="7">
                  <c:v>18.826563507414573</c:v>
                </c:pt>
                <c:pt idx="8">
                  <c:v>5.2631578947368425</c:v>
                </c:pt>
                <c:pt idx="9">
                  <c:v>19.298245614035086</c:v>
                </c:pt>
                <c:pt idx="10">
                  <c:v>18.765664160401002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B41-4EF4-B25B-CBA2DB0D37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49973936"/>
        <c:axId val="649981136"/>
      </c:barChart>
      <c:catAx>
        <c:axId val="64997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349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49981136"/>
        <c:crosses val="autoZero"/>
        <c:auto val="1"/>
        <c:lblAlgn val="ctr"/>
        <c:lblOffset val="100"/>
        <c:noMultiLvlLbl val="0"/>
      </c:catAx>
      <c:valAx>
        <c:axId val="649981136"/>
        <c:scaling>
          <c:orientation val="minMax"/>
          <c:max val="12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1600" b="1"/>
                  <a:t>%</a:t>
                </a:r>
                <a:r>
                  <a:rPr lang="es-CL" sz="1600" b="1" baseline="0"/>
                  <a:t> Survival rate</a:t>
                </a:r>
                <a:endParaRPr lang="es-CL" sz="16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34925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49973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2141553287897939"/>
          <c:y val="6.1723664194257226E-2"/>
          <c:w val="0.16438666292643789"/>
          <c:h val="5.70529331873186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1234847</xdr:colOff>
      <xdr:row>41</xdr:row>
      <xdr:rowOff>12474</xdr:rowOff>
    </xdr:from>
    <xdr:to>
      <xdr:col>52</xdr:col>
      <xdr:colOff>1039813</xdr:colOff>
      <xdr:row>66</xdr:row>
      <xdr:rowOff>11567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B1A3C8EF-D680-EE49-C54B-3E25C084AE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71</xdr:col>
      <xdr:colOff>590550</xdr:colOff>
      <xdr:row>21</xdr:row>
      <xdr:rowOff>133350</xdr:rowOff>
    </xdr:from>
    <xdr:to>
      <xdr:col>78</xdr:col>
      <xdr:colOff>342900</xdr:colOff>
      <xdr:row>37</xdr:row>
      <xdr:rowOff>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24DA1F49-7299-14C1-95B2-01323251727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6004" t="35682" r="50799" b="20302"/>
        <a:stretch/>
      </xdr:blipFill>
      <xdr:spPr>
        <a:xfrm>
          <a:off x="67989450" y="4533900"/>
          <a:ext cx="5619750" cy="3219450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AF4E7-B01C-314E-A5F6-8F8BB77B44FB}">
  <dimension ref="B2:BS75"/>
  <sheetViews>
    <sheetView tabSelected="1" zoomScale="70" zoomScaleNormal="70" workbookViewId="0">
      <selection activeCell="AQ35" sqref="AQ35"/>
    </sheetView>
  </sheetViews>
  <sheetFormatPr baseColWidth="10" defaultRowHeight="15.5" x14ac:dyDescent="0.35"/>
  <cols>
    <col min="5" max="6" width="15.58203125" customWidth="1"/>
    <col min="7" max="7" width="20.58203125" customWidth="1"/>
    <col min="8" max="8" width="16.25" customWidth="1"/>
    <col min="9" max="10" width="15.75" customWidth="1"/>
    <col min="11" max="11" width="16" customWidth="1"/>
    <col min="22" max="22" width="16.75" customWidth="1"/>
    <col min="23" max="23" width="18" customWidth="1"/>
    <col min="24" max="24" width="16.25" customWidth="1"/>
    <col min="25" max="25" width="19" customWidth="1"/>
    <col min="26" max="26" width="18.75" customWidth="1"/>
    <col min="29" max="29" width="23.25" customWidth="1"/>
    <col min="34" max="34" width="19.75" customWidth="1"/>
    <col min="35" max="35" width="18.5" customWidth="1"/>
    <col min="36" max="36" width="15.75" customWidth="1"/>
    <col min="39" max="39" width="20.25" customWidth="1"/>
    <col min="40" max="40" width="16" customWidth="1"/>
    <col min="41" max="41" width="19.5" customWidth="1"/>
    <col min="42" max="42" width="27.25" customWidth="1"/>
    <col min="43" max="43" width="22.75" customWidth="1"/>
    <col min="52" max="52" width="19.25" customWidth="1"/>
    <col min="53" max="53" width="16.75" customWidth="1"/>
    <col min="54" max="54" width="24" customWidth="1"/>
    <col min="55" max="55" width="19.25" customWidth="1"/>
    <col min="56" max="56" width="21" customWidth="1"/>
    <col min="57" max="57" width="27.75" customWidth="1"/>
    <col min="58" max="58" width="22.83203125" customWidth="1"/>
    <col min="59" max="59" width="16.83203125" customWidth="1"/>
    <col min="60" max="60" width="22" customWidth="1"/>
    <col min="61" max="61" width="16.5" customWidth="1"/>
    <col min="62" max="62" width="22" customWidth="1"/>
    <col min="66" max="66" width="20.25" customWidth="1"/>
    <col min="67" max="67" width="20" customWidth="1"/>
    <col min="68" max="68" width="15.75" customWidth="1"/>
    <col min="69" max="71" width="15.75" bestFit="1" customWidth="1"/>
  </cols>
  <sheetData>
    <row r="2" spans="2:54" x14ac:dyDescent="0.35">
      <c r="C2" s="5" t="s">
        <v>35</v>
      </c>
      <c r="D2" s="5"/>
      <c r="E2" s="5"/>
    </row>
    <row r="4" spans="2:54" x14ac:dyDescent="0.35">
      <c r="D4" s="28" t="s">
        <v>0</v>
      </c>
      <c r="E4" s="28" t="s">
        <v>0</v>
      </c>
      <c r="F4" s="28" t="s">
        <v>27</v>
      </c>
      <c r="G4" s="28" t="s">
        <v>34</v>
      </c>
      <c r="H4" s="28" t="s">
        <v>2</v>
      </c>
      <c r="I4" s="28" t="s">
        <v>2</v>
      </c>
      <c r="J4" s="28" t="s">
        <v>3</v>
      </c>
      <c r="K4" s="28" t="s">
        <v>3</v>
      </c>
      <c r="L4" s="28" t="s">
        <v>4</v>
      </c>
      <c r="M4" s="28" t="s">
        <v>5</v>
      </c>
      <c r="N4" s="28" t="s">
        <v>6</v>
      </c>
      <c r="O4" s="28" t="s">
        <v>7</v>
      </c>
      <c r="R4" s="33"/>
      <c r="S4" s="33" t="s">
        <v>4</v>
      </c>
      <c r="T4" s="33" t="s">
        <v>5</v>
      </c>
      <c r="U4" s="33" t="s">
        <v>6</v>
      </c>
      <c r="V4" s="33" t="s">
        <v>0</v>
      </c>
      <c r="W4" s="33" t="s">
        <v>27</v>
      </c>
      <c r="X4" s="33" t="s">
        <v>2</v>
      </c>
      <c r="Y4" s="33" t="s">
        <v>33</v>
      </c>
      <c r="Z4" t="s">
        <v>19</v>
      </c>
    </row>
    <row r="5" spans="2:54" x14ac:dyDescent="0.35">
      <c r="C5" s="29"/>
      <c r="D5" s="30">
        <v>1</v>
      </c>
      <c r="E5" s="30">
        <v>2</v>
      </c>
      <c r="F5" s="30">
        <v>3</v>
      </c>
      <c r="G5" s="30">
        <v>4</v>
      </c>
      <c r="H5" s="30">
        <v>5</v>
      </c>
      <c r="I5" s="30">
        <v>6</v>
      </c>
      <c r="J5" s="30">
        <v>7</v>
      </c>
      <c r="K5" s="30">
        <v>8</v>
      </c>
      <c r="L5" s="30">
        <v>9</v>
      </c>
      <c r="M5" s="30">
        <v>10</v>
      </c>
      <c r="N5" s="30">
        <v>11</v>
      </c>
      <c r="O5" s="30">
        <v>12</v>
      </c>
      <c r="Q5" t="s">
        <v>32</v>
      </c>
      <c r="R5" s="2" t="s">
        <v>8</v>
      </c>
      <c r="S5" s="2">
        <f t="shared" ref="S5:U12" si="0">H19</f>
        <v>0.46599999999999997</v>
      </c>
      <c r="T5" s="2">
        <f t="shared" si="0"/>
        <v>0.65149999999999997</v>
      </c>
      <c r="U5" s="2">
        <f t="shared" si="0"/>
        <v>0.61</v>
      </c>
      <c r="V5" s="2">
        <f t="shared" ref="V5:Y6" si="1">D19</f>
        <v>0.47724999999999995</v>
      </c>
      <c r="W5" s="2">
        <f t="shared" si="1"/>
        <v>0.13975000000000001</v>
      </c>
      <c r="X5" s="2">
        <f t="shared" si="1"/>
        <v>0.42525000000000002</v>
      </c>
      <c r="Y5" s="2">
        <f t="shared" si="1"/>
        <v>0.17075000000000001</v>
      </c>
      <c r="Z5" s="2">
        <v>0.81850000000000001</v>
      </c>
    </row>
    <row r="6" spans="2:54" x14ac:dyDescent="0.35">
      <c r="B6" t="s">
        <v>32</v>
      </c>
      <c r="C6" s="30" t="s">
        <v>8</v>
      </c>
      <c r="D6" s="31">
        <v>0.504</v>
      </c>
      <c r="E6" s="31">
        <v>0.505</v>
      </c>
      <c r="F6" s="31">
        <v>0.14599999999999999</v>
      </c>
      <c r="G6" s="31">
        <v>0.13200000000000001</v>
      </c>
      <c r="H6" s="31">
        <v>0.375</v>
      </c>
      <c r="I6" s="31">
        <v>0.53300000000000003</v>
      </c>
      <c r="J6" s="31">
        <v>0.27300000000000002</v>
      </c>
      <c r="K6" s="31">
        <v>0.16800000000000001</v>
      </c>
      <c r="L6" s="31">
        <v>0.627</v>
      </c>
      <c r="M6" s="31">
        <v>0.66600000000000004</v>
      </c>
      <c r="N6" s="31">
        <v>0.60399999999999998</v>
      </c>
      <c r="O6" s="31">
        <v>0.79</v>
      </c>
      <c r="P6" s="1"/>
      <c r="R6" s="2" t="s">
        <v>12</v>
      </c>
      <c r="S6" s="2">
        <f t="shared" si="0"/>
        <v>0.22768838354206841</v>
      </c>
      <c r="T6" s="2">
        <f t="shared" si="0"/>
        <v>2.0506096654409896E-2</v>
      </c>
      <c r="U6" s="2">
        <f t="shared" si="0"/>
        <v>8.4852813742385784E-3</v>
      </c>
      <c r="V6" s="2">
        <f t="shared" si="1"/>
        <v>4.5353243176940145E-2</v>
      </c>
      <c r="W6" s="2">
        <f t="shared" si="1"/>
        <v>4.5682783044235224E-2</v>
      </c>
      <c r="X6" s="2">
        <f t="shared" si="1"/>
        <v>0.13989609239241324</v>
      </c>
      <c r="Y6" s="2">
        <f t="shared" si="1"/>
        <v>7.3513604183171391E-2</v>
      </c>
      <c r="Z6" s="2">
        <v>4.030508652763317E-2</v>
      </c>
    </row>
    <row r="7" spans="2:54" x14ac:dyDescent="0.35">
      <c r="C7" s="30" t="s">
        <v>8</v>
      </c>
      <c r="D7" s="31">
        <v>0.49</v>
      </c>
      <c r="E7" s="31">
        <v>0.41</v>
      </c>
      <c r="F7" s="31">
        <v>8.5000000000000006E-2</v>
      </c>
      <c r="G7" s="31">
        <v>0.19600000000000001</v>
      </c>
      <c r="H7" s="31">
        <v>0.54299999999999993</v>
      </c>
      <c r="I7" s="31">
        <v>0.25</v>
      </c>
      <c r="J7" s="31">
        <v>0.14100000000000001</v>
      </c>
      <c r="K7" s="31">
        <v>0.10099999999999999</v>
      </c>
      <c r="L7" s="31">
        <v>0.30499999999999999</v>
      </c>
      <c r="M7" s="31">
        <v>0.63700000000000001</v>
      </c>
      <c r="N7" s="31">
        <v>0.61599999999999999</v>
      </c>
      <c r="O7" s="31">
        <v>0.84699999999999998</v>
      </c>
      <c r="P7" s="1"/>
      <c r="Q7" t="s">
        <v>29</v>
      </c>
      <c r="R7" s="2" t="s">
        <v>9</v>
      </c>
      <c r="S7" s="2">
        <f t="shared" si="0"/>
        <v>0.64400000000000002</v>
      </c>
      <c r="T7" s="2">
        <f t="shared" si="0"/>
        <v>0.7004999999999999</v>
      </c>
      <c r="U7" s="2">
        <f t="shared" si="0"/>
        <v>0.61699999999999999</v>
      </c>
      <c r="V7" s="2">
        <v>0.32550000000000001</v>
      </c>
      <c r="W7" s="2">
        <f t="shared" ref="W7:Y12" si="2">E21</f>
        <v>5.2000000000000005E-2</v>
      </c>
      <c r="X7" s="2">
        <f t="shared" si="2"/>
        <v>0.33800000000000002</v>
      </c>
      <c r="Y7" s="2">
        <f t="shared" si="2"/>
        <v>0.31375000000000003</v>
      </c>
      <c r="Z7" s="2">
        <v>0.80800000000000005</v>
      </c>
    </row>
    <row r="8" spans="2:54" x14ac:dyDescent="0.35">
      <c r="B8" t="s">
        <v>29</v>
      </c>
      <c r="C8" s="30" t="s">
        <v>9</v>
      </c>
      <c r="D8" s="31">
        <v>0.33800000000000002</v>
      </c>
      <c r="E8" s="31">
        <v>0.34500000000000003</v>
      </c>
      <c r="F8" s="31">
        <v>5.5000000000000007E-2</v>
      </c>
      <c r="G8" s="31">
        <v>4.7E-2</v>
      </c>
      <c r="H8" s="31">
        <v>0.17799999999999999</v>
      </c>
      <c r="I8" s="31">
        <v>0.309</v>
      </c>
      <c r="J8" s="31">
        <v>0.14300000000000002</v>
      </c>
      <c r="K8" s="31">
        <v>0.47399999999999998</v>
      </c>
      <c r="L8" s="31">
        <v>0.63400000000000001</v>
      </c>
      <c r="M8" s="31">
        <v>0.70099999999999996</v>
      </c>
      <c r="N8" s="31">
        <v>0.61099999999999999</v>
      </c>
      <c r="O8" s="31">
        <v>0.83299999999999996</v>
      </c>
      <c r="P8" s="1"/>
      <c r="R8" s="2" t="s">
        <v>12</v>
      </c>
      <c r="S8" s="2">
        <f t="shared" si="0"/>
        <v>1.4142135623730963E-2</v>
      </c>
      <c r="T8" s="2">
        <f t="shared" si="0"/>
        <v>7.0710678118654816E-4</v>
      </c>
      <c r="U8" s="2">
        <f t="shared" si="0"/>
        <v>8.4852813742385784E-3</v>
      </c>
      <c r="V8" s="2">
        <v>9.0540966786679819E-2</v>
      </c>
      <c r="W8" s="2">
        <f t="shared" si="2"/>
        <v>4.7609522856952354E-3</v>
      </c>
      <c r="X8" s="2">
        <f t="shared" si="2"/>
        <v>0.12171825390356751</v>
      </c>
      <c r="Y8" s="2">
        <f t="shared" si="2"/>
        <v>0.13568191969946958</v>
      </c>
      <c r="Z8" s="2">
        <v>3.5355339059327327E-2</v>
      </c>
    </row>
    <row r="9" spans="2:54" x14ac:dyDescent="0.35">
      <c r="C9" s="30" t="s">
        <v>9</v>
      </c>
      <c r="D9" s="31">
        <v>0.20100000000000001</v>
      </c>
      <c r="E9" s="31">
        <v>0.41799999999999998</v>
      </c>
      <c r="F9" s="31">
        <v>5.7000000000000002E-2</v>
      </c>
      <c r="G9" s="31">
        <v>4.9000000000000002E-2</v>
      </c>
      <c r="H9" s="31">
        <v>0.42399999999999999</v>
      </c>
      <c r="I9" s="31">
        <v>0.441</v>
      </c>
      <c r="J9" s="31">
        <v>0.33200000000000002</v>
      </c>
      <c r="K9" s="31">
        <v>0.30599999999999999</v>
      </c>
      <c r="L9" s="31">
        <v>0.65400000000000003</v>
      </c>
      <c r="M9" s="31">
        <v>0.7</v>
      </c>
      <c r="N9" s="31">
        <v>0.623</v>
      </c>
      <c r="O9" s="31">
        <v>0.78300000000000003</v>
      </c>
      <c r="P9" s="1"/>
      <c r="Q9" t="s">
        <v>30</v>
      </c>
      <c r="R9" s="2" t="s">
        <v>10</v>
      </c>
      <c r="S9" s="2">
        <f t="shared" si="0"/>
        <v>0.73350000000000004</v>
      </c>
      <c r="T9" s="2">
        <f t="shared" si="0"/>
        <v>0.60399999999999998</v>
      </c>
      <c r="U9" s="2">
        <f t="shared" si="0"/>
        <v>0.63149999999999995</v>
      </c>
      <c r="V9" s="2">
        <f>D23</f>
        <v>0.14899999999999999</v>
      </c>
      <c r="W9" s="2">
        <f t="shared" si="2"/>
        <v>3.5999999999999997E-2</v>
      </c>
      <c r="X9" s="2">
        <f t="shared" si="2"/>
        <v>0.34924999999999995</v>
      </c>
      <c r="Y9" s="2">
        <f t="shared" si="2"/>
        <v>0.18775</v>
      </c>
      <c r="Z9" s="2">
        <v>0.7589999999999999</v>
      </c>
    </row>
    <row r="10" spans="2:54" x14ac:dyDescent="0.35">
      <c r="B10" t="s">
        <v>30</v>
      </c>
      <c r="C10" s="30" t="s">
        <v>10</v>
      </c>
      <c r="D10" s="31">
        <v>0.15000000000000002</v>
      </c>
      <c r="E10" s="31">
        <v>0.13900000000000001</v>
      </c>
      <c r="F10" s="31">
        <v>3.1E-2</v>
      </c>
      <c r="G10" s="31">
        <v>2.7999999999999997E-2</v>
      </c>
      <c r="H10" s="31">
        <v>0.11600000000000001</v>
      </c>
      <c r="I10" s="31">
        <v>0.55399999999999994</v>
      </c>
      <c r="J10" s="31">
        <v>0.16899999999999998</v>
      </c>
      <c r="K10" s="31">
        <v>0.24399999999999999</v>
      </c>
      <c r="L10" s="31">
        <v>0.76500000000000001</v>
      </c>
      <c r="M10" s="31">
        <v>0.57699999999999996</v>
      </c>
      <c r="N10" s="31">
        <v>0.61099999999999999</v>
      </c>
      <c r="O10" s="31">
        <v>0.73499999999999999</v>
      </c>
      <c r="P10" s="1"/>
      <c r="R10" s="2" t="s">
        <v>12</v>
      </c>
      <c r="S10" s="2">
        <f t="shared" si="0"/>
        <v>4.4547727214752537E-2</v>
      </c>
      <c r="T10" s="2">
        <f t="shared" si="0"/>
        <v>3.8183766184073605E-2</v>
      </c>
      <c r="U10" s="2">
        <f t="shared" si="0"/>
        <v>2.8991378028648474E-2</v>
      </c>
      <c r="V10" s="2">
        <f>D24</f>
        <v>2.4262453846770581E-2</v>
      </c>
      <c r="W10" s="2">
        <f t="shared" si="2"/>
        <v>1.3391539617733782E-2</v>
      </c>
      <c r="X10" s="2">
        <f t="shared" si="2"/>
        <v>0.21898154412339557</v>
      </c>
      <c r="Y10" s="2">
        <f t="shared" si="2"/>
        <v>6.2345141484053714E-2</v>
      </c>
      <c r="Z10" s="2">
        <v>3.394112549695423E-2</v>
      </c>
    </row>
    <row r="11" spans="2:54" x14ac:dyDescent="0.35">
      <c r="C11" s="30" t="s">
        <v>10</v>
      </c>
      <c r="D11" s="31">
        <v>0.182</v>
      </c>
      <c r="E11" s="31">
        <v>0.12499999999999999</v>
      </c>
      <c r="F11" s="31">
        <v>5.6000000000000001E-2</v>
      </c>
      <c r="G11" s="31">
        <v>2.8999999999999998E-2</v>
      </c>
      <c r="H11" s="31">
        <v>0.5169999999999999</v>
      </c>
      <c r="I11" s="31">
        <v>0.21000000000000002</v>
      </c>
      <c r="J11" s="31">
        <v>0.23000000000000004</v>
      </c>
      <c r="K11" s="31">
        <v>0.108</v>
      </c>
      <c r="L11" s="31">
        <v>0.70199999999999996</v>
      </c>
      <c r="M11" s="31">
        <v>0.63100000000000001</v>
      </c>
      <c r="N11" s="31">
        <v>0.65200000000000002</v>
      </c>
      <c r="O11" s="31">
        <v>0.78299999999999992</v>
      </c>
      <c r="P11" s="1"/>
      <c r="Q11" t="s">
        <v>31</v>
      </c>
      <c r="R11" s="2" t="s">
        <v>11</v>
      </c>
      <c r="S11" s="2">
        <f t="shared" si="0"/>
        <v>0.68149999999999999</v>
      </c>
      <c r="T11" s="2">
        <f t="shared" si="0"/>
        <v>0.64399999999999991</v>
      </c>
      <c r="U11" s="2">
        <f t="shared" si="0"/>
        <v>0.625</v>
      </c>
      <c r="V11" s="2">
        <f>D25</f>
        <v>0.31625000000000003</v>
      </c>
      <c r="W11" s="2">
        <f t="shared" si="2"/>
        <v>9.4250000000000014E-2</v>
      </c>
      <c r="X11" s="2">
        <f t="shared" si="2"/>
        <v>0.13300000000000001</v>
      </c>
      <c r="Y11" s="2">
        <f t="shared" si="2"/>
        <v>0.14600000000000002</v>
      </c>
      <c r="Z11" s="2">
        <v>0.77549999999999997</v>
      </c>
      <c r="AC11" s="18" t="s">
        <v>38</v>
      </c>
      <c r="AD11" s="18"/>
    </row>
    <row r="12" spans="2:54" x14ac:dyDescent="0.35">
      <c r="B12" t="s">
        <v>31</v>
      </c>
      <c r="C12" s="30" t="s">
        <v>11</v>
      </c>
      <c r="D12" s="31">
        <v>0.32400000000000001</v>
      </c>
      <c r="E12" s="31">
        <v>0.29199999999999998</v>
      </c>
      <c r="F12" s="31">
        <v>3.9E-2</v>
      </c>
      <c r="G12" s="31">
        <v>0.16300000000000001</v>
      </c>
      <c r="H12" s="31">
        <v>0.19500000000000001</v>
      </c>
      <c r="I12" s="31">
        <v>0.12200000000000001</v>
      </c>
      <c r="J12" s="31">
        <v>0.21100000000000002</v>
      </c>
      <c r="K12" s="31">
        <v>0.12499999999999999</v>
      </c>
      <c r="L12" s="31">
        <v>0.67400000000000004</v>
      </c>
      <c r="M12" s="31">
        <v>0.624</v>
      </c>
      <c r="N12" s="31">
        <v>0.63600000000000001</v>
      </c>
      <c r="O12" s="31">
        <v>0.76</v>
      </c>
      <c r="P12" s="1"/>
      <c r="R12" s="2" t="s">
        <v>12</v>
      </c>
      <c r="S12" s="2">
        <f t="shared" si="0"/>
        <v>1.0606601717798144E-2</v>
      </c>
      <c r="T12" s="2">
        <f t="shared" si="0"/>
        <v>2.8284271247461849E-2</v>
      </c>
      <c r="U12" s="2">
        <f t="shared" si="0"/>
        <v>1.555634918610406E-2</v>
      </c>
      <c r="V12" s="2">
        <f>D26</f>
        <v>5.7436196485027208E-2</v>
      </c>
      <c r="W12" s="2">
        <f t="shared" si="2"/>
        <v>5.1298960353337891E-2</v>
      </c>
      <c r="X12" s="2">
        <f t="shared" si="2"/>
        <v>4.2606728733069039E-2</v>
      </c>
      <c r="Y12" s="2">
        <f t="shared" si="2"/>
        <v>4.3825411197918704E-2</v>
      </c>
      <c r="Z12" s="2">
        <v>2.1920310216782913E-2</v>
      </c>
    </row>
    <row r="13" spans="2:54" x14ac:dyDescent="0.35">
      <c r="C13" s="30" t="s">
        <v>11</v>
      </c>
      <c r="D13" s="31">
        <v>0.25700000000000001</v>
      </c>
      <c r="E13" s="31">
        <v>0.39200000000000002</v>
      </c>
      <c r="F13" s="31">
        <v>9.1000000000000011E-2</v>
      </c>
      <c r="G13" s="31">
        <v>8.4000000000000005E-2</v>
      </c>
      <c r="H13" s="31">
        <v>9.799999999999999E-2</v>
      </c>
      <c r="I13" s="31">
        <v>0.11700000000000001</v>
      </c>
      <c r="J13" s="31">
        <v>0.11600000000000001</v>
      </c>
      <c r="K13" s="31">
        <v>0.13200000000000001</v>
      </c>
      <c r="L13" s="31">
        <v>0.68899999999999995</v>
      </c>
      <c r="M13" s="31">
        <v>0.66399999999999992</v>
      </c>
      <c r="N13" s="31">
        <v>0.61399999999999999</v>
      </c>
      <c r="O13" s="31">
        <v>0.79099999999999993</v>
      </c>
      <c r="P13" s="1"/>
      <c r="AX13" s="18" t="s">
        <v>39</v>
      </c>
      <c r="AY13" s="18"/>
      <c r="AZ13" s="18"/>
      <c r="BA13" s="18"/>
      <c r="BB13" s="18"/>
    </row>
    <row r="15" spans="2:54" x14ac:dyDescent="0.35">
      <c r="R15" s="36" t="s">
        <v>36</v>
      </c>
      <c r="S15" s="36"/>
      <c r="AC15" s="13" t="s">
        <v>18</v>
      </c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34" t="s">
        <v>28</v>
      </c>
      <c r="AS15" s="34"/>
      <c r="AT15" s="34"/>
    </row>
    <row r="16" spans="2:54" x14ac:dyDescent="0.35">
      <c r="C16" s="5" t="s">
        <v>35</v>
      </c>
      <c r="D16" s="5"/>
      <c r="E16" s="5"/>
      <c r="R16" s="2" t="s">
        <v>18</v>
      </c>
      <c r="S16" s="2"/>
      <c r="T16" s="2"/>
      <c r="U16" s="2"/>
      <c r="V16" s="2"/>
      <c r="W16" s="2"/>
      <c r="X16" s="2"/>
      <c r="Y16" s="2"/>
      <c r="AC16" s="13"/>
      <c r="AD16" s="9" t="s">
        <v>20</v>
      </c>
      <c r="AE16" s="9" t="s">
        <v>5</v>
      </c>
      <c r="AF16" s="9" t="s">
        <v>21</v>
      </c>
      <c r="AG16" s="9" t="s">
        <v>0</v>
      </c>
      <c r="AH16" s="9" t="s">
        <v>22</v>
      </c>
      <c r="AI16" s="9" t="s">
        <v>2</v>
      </c>
      <c r="AJ16" s="9" t="s">
        <v>23</v>
      </c>
      <c r="AK16" s="9" t="s">
        <v>13</v>
      </c>
      <c r="AL16" s="13" t="s">
        <v>20</v>
      </c>
      <c r="AM16" s="13" t="s">
        <v>5</v>
      </c>
      <c r="AN16" s="13" t="s">
        <v>21</v>
      </c>
      <c r="AO16" s="13" t="s">
        <v>24</v>
      </c>
      <c r="AP16" s="13" t="s">
        <v>25</v>
      </c>
      <c r="AQ16" s="13" t="s">
        <v>26</v>
      </c>
      <c r="AR16" s="13" t="s">
        <v>20</v>
      </c>
      <c r="AS16" s="14" t="s">
        <v>5</v>
      </c>
      <c r="AT16" s="14" t="s">
        <v>21</v>
      </c>
      <c r="AX16" t="s">
        <v>18</v>
      </c>
    </row>
    <row r="17" spans="2:70" x14ac:dyDescent="0.35">
      <c r="R17" s="2"/>
      <c r="S17" s="32" t="s">
        <v>20</v>
      </c>
      <c r="T17" s="32" t="s">
        <v>5</v>
      </c>
      <c r="U17" s="32" t="s">
        <v>21</v>
      </c>
      <c r="V17" s="32" t="s">
        <v>0</v>
      </c>
      <c r="W17" s="32" t="s">
        <v>22</v>
      </c>
      <c r="X17" s="32" t="s">
        <v>2</v>
      </c>
      <c r="Y17" s="32" t="s">
        <v>23</v>
      </c>
      <c r="AB17" t="s">
        <v>32</v>
      </c>
      <c r="AC17" s="15" t="s">
        <v>8</v>
      </c>
      <c r="AD17" s="8">
        <f>S5*100/0.8185</f>
        <v>56.933414783139881</v>
      </c>
      <c r="AE17" s="8">
        <f t="shared" ref="AE17:AF17" si="3">T5*100/0.8185</f>
        <v>79.596823457544275</v>
      </c>
      <c r="AF17" s="8">
        <f t="shared" si="3"/>
        <v>74.526572999389131</v>
      </c>
      <c r="AG17" s="8">
        <f>V5*100/0.8185</f>
        <v>58.307880268784352</v>
      </c>
      <c r="AH17" s="8">
        <f>W5*100/0.8185</f>
        <v>17.073915699450215</v>
      </c>
      <c r="AI17" s="8">
        <f t="shared" ref="AH17:AJ18" si="4">X5*100/0.8185</f>
        <v>51.954795357361022</v>
      </c>
      <c r="AJ17" s="8">
        <f t="shared" si="4"/>
        <v>20.861331704337207</v>
      </c>
      <c r="AK17" s="8">
        <f>(D54*100/K54)</f>
        <v>8.3798882681564262</v>
      </c>
      <c r="AL17" s="8">
        <f>(H54*100)/K54</f>
        <v>83.296089385474872</v>
      </c>
      <c r="AM17" s="8">
        <f>(I54*100)/K54</f>
        <v>84.469273743016757</v>
      </c>
      <c r="AN17" s="8">
        <f>(J54*100)/K54</f>
        <v>72.067039106145245</v>
      </c>
      <c r="AO17" s="8">
        <f>(E54*100)/K54</f>
        <v>13.715083798882681</v>
      </c>
      <c r="AP17" s="8">
        <f>(F54*100)/K54</f>
        <v>11.871508379888269</v>
      </c>
      <c r="AQ17" s="8">
        <f>(G54*100)/K54</f>
        <v>16.312849162011176</v>
      </c>
      <c r="AR17" s="8">
        <f>AVERAGE(AD17,AL17)</f>
        <v>70.114752084307383</v>
      </c>
      <c r="AS17" s="8">
        <f>AVERAGE(AE17,AM17)</f>
        <v>82.033048600280523</v>
      </c>
      <c r="AT17" s="8">
        <f>AVERAGE(AF17,AN17)</f>
        <v>73.296806052767181</v>
      </c>
      <c r="AX17" s="2"/>
      <c r="AY17" s="11" t="s">
        <v>0</v>
      </c>
      <c r="AZ17" s="11" t="s">
        <v>22</v>
      </c>
      <c r="BA17" s="11" t="s">
        <v>2</v>
      </c>
      <c r="BB17" s="11" t="s">
        <v>23</v>
      </c>
      <c r="BC17" s="11" t="s">
        <v>13</v>
      </c>
      <c r="BD17" s="11" t="s">
        <v>24</v>
      </c>
      <c r="BE17" s="11" t="s">
        <v>25</v>
      </c>
      <c r="BF17" s="16" t="s">
        <v>26</v>
      </c>
      <c r="BG17" s="11" t="s">
        <v>20</v>
      </c>
      <c r="BH17" s="11" t="s">
        <v>5</v>
      </c>
      <c r="BI17" s="11" t="s">
        <v>21</v>
      </c>
    </row>
    <row r="18" spans="2:70" x14ac:dyDescent="0.35">
      <c r="C18" s="2"/>
      <c r="D18" s="32" t="s">
        <v>0</v>
      </c>
      <c r="E18" s="32" t="s">
        <v>1</v>
      </c>
      <c r="F18" s="32" t="s">
        <v>2</v>
      </c>
      <c r="G18" s="32" t="s">
        <v>3</v>
      </c>
      <c r="H18" s="32" t="s">
        <v>4</v>
      </c>
      <c r="I18" s="32" t="s">
        <v>5</v>
      </c>
      <c r="J18" s="32" t="s">
        <v>6</v>
      </c>
      <c r="K18" s="32" t="s">
        <v>7</v>
      </c>
      <c r="Q18" t="s">
        <v>32</v>
      </c>
      <c r="R18" s="12" t="s">
        <v>8</v>
      </c>
      <c r="S18" s="2">
        <f>S5*100/0.8185</f>
        <v>56.933414783139881</v>
      </c>
      <c r="T18" s="2">
        <f t="shared" ref="T18:Y19" si="5">T5*100/0.8185</f>
        <v>79.596823457544275</v>
      </c>
      <c r="U18" s="2">
        <f>U5*100/0.8185</f>
        <v>74.526572999389131</v>
      </c>
      <c r="V18" s="2">
        <f>V5*100/0.8185</f>
        <v>58.307880268784352</v>
      </c>
      <c r="W18" s="2">
        <f>W5*100/0.8185</f>
        <v>17.073915699450215</v>
      </c>
      <c r="X18" s="2">
        <f t="shared" si="5"/>
        <v>51.954795357361022</v>
      </c>
      <c r="Y18" s="2">
        <f t="shared" si="5"/>
        <v>20.861331704337207</v>
      </c>
      <c r="AC18" s="15" t="s">
        <v>12</v>
      </c>
      <c r="AD18" s="8">
        <f>S6*100/0.8185</f>
        <v>27.817762192067004</v>
      </c>
      <c r="AE18" s="8">
        <f t="shared" ref="AE18:AF18" si="6">T6*100/0.8185</f>
        <v>2.5053264086023086</v>
      </c>
      <c r="AF18" s="8">
        <f t="shared" si="6"/>
        <v>1.0366867897664727</v>
      </c>
      <c r="AG18" s="8">
        <f>V6*100/0.8185</f>
        <v>5.5410193252217645</v>
      </c>
      <c r="AH18" s="8">
        <f t="shared" si="4"/>
        <v>5.5812807628876264</v>
      </c>
      <c r="AI18" s="8">
        <f t="shared" si="4"/>
        <v>17.09176449510241</v>
      </c>
      <c r="AJ18" s="8">
        <f t="shared" si="4"/>
        <v>8.9815032600087221</v>
      </c>
      <c r="AK18" s="8">
        <f>(D55*100/K54)</f>
        <v>0.9524552590349662</v>
      </c>
      <c r="AL18" s="8">
        <f>(H55*100)/K54</f>
        <v>3.3972728034660973</v>
      </c>
      <c r="AM18" s="8">
        <f>(I55*100)/K54</f>
        <v>5.3724314101324238</v>
      </c>
      <c r="AN18" s="8">
        <f>(J55*100)/K54</f>
        <v>3.1602537706661367</v>
      </c>
      <c r="AO18" s="8">
        <f>(E55*100)/K54</f>
        <v>3.6198071003169083</v>
      </c>
      <c r="AP18" s="8">
        <f>(F55*100)/K54</f>
        <v>4.9729039113256821</v>
      </c>
      <c r="AQ18" s="8">
        <f>(G55*100)/K54</f>
        <v>4.622152492660514</v>
      </c>
      <c r="AR18" s="8">
        <f>STDEVA(AD17,AL17)</f>
        <v>18.641225981525388</v>
      </c>
      <c r="AS18" s="8">
        <f t="shared" ref="AS18:AT18" si="7">STDEVA(AE17,AM17)</f>
        <v>3.4453426378519212</v>
      </c>
      <c r="AT18" s="8">
        <f t="shared" si="7"/>
        <v>1.7391530944709022</v>
      </c>
      <c r="AW18" t="s">
        <v>32</v>
      </c>
      <c r="AX18" s="2" t="s">
        <v>8</v>
      </c>
      <c r="AY18" s="2">
        <f>AG17</f>
        <v>58.307880268784352</v>
      </c>
      <c r="AZ18" s="2">
        <f>AH17</f>
        <v>17.073915699450215</v>
      </c>
      <c r="BA18" s="2">
        <f t="shared" ref="AZ18:BB25" si="8">AI17</f>
        <v>51.954795357361022</v>
      </c>
      <c r="BB18" s="2">
        <f>AJ17</f>
        <v>20.861331704337207</v>
      </c>
      <c r="BC18" s="2">
        <f>AK17</f>
        <v>8.3798882681564262</v>
      </c>
      <c r="BD18" s="2">
        <f t="shared" ref="BD18:BI18" si="9">AO17</f>
        <v>13.715083798882681</v>
      </c>
      <c r="BE18" s="2">
        <f t="shared" si="9"/>
        <v>11.871508379888269</v>
      </c>
      <c r="BF18" s="2">
        <f t="shared" si="9"/>
        <v>16.312849162011176</v>
      </c>
      <c r="BG18" s="2">
        <f t="shared" si="9"/>
        <v>70.114752084307383</v>
      </c>
      <c r="BH18" s="2">
        <f t="shared" si="9"/>
        <v>82.033048600280523</v>
      </c>
      <c r="BI18" s="2">
        <f t="shared" si="9"/>
        <v>73.296806052767181</v>
      </c>
    </row>
    <row r="19" spans="2:70" x14ac:dyDescent="0.35">
      <c r="B19" t="s">
        <v>32</v>
      </c>
      <c r="C19" s="12" t="s">
        <v>8</v>
      </c>
      <c r="D19" s="2">
        <f>AVERAGE(D6:E7)</f>
        <v>0.47724999999999995</v>
      </c>
      <c r="E19" s="2">
        <f>AVERAGE(F6:G7)</f>
        <v>0.13975000000000001</v>
      </c>
      <c r="F19" s="2">
        <f>AVERAGE(H6:I7)</f>
        <v>0.42525000000000002</v>
      </c>
      <c r="G19" s="2">
        <f>AVERAGE(J6:K7)</f>
        <v>0.17075000000000001</v>
      </c>
      <c r="H19" s="2">
        <f>AVERAGE(L6:L7)</f>
        <v>0.46599999999999997</v>
      </c>
      <c r="I19" s="2">
        <f>AVERAGE(M6:M7)</f>
        <v>0.65149999999999997</v>
      </c>
      <c r="J19" s="2">
        <f>AVERAGE(N6:N7)</f>
        <v>0.61</v>
      </c>
      <c r="K19" s="2">
        <f>AVERAGE(O6:O7)</f>
        <v>0.81850000000000001</v>
      </c>
      <c r="R19" s="12" t="s">
        <v>12</v>
      </c>
      <c r="S19" s="2">
        <f>S6*100/0.8185</f>
        <v>27.817762192067004</v>
      </c>
      <c r="T19" s="2">
        <f t="shared" si="5"/>
        <v>2.5053264086023086</v>
      </c>
      <c r="U19" s="2">
        <f t="shared" si="5"/>
        <v>1.0366867897664727</v>
      </c>
      <c r="V19" s="2"/>
      <c r="W19" s="2"/>
      <c r="X19" s="2"/>
      <c r="Y19" s="2"/>
      <c r="AB19" t="s">
        <v>29</v>
      </c>
      <c r="AC19" s="15" t="s">
        <v>9</v>
      </c>
      <c r="AD19" s="8">
        <f>S7*100/0.808</f>
        <v>79.702970297029708</v>
      </c>
      <c r="AE19" s="8">
        <f t="shared" ref="AE19:AF19" si="10">T7*100/0.808</f>
        <v>86.695544554455424</v>
      </c>
      <c r="AF19" s="8">
        <f t="shared" si="10"/>
        <v>76.361386138613867</v>
      </c>
      <c r="AG19" s="8">
        <f>V7*100/0.808</f>
        <v>40.284653465346537</v>
      </c>
      <c r="AH19" s="8">
        <f t="shared" ref="AH19:AI19" si="11">T7*100/0.808</f>
        <v>86.695544554455424</v>
      </c>
      <c r="AI19" s="8">
        <f t="shared" si="11"/>
        <v>76.361386138613867</v>
      </c>
      <c r="AJ19" s="8">
        <f>Y7*100/0.808</f>
        <v>38.830445544554458</v>
      </c>
      <c r="AK19" s="8">
        <f>(D56*100/K56)</f>
        <v>6.2714187799862922</v>
      </c>
      <c r="AL19" s="8">
        <f>(H56*100)/K56</f>
        <v>84.372858122001361</v>
      </c>
      <c r="AM19" s="8">
        <f>(I56*100)/K56</f>
        <v>93.351610692254951</v>
      </c>
      <c r="AN19" s="8">
        <f>(J56*100)/K56</f>
        <v>91.501028101439331</v>
      </c>
      <c r="AO19" s="8">
        <f>(E56*100)/K56</f>
        <v>13.708019191226867</v>
      </c>
      <c r="AP19" s="8">
        <f>(F56*100)/K56</f>
        <v>21.315969842357781</v>
      </c>
      <c r="AQ19" s="8">
        <f>(G56*100)/K56</f>
        <v>20.664838930774501</v>
      </c>
      <c r="AR19" s="8">
        <f>AVERAGE(AD19,AL19)</f>
        <v>82.037914209515534</v>
      </c>
      <c r="AS19" s="8">
        <f t="shared" ref="AS19:AT21" si="12">AVERAGE(AE19,AM19)</f>
        <v>90.02357762335518</v>
      </c>
      <c r="AT19" s="8">
        <f t="shared" si="12"/>
        <v>83.931207120026599</v>
      </c>
      <c r="AX19" s="2" t="s">
        <v>12</v>
      </c>
      <c r="AY19" s="2">
        <f t="shared" ref="AY19:AY25" si="13">AG18</f>
        <v>5.5410193252217645</v>
      </c>
      <c r="AZ19" s="2">
        <f t="shared" si="8"/>
        <v>5.5812807628876264</v>
      </c>
      <c r="BA19" s="2">
        <f t="shared" si="8"/>
        <v>17.09176449510241</v>
      </c>
      <c r="BB19" s="2">
        <f t="shared" si="8"/>
        <v>8.9815032600087221</v>
      </c>
      <c r="BC19" s="2">
        <f t="shared" ref="BC19:BC25" si="14">AK18</f>
        <v>0.9524552590349662</v>
      </c>
      <c r="BD19" s="2">
        <f t="shared" ref="BD19:BD25" si="15">AO18</f>
        <v>3.6198071003169083</v>
      </c>
      <c r="BE19" s="2">
        <f t="shared" ref="BE19:BE25" si="16">AP18</f>
        <v>4.9729039113256821</v>
      </c>
      <c r="BF19" s="2">
        <f t="shared" ref="BF19:BF25" si="17">AQ18</f>
        <v>4.622152492660514</v>
      </c>
      <c r="BG19" s="2">
        <f t="shared" ref="BG19:BG25" si="18">AR18</f>
        <v>18.641225981525388</v>
      </c>
      <c r="BH19" s="2">
        <f t="shared" ref="BH19:BH25" si="19">AS18</f>
        <v>3.4453426378519212</v>
      </c>
      <c r="BI19" s="2">
        <f t="shared" ref="BI19:BI25" si="20">AT18</f>
        <v>1.7391530944709022</v>
      </c>
    </row>
    <row r="20" spans="2:70" x14ac:dyDescent="0.35">
      <c r="C20" s="12" t="s">
        <v>12</v>
      </c>
      <c r="D20" s="2">
        <f>STDEV(D6:E7)</f>
        <v>4.5353243176940145E-2</v>
      </c>
      <c r="E20" s="2">
        <f>STDEV(F6:G7)</f>
        <v>4.5682783044235224E-2</v>
      </c>
      <c r="F20" s="2">
        <f>STDEV(H6:I7)</f>
        <v>0.13989609239241324</v>
      </c>
      <c r="G20" s="2">
        <f>STDEV(J6:K7)</f>
        <v>7.3513604183171391E-2</v>
      </c>
      <c r="H20" s="2">
        <f>STDEV(L6:L7)</f>
        <v>0.22768838354206841</v>
      </c>
      <c r="I20" s="2">
        <f>STDEV(M6:M7)</f>
        <v>2.0506096654409896E-2</v>
      </c>
      <c r="J20" s="2">
        <f>STDEV(N6:N7)</f>
        <v>8.4852813742385784E-3</v>
      </c>
      <c r="K20" s="2">
        <f>STDEV(O6:O7)</f>
        <v>4.030508652763317E-2</v>
      </c>
      <c r="Q20" t="s">
        <v>29</v>
      </c>
      <c r="R20" s="12" t="s">
        <v>9</v>
      </c>
      <c r="S20" s="2">
        <f>S7*100/0.808</f>
        <v>79.702970297029708</v>
      </c>
      <c r="T20" s="2">
        <f t="shared" ref="T20:Y21" si="21">T7*100/0.808</f>
        <v>86.695544554455424</v>
      </c>
      <c r="U20" s="2">
        <f t="shared" si="21"/>
        <v>76.361386138613867</v>
      </c>
      <c r="V20" s="2">
        <f>V7*100/0.808</f>
        <v>40.284653465346537</v>
      </c>
      <c r="W20" s="2">
        <f>W7*100/0.808</f>
        <v>6.4356435643564351</v>
      </c>
      <c r="X20" s="2">
        <f t="shared" si="21"/>
        <v>41.831683168316836</v>
      </c>
      <c r="Y20" s="2">
        <f t="shared" si="21"/>
        <v>38.830445544554458</v>
      </c>
      <c r="AC20" s="15" t="s">
        <v>12</v>
      </c>
      <c r="AD20" s="8">
        <f>S8*100/0.808</f>
        <v>1.7502643098676933</v>
      </c>
      <c r="AE20" s="8">
        <f t="shared" ref="AE20:AF20" si="22">T8*100/0.808</f>
        <v>8.7513215493384672E-2</v>
      </c>
      <c r="AF20" s="8">
        <f t="shared" si="22"/>
        <v>1.050158585920616</v>
      </c>
      <c r="AG20" s="8">
        <f>S8*100/0.808</f>
        <v>1.7502643098676933</v>
      </c>
      <c r="AH20" s="8">
        <f t="shared" ref="AH20:AI20" si="23">T8*100/0.808</f>
        <v>8.7513215493384672E-2</v>
      </c>
      <c r="AI20" s="8">
        <f t="shared" si="23"/>
        <v>1.050158585920616</v>
      </c>
      <c r="AJ20" s="8">
        <f>Y8*100/0.808</f>
        <v>16.792316794488809</v>
      </c>
      <c r="AK20" s="8">
        <f>(D57*100/K56)</f>
        <v>2.9344447743122188</v>
      </c>
      <c r="AL20" s="8">
        <f>(H57*100)/K56</f>
        <v>2.2293976651529275</v>
      </c>
      <c r="AM20" s="8">
        <f>(I57*100)/K56</f>
        <v>0.58158199960511159</v>
      </c>
      <c r="AN20" s="8">
        <f>(J57*100)/K56</f>
        <v>3.0048403312930763</v>
      </c>
      <c r="AO20" s="8">
        <f>(E57*100)/K56</f>
        <v>1.3979491469754033</v>
      </c>
      <c r="AP20" s="8">
        <f>(F57*100)/K56</f>
        <v>0.32631612650412872</v>
      </c>
      <c r="AQ20" s="8">
        <f>(G57*100)/K56</f>
        <v>0.67504165879342781</v>
      </c>
      <c r="AR20" s="8">
        <f>STDEVA(AD19,AL19)</f>
        <v>3.3021093484179529</v>
      </c>
      <c r="AS20" s="8">
        <f>STDEVA(AE19,AM19)</f>
        <v>4.706549502064199</v>
      </c>
      <c r="AT20" s="8">
        <f t="shared" ref="AT20" si="24">STDEVA(AF19,AN19)</f>
        <v>10.705343496650299</v>
      </c>
      <c r="AW20" t="s">
        <v>29</v>
      </c>
      <c r="AX20" s="2" t="s">
        <v>9</v>
      </c>
      <c r="AY20" s="2">
        <f t="shared" si="13"/>
        <v>40.284653465346537</v>
      </c>
      <c r="AZ20" s="2">
        <f>AH19</f>
        <v>86.695544554455424</v>
      </c>
      <c r="BA20" s="2">
        <f t="shared" si="8"/>
        <v>76.361386138613867</v>
      </c>
      <c r="BB20" s="2">
        <f t="shared" si="8"/>
        <v>38.830445544554458</v>
      </c>
      <c r="BC20" s="2">
        <f t="shared" si="14"/>
        <v>6.2714187799862922</v>
      </c>
      <c r="BD20" s="2">
        <f t="shared" si="15"/>
        <v>13.708019191226867</v>
      </c>
      <c r="BE20" s="2">
        <f t="shared" si="16"/>
        <v>21.315969842357781</v>
      </c>
      <c r="BF20" s="2">
        <f t="shared" si="17"/>
        <v>20.664838930774501</v>
      </c>
      <c r="BG20" s="2">
        <f t="shared" si="18"/>
        <v>82.037914209515534</v>
      </c>
      <c r="BH20" s="2">
        <f t="shared" si="19"/>
        <v>90.02357762335518</v>
      </c>
      <c r="BI20" s="2">
        <f t="shared" si="20"/>
        <v>83.931207120026599</v>
      </c>
    </row>
    <row r="21" spans="2:70" x14ac:dyDescent="0.35">
      <c r="B21" t="s">
        <v>29</v>
      </c>
      <c r="C21" s="12" t="s">
        <v>9</v>
      </c>
      <c r="D21" s="2">
        <f>AVERAGE(D8:E9)</f>
        <v>0.32550000000000001</v>
      </c>
      <c r="E21" s="2">
        <f>AVERAGE(F8:G9)</f>
        <v>5.2000000000000005E-2</v>
      </c>
      <c r="F21" s="2">
        <f>AVERAGE(H8:I9)</f>
        <v>0.33800000000000002</v>
      </c>
      <c r="G21" s="2">
        <f>AVERAGE(J8:K9)</f>
        <v>0.31375000000000003</v>
      </c>
      <c r="H21" s="2">
        <f>AVERAGE(L8:L9)</f>
        <v>0.64400000000000002</v>
      </c>
      <c r="I21" s="2">
        <f>AVERAGE(M8:M9)</f>
        <v>0.7004999999999999</v>
      </c>
      <c r="J21" s="2">
        <f>AVERAGE(N8:N9)</f>
        <v>0.61699999999999999</v>
      </c>
      <c r="K21" s="2">
        <f>AVERAGE(O8:O9)</f>
        <v>0.80800000000000005</v>
      </c>
      <c r="R21" s="12" t="s">
        <v>12</v>
      </c>
      <c r="S21" s="2">
        <f>S8*100/0.808</f>
        <v>1.7502643098676933</v>
      </c>
      <c r="T21" s="2">
        <f>T8*100/0.808</f>
        <v>8.7513215493384672E-2</v>
      </c>
      <c r="U21" s="2">
        <f t="shared" si="21"/>
        <v>1.050158585920616</v>
      </c>
      <c r="V21" s="2"/>
      <c r="W21" s="2"/>
      <c r="X21" s="2"/>
      <c r="Y21" s="2"/>
      <c r="AB21" t="s">
        <v>30</v>
      </c>
      <c r="AC21" s="15" t="s">
        <v>10</v>
      </c>
      <c r="AD21" s="8">
        <f>S9*100/0.759</f>
        <v>96.640316205533608</v>
      </c>
      <c r="AE21" s="8">
        <f t="shared" ref="AE21:AF21" si="25">T9*100/0.759</f>
        <v>79.578392621870876</v>
      </c>
      <c r="AF21" s="8">
        <f t="shared" si="25"/>
        <v>83.20158102766797</v>
      </c>
      <c r="AG21" s="8">
        <f>V9*100/0.759</f>
        <v>19.63109354413702</v>
      </c>
      <c r="AH21" s="8">
        <f t="shared" ref="AH21:AI21" si="26">T9*100/0.759</f>
        <v>79.578392621870876</v>
      </c>
      <c r="AI21" s="8">
        <f t="shared" si="26"/>
        <v>83.20158102766797</v>
      </c>
      <c r="AJ21" s="8">
        <f>Y9*100/0.759</f>
        <v>24.736495388669301</v>
      </c>
      <c r="AK21" s="8">
        <f>(D58*100/K58)</f>
        <v>24.57067371202114</v>
      </c>
      <c r="AL21" s="8">
        <f>(H58*100)/K58</f>
        <v>87.780713342140047</v>
      </c>
      <c r="AM21" s="8">
        <f>(I58*100)/K58</f>
        <v>94.914134742404229</v>
      </c>
      <c r="AN21" s="8">
        <f>(J58*100)/K58</f>
        <v>83.751651254953771</v>
      </c>
      <c r="AO21" s="8">
        <f>(E58*100)/K58</f>
        <v>11.889035667107002</v>
      </c>
      <c r="AP21" s="8">
        <f>(F58*100)/K58</f>
        <v>22.291941875825632</v>
      </c>
      <c r="AQ21" s="8">
        <f>(G58*100)/K58</f>
        <v>22.159841479524445</v>
      </c>
      <c r="AR21" s="8">
        <f>AVERAGE(AD21,AL21)</f>
        <v>92.21051477383682</v>
      </c>
      <c r="AS21" s="8">
        <f t="shared" si="12"/>
        <v>87.246263682137553</v>
      </c>
      <c r="AT21" s="8">
        <f t="shared" si="12"/>
        <v>83.47661614131087</v>
      </c>
      <c r="AX21" s="2" t="s">
        <v>12</v>
      </c>
      <c r="AY21" s="2">
        <f t="shared" si="13"/>
        <v>1.7502643098676933</v>
      </c>
      <c r="AZ21" s="2">
        <f t="shared" si="8"/>
        <v>8.7513215493384672E-2</v>
      </c>
      <c r="BA21" s="2">
        <f t="shared" si="8"/>
        <v>1.050158585920616</v>
      </c>
      <c r="BB21" s="2">
        <f t="shared" si="8"/>
        <v>16.792316794488809</v>
      </c>
      <c r="BC21" s="2">
        <f t="shared" si="14"/>
        <v>2.9344447743122188</v>
      </c>
      <c r="BD21" s="2">
        <f t="shared" si="15"/>
        <v>1.3979491469754033</v>
      </c>
      <c r="BE21" s="2">
        <f t="shared" si="16"/>
        <v>0.32631612650412872</v>
      </c>
      <c r="BF21" s="2">
        <f t="shared" si="17"/>
        <v>0.67504165879342781</v>
      </c>
      <c r="BG21" s="2">
        <f t="shared" si="18"/>
        <v>3.3021093484179529</v>
      </c>
      <c r="BH21" s="2">
        <f t="shared" si="19"/>
        <v>4.706549502064199</v>
      </c>
      <c r="BI21" s="2">
        <f t="shared" si="20"/>
        <v>10.705343496650299</v>
      </c>
    </row>
    <row r="22" spans="2:70" x14ac:dyDescent="0.35">
      <c r="C22" s="12" t="s">
        <v>12</v>
      </c>
      <c r="D22" s="2">
        <f>STDEV(D8:E9)</f>
        <v>9.0540966786679819E-2</v>
      </c>
      <c r="E22" s="2">
        <f>STDEV(F8:G9)</f>
        <v>4.7609522856952354E-3</v>
      </c>
      <c r="F22" s="2">
        <f>STDEV(H8:I9)</f>
        <v>0.12171825390356751</v>
      </c>
      <c r="G22" s="2">
        <f>STDEV(J8:K9)</f>
        <v>0.13568191969946958</v>
      </c>
      <c r="H22" s="2">
        <f>STDEV(L8:L9)</f>
        <v>1.4142135623730963E-2</v>
      </c>
      <c r="I22" s="2">
        <f>STDEV(M8:M9)</f>
        <v>7.0710678118654816E-4</v>
      </c>
      <c r="J22" s="32">
        <f>STDEV(N8:N9)</f>
        <v>8.4852813742385784E-3</v>
      </c>
      <c r="K22" s="2">
        <f>STDEV(O8:O9)</f>
        <v>3.5355339059327327E-2</v>
      </c>
      <c r="Q22" t="s">
        <v>30</v>
      </c>
      <c r="R22" s="12" t="s">
        <v>10</v>
      </c>
      <c r="S22" s="2">
        <f>S9*100/0.759</f>
        <v>96.640316205533608</v>
      </c>
      <c r="T22" s="2">
        <f t="shared" ref="T22:Y23" si="27">T9*100/0.759</f>
        <v>79.578392621870876</v>
      </c>
      <c r="U22" s="2">
        <f t="shared" si="27"/>
        <v>83.20158102766797</v>
      </c>
      <c r="V22" s="2">
        <f t="shared" si="27"/>
        <v>19.63109354413702</v>
      </c>
      <c r="W22" s="2">
        <f t="shared" si="27"/>
        <v>4.7430830039525684</v>
      </c>
      <c r="X22" s="2">
        <f t="shared" si="27"/>
        <v>46.014492753623188</v>
      </c>
      <c r="Y22" s="2">
        <f t="shared" si="27"/>
        <v>24.736495388669301</v>
      </c>
      <c r="AC22" s="15" t="s">
        <v>12</v>
      </c>
      <c r="AD22" s="8">
        <f>S10*100/0.759</f>
        <v>5.8692657726946695</v>
      </c>
      <c r="AE22" s="8">
        <f t="shared" ref="AE22:AF22" si="28">T10*100/0.759</f>
        <v>5.0307992337382883</v>
      </c>
      <c r="AF22" s="8">
        <f t="shared" si="28"/>
        <v>3.8196808996901814</v>
      </c>
      <c r="AG22" s="8">
        <f>S10*100/0.759</f>
        <v>5.8692657726946695</v>
      </c>
      <c r="AH22" s="8">
        <f t="shared" ref="AH22:AI22" si="29">T10*100/0.759</f>
        <v>5.0307992337382883</v>
      </c>
      <c r="AI22" s="8">
        <f t="shared" si="29"/>
        <v>3.8196808996901814</v>
      </c>
      <c r="AJ22" s="8">
        <f>Y10*100/0.759</f>
        <v>8.2141161375564842</v>
      </c>
      <c r="AK22" s="8">
        <f>(D59*100/K58)</f>
        <v>0.94029751228809533</v>
      </c>
      <c r="AL22" s="8">
        <f>(H59*100)/K58</f>
        <v>1.9615908064620229</v>
      </c>
      <c r="AM22" s="8">
        <f>(I59*100)/K58</f>
        <v>0.84068177419800993</v>
      </c>
      <c r="AN22" s="8">
        <f>(J59*100)/K58</f>
        <v>3.7363634408800435</v>
      </c>
      <c r="AO22" s="8">
        <f>(E59*100)/K58</f>
        <v>7.855994759801793</v>
      </c>
      <c r="AP22" s="8">
        <f>(F59*100)/K58</f>
        <v>0.84499520309975618</v>
      </c>
      <c r="AQ22" s="8">
        <f>(G59*100)/K58</f>
        <v>1.1931769180835949</v>
      </c>
      <c r="AR22" s="8">
        <f>STDEVA(AD21,AL21)</f>
        <v>6.2646852633253411</v>
      </c>
      <c r="AS22" s="8">
        <f t="shared" ref="AS22:AT22" si="30">STDEVA(AE21,AM21)</f>
        <v>10.844007247957299</v>
      </c>
      <c r="AT22" s="8">
        <f t="shared" si="30"/>
        <v>0.38895838784261511</v>
      </c>
      <c r="AW22" t="s">
        <v>30</v>
      </c>
      <c r="AX22" s="2" t="s">
        <v>10</v>
      </c>
      <c r="AY22" s="2">
        <f t="shared" si="13"/>
        <v>19.63109354413702</v>
      </c>
      <c r="AZ22" s="2">
        <f t="shared" si="8"/>
        <v>79.578392621870876</v>
      </c>
      <c r="BA22" s="2">
        <f t="shared" si="8"/>
        <v>83.20158102766797</v>
      </c>
      <c r="BB22" s="2">
        <f t="shared" si="8"/>
        <v>24.736495388669301</v>
      </c>
      <c r="BC22" s="2">
        <f t="shared" si="14"/>
        <v>24.57067371202114</v>
      </c>
      <c r="BD22" s="2">
        <f t="shared" si="15"/>
        <v>11.889035667107002</v>
      </c>
      <c r="BE22" s="2">
        <f t="shared" si="16"/>
        <v>22.291941875825632</v>
      </c>
      <c r="BF22" s="2">
        <f t="shared" si="17"/>
        <v>22.159841479524445</v>
      </c>
      <c r="BG22" s="2">
        <f t="shared" si="18"/>
        <v>92.21051477383682</v>
      </c>
      <c r="BH22" s="2">
        <f t="shared" si="19"/>
        <v>87.246263682137553</v>
      </c>
      <c r="BI22" s="2">
        <f t="shared" si="20"/>
        <v>83.47661614131087</v>
      </c>
    </row>
    <row r="23" spans="2:70" x14ac:dyDescent="0.35">
      <c r="B23" t="s">
        <v>30</v>
      </c>
      <c r="C23" s="12" t="s">
        <v>10</v>
      </c>
      <c r="D23" s="2">
        <f>AVERAGE(D10:E11)</f>
        <v>0.14899999999999999</v>
      </c>
      <c r="E23" s="2">
        <f>AVERAGE(F10:G11)</f>
        <v>3.5999999999999997E-2</v>
      </c>
      <c r="F23" s="2">
        <f>AVERAGE(H10:I11)</f>
        <v>0.34924999999999995</v>
      </c>
      <c r="G23" s="2">
        <f>AVERAGE(J10:K11)</f>
        <v>0.18775</v>
      </c>
      <c r="H23" s="2">
        <f>AVERAGE(L10:L11)</f>
        <v>0.73350000000000004</v>
      </c>
      <c r="I23" s="2">
        <f>AVERAGE(M10:M11)</f>
        <v>0.60399999999999998</v>
      </c>
      <c r="J23" s="2">
        <f>AVERAGE(N10:N11)</f>
        <v>0.63149999999999995</v>
      </c>
      <c r="K23" s="2">
        <f>AVERAGE(O10:O11)</f>
        <v>0.7589999999999999</v>
      </c>
      <c r="R23" s="12" t="s">
        <v>12</v>
      </c>
      <c r="S23" s="2">
        <f>S10*100/0.759</f>
        <v>5.8692657726946695</v>
      </c>
      <c r="T23" s="2">
        <f t="shared" si="27"/>
        <v>5.0307992337382883</v>
      </c>
      <c r="U23" s="2">
        <f t="shared" si="27"/>
        <v>3.8196808996901814</v>
      </c>
      <c r="V23" s="2"/>
      <c r="W23" s="2"/>
      <c r="X23" s="2"/>
      <c r="Y23" s="2"/>
      <c r="AB23" t="s">
        <v>31</v>
      </c>
      <c r="AC23" s="15" t="s">
        <v>11</v>
      </c>
      <c r="AD23" s="8">
        <f>S11*100/0.7755</f>
        <v>87.87878787878789</v>
      </c>
      <c r="AE23" s="8">
        <f t="shared" ref="AE23:AF23" si="31">T11*100/0.7755</f>
        <v>83.043197936814948</v>
      </c>
      <c r="AF23" s="8">
        <f t="shared" si="31"/>
        <v>80.593165699548678</v>
      </c>
      <c r="AG23" s="8">
        <f>V11*100/0.7755</f>
        <v>40.780141843971634</v>
      </c>
      <c r="AH23" s="8">
        <f>T11*100/0.7755</f>
        <v>83.043197936814948</v>
      </c>
      <c r="AI23" s="8">
        <f t="shared" ref="AI23" si="32">U11*100/0.7755</f>
        <v>80.593165699548678</v>
      </c>
      <c r="AJ23" s="8">
        <f>Y11*100/0.7755</f>
        <v>18.826563507414573</v>
      </c>
      <c r="AK23" s="8">
        <f>(D60*100/K60)</f>
        <v>20.739348370927317</v>
      </c>
      <c r="AL23" s="8">
        <f>(H60*100)/K60</f>
        <v>87.907268170426065</v>
      </c>
      <c r="AM23" s="8">
        <f>(I60*100)/K60</f>
        <v>93.045112781954884</v>
      </c>
      <c r="AN23" s="8">
        <f>(J60*100)/K60</f>
        <v>82.957393483709268</v>
      </c>
      <c r="AO23" s="8">
        <f>(E60*100)/K60</f>
        <v>5.2631578947368425</v>
      </c>
      <c r="AP23" s="8">
        <f>(F60*100)/K60</f>
        <v>19.298245614035086</v>
      </c>
      <c r="AQ23" s="8">
        <f>(G60*100)/K60</f>
        <v>18.765664160401002</v>
      </c>
      <c r="AR23" s="8">
        <f>AVERAGE(AD23,AL23)</f>
        <v>87.893028024606977</v>
      </c>
      <c r="AS23" s="8">
        <f>AVERAGE(AE23,AM23)</f>
        <v>88.044155359384916</v>
      </c>
      <c r="AT23" s="8">
        <f>AVERAGE(AF23,AN23)</f>
        <v>81.775279591628973</v>
      </c>
      <c r="AX23" s="2" t="s">
        <v>12</v>
      </c>
      <c r="AY23" s="2">
        <f t="shared" si="13"/>
        <v>5.8692657726946695</v>
      </c>
      <c r="AZ23" s="2">
        <f t="shared" si="8"/>
        <v>5.0307992337382883</v>
      </c>
      <c r="BA23" s="2">
        <f t="shared" si="8"/>
        <v>3.8196808996901814</v>
      </c>
      <c r="BB23" s="2">
        <f t="shared" si="8"/>
        <v>8.2141161375564842</v>
      </c>
      <c r="BC23" s="2">
        <f t="shared" si="14"/>
        <v>0.94029751228809533</v>
      </c>
      <c r="BD23" s="2">
        <f t="shared" si="15"/>
        <v>7.855994759801793</v>
      </c>
      <c r="BE23" s="2">
        <f t="shared" si="16"/>
        <v>0.84499520309975618</v>
      </c>
      <c r="BF23" s="2">
        <f t="shared" si="17"/>
        <v>1.1931769180835949</v>
      </c>
      <c r="BG23" s="2">
        <f t="shared" si="18"/>
        <v>6.2646852633253411</v>
      </c>
      <c r="BH23" s="2">
        <f t="shared" si="19"/>
        <v>10.844007247957299</v>
      </c>
      <c r="BI23" s="2">
        <f t="shared" si="20"/>
        <v>0.38895838784261511</v>
      </c>
    </row>
    <row r="24" spans="2:70" x14ac:dyDescent="0.35">
      <c r="C24" s="12" t="s">
        <v>12</v>
      </c>
      <c r="D24" s="2">
        <f>STDEV(D10:E11)</f>
        <v>2.4262453846770581E-2</v>
      </c>
      <c r="E24" s="2">
        <f>STDEV(F10:G11)</f>
        <v>1.3391539617733782E-2</v>
      </c>
      <c r="F24" s="2">
        <f>STDEV(H10:I11)</f>
        <v>0.21898154412339557</v>
      </c>
      <c r="G24" s="2">
        <f>STDEV(J10:K11)</f>
        <v>6.2345141484053714E-2</v>
      </c>
      <c r="H24" s="2">
        <f>STDEV(L10:L11)</f>
        <v>4.4547727214752537E-2</v>
      </c>
      <c r="I24" s="2">
        <f>STDEV(M10:M11)</f>
        <v>3.8183766184073605E-2</v>
      </c>
      <c r="J24" s="2">
        <f>STDEV(N10:N11)</f>
        <v>2.8991378028648474E-2</v>
      </c>
      <c r="K24" s="2">
        <f>STDEV(O10:O11)</f>
        <v>3.394112549695423E-2</v>
      </c>
      <c r="Q24" t="s">
        <v>31</v>
      </c>
      <c r="R24" s="12" t="s">
        <v>11</v>
      </c>
      <c r="S24" s="2">
        <f>S11*100/0.7755</f>
        <v>87.87878787878789</v>
      </c>
      <c r="T24" s="2">
        <f t="shared" ref="T24:Y25" si="33">T11*100/0.7755</f>
        <v>83.043197936814948</v>
      </c>
      <c r="U24" s="2">
        <f t="shared" si="33"/>
        <v>80.593165699548678</v>
      </c>
      <c r="V24" s="2">
        <f t="shared" si="33"/>
        <v>40.780141843971634</v>
      </c>
      <c r="W24" s="2">
        <f t="shared" si="33"/>
        <v>12.153449387491943</v>
      </c>
      <c r="X24" s="2">
        <f t="shared" si="33"/>
        <v>17.15022566086396</v>
      </c>
      <c r="Y24" s="2">
        <f t="shared" si="33"/>
        <v>18.826563507414573</v>
      </c>
      <c r="AC24" s="15" t="s">
        <v>12</v>
      </c>
      <c r="AD24" s="8">
        <f>S12*100/0.7755</f>
        <v>1.3677113756025976</v>
      </c>
      <c r="AE24" s="8">
        <f t="shared" ref="AE24:AF24" si="34">T12*100/0.7755</f>
        <v>3.6472303349402773</v>
      </c>
      <c r="AF24" s="8">
        <f t="shared" si="34"/>
        <v>2.005976684217158</v>
      </c>
      <c r="AG24" s="8">
        <f>S12*100/0.7755</f>
        <v>1.3677113756025976</v>
      </c>
      <c r="AH24" s="8">
        <f t="shared" ref="AH24:AI24" si="35">T12*100/0.7755</f>
        <v>3.6472303349402773</v>
      </c>
      <c r="AI24" s="8">
        <f t="shared" si="35"/>
        <v>2.005976684217158</v>
      </c>
      <c r="AJ24" s="8">
        <f>Y12*100/0.7755</f>
        <v>5.6512458024395498</v>
      </c>
      <c r="AK24" s="8">
        <f>(D61*100/K60)</f>
        <v>0.99464335002428161</v>
      </c>
      <c r="AL24" s="8">
        <f>(H61*100)/K60</f>
        <v>10.544574807167812</v>
      </c>
      <c r="AM24" s="8">
        <f>(I61*100)/K60</f>
        <v>5.5824219567358959</v>
      </c>
      <c r="AN24" s="8">
        <f>(J61*100)/K60</f>
        <v>0.70887897863313099</v>
      </c>
      <c r="AO24" s="8">
        <f>(E61*100)/K60</f>
        <v>1.2697313411504316</v>
      </c>
      <c r="AP24" s="8">
        <f>(F61*100)/K60</f>
        <v>3.6073397171903387</v>
      </c>
      <c r="AQ24" s="8">
        <f>(G61*100)/K60</f>
        <v>2.9678796154479903</v>
      </c>
      <c r="AR24" s="8">
        <f>STDEVA(AD23,AL23)</f>
        <v>2.0138607347524071E-2</v>
      </c>
      <c r="AS24" s="8">
        <f>STDEVA(AE23,AM23)</f>
        <v>7.0724218118488462</v>
      </c>
      <c r="AT24" s="8">
        <f>STDEVA(AF23,AN23)</f>
        <v>1.6717614984495988</v>
      </c>
      <c r="AW24" t="s">
        <v>31</v>
      </c>
      <c r="AX24" s="2" t="s">
        <v>11</v>
      </c>
      <c r="AY24" s="2">
        <f t="shared" si="13"/>
        <v>40.780141843971634</v>
      </c>
      <c r="AZ24" s="2">
        <f t="shared" si="8"/>
        <v>83.043197936814948</v>
      </c>
      <c r="BA24" s="2">
        <f t="shared" si="8"/>
        <v>80.593165699548678</v>
      </c>
      <c r="BB24" s="2">
        <f t="shared" si="8"/>
        <v>18.826563507414573</v>
      </c>
      <c r="BC24" s="2">
        <f t="shared" si="14"/>
        <v>20.739348370927317</v>
      </c>
      <c r="BD24" s="2">
        <f t="shared" si="15"/>
        <v>5.2631578947368425</v>
      </c>
      <c r="BE24" s="2">
        <f t="shared" si="16"/>
        <v>19.298245614035086</v>
      </c>
      <c r="BF24" s="2">
        <f t="shared" si="17"/>
        <v>18.765664160401002</v>
      </c>
      <c r="BG24" s="2">
        <f t="shared" si="18"/>
        <v>87.893028024606977</v>
      </c>
      <c r="BH24" s="2">
        <f t="shared" si="19"/>
        <v>88.044155359384916</v>
      </c>
      <c r="BI24" s="2">
        <f t="shared" si="20"/>
        <v>81.775279591628973</v>
      </c>
    </row>
    <row r="25" spans="2:70" x14ac:dyDescent="0.35">
      <c r="B25" t="s">
        <v>31</v>
      </c>
      <c r="C25" s="12" t="s">
        <v>11</v>
      </c>
      <c r="D25" s="2">
        <f>AVERAGE(D12:E13)</f>
        <v>0.31625000000000003</v>
      </c>
      <c r="E25" s="2">
        <f>AVERAGE(F12:G13)</f>
        <v>9.4250000000000014E-2</v>
      </c>
      <c r="F25" s="2">
        <f>AVERAGE(H12:I13)</f>
        <v>0.13300000000000001</v>
      </c>
      <c r="G25" s="2">
        <f>AVERAGE(J12:K13)</f>
        <v>0.14600000000000002</v>
      </c>
      <c r="H25" s="2">
        <f>AVERAGE(L12:L13)</f>
        <v>0.68149999999999999</v>
      </c>
      <c r="I25" s="2">
        <f>AVERAGE(M12:M13)</f>
        <v>0.64399999999999991</v>
      </c>
      <c r="J25" s="2">
        <f>AVERAGE(N12:N13)</f>
        <v>0.625</v>
      </c>
      <c r="K25" s="2">
        <f>AVERAGE(O12:O13)</f>
        <v>0.77549999999999997</v>
      </c>
      <c r="R25" s="12" t="s">
        <v>12</v>
      </c>
      <c r="S25" s="2">
        <f>S12*100/0.7755</f>
        <v>1.3677113756025976</v>
      </c>
      <c r="T25" s="2">
        <f t="shared" si="33"/>
        <v>3.6472303349402773</v>
      </c>
      <c r="U25" s="2">
        <f t="shared" si="33"/>
        <v>2.005976684217158</v>
      </c>
      <c r="V25" s="2"/>
      <c r="W25" s="2"/>
      <c r="X25" s="2"/>
      <c r="Y25" s="2"/>
      <c r="AX25" s="2" t="s">
        <v>12</v>
      </c>
      <c r="AY25" s="2">
        <f t="shared" si="13"/>
        <v>1.3677113756025976</v>
      </c>
      <c r="AZ25" s="2">
        <f t="shared" si="8"/>
        <v>3.6472303349402773</v>
      </c>
      <c r="BA25" s="2">
        <f t="shared" si="8"/>
        <v>2.005976684217158</v>
      </c>
      <c r="BB25" s="2">
        <f t="shared" si="8"/>
        <v>5.6512458024395498</v>
      </c>
      <c r="BC25" s="2">
        <f t="shared" si="14"/>
        <v>0.99464335002428161</v>
      </c>
      <c r="BD25" s="2">
        <f t="shared" si="15"/>
        <v>1.2697313411504316</v>
      </c>
      <c r="BE25" s="2">
        <f t="shared" si="16"/>
        <v>3.6073397171903387</v>
      </c>
      <c r="BF25" s="2">
        <f t="shared" si="17"/>
        <v>2.9678796154479903</v>
      </c>
      <c r="BG25" s="2">
        <f t="shared" si="18"/>
        <v>2.0138607347524071E-2</v>
      </c>
      <c r="BH25" s="2">
        <f t="shared" si="19"/>
        <v>7.0724218118488462</v>
      </c>
      <c r="BI25" s="2">
        <f t="shared" si="20"/>
        <v>1.6717614984495988</v>
      </c>
    </row>
    <row r="26" spans="2:70" x14ac:dyDescent="0.35">
      <c r="C26" s="12" t="s">
        <v>12</v>
      </c>
      <c r="D26" s="2">
        <f>STDEV(D12:E13)</f>
        <v>5.7436196485027208E-2</v>
      </c>
      <c r="E26" s="2">
        <f>STDEV(F12:G13)</f>
        <v>5.1298960353337891E-2</v>
      </c>
      <c r="F26" s="2">
        <f>STDEV(H12:I13)</f>
        <v>4.2606728733069039E-2</v>
      </c>
      <c r="G26" s="2">
        <f>STDEV(J12:K13)</f>
        <v>4.3825411197918704E-2</v>
      </c>
      <c r="H26" s="2">
        <f>STDEV(L12:L13)</f>
        <v>1.0606601717798144E-2</v>
      </c>
      <c r="I26" s="2">
        <f>STDEV(M12:M13)</f>
        <v>2.8284271247461849E-2</v>
      </c>
      <c r="J26" s="2">
        <f>STDEV(N12:N13)</f>
        <v>1.555634918610406E-2</v>
      </c>
      <c r="K26" s="2">
        <f>STDEV(O12:O13)</f>
        <v>2.1920310216782913E-2</v>
      </c>
    </row>
    <row r="27" spans="2:70" x14ac:dyDescent="0.35">
      <c r="AX27" s="5" t="s">
        <v>42</v>
      </c>
      <c r="BN27" s="10" t="s">
        <v>40</v>
      </c>
      <c r="BO27" s="10" t="s">
        <v>8</v>
      </c>
      <c r="BP27" s="10" t="s">
        <v>29</v>
      </c>
      <c r="BQ27" s="10" t="s">
        <v>30</v>
      </c>
      <c r="BR27" s="10" t="s">
        <v>31</v>
      </c>
    </row>
    <row r="28" spans="2:70" x14ac:dyDescent="0.35">
      <c r="AY28" s="2"/>
      <c r="AZ28" s="11" t="s">
        <v>20</v>
      </c>
      <c r="BA28" s="11" t="s">
        <v>5</v>
      </c>
      <c r="BB28" s="11" t="s">
        <v>21</v>
      </c>
      <c r="BC28" s="11" t="s">
        <v>0</v>
      </c>
      <c r="BD28" s="11" t="s">
        <v>13</v>
      </c>
      <c r="BE28" s="11" t="s">
        <v>22</v>
      </c>
      <c r="BF28" s="11" t="s">
        <v>2</v>
      </c>
      <c r="BG28" s="11" t="s">
        <v>23</v>
      </c>
      <c r="BH28" s="11" t="s">
        <v>24</v>
      </c>
      <c r="BI28" s="11" t="s">
        <v>25</v>
      </c>
      <c r="BJ28" s="16" t="s">
        <v>26</v>
      </c>
      <c r="BN28" s="2"/>
      <c r="BO28" s="2"/>
      <c r="BP28" s="2"/>
      <c r="BQ28" s="2"/>
      <c r="BR28" s="2"/>
    </row>
    <row r="29" spans="2:70" x14ac:dyDescent="0.35">
      <c r="B29" s="7"/>
      <c r="AY29" s="2" t="s">
        <v>32</v>
      </c>
      <c r="AZ29" s="2">
        <f>BG18</f>
        <v>70.114752084307383</v>
      </c>
      <c r="BA29" s="2">
        <f t="shared" ref="BA29:BB29" si="36">BH18</f>
        <v>82.033048600280523</v>
      </c>
      <c r="BB29" s="2">
        <f t="shared" si="36"/>
        <v>73.296806052767181</v>
      </c>
      <c r="BC29" s="17">
        <f>AY18</f>
        <v>58.307880268784352</v>
      </c>
      <c r="BD29" s="2">
        <f>BC18</f>
        <v>8.3798882681564262</v>
      </c>
      <c r="BE29" s="2">
        <f>AZ18</f>
        <v>17.073915699450215</v>
      </c>
      <c r="BF29" s="2">
        <f>BA18</f>
        <v>51.954795357361022</v>
      </c>
      <c r="BG29" s="2">
        <f>BB18</f>
        <v>20.861331704337207</v>
      </c>
      <c r="BH29" s="2">
        <f>BD18</f>
        <v>13.715083798882681</v>
      </c>
      <c r="BI29" s="2">
        <f t="shared" ref="BI29:BJ29" si="37">BE18</f>
        <v>11.871508379888269</v>
      </c>
      <c r="BJ29" s="2">
        <f t="shared" si="37"/>
        <v>16.312849162011176</v>
      </c>
      <c r="BN29" s="2" t="s">
        <v>22</v>
      </c>
      <c r="BO29" s="19">
        <f>((100-BE29)/((100-AZ29+100-BC29)))</f>
        <v>1.1585517465468251</v>
      </c>
      <c r="BP29" s="19">
        <f>((100-BE30)/(100-AZ30+100-BC30))</f>
        <v>0.17127825994370563</v>
      </c>
      <c r="BQ29" s="19">
        <f>((100-BE31)/(100-AZ31+100-BC31))</f>
        <v>0.23164677790160623</v>
      </c>
      <c r="BR29" s="19">
        <f>((100-BE32)/(100-AZ32+100-BC32))</f>
        <v>0.2377338517909984</v>
      </c>
    </row>
    <row r="30" spans="2:70" x14ac:dyDescent="0.35">
      <c r="B30" s="7"/>
      <c r="AY30" s="2" t="s">
        <v>29</v>
      </c>
      <c r="AZ30" s="2">
        <f>BG20</f>
        <v>82.037914209515534</v>
      </c>
      <c r="BA30" s="2">
        <f t="shared" ref="BA30:BB30" si="38">BH20</f>
        <v>90.02357762335518</v>
      </c>
      <c r="BB30" s="2">
        <f t="shared" si="38"/>
        <v>83.931207120026599</v>
      </c>
      <c r="BC30" s="17">
        <f>AY20</f>
        <v>40.284653465346537</v>
      </c>
      <c r="BD30" s="2">
        <f>BC20</f>
        <v>6.2714187799862922</v>
      </c>
      <c r="BE30" s="2">
        <f>AZ20</f>
        <v>86.695544554455424</v>
      </c>
      <c r="BF30" s="2">
        <f>BA20</f>
        <v>76.361386138613867</v>
      </c>
      <c r="BG30" s="2">
        <f>BB20</f>
        <v>38.830445544554458</v>
      </c>
      <c r="BH30" s="2">
        <f>BD20</f>
        <v>13.708019191226867</v>
      </c>
      <c r="BI30" s="2">
        <f t="shared" ref="BI30:BJ30" si="39">BE20</f>
        <v>21.315969842357781</v>
      </c>
      <c r="BJ30" s="2">
        <f t="shared" si="39"/>
        <v>20.664838930774501</v>
      </c>
      <c r="BN30" s="2" t="s">
        <v>2</v>
      </c>
      <c r="BO30" s="19">
        <f>((100-BF29)/(100-BA29+100-BC29))</f>
        <v>0.80532941146859416</v>
      </c>
      <c r="BP30" s="19">
        <f>((100-BF30)/(100-BA30+100-BC30))</f>
        <v>0.33918803082000537</v>
      </c>
      <c r="BQ30" s="19">
        <f>((100-BF31)/(100-BA31+100-BC31))</f>
        <v>0.18039027321367759</v>
      </c>
      <c r="BR30" s="19">
        <f>((100-BF32)/(100-BA32+100-BC32))</f>
        <v>0.27266094380407752</v>
      </c>
    </row>
    <row r="31" spans="2:70" x14ac:dyDescent="0.35">
      <c r="B31" s="7"/>
      <c r="AY31" s="2" t="s">
        <v>30</v>
      </c>
      <c r="AZ31" s="2">
        <f>BG22</f>
        <v>92.21051477383682</v>
      </c>
      <c r="BA31" s="2">
        <f t="shared" ref="BA31:BB31" si="40">BH22</f>
        <v>87.246263682137553</v>
      </c>
      <c r="BB31" s="2">
        <f t="shared" si="40"/>
        <v>83.47661614131087</v>
      </c>
      <c r="BC31" s="17">
        <f>AY22</f>
        <v>19.63109354413702</v>
      </c>
      <c r="BD31" s="2">
        <f>BC22</f>
        <v>24.57067371202114</v>
      </c>
      <c r="BE31" s="2">
        <f>AZ22</f>
        <v>79.578392621870876</v>
      </c>
      <c r="BF31" s="2">
        <f>BA22</f>
        <v>83.20158102766797</v>
      </c>
      <c r="BG31" s="2">
        <f>BB22</f>
        <v>24.736495388669301</v>
      </c>
      <c r="BH31" s="2">
        <f>BD22</f>
        <v>11.889035667107002</v>
      </c>
      <c r="BI31" s="2">
        <f t="shared" ref="BI31:BJ31" si="41">BE22</f>
        <v>22.291941875825632</v>
      </c>
      <c r="BJ31" s="2">
        <f t="shared" si="41"/>
        <v>22.159841479524445</v>
      </c>
      <c r="BN31" s="2" t="s">
        <v>23</v>
      </c>
      <c r="BO31" s="19">
        <f>((100-BG29)/(100-BB29+100-BC29))</f>
        <v>1.1570773498857361</v>
      </c>
      <c r="BP31" s="19">
        <f>((100-BG30)/(100-BB30+100-BC30))</f>
        <v>0.8071550977280002</v>
      </c>
      <c r="BQ31" s="19">
        <f>((100-BG31)/(100-BB31+100-BC31))</f>
        <v>0.77677495667606267</v>
      </c>
      <c r="BR31" s="19">
        <f>((100-BG32)/(100-BB32+100-BC32))</f>
        <v>1.0481487277393509</v>
      </c>
    </row>
    <row r="32" spans="2:70" x14ac:dyDescent="0.35">
      <c r="B32" s="7"/>
      <c r="AY32" s="2" t="s">
        <v>31</v>
      </c>
      <c r="AZ32" s="2">
        <f>BG24</f>
        <v>87.893028024606977</v>
      </c>
      <c r="BA32" s="2">
        <f t="shared" ref="BA32:BB32" si="42">BH24</f>
        <v>88.044155359384916</v>
      </c>
      <c r="BB32" s="2">
        <f t="shared" si="42"/>
        <v>81.775279591628973</v>
      </c>
      <c r="BC32" s="17">
        <f>AY24</f>
        <v>40.780141843971634</v>
      </c>
      <c r="BD32" s="2">
        <f>BC24</f>
        <v>20.739348370927317</v>
      </c>
      <c r="BE32" s="2">
        <f>AZ24</f>
        <v>83.043197936814948</v>
      </c>
      <c r="BF32" s="2">
        <f>BA24</f>
        <v>80.593165699548678</v>
      </c>
      <c r="BG32" s="8">
        <f>BB24</f>
        <v>18.826563507414573</v>
      </c>
      <c r="BH32" s="2">
        <f>BD24</f>
        <v>5.2631578947368425</v>
      </c>
      <c r="BI32" s="2">
        <f t="shared" ref="BI32:BJ32" si="43">BE24</f>
        <v>19.298245614035086</v>
      </c>
      <c r="BJ32" s="2">
        <f t="shared" si="43"/>
        <v>18.765664160401002</v>
      </c>
      <c r="BN32" s="2" t="s">
        <v>24</v>
      </c>
      <c r="BO32" s="19">
        <f>((100-BH29)/(100-AZ29+100-BD29))</f>
        <v>0.71013259375070659</v>
      </c>
      <c r="BP32" s="19">
        <f>((100-BH30)/(100-AZ30+100-BD30))</f>
        <v>0.7725979539603095</v>
      </c>
      <c r="BQ32" s="19">
        <f>((100-BH31)/(100-AZ31+100-BD31))</f>
        <v>1.0587866220358073</v>
      </c>
      <c r="BR32" s="19">
        <f>((100-BH32)/(100-AZ32+100-BD32))</f>
        <v>1.0368754091206633</v>
      </c>
    </row>
    <row r="33" spans="3:71" x14ac:dyDescent="0.35">
      <c r="BN33" s="2" t="s">
        <v>25</v>
      </c>
      <c r="BO33" s="19">
        <f>((100-BI29)/(100-BA29+100-BD29))</f>
        <v>0.80418700074396954</v>
      </c>
      <c r="BP33" s="19">
        <f>((100-BI30)/(100-BA30+100-BD30))</f>
        <v>0.75872935180320933</v>
      </c>
      <c r="BQ33" s="19">
        <f>((100-BI31)/(100-BA31+100-BD31))</f>
        <v>0.88121296570875651</v>
      </c>
      <c r="BR33" s="19">
        <f>((100-BI32)/(100-BA32+100-BD32))</f>
        <v>0.88472762807469274</v>
      </c>
    </row>
    <row r="34" spans="3:71" x14ac:dyDescent="0.35">
      <c r="BN34" s="2" t="s">
        <v>26</v>
      </c>
      <c r="BO34" s="19">
        <f>((100-BJ29)/((100-BB29)+(100-BD29)))</f>
        <v>0.70727529422622926</v>
      </c>
      <c r="BP34" s="19">
        <f>((100-BJ30)/(100-BB30+100-BD30))</f>
        <v>0.72255973077260338</v>
      </c>
      <c r="BQ34" s="19">
        <f>((100-BJ31)/((100-BB31)+(100-BD31)))</f>
        <v>0.84652380986180409</v>
      </c>
      <c r="BR34" s="19">
        <f>((100-BJ32)/(100-BB32+100-BD32))</f>
        <v>0.83329769525213737</v>
      </c>
    </row>
    <row r="35" spans="3:71" x14ac:dyDescent="0.35">
      <c r="AX35" s="5" t="s">
        <v>41</v>
      </c>
      <c r="BO35" s="4"/>
      <c r="BP35" s="4"/>
      <c r="BQ35" s="4"/>
      <c r="BR35" s="4"/>
    </row>
    <row r="37" spans="3:71" x14ac:dyDescent="0.35">
      <c r="C37" s="5" t="s">
        <v>37</v>
      </c>
      <c r="D37" s="5"/>
      <c r="AV37" s="2"/>
      <c r="AW37" s="2"/>
      <c r="AX37" s="2"/>
      <c r="AY37" s="2" t="s">
        <v>20</v>
      </c>
      <c r="AZ37" s="2" t="s">
        <v>5</v>
      </c>
      <c r="BA37" s="2" t="s">
        <v>21</v>
      </c>
      <c r="BB37" s="2" t="s">
        <v>0</v>
      </c>
      <c r="BC37" s="2" t="s">
        <v>13</v>
      </c>
      <c r="BD37" s="2" t="s">
        <v>22</v>
      </c>
      <c r="BE37" s="2" t="s">
        <v>2</v>
      </c>
      <c r="BF37" s="2" t="s">
        <v>23</v>
      </c>
      <c r="BG37" s="2" t="s">
        <v>24</v>
      </c>
      <c r="BH37" s="2" t="s">
        <v>25</v>
      </c>
      <c r="BI37" s="2" t="s">
        <v>26</v>
      </c>
    </row>
    <row r="38" spans="3:71" x14ac:dyDescent="0.35">
      <c r="AV38" s="2"/>
      <c r="AW38" s="2" t="s">
        <v>32</v>
      </c>
      <c r="AX38" s="2" t="s">
        <v>12</v>
      </c>
      <c r="AY38" s="3">
        <f>BG19</f>
        <v>18.641225981525388</v>
      </c>
      <c r="AZ38" s="3">
        <f t="shared" ref="AZ38:BA38" si="44">BH19</f>
        <v>3.4453426378519212</v>
      </c>
      <c r="BA38" s="3">
        <f t="shared" si="44"/>
        <v>1.7391530944709022</v>
      </c>
      <c r="BB38" s="3">
        <f>AY19</f>
        <v>5.5410193252217645</v>
      </c>
      <c r="BC38" s="3">
        <f>BC19</f>
        <v>0.9524552590349662</v>
      </c>
      <c r="BD38" s="3">
        <f>AZ19</f>
        <v>5.5812807628876264</v>
      </c>
      <c r="BE38" s="3">
        <f t="shared" ref="BE38:BF38" si="45">BA19</f>
        <v>17.09176449510241</v>
      </c>
      <c r="BF38" s="3">
        <f t="shared" si="45"/>
        <v>8.9815032600087221</v>
      </c>
      <c r="BG38" s="3">
        <f>BD19</f>
        <v>3.6198071003169083</v>
      </c>
      <c r="BH38" s="3">
        <f t="shared" ref="BH38:BI38" si="46">BE19</f>
        <v>4.9729039113256821</v>
      </c>
      <c r="BI38" s="3">
        <f t="shared" si="46"/>
        <v>4.622152492660514</v>
      </c>
      <c r="BO38" s="6"/>
      <c r="BP38" s="6"/>
      <c r="BQ38" s="6"/>
      <c r="BR38" s="6"/>
    </row>
    <row r="39" spans="3:71" x14ac:dyDescent="0.35">
      <c r="D39" s="28" t="s">
        <v>13</v>
      </c>
      <c r="E39" s="28" t="s">
        <v>13</v>
      </c>
      <c r="F39" s="28" t="s">
        <v>14</v>
      </c>
      <c r="G39" s="28" t="s">
        <v>15</v>
      </c>
      <c r="H39" s="28" t="s">
        <v>16</v>
      </c>
      <c r="I39" s="28" t="s">
        <v>16</v>
      </c>
      <c r="J39" s="28" t="s">
        <v>17</v>
      </c>
      <c r="K39" s="28" t="s">
        <v>17</v>
      </c>
      <c r="L39" s="28" t="s">
        <v>4</v>
      </c>
      <c r="M39" s="28" t="s">
        <v>5</v>
      </c>
      <c r="N39" s="28" t="s">
        <v>6</v>
      </c>
      <c r="O39" s="28" t="s">
        <v>7</v>
      </c>
      <c r="AV39" s="2"/>
      <c r="AW39" s="2" t="s">
        <v>29</v>
      </c>
      <c r="AX39" s="2" t="s">
        <v>12</v>
      </c>
      <c r="AY39" s="3">
        <f>BG21</f>
        <v>3.3021093484179529</v>
      </c>
      <c r="AZ39" s="3">
        <f t="shared" ref="AZ39" si="47">BH21</f>
        <v>4.706549502064199</v>
      </c>
      <c r="BA39" s="3">
        <f>BI21</f>
        <v>10.705343496650299</v>
      </c>
      <c r="BB39" s="3">
        <f>AY21</f>
        <v>1.7502643098676933</v>
      </c>
      <c r="BC39" s="3">
        <f>BC21</f>
        <v>2.9344447743122188</v>
      </c>
      <c r="BD39" s="3">
        <f>AZ21</f>
        <v>8.7513215493384672E-2</v>
      </c>
      <c r="BE39" s="3">
        <f t="shared" ref="BE39:BF39" si="48">BA21</f>
        <v>1.050158585920616</v>
      </c>
      <c r="BF39" s="3">
        <f t="shared" si="48"/>
        <v>16.792316794488809</v>
      </c>
      <c r="BG39" s="3">
        <f>BD21</f>
        <v>1.3979491469754033</v>
      </c>
      <c r="BH39" s="3">
        <f t="shared" ref="BH39:BI39" si="49">BE21</f>
        <v>0.32631612650412872</v>
      </c>
      <c r="BI39" s="3">
        <f t="shared" si="49"/>
        <v>0.67504165879342781</v>
      </c>
    </row>
    <row r="40" spans="3:71" x14ac:dyDescent="0.35">
      <c r="C40" s="29"/>
      <c r="D40" s="30">
        <v>1</v>
      </c>
      <c r="E40" s="30">
        <v>2</v>
      </c>
      <c r="F40" s="30">
        <v>3</v>
      </c>
      <c r="G40" s="30">
        <v>4</v>
      </c>
      <c r="H40" s="30">
        <v>5</v>
      </c>
      <c r="I40" s="30">
        <v>6</v>
      </c>
      <c r="J40" s="30">
        <v>7</v>
      </c>
      <c r="K40" s="30">
        <v>8</v>
      </c>
      <c r="L40" s="30">
        <v>9</v>
      </c>
      <c r="M40" s="30">
        <v>10</v>
      </c>
      <c r="N40" s="30">
        <v>11</v>
      </c>
      <c r="O40" s="30">
        <v>12</v>
      </c>
      <c r="AV40" s="2"/>
      <c r="AW40" s="2" t="s">
        <v>30</v>
      </c>
      <c r="AX40" s="2" t="s">
        <v>12</v>
      </c>
      <c r="AY40" s="3">
        <f>BG23</f>
        <v>6.2646852633253411</v>
      </c>
      <c r="AZ40" s="3">
        <f t="shared" ref="AZ40:BA40" si="50">BH23</f>
        <v>10.844007247957299</v>
      </c>
      <c r="BA40" s="3">
        <f t="shared" si="50"/>
        <v>0.38895838784261511</v>
      </c>
      <c r="BB40" s="3">
        <f>AY23</f>
        <v>5.8692657726946695</v>
      </c>
      <c r="BC40" s="3">
        <f>BC23</f>
        <v>0.94029751228809533</v>
      </c>
      <c r="BD40" s="3">
        <f>AZ23</f>
        <v>5.0307992337382883</v>
      </c>
      <c r="BE40" s="3">
        <f t="shared" ref="BE40:BF40" si="51">BA23</f>
        <v>3.8196808996901814</v>
      </c>
      <c r="BF40" s="3">
        <f t="shared" si="51"/>
        <v>8.2141161375564842</v>
      </c>
      <c r="BG40" s="3">
        <f>BD23</f>
        <v>7.855994759801793</v>
      </c>
      <c r="BH40" s="3">
        <f t="shared" ref="BH40:BI40" si="52">BE23</f>
        <v>0.84499520309975618</v>
      </c>
      <c r="BI40" s="3">
        <f t="shared" si="52"/>
        <v>1.1931769180835949</v>
      </c>
    </row>
    <row r="41" spans="3:71" x14ac:dyDescent="0.35">
      <c r="C41" s="30" t="s">
        <v>8</v>
      </c>
      <c r="D41" s="31">
        <v>6.3E-2</v>
      </c>
      <c r="E41" s="31">
        <v>7.5999999999999998E-2</v>
      </c>
      <c r="F41" s="31">
        <v>0.11200000000000002</v>
      </c>
      <c r="G41" s="31">
        <v>0.105</v>
      </c>
      <c r="H41" s="31">
        <v>0.17199999999999999</v>
      </c>
      <c r="I41" s="31">
        <v>8.1000000000000003E-2</v>
      </c>
      <c r="J41" s="31">
        <v>0.19600000000000001</v>
      </c>
      <c r="K41" s="31">
        <v>9.9000000000000005E-2</v>
      </c>
      <c r="L41" s="31">
        <v>0.72399999999999998</v>
      </c>
      <c r="M41" s="31">
        <v>0.72199999999999998</v>
      </c>
      <c r="N41" s="31">
        <v>0.625</v>
      </c>
      <c r="O41" s="31">
        <v>1.0329999999999999</v>
      </c>
      <c r="AV41" s="2"/>
      <c r="AW41" s="2" t="s">
        <v>31</v>
      </c>
      <c r="AX41" s="2" t="s">
        <v>12</v>
      </c>
      <c r="AY41" s="3">
        <f>BG25</f>
        <v>2.0138607347524071E-2</v>
      </c>
      <c r="AZ41" s="3">
        <f t="shared" ref="AZ41:BA41" si="53">BH25</f>
        <v>7.0724218118488462</v>
      </c>
      <c r="BA41" s="3">
        <f t="shared" si="53"/>
        <v>1.6717614984495988</v>
      </c>
      <c r="BB41" s="3">
        <f>AY25</f>
        <v>1.3677113756025976</v>
      </c>
      <c r="BC41" s="3">
        <f>BC25</f>
        <v>0.99464335002428161</v>
      </c>
      <c r="BD41" s="3">
        <f>AZ25</f>
        <v>3.6472303349402773</v>
      </c>
      <c r="BE41" s="3">
        <f t="shared" ref="BE41:BF41" si="54">BA25</f>
        <v>2.005976684217158</v>
      </c>
      <c r="BF41" s="3">
        <f t="shared" si="54"/>
        <v>5.6512458024395498</v>
      </c>
      <c r="BG41" s="3">
        <f>BD25</f>
        <v>1.2697313411504316</v>
      </c>
      <c r="BH41" s="3">
        <f t="shared" ref="BH41:BI41" si="55">BE25</f>
        <v>3.6073397171903387</v>
      </c>
      <c r="BI41" s="3">
        <f t="shared" si="55"/>
        <v>2.9678796154479903</v>
      </c>
    </row>
    <row r="42" spans="3:71" x14ac:dyDescent="0.35">
      <c r="C42" s="30" t="s">
        <v>8</v>
      </c>
      <c r="D42" s="31">
        <v>8.3000000000000004E-2</v>
      </c>
      <c r="E42" s="31">
        <v>7.8E-2</v>
      </c>
      <c r="F42" s="31">
        <v>0.17100000000000001</v>
      </c>
      <c r="G42" s="31">
        <v>0.10300000000000001</v>
      </c>
      <c r="H42" s="31">
        <v>7.6999999999999999E-2</v>
      </c>
      <c r="I42" s="31">
        <v>9.4999999999999987E-2</v>
      </c>
      <c r="J42" s="31">
        <v>0.159</v>
      </c>
      <c r="K42" s="31">
        <v>0.13</v>
      </c>
      <c r="L42" s="31">
        <v>0.76700000000000002</v>
      </c>
      <c r="M42" s="31">
        <v>0.78999999999999992</v>
      </c>
      <c r="N42" s="31">
        <v>0.66500000000000004</v>
      </c>
      <c r="O42" s="31">
        <v>0.75700000000000001</v>
      </c>
      <c r="BO42" s="35"/>
      <c r="BP42" s="35"/>
      <c r="BQ42" s="35"/>
      <c r="BR42" s="35"/>
      <c r="BS42" s="35"/>
    </row>
    <row r="43" spans="3:71" x14ac:dyDescent="0.35">
      <c r="C43" s="30" t="s">
        <v>9</v>
      </c>
      <c r="D43" s="31">
        <v>7.0999999999999994E-2</v>
      </c>
      <c r="E43" s="31">
        <v>2.7E-2</v>
      </c>
      <c r="F43" s="31">
        <v>9.5999999999999988E-2</v>
      </c>
      <c r="G43" s="31">
        <v>9.9999999999999992E-2</v>
      </c>
      <c r="H43" s="31">
        <v>0.156</v>
      </c>
      <c r="I43" s="31">
        <v>0.157</v>
      </c>
      <c r="J43" s="31">
        <v>0.14699999999999999</v>
      </c>
      <c r="K43" s="31">
        <v>0.14599999999999999</v>
      </c>
      <c r="L43" s="31">
        <v>0.627</v>
      </c>
      <c r="M43" s="31">
        <v>0.68399999999999994</v>
      </c>
      <c r="N43" s="31">
        <v>0.68300000000000005</v>
      </c>
      <c r="O43" s="31">
        <v>0.72099999999999997</v>
      </c>
      <c r="BO43" s="21"/>
      <c r="BP43" s="20"/>
      <c r="BQ43" s="20"/>
      <c r="BR43" s="22"/>
      <c r="BS43" s="20"/>
    </row>
    <row r="44" spans="3:71" x14ac:dyDescent="0.35">
      <c r="C44" s="30" t="s">
        <v>9</v>
      </c>
      <c r="D44" s="31">
        <v>5.6000000000000001E-2</v>
      </c>
      <c r="E44" s="31">
        <v>2.9000000000000001E-2</v>
      </c>
      <c r="F44" s="31">
        <v>9.0000000000000011E-2</v>
      </c>
      <c r="G44" s="31">
        <v>0.114</v>
      </c>
      <c r="H44" s="31">
        <v>0.152</v>
      </c>
      <c r="I44" s="31">
        <v>0.157</v>
      </c>
      <c r="J44" s="31">
        <v>0.155</v>
      </c>
      <c r="K44" s="31">
        <v>0.155</v>
      </c>
      <c r="L44" s="31">
        <v>0.60399999999999998</v>
      </c>
      <c r="M44" s="31">
        <v>0.67799999999999994</v>
      </c>
      <c r="N44" s="31">
        <v>0.65200000000000002</v>
      </c>
      <c r="O44" s="31">
        <v>0.73799999999999999</v>
      </c>
      <c r="BO44" s="23"/>
      <c r="BP44" s="23"/>
      <c r="BQ44" s="23"/>
      <c r="BR44" s="23"/>
      <c r="BS44" s="23"/>
    </row>
    <row r="45" spans="3:71" x14ac:dyDescent="0.35">
      <c r="C45" s="30" t="s">
        <v>10</v>
      </c>
      <c r="D45" s="31">
        <v>0.19600000000000001</v>
      </c>
      <c r="E45" s="31">
        <v>0.182</v>
      </c>
      <c r="F45" s="31">
        <v>5.6999999999999995E-2</v>
      </c>
      <c r="G45" s="31">
        <v>5.7999999999999996E-2</v>
      </c>
      <c r="H45" s="31">
        <v>0.17199999999999999</v>
      </c>
      <c r="I45" s="31">
        <v>0.17599999999999999</v>
      </c>
      <c r="J45" s="31">
        <v>0.18</v>
      </c>
      <c r="K45" s="31">
        <v>0.16</v>
      </c>
      <c r="L45" s="31">
        <v>0.65400000000000003</v>
      </c>
      <c r="M45" s="31">
        <v>0.71399999999999997</v>
      </c>
      <c r="N45" s="31">
        <v>0.65400000000000003</v>
      </c>
      <c r="O45" s="31">
        <v>0.73899999999999999</v>
      </c>
      <c r="BO45" s="21"/>
      <c r="BP45" s="24"/>
      <c r="BQ45" s="25"/>
      <c r="BR45" s="26"/>
      <c r="BS45" s="26"/>
    </row>
    <row r="46" spans="3:71" x14ac:dyDescent="0.35">
      <c r="C46" s="30" t="s">
        <v>10</v>
      </c>
      <c r="D46" s="31">
        <v>0.18</v>
      </c>
      <c r="E46" s="31">
        <v>0.186</v>
      </c>
      <c r="F46" s="31">
        <v>0.17899999999999999</v>
      </c>
      <c r="G46" s="31">
        <v>6.6000000000000003E-2</v>
      </c>
      <c r="H46" s="31">
        <v>0.16200000000000001</v>
      </c>
      <c r="I46" s="31">
        <v>0.16500000000000001</v>
      </c>
      <c r="J46" s="31">
        <v>0.16900000000000001</v>
      </c>
      <c r="K46" s="31">
        <v>0.16200000000000001</v>
      </c>
      <c r="L46" s="31">
        <v>0.67500000000000004</v>
      </c>
      <c r="M46" s="31">
        <v>0.72299999999999998</v>
      </c>
      <c r="N46" s="31">
        <v>0.61399999999999999</v>
      </c>
      <c r="O46" s="31">
        <v>0.77499999999999991</v>
      </c>
      <c r="BO46" s="21"/>
      <c r="BP46" s="24"/>
      <c r="BQ46" s="26"/>
      <c r="BR46" s="26"/>
      <c r="BS46" s="26"/>
    </row>
    <row r="47" spans="3:71" x14ac:dyDescent="0.35">
      <c r="C47" s="30" t="s">
        <v>11</v>
      </c>
      <c r="D47" s="31">
        <v>0.16700000000000001</v>
      </c>
      <c r="E47" s="31">
        <v>0.17599999999999999</v>
      </c>
      <c r="F47" s="31">
        <v>5.1000000000000004E-2</v>
      </c>
      <c r="G47" s="31">
        <v>4.9000000000000002E-2</v>
      </c>
      <c r="H47" s="31">
        <v>0.188</v>
      </c>
      <c r="I47" s="31">
        <v>0.16600000000000001</v>
      </c>
      <c r="J47" s="31">
        <v>0.13400000000000001</v>
      </c>
      <c r="K47" s="31">
        <v>0.16900000000000001</v>
      </c>
      <c r="L47" s="31">
        <v>0.64200000000000002</v>
      </c>
      <c r="M47" s="31">
        <v>0.71099999999999997</v>
      </c>
      <c r="N47" s="31">
        <v>0.65800000000000003</v>
      </c>
      <c r="O47" s="31">
        <v>0.72799999999999998</v>
      </c>
      <c r="BO47" s="21"/>
      <c r="BP47" s="24"/>
      <c r="BQ47" s="27"/>
      <c r="BR47" s="27"/>
      <c r="BS47" s="26"/>
    </row>
    <row r="48" spans="3:71" x14ac:dyDescent="0.35">
      <c r="C48" s="30" t="s">
        <v>11</v>
      </c>
      <c r="D48" s="31">
        <v>0.161</v>
      </c>
      <c r="E48" s="31">
        <v>0.158</v>
      </c>
      <c r="F48" s="31">
        <v>3.8999999999999993E-2</v>
      </c>
      <c r="G48" s="31">
        <v>2.8999999999999998E-2</v>
      </c>
      <c r="H48" s="31">
        <v>0.13900000000000001</v>
      </c>
      <c r="I48" s="31">
        <v>0.123</v>
      </c>
      <c r="J48" s="31">
        <v>0.125</v>
      </c>
      <c r="K48" s="31">
        <v>0.17100000000000001</v>
      </c>
      <c r="L48" s="31">
        <v>0.76100000000000001</v>
      </c>
      <c r="M48" s="31">
        <v>0.77399999999999991</v>
      </c>
      <c r="N48" s="31">
        <v>0.66600000000000004</v>
      </c>
      <c r="O48" s="31">
        <v>0.86799999999999999</v>
      </c>
      <c r="BO48" s="21"/>
      <c r="BP48" s="26"/>
      <c r="BQ48" s="26"/>
      <c r="BR48" s="24"/>
      <c r="BS48" s="24"/>
    </row>
    <row r="49" spans="3:71" x14ac:dyDescent="0.35">
      <c r="BO49" s="21"/>
      <c r="BP49" s="26"/>
      <c r="BQ49" s="26"/>
      <c r="BR49" s="27"/>
      <c r="BS49" s="27"/>
    </row>
    <row r="50" spans="3:71" x14ac:dyDescent="0.35">
      <c r="C50" s="5" t="s">
        <v>37</v>
      </c>
      <c r="D50" s="5"/>
      <c r="BO50" s="21"/>
      <c r="BP50" s="26"/>
      <c r="BQ50" s="26"/>
      <c r="BR50" s="24"/>
      <c r="BS50" s="26"/>
    </row>
    <row r="51" spans="3:71" x14ac:dyDescent="0.35">
      <c r="C51" s="2"/>
      <c r="D51" s="32"/>
      <c r="E51" s="32"/>
      <c r="F51" s="32"/>
      <c r="G51" s="32"/>
      <c r="H51" s="32"/>
      <c r="I51" s="32"/>
      <c r="J51" s="32"/>
      <c r="K51" s="32"/>
    </row>
    <row r="52" spans="3:71" x14ac:dyDescent="0.35">
      <c r="C52" s="12"/>
      <c r="D52" s="2"/>
      <c r="E52" s="2"/>
      <c r="F52" s="2"/>
      <c r="G52" s="2"/>
      <c r="H52" s="2"/>
      <c r="I52" s="2"/>
      <c r="J52" s="2"/>
      <c r="K52" s="2"/>
    </row>
    <row r="53" spans="3:71" x14ac:dyDescent="0.35">
      <c r="C53" s="12"/>
      <c r="D53" s="2" t="s">
        <v>13</v>
      </c>
      <c r="E53" s="2" t="s">
        <v>14</v>
      </c>
      <c r="F53" s="2" t="s">
        <v>16</v>
      </c>
      <c r="G53" s="2" t="s">
        <v>17</v>
      </c>
      <c r="H53" s="2" t="s">
        <v>4</v>
      </c>
      <c r="I53" s="2" t="s">
        <v>5</v>
      </c>
      <c r="J53" s="2" t="s">
        <v>6</v>
      </c>
      <c r="K53" s="2" t="s">
        <v>7</v>
      </c>
    </row>
    <row r="54" spans="3:71" x14ac:dyDescent="0.35">
      <c r="C54" s="12" t="s">
        <v>8</v>
      </c>
      <c r="D54" s="2">
        <f>AVERAGE(D41:E42)</f>
        <v>7.5000000000000011E-2</v>
      </c>
      <c r="E54" s="2">
        <f>AVERAGE(F41:G42)</f>
        <v>0.12275</v>
      </c>
      <c r="F54" s="2">
        <f>AVERAGE(H41:I42)</f>
        <v>0.10625</v>
      </c>
      <c r="G54" s="2">
        <f>AVERAGE(J41:K42)</f>
        <v>0.14600000000000002</v>
      </c>
      <c r="H54" s="2">
        <f>AVERAGE(L41:L42)</f>
        <v>0.74550000000000005</v>
      </c>
      <c r="I54" s="2">
        <f>AVERAGE(M41:M42)</f>
        <v>0.75600000000000001</v>
      </c>
      <c r="J54" s="2">
        <f>AVERAGE(N41:N42)</f>
        <v>0.64500000000000002</v>
      </c>
      <c r="K54" s="2">
        <f>AVERAGE(O41:O42)</f>
        <v>0.89500000000000002</v>
      </c>
    </row>
    <row r="55" spans="3:71" x14ac:dyDescent="0.35">
      <c r="C55" s="12" t="s">
        <v>12</v>
      </c>
      <c r="D55" s="2">
        <f>STDEV(D41:E42)</f>
        <v>8.5244745683629476E-3</v>
      </c>
      <c r="E55" s="2">
        <f>STDEV(F41:G42)</f>
        <v>3.2397273547836329E-2</v>
      </c>
      <c r="F55" s="2">
        <f>STDEV(H41:I42)</f>
        <v>4.4507490006364857E-2</v>
      </c>
      <c r="G55" s="2">
        <f>STDEV(J41:K42)</f>
        <v>4.1368264809311599E-2</v>
      </c>
      <c r="H55" s="2">
        <f>STDEV(L41:L42)</f>
        <v>3.0405591591021571E-2</v>
      </c>
      <c r="I55" s="2">
        <f>STDEV(M41:M42)</f>
        <v>4.8083261120685193E-2</v>
      </c>
      <c r="J55" s="32">
        <f>STDEV(N41:N42)</f>
        <v>2.8284271247461926E-2</v>
      </c>
      <c r="K55" s="2">
        <f>STDEV(O41:O42)</f>
        <v>0.19516147160748687</v>
      </c>
    </row>
    <row r="56" spans="3:71" x14ac:dyDescent="0.35">
      <c r="C56" s="12" t="s">
        <v>9</v>
      </c>
      <c r="D56" s="2">
        <f>AVERAGE(D43:E44)</f>
        <v>4.5749999999999999E-2</v>
      </c>
      <c r="E56" s="2">
        <f>AVERAGE(F43:G44)</f>
        <v>9.9999999999999992E-2</v>
      </c>
      <c r="F56" s="2">
        <f>AVERAGE(H43:I44)</f>
        <v>0.1555</v>
      </c>
      <c r="G56" s="2">
        <f>AVERAGE(J43:K44)</f>
        <v>0.15075</v>
      </c>
      <c r="H56" s="2">
        <f>AVERAGE(L43:L44)</f>
        <v>0.61549999999999994</v>
      </c>
      <c r="I56" s="2">
        <f>AVERAGE(M43:M44)</f>
        <v>0.68099999999999994</v>
      </c>
      <c r="J56" s="2">
        <f>AVERAGE(N43:N44)</f>
        <v>0.66749999999999998</v>
      </c>
      <c r="K56" s="2">
        <f>AVERAGE(O43:O44)</f>
        <v>0.72950000000000004</v>
      </c>
    </row>
    <row r="57" spans="3:71" x14ac:dyDescent="0.35">
      <c r="C57" s="12" t="s">
        <v>12</v>
      </c>
      <c r="D57" s="2">
        <f>STDEV(D43:E44)</f>
        <v>2.1406774628607638E-2</v>
      </c>
      <c r="E57" s="2">
        <f>STDEV(F43:G44)</f>
        <v>1.0198039027185569E-2</v>
      </c>
      <c r="F57" s="2">
        <f>STDEV(H43:I44)</f>
        <v>2.380476142847619E-3</v>
      </c>
      <c r="G57" s="2">
        <f>STDEV(J43:K44)</f>
        <v>4.9244289008980565E-3</v>
      </c>
      <c r="H57" s="2">
        <f>STDEV(L43:L44)</f>
        <v>1.6263455967290608E-2</v>
      </c>
      <c r="I57" s="2">
        <f>STDEV(M43:M44)</f>
        <v>4.2426406871192892E-3</v>
      </c>
      <c r="J57" s="2">
        <f>STDEV(N43:N44)</f>
        <v>2.1920310216782993E-2</v>
      </c>
      <c r="K57" s="2">
        <f>STDEV(O43:O44)</f>
        <v>1.2020815280171319E-2</v>
      </c>
    </row>
    <row r="58" spans="3:71" x14ac:dyDescent="0.35">
      <c r="C58" s="12" t="s">
        <v>10</v>
      </c>
      <c r="D58" s="2">
        <f>AVERAGE(D45:E46)</f>
        <v>0.186</v>
      </c>
      <c r="E58" s="2">
        <f>AVERAGE(F45:G46)</f>
        <v>0.09</v>
      </c>
      <c r="F58" s="2">
        <f>AVERAGE(H45:I46)</f>
        <v>0.16875000000000001</v>
      </c>
      <c r="G58" s="2">
        <f>AVERAGE(J45:K46)</f>
        <v>0.16775000000000001</v>
      </c>
      <c r="H58" s="2">
        <f>AVERAGE(L45:L46)</f>
        <v>0.66450000000000009</v>
      </c>
      <c r="I58" s="2">
        <f>AVERAGE(M45:M46)</f>
        <v>0.71849999999999992</v>
      </c>
      <c r="J58" s="2">
        <f>AVERAGE(N45:N46)</f>
        <v>0.63400000000000001</v>
      </c>
      <c r="K58" s="2">
        <f>AVERAGE(O45:O46)</f>
        <v>0.7569999999999999</v>
      </c>
    </row>
    <row r="59" spans="3:71" x14ac:dyDescent="0.35">
      <c r="C59" s="12" t="s">
        <v>12</v>
      </c>
      <c r="D59" s="2">
        <f>STDEV(D45:E46)</f>
        <v>7.1180521680208808E-3</v>
      </c>
      <c r="E59" s="2">
        <f>STDEV(F45:G46)</f>
        <v>5.9469880331699566E-2</v>
      </c>
      <c r="F59" s="2">
        <f>STDEV(H45:I46)</f>
        <v>6.396613687465154E-3</v>
      </c>
      <c r="G59" s="2">
        <f>STDEV(J45:K46)</f>
        <v>9.0323492698928132E-3</v>
      </c>
      <c r="H59" s="2">
        <f>STDEV(L45:L46)</f>
        <v>1.4849242404917511E-2</v>
      </c>
      <c r="I59" s="2">
        <f>STDEV(M45:M46)</f>
        <v>6.3639610306789338E-3</v>
      </c>
      <c r="J59" s="2">
        <f>STDEV(N45:N46)</f>
        <v>2.8284271247461926E-2</v>
      </c>
      <c r="K59" s="2">
        <f>STDEV(O45:O46)</f>
        <v>2.5455844122715655E-2</v>
      </c>
    </row>
    <row r="60" spans="3:71" x14ac:dyDescent="0.35">
      <c r="C60" s="2" t="s">
        <v>11</v>
      </c>
      <c r="D60" s="2">
        <f>AVERAGE(D47:E48)</f>
        <v>0.16550000000000001</v>
      </c>
      <c r="E60" s="2">
        <f>AVERAGE(F47:G48)</f>
        <v>4.2000000000000003E-2</v>
      </c>
      <c r="F60" s="2">
        <f>AVERAGE(H47:I48)</f>
        <v>0.154</v>
      </c>
      <c r="G60" s="2">
        <f>AVERAGE(J47:K48)</f>
        <v>0.14975000000000002</v>
      </c>
      <c r="H60" s="2">
        <f>AVERAGE(L47:L48)</f>
        <v>0.70150000000000001</v>
      </c>
      <c r="I60" s="2">
        <f>AVERAGE(M47:M48)</f>
        <v>0.74249999999999994</v>
      </c>
      <c r="J60" s="2">
        <f>AVERAGE(N47:N48)</f>
        <v>0.66200000000000003</v>
      </c>
      <c r="K60" s="2">
        <f>AVERAGE(O47:O48)</f>
        <v>0.79800000000000004</v>
      </c>
    </row>
    <row r="61" spans="3:71" x14ac:dyDescent="0.35">
      <c r="C61" s="2" t="s">
        <v>12</v>
      </c>
      <c r="D61" s="2">
        <f>STDEV(D47:E48)</f>
        <v>7.9372539331937671E-3</v>
      </c>
      <c r="E61" s="2">
        <f>STDEV(F47:G48)</f>
        <v>1.0132456102380444E-2</v>
      </c>
      <c r="F61" s="2">
        <f>STDEV(H47:I48)</f>
        <v>2.8786570943178904E-2</v>
      </c>
      <c r="G61" s="2">
        <f>STDEV(J47:K48)</f>
        <v>2.3683679331274965E-2</v>
      </c>
      <c r="H61" s="2">
        <f>STDEV(L47:L48)</f>
        <v>8.4145706961199149E-2</v>
      </c>
      <c r="I61" s="2">
        <f>STDEV(M47:M48)</f>
        <v>4.4547727214752454E-2</v>
      </c>
      <c r="J61" s="2">
        <f>STDEV(N47:N48)</f>
        <v>5.6568542494923853E-3</v>
      </c>
      <c r="K61" s="2">
        <f>STDEV(O47:O48)</f>
        <v>9.8994949366116664E-2</v>
      </c>
    </row>
    <row r="74" spans="56:58" x14ac:dyDescent="0.35">
      <c r="BD74" s="4"/>
      <c r="BE74" s="4"/>
      <c r="BF74" s="4"/>
    </row>
    <row r="75" spans="56:58" x14ac:dyDescent="0.35">
      <c r="BD75" s="4"/>
      <c r="BE75" s="4"/>
      <c r="BF75" s="4"/>
    </row>
  </sheetData>
  <mergeCells count="3">
    <mergeCell ref="AR15:AT15"/>
    <mergeCell ref="BO42:BS42"/>
    <mergeCell ref="R15:S15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metals and fungicides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Luis Castillo</cp:lastModifiedBy>
  <dcterms:created xsi:type="dcterms:W3CDTF">2023-04-19T19:14:06Z</dcterms:created>
  <dcterms:modified xsi:type="dcterms:W3CDTF">2023-06-22T13:24:56Z</dcterms:modified>
</cp:coreProperties>
</file>