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cast\Dropbox\Paper Fatima\6 Envio Peer J\2023 ms replica\Raw data\"/>
    </mc:Choice>
  </mc:AlternateContent>
  <xr:revisionPtr revIDLastSave="0" documentId="13_ncr:1_{C48B3389-40CD-4BD9-8EB2-B3A7A887B5A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late 1 - Sheet1" sheetId="1" r:id="rId1"/>
  </sheets>
  <definedNames>
    <definedName name="MethodPointer1">882998496</definedName>
    <definedName name="MethodPointer2">570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1" l="1"/>
  <c r="N40" i="1" s="1"/>
  <c r="E40" i="1"/>
  <c r="F40" i="1"/>
  <c r="G40" i="1"/>
  <c r="H40" i="1"/>
  <c r="I40" i="1"/>
  <c r="J40" i="1"/>
  <c r="K40" i="1"/>
  <c r="L40" i="1"/>
  <c r="C40" i="1"/>
  <c r="M40" i="1" s="1"/>
  <c r="D39" i="1"/>
  <c r="E39" i="1"/>
  <c r="F39" i="1"/>
  <c r="G39" i="1"/>
  <c r="H39" i="1"/>
  <c r="I39" i="1"/>
  <c r="N39" i="1" s="1"/>
  <c r="J39" i="1"/>
  <c r="K39" i="1"/>
  <c r="L39" i="1"/>
  <c r="C39" i="1"/>
  <c r="D44" i="1"/>
  <c r="E44" i="1"/>
  <c r="F44" i="1"/>
  <c r="M44" i="1" s="1"/>
  <c r="G44" i="1"/>
  <c r="N44" i="1" s="1"/>
  <c r="H44" i="1"/>
  <c r="I44" i="1"/>
  <c r="J44" i="1"/>
  <c r="K44" i="1"/>
  <c r="L44" i="1"/>
  <c r="C44" i="1"/>
  <c r="D43" i="1"/>
  <c r="E43" i="1"/>
  <c r="F43" i="1"/>
  <c r="N43" i="1" s="1"/>
  <c r="G43" i="1"/>
  <c r="H43" i="1"/>
  <c r="I43" i="1"/>
  <c r="J43" i="1"/>
  <c r="K43" i="1"/>
  <c r="L43" i="1"/>
  <c r="C43" i="1"/>
  <c r="D42" i="1"/>
  <c r="N42" i="1" s="1"/>
  <c r="E42" i="1"/>
  <c r="F42" i="1"/>
  <c r="G42" i="1"/>
  <c r="H42" i="1"/>
  <c r="I42" i="1"/>
  <c r="J42" i="1"/>
  <c r="K42" i="1"/>
  <c r="L42" i="1"/>
  <c r="C42" i="1"/>
  <c r="D41" i="1"/>
  <c r="E41" i="1"/>
  <c r="F41" i="1"/>
  <c r="G41" i="1"/>
  <c r="H41" i="1"/>
  <c r="I41" i="1"/>
  <c r="J41" i="1"/>
  <c r="K41" i="1"/>
  <c r="L41" i="1"/>
  <c r="C41" i="1"/>
  <c r="M41" i="1" s="1"/>
  <c r="N41" i="1" s="1"/>
  <c r="L38" i="1"/>
  <c r="K38" i="1"/>
  <c r="J38" i="1"/>
  <c r="I38" i="1"/>
  <c r="H38" i="1"/>
  <c r="G38" i="1"/>
  <c r="F38" i="1"/>
  <c r="E38" i="1"/>
  <c r="D38" i="1"/>
  <c r="C38" i="1"/>
  <c r="N38" i="1" s="1"/>
  <c r="L37" i="1"/>
  <c r="K37" i="1"/>
  <c r="J37" i="1"/>
  <c r="I37" i="1"/>
  <c r="H37" i="1"/>
  <c r="G37" i="1"/>
  <c r="F37" i="1"/>
  <c r="E37" i="1"/>
  <c r="D37" i="1"/>
  <c r="C37" i="1"/>
  <c r="M38" i="1" l="1"/>
  <c r="M43" i="1"/>
  <c r="M37" i="1"/>
  <c r="M39" i="1"/>
  <c r="M42" i="1"/>
  <c r="P41" i="1"/>
  <c r="P38" i="1"/>
  <c r="P36" i="1" s="1"/>
  <c r="Q38" i="1"/>
  <c r="S41" i="1" l="1"/>
  <c r="P43" i="1"/>
  <c r="P42" i="1"/>
  <c r="P44" i="1"/>
  <c r="T43" i="1" s="1"/>
  <c r="P35" i="1"/>
  <c r="P40" i="1"/>
  <c r="P39" i="1"/>
  <c r="T37" i="1"/>
  <c r="Q36" i="1"/>
  <c r="Q35" i="1"/>
  <c r="S43" i="1" l="1"/>
  <c r="S39" i="1"/>
  <c r="T39" i="1"/>
  <c r="T41" i="1"/>
</calcChain>
</file>

<file path=xl/sharedStrings.xml><?xml version="1.0" encoding="utf-8"?>
<sst xmlns="http://schemas.openxmlformats.org/spreadsheetml/2006/main" count="69" uniqueCount="42">
  <si>
    <t>Software Version</t>
  </si>
  <si>
    <t>3.10.06</t>
  </si>
  <si>
    <t>Experiment File Path:</t>
  </si>
  <si>
    <t>C:\Users\Claudia\Desktop\placa adhesion.xpt</t>
  </si>
  <si>
    <t>Protocol File Path:</t>
  </si>
  <si>
    <t>Plate Number</t>
  </si>
  <si>
    <t>Plate 1</t>
  </si>
  <si>
    <t>Date</t>
  </si>
  <si>
    <t>Time</t>
  </si>
  <si>
    <t>Reader Type:</t>
  </si>
  <si>
    <t>Epoch 2</t>
  </si>
  <si>
    <t>Reader Serial Number:</t>
  </si>
  <si>
    <t>Reading Type</t>
  </si>
  <si>
    <t>Reader</t>
  </si>
  <si>
    <t>Procedure Details</t>
  </si>
  <si>
    <t>Plate Type</t>
  </si>
  <si>
    <t>96 WELL PLATE (Use plate lid)</t>
  </si>
  <si>
    <t>Eject plate on completion</t>
  </si>
  <si>
    <t>Read</t>
  </si>
  <si>
    <t>Absorbance Endpoint</t>
  </si>
  <si>
    <t>Full Plate</t>
  </si>
  <si>
    <t>Wavelengths:  495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</si>
  <si>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</si>
  <si>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</si>
  <si>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</si>
  <si>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</si>
  <si>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</si>
  <si>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</si>
  <si>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</si>
  <si>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</si>
  <si>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</si>
  <si>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</si>
  <si>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</si>
  <si>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Control</t>
  </si>
  <si>
    <t>SD</t>
  </si>
  <si>
    <t>X</t>
  </si>
  <si>
    <t>Cu</t>
  </si>
  <si>
    <t>Fe</t>
  </si>
  <si>
    <t>CuFe</t>
  </si>
  <si>
    <t>)</t>
  </si>
  <si>
    <t>B05.10</t>
  </si>
  <si>
    <t>Final data (without blank value)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</si>
</sst>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D8E9F9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Z44"/>
  <sheetViews>
    <sheetView tabSelected="1" topLeftCell="A25" zoomScale="90" zoomScaleNormal="90" workbookViewId="0">
      <selection activeCell="I11" sqref="I11"/>
    </sheetView>
  </sheetViews>
  <sheetFormatPr baseColWidth="10" defaultColWidth="8.7265625" defaultRowHeight="12.5" x14ac:dyDescent="0.25"/>
  <cols>
    <col min="1" max="1" width="20.7265625" customWidth="1"/>
    <col min="2" max="2" width="12.7265625" customWidth="1"/>
    <col min="13" max="13" width="12.453125" bestFit="1" customWidth="1"/>
    <col min="14" max="14" width="11.7265625" bestFit="1" customWidth="1"/>
    <col min="18" max="18" width="10.26953125" customWidth="1"/>
  </cols>
  <sheetData>
    <row r="2" spans="1:2" x14ac:dyDescent="0.25">
      <c r="A2" t="s">
        <v>0</v>
      </c>
      <c r="B2" t="s">
        <v>1</v>
      </c>
    </row>
    <row r="4" spans="1:2" x14ac:dyDescent="0.25">
      <c r="A4" t="s">
        <v>2</v>
      </c>
      <c r="B4" t="s">
        <v>3</v>
      </c>
    </row>
    <row r="5" spans="1:2" x14ac:dyDescent="0.25">
      <c r="A5" t="s">
        <v>4</v>
      </c>
    </row>
    <row r="6" spans="1:2" x14ac:dyDescent="0.25">
      <c r="A6" t="s">
        <v>5</v>
      </c>
      <c r="B6" t="s">
        <v>6</v>
      </c>
    </row>
    <row r="7" spans="1:2" x14ac:dyDescent="0.25">
      <c r="A7" t="s">
        <v>7</v>
      </c>
      <c r="B7" s="1">
        <v>44235</v>
      </c>
    </row>
    <row r="8" spans="1:2" x14ac:dyDescent="0.25">
      <c r="A8" t="s">
        <v>8</v>
      </c>
      <c r="B8" s="2">
        <v>0.5142592592592593</v>
      </c>
    </row>
    <row r="9" spans="1:2" x14ac:dyDescent="0.25">
      <c r="A9" t="s">
        <v>9</v>
      </c>
      <c r="B9" t="s">
        <v>10</v>
      </c>
    </row>
    <row r="10" spans="1:2" x14ac:dyDescent="0.25">
      <c r="A10" t="s">
        <v>11</v>
      </c>
      <c r="B10">
        <v>2009096</v>
      </c>
    </row>
    <row r="11" spans="1:2" x14ac:dyDescent="0.25">
      <c r="A11" t="s">
        <v>12</v>
      </c>
      <c r="B11" t="s">
        <v>13</v>
      </c>
    </row>
    <row r="13" spans="1:2" ht="13" x14ac:dyDescent="0.25">
      <c r="A13" s="3" t="s">
        <v>14</v>
      </c>
      <c r="B13" s="4"/>
    </row>
    <row r="14" spans="1:2" x14ac:dyDescent="0.25">
      <c r="A14" t="s">
        <v>15</v>
      </c>
      <c r="B14" t="s">
        <v>16</v>
      </c>
    </row>
    <row r="15" spans="1:2" x14ac:dyDescent="0.25">
      <c r="A15" t="s">
        <v>17</v>
      </c>
    </row>
    <row r="16" spans="1:2" x14ac:dyDescent="0.25">
      <c r="A16" t="s">
        <v>18</v>
      </c>
      <c r="B16" t="s">
        <v>19</v>
      </c>
    </row>
    <row r="17" spans="1:15" x14ac:dyDescent="0.25">
      <c r="B17" t="s">
        <v>20</v>
      </c>
    </row>
    <row r="18" spans="1:15" x14ac:dyDescent="0.25">
      <c r="B18" t="s">
        <v>21</v>
      </c>
    </row>
    <row r="19" spans="1:15" x14ac:dyDescent="0.25">
      <c r="B19" t="s">
        <v>22</v>
      </c>
    </row>
    <row r="21" spans="1:15" ht="13" x14ac:dyDescent="0.25">
      <c r="A21" s="3" t="s">
        <v>23</v>
      </c>
      <c r="B21" s="4"/>
    </row>
    <row r="22" spans="1:15" x14ac:dyDescent="0.25">
      <c r="A22" t="s">
        <v>24</v>
      </c>
      <c r="B22">
        <v>21.4</v>
      </c>
    </row>
    <row r="24" spans="1:15" x14ac:dyDescent="0.25">
      <c r="B24" s="5"/>
      <c r="C24" s="6">
        <v>1</v>
      </c>
      <c r="D24" s="6">
        <v>2</v>
      </c>
      <c r="E24" s="6">
        <v>3</v>
      </c>
      <c r="F24" s="6">
        <v>4</v>
      </c>
      <c r="G24" s="6">
        <v>5</v>
      </c>
      <c r="H24" s="6">
        <v>6</v>
      </c>
      <c r="I24" s="6">
        <v>7</v>
      </c>
      <c r="J24" s="6">
        <v>8</v>
      </c>
      <c r="K24" s="6">
        <v>9</v>
      </c>
      <c r="L24" s="6">
        <v>10</v>
      </c>
      <c r="M24" s="6">
        <v>11</v>
      </c>
      <c r="N24" s="6">
        <v>12</v>
      </c>
    </row>
    <row r="25" spans="1:15" x14ac:dyDescent="0.25">
      <c r="A25" s="17" t="s">
        <v>33</v>
      </c>
      <c r="B25" s="6" t="s">
        <v>25</v>
      </c>
      <c r="C25" s="8">
        <v>3.2109999999999999</v>
      </c>
      <c r="D25" s="9">
        <v>2.9990000000000001</v>
      </c>
      <c r="E25" s="7">
        <v>3.6549999999999998</v>
      </c>
      <c r="F25" s="9">
        <v>2.9910000000000001</v>
      </c>
      <c r="G25" s="8">
        <v>3.411</v>
      </c>
      <c r="H25" s="7">
        <v>3.5339999999999998</v>
      </c>
      <c r="I25" s="7">
        <v>3.5289999999999999</v>
      </c>
      <c r="J25" s="9">
        <v>3.1110000000000002</v>
      </c>
      <c r="K25" s="7">
        <v>3.4710000000000001</v>
      </c>
      <c r="L25" s="10">
        <v>3.9849999999999999</v>
      </c>
      <c r="M25" s="11">
        <v>0.16</v>
      </c>
      <c r="N25" s="11">
        <v>6.9000000000000006E-2</v>
      </c>
      <c r="O25" s="12">
        <v>495</v>
      </c>
    </row>
    <row r="26" spans="1:15" x14ac:dyDescent="0.25">
      <c r="A26" s="17"/>
      <c r="B26" s="6" t="s">
        <v>26</v>
      </c>
      <c r="C26" s="7">
        <v>3.7549999999999999</v>
      </c>
      <c r="D26" s="13">
        <v>1.5449999999999999</v>
      </c>
      <c r="E26" s="10">
        <v>3.7490000000000001</v>
      </c>
      <c r="F26" s="10">
        <v>3.9489999999999998</v>
      </c>
      <c r="G26" s="9">
        <v>2.9809999999999999</v>
      </c>
      <c r="H26" s="7">
        <v>3.6720000000000002</v>
      </c>
      <c r="I26" s="14">
        <v>2.6509999999999998</v>
      </c>
      <c r="J26" s="7">
        <v>3.6150000000000002</v>
      </c>
      <c r="K26" s="7">
        <v>3.5129999999999999</v>
      </c>
      <c r="L26" s="15">
        <v>2.5</v>
      </c>
      <c r="M26" s="11">
        <v>0.153</v>
      </c>
      <c r="N26" s="11">
        <v>0.157</v>
      </c>
      <c r="O26" s="12">
        <v>495</v>
      </c>
    </row>
    <row r="27" spans="1:15" x14ac:dyDescent="0.25">
      <c r="A27" s="17" t="s">
        <v>36</v>
      </c>
      <c r="B27" s="6" t="s">
        <v>27</v>
      </c>
      <c r="C27" s="11">
        <v>0.16800000000000001</v>
      </c>
      <c r="D27" s="11">
        <v>0.155</v>
      </c>
      <c r="E27" s="11">
        <v>0.13600000000000001</v>
      </c>
      <c r="F27" s="11">
        <v>0.14099999999999999</v>
      </c>
      <c r="G27" s="11">
        <v>0.182</v>
      </c>
      <c r="H27" s="11">
        <v>0.127</v>
      </c>
      <c r="I27" s="11">
        <v>0.13200000000000001</v>
      </c>
      <c r="J27" s="11">
        <v>0.14599999999999999</v>
      </c>
      <c r="K27" s="11">
        <v>0.14099999999999999</v>
      </c>
      <c r="L27" s="11">
        <v>0.13400000000000001</v>
      </c>
      <c r="M27" s="11">
        <v>0.129</v>
      </c>
      <c r="N27" s="11">
        <v>0.14199999999999999</v>
      </c>
      <c r="O27" s="12">
        <v>495</v>
      </c>
    </row>
    <row r="28" spans="1:15" x14ac:dyDescent="0.25">
      <c r="A28" s="17"/>
      <c r="B28" s="6" t="s">
        <v>28</v>
      </c>
      <c r="C28" s="11">
        <v>0.154</v>
      </c>
      <c r="D28" s="11">
        <v>0.14000000000000001</v>
      </c>
      <c r="E28" s="11">
        <v>0.13500000000000001</v>
      </c>
      <c r="F28" s="11">
        <v>0.16400000000000001</v>
      </c>
      <c r="G28" s="11">
        <v>0.11700000000000001</v>
      </c>
      <c r="H28" s="11">
        <v>0.14799999999999999</v>
      </c>
      <c r="I28" s="11">
        <v>0.16400000000000001</v>
      </c>
      <c r="J28" s="11">
        <v>0.13800000000000001</v>
      </c>
      <c r="K28" s="11">
        <v>0.122</v>
      </c>
      <c r="L28" s="11">
        <v>0.13100000000000001</v>
      </c>
      <c r="M28" s="11">
        <v>0.13200000000000001</v>
      </c>
      <c r="N28" s="11">
        <v>0.156</v>
      </c>
      <c r="O28" s="12">
        <v>495</v>
      </c>
    </row>
    <row r="29" spans="1:15" x14ac:dyDescent="0.25">
      <c r="A29" s="17" t="s">
        <v>37</v>
      </c>
      <c r="B29" s="6" t="s">
        <v>29</v>
      </c>
      <c r="C29" s="16">
        <v>0.36199999999999999</v>
      </c>
      <c r="D29" s="11">
        <v>0.26200000000000001</v>
      </c>
      <c r="E29" s="11">
        <v>0.216</v>
      </c>
      <c r="F29" s="11">
        <v>0.12</v>
      </c>
      <c r="G29" s="11">
        <v>0.2</v>
      </c>
      <c r="H29" s="11">
        <v>0.34699999999999998</v>
      </c>
      <c r="I29" s="11">
        <v>0.29899999999999999</v>
      </c>
      <c r="J29" s="11">
        <v>0.13300000000000001</v>
      </c>
      <c r="K29" s="11">
        <v>0.153</v>
      </c>
      <c r="L29" s="11">
        <v>0.14199999999999999</v>
      </c>
      <c r="M29" s="11">
        <v>0.127</v>
      </c>
      <c r="N29" s="11">
        <v>0.16500000000000001</v>
      </c>
      <c r="O29" s="12">
        <v>495</v>
      </c>
    </row>
    <row r="30" spans="1:15" x14ac:dyDescent="0.25">
      <c r="A30" s="17"/>
      <c r="B30" s="6" t="s">
        <v>30</v>
      </c>
      <c r="C30" s="11">
        <v>0.27400000000000002</v>
      </c>
      <c r="D30" s="11">
        <v>0.152</v>
      </c>
      <c r="E30" s="11">
        <v>0.33800000000000002</v>
      </c>
      <c r="F30" s="11">
        <v>0.121</v>
      </c>
      <c r="G30" s="11">
        <v>0.13500000000000001</v>
      </c>
      <c r="H30" s="16">
        <v>0.35599999999999998</v>
      </c>
      <c r="I30" s="11">
        <v>0.25</v>
      </c>
      <c r="J30" s="11">
        <v>0.20200000000000001</v>
      </c>
      <c r="K30" s="11">
        <v>0.125</v>
      </c>
      <c r="L30" s="11">
        <v>0.14899999999999999</v>
      </c>
      <c r="M30" s="11">
        <v>0.158</v>
      </c>
      <c r="N30" s="11">
        <v>0.17699999999999999</v>
      </c>
      <c r="O30" s="12">
        <v>495</v>
      </c>
    </row>
    <row r="31" spans="1:15" x14ac:dyDescent="0.25">
      <c r="A31" s="17" t="s">
        <v>38</v>
      </c>
      <c r="B31" s="6" t="s">
        <v>31</v>
      </c>
      <c r="C31" s="11">
        <v>0.222</v>
      </c>
      <c r="D31" s="11">
        <v>0.17100000000000001</v>
      </c>
      <c r="E31" s="11">
        <v>0.315</v>
      </c>
      <c r="F31" s="11">
        <v>0.193</v>
      </c>
      <c r="G31" s="11">
        <v>0.27400000000000002</v>
      </c>
      <c r="H31" s="11">
        <v>0.24</v>
      </c>
      <c r="I31" s="11">
        <v>0.23599999999999999</v>
      </c>
      <c r="J31" s="11">
        <v>0.13600000000000001</v>
      </c>
      <c r="K31" s="16">
        <v>0.36199999999999999</v>
      </c>
      <c r="L31" s="11">
        <v>0.17299999999999999</v>
      </c>
      <c r="M31" s="11">
        <v>0.14399999999999999</v>
      </c>
      <c r="N31" s="11">
        <v>0.16900000000000001</v>
      </c>
      <c r="O31" s="12">
        <v>495</v>
      </c>
    </row>
    <row r="32" spans="1:15" x14ac:dyDescent="0.25">
      <c r="B32" s="6" t="s">
        <v>32</v>
      </c>
      <c r="C32" s="11">
        <v>0.23100000000000001</v>
      </c>
      <c r="D32" s="11">
        <v>0.14399999999999999</v>
      </c>
      <c r="E32" s="11">
        <v>0.14399999999999999</v>
      </c>
      <c r="F32" s="11">
        <v>0.27900000000000003</v>
      </c>
      <c r="G32" s="11">
        <v>0.186</v>
      </c>
      <c r="H32" s="11">
        <v>0.25800000000000001</v>
      </c>
      <c r="I32" s="11">
        <v>0.31</v>
      </c>
      <c r="J32" s="11">
        <v>0.16500000000000001</v>
      </c>
      <c r="K32" s="11">
        <v>0.29499999999999998</v>
      </c>
      <c r="L32" s="11">
        <v>0.127</v>
      </c>
      <c r="M32" s="11">
        <v>0.19</v>
      </c>
      <c r="N32" s="11">
        <v>0.183</v>
      </c>
      <c r="O32" s="12">
        <v>495</v>
      </c>
    </row>
    <row r="34" spans="1:26" x14ac:dyDescent="0.25">
      <c r="A34" t="s">
        <v>41</v>
      </c>
      <c r="W34" t="s">
        <v>40</v>
      </c>
      <c r="X34" t="s">
        <v>36</v>
      </c>
      <c r="Y34" t="s">
        <v>37</v>
      </c>
      <c r="Z34" t="s">
        <v>38</v>
      </c>
    </row>
    <row r="35" spans="1:26" x14ac:dyDescent="0.25">
      <c r="O35" t="s">
        <v>27</v>
      </c>
      <c r="P35">
        <f>(M37*100)/P38</f>
        <v>104.00101051567877</v>
      </c>
      <c r="Q35" s="18">
        <f>AVERAGE(P35:P36)</f>
        <v>99.999999999999986</v>
      </c>
      <c r="W35">
        <v>104.00101051567877</v>
      </c>
      <c r="X35">
        <v>0.92841127988126393</v>
      </c>
      <c r="Y35">
        <v>2.7007132362728541</v>
      </c>
      <c r="Z35">
        <v>3.6631193355859404</v>
      </c>
    </row>
    <row r="36" spans="1:26" x14ac:dyDescent="0.25">
      <c r="B36" s="5"/>
      <c r="C36" s="6">
        <v>1</v>
      </c>
      <c r="D36" s="6">
        <v>2</v>
      </c>
      <c r="E36" s="6">
        <v>3</v>
      </c>
      <c r="F36" s="6">
        <v>4</v>
      </c>
      <c r="G36" s="6">
        <v>5</v>
      </c>
      <c r="H36" s="6">
        <v>6</v>
      </c>
      <c r="I36" s="6">
        <v>7</v>
      </c>
      <c r="J36" s="6">
        <v>8</v>
      </c>
      <c r="K36" s="6">
        <v>9</v>
      </c>
      <c r="L36" s="6">
        <v>10</v>
      </c>
      <c r="M36" s="6" t="s">
        <v>35</v>
      </c>
      <c r="N36" s="6" t="s">
        <v>34</v>
      </c>
      <c r="P36">
        <f>(M38*100)/P38</f>
        <v>95.9989894843212</v>
      </c>
      <c r="Q36">
        <f>STDEVA(P35:P36)</f>
        <v>5.6582833344703101</v>
      </c>
      <c r="T36" t="s">
        <v>34</v>
      </c>
      <c r="W36">
        <v>95.9989894843212</v>
      </c>
      <c r="X36">
        <v>0.90525362890916905</v>
      </c>
      <c r="Y36">
        <v>3.9789054852054182</v>
      </c>
      <c r="Z36">
        <v>2.671550825780781</v>
      </c>
    </row>
    <row r="37" spans="1:26" x14ac:dyDescent="0.25">
      <c r="A37" s="17" t="s">
        <v>33</v>
      </c>
      <c r="B37" s="6" t="s">
        <v>25</v>
      </c>
      <c r="C37" s="8">
        <f>C25-M25</f>
        <v>3.0509999999999997</v>
      </c>
      <c r="D37" s="9">
        <f>D25-M25</f>
        <v>2.839</v>
      </c>
      <c r="E37" s="7">
        <f>E25-M25</f>
        <v>3.4949999999999997</v>
      </c>
      <c r="F37" s="7">
        <f>F25-N25</f>
        <v>2.9220000000000002</v>
      </c>
      <c r="G37" s="7">
        <f>G25-N25</f>
        <v>3.3420000000000001</v>
      </c>
      <c r="H37" s="7">
        <f>H25-N25</f>
        <v>3.4649999999999999</v>
      </c>
      <c r="I37" s="7">
        <f>I25-N25</f>
        <v>3.46</v>
      </c>
      <c r="J37" s="7">
        <f>J25-N25</f>
        <v>3.0420000000000003</v>
      </c>
      <c r="K37" s="7">
        <f>K25-N25</f>
        <v>3.4020000000000001</v>
      </c>
      <c r="L37" s="7">
        <f>L25-N25</f>
        <v>3.9159999999999999</v>
      </c>
      <c r="M37" s="11">
        <f>AVERAGE(C37:L37)</f>
        <v>3.2934000000000005</v>
      </c>
      <c r="N37" s="11" t="s">
        <v>39</v>
      </c>
      <c r="R37" t="s">
        <v>40</v>
      </c>
      <c r="S37">
        <v>100</v>
      </c>
      <c r="T37">
        <f>(Q38*100)/P38</f>
        <v>5.6582833344703145</v>
      </c>
    </row>
    <row r="38" spans="1:26" x14ac:dyDescent="0.25">
      <c r="A38" s="17"/>
      <c r="B38" s="6" t="s">
        <v>26</v>
      </c>
      <c r="C38" s="7">
        <f>C26-M26</f>
        <v>3.6019999999999999</v>
      </c>
      <c r="D38" s="7">
        <f>D26-M26</f>
        <v>1.3919999999999999</v>
      </c>
      <c r="E38" s="7">
        <f>E26-M26</f>
        <v>3.5960000000000001</v>
      </c>
      <c r="F38" s="7">
        <f>F26-M26</f>
        <v>3.7959999999999998</v>
      </c>
      <c r="G38" s="7">
        <f>G26-M26</f>
        <v>2.8279999999999998</v>
      </c>
      <c r="H38" s="7">
        <f>H26-M26</f>
        <v>3.5190000000000001</v>
      </c>
      <c r="I38" s="7">
        <f>I26-M26</f>
        <v>2.4979999999999998</v>
      </c>
      <c r="J38" s="7">
        <f>J26-M26</f>
        <v>3.4620000000000002</v>
      </c>
      <c r="K38" s="7">
        <f>K26-M26</f>
        <v>3.36</v>
      </c>
      <c r="L38" s="7">
        <f>L26-M26</f>
        <v>2.347</v>
      </c>
      <c r="M38" s="11">
        <f t="shared" ref="M38" si="0">AVERAGE(C38:L38)</f>
        <v>3.04</v>
      </c>
      <c r="N38" s="11">
        <f t="shared" ref="N38:N39" si="1">_xlfn.STDEV.S(C38:L38)</f>
        <v>0.76312966715289465</v>
      </c>
      <c r="P38">
        <f>AVERAGE(M37:M38)</f>
        <v>3.1667000000000005</v>
      </c>
      <c r="Q38">
        <f>STDEVA(M37:M38)</f>
        <v>0.1791808583526715</v>
      </c>
    </row>
    <row r="39" spans="1:26" x14ac:dyDescent="0.25">
      <c r="A39" s="17" t="s">
        <v>36</v>
      </c>
      <c r="B39" s="6" t="s">
        <v>27</v>
      </c>
      <c r="C39" s="11">
        <f>C27-0.129</f>
        <v>3.9000000000000007E-2</v>
      </c>
      <c r="D39" s="11">
        <f t="shared" ref="D39:L39" si="2">D27-0.129</f>
        <v>2.5999999999999995E-2</v>
      </c>
      <c r="E39" s="11">
        <f t="shared" si="2"/>
        <v>7.0000000000000062E-3</v>
      </c>
      <c r="F39" s="11">
        <f t="shared" si="2"/>
        <v>1.1999999999999983E-2</v>
      </c>
      <c r="G39" s="11">
        <f t="shared" si="2"/>
        <v>5.2999999999999992E-2</v>
      </c>
      <c r="H39" s="11">
        <f t="shared" si="2"/>
        <v>-2.0000000000000018E-3</v>
      </c>
      <c r="I39" s="11">
        <f t="shared" si="2"/>
        <v>3.0000000000000027E-3</v>
      </c>
      <c r="J39" s="11">
        <f t="shared" si="2"/>
        <v>1.6999999999999987E-2</v>
      </c>
      <c r="K39" s="11">
        <f t="shared" si="2"/>
        <v>1.1999999999999983E-2</v>
      </c>
      <c r="L39" s="11">
        <f t="shared" si="2"/>
        <v>5.0000000000000044E-3</v>
      </c>
      <c r="M39" s="11">
        <f>AVERAGE(C39,D39,G39,J39,K39)</f>
        <v>2.9399999999999992E-2</v>
      </c>
      <c r="N39" s="11">
        <f t="shared" si="1"/>
        <v>1.7357675215560659E-2</v>
      </c>
      <c r="O39" t="s">
        <v>36</v>
      </c>
      <c r="P39">
        <f>((M39*100)/$P$38)</f>
        <v>0.92841127988126393</v>
      </c>
      <c r="R39" t="s">
        <v>36</v>
      </c>
      <c r="S39">
        <f>AVERAGE(P39:P40)</f>
        <v>0.91683245439521643</v>
      </c>
      <c r="T39">
        <f>STDEVA(P39:P40)</f>
        <v>1.6374932038719533E-2</v>
      </c>
    </row>
    <row r="40" spans="1:26" x14ac:dyDescent="0.25">
      <c r="A40" s="17"/>
      <c r="B40" s="6" t="s">
        <v>28</v>
      </c>
      <c r="C40" s="11">
        <f>C28-0.132</f>
        <v>2.1999999999999992E-2</v>
      </c>
      <c r="D40" s="11">
        <f t="shared" ref="D40:L40" si="3">D28-0.132</f>
        <v>8.0000000000000071E-3</v>
      </c>
      <c r="E40" s="11">
        <f t="shared" si="3"/>
        <v>3.0000000000000027E-3</v>
      </c>
      <c r="F40" s="11">
        <f t="shared" si="3"/>
        <v>3.2000000000000001E-2</v>
      </c>
      <c r="G40" s="11">
        <f t="shared" si="3"/>
        <v>-1.4999999999999999E-2</v>
      </c>
      <c r="H40" s="11">
        <f t="shared" si="3"/>
        <v>1.5999999999999986E-2</v>
      </c>
      <c r="I40" s="11">
        <f t="shared" si="3"/>
        <v>3.2000000000000001E-2</v>
      </c>
      <c r="J40" s="11">
        <f t="shared" si="3"/>
        <v>6.0000000000000053E-3</v>
      </c>
      <c r="K40" s="11">
        <f t="shared" si="3"/>
        <v>-1.0000000000000009E-2</v>
      </c>
      <c r="L40" s="11">
        <f t="shared" si="3"/>
        <v>-1.0000000000000009E-3</v>
      </c>
      <c r="M40" s="11">
        <f>AVERAGE(C40,F40,I40)</f>
        <v>2.8666666666666663E-2</v>
      </c>
      <c r="N40" s="11">
        <f>STDEVA(D40,G40,J40)</f>
        <v>1.2741009902410932E-2</v>
      </c>
      <c r="O40" t="s">
        <v>36</v>
      </c>
      <c r="P40">
        <f>((M40*100)/$P$38)</f>
        <v>0.90525362890916905</v>
      </c>
    </row>
    <row r="41" spans="1:26" x14ac:dyDescent="0.25">
      <c r="A41" s="17" t="s">
        <v>37</v>
      </c>
      <c r="B41" s="6" t="s">
        <v>29</v>
      </c>
      <c r="C41" s="16">
        <f>C29-0.127</f>
        <v>0.23499999999999999</v>
      </c>
      <c r="D41" s="16">
        <f t="shared" ref="D41:L41" si="4">D29-0.127</f>
        <v>0.13500000000000001</v>
      </c>
      <c r="E41" s="16">
        <f t="shared" si="4"/>
        <v>8.8999999999999996E-2</v>
      </c>
      <c r="F41" s="16">
        <f t="shared" si="4"/>
        <v>-7.0000000000000062E-3</v>
      </c>
      <c r="G41" s="16">
        <f t="shared" si="4"/>
        <v>7.3000000000000009E-2</v>
      </c>
      <c r="H41" s="16">
        <f t="shared" si="4"/>
        <v>0.21999999999999997</v>
      </c>
      <c r="I41" s="16">
        <f t="shared" si="4"/>
        <v>0.17199999999999999</v>
      </c>
      <c r="J41" s="16">
        <f t="shared" si="4"/>
        <v>6.0000000000000053E-3</v>
      </c>
      <c r="K41" s="16">
        <f t="shared" si="4"/>
        <v>2.5999999999999995E-2</v>
      </c>
      <c r="L41" s="16">
        <f t="shared" si="4"/>
        <v>1.4999999999999986E-2</v>
      </c>
      <c r="M41" s="11">
        <f>STDEVA(C41,D41,H41,I41,L41,G41)</f>
        <v>8.5523486053052475E-2</v>
      </c>
      <c r="N41" s="11">
        <f>AVERAGE(D41,E41,I41,J41,M41,H41)</f>
        <v>0.11792058100884208</v>
      </c>
      <c r="O41" t="s">
        <v>37</v>
      </c>
      <c r="P41">
        <f>((M41*100)/$P$38)</f>
        <v>2.7007132362728541</v>
      </c>
      <c r="R41" t="s">
        <v>37</v>
      </c>
      <c r="S41">
        <f>AVERAGE(P41:P42)</f>
        <v>3.3398093607391361</v>
      </c>
      <c r="T41">
        <f>STDEVA(P41:P42)</f>
        <v>0.90381840688030135</v>
      </c>
    </row>
    <row r="42" spans="1:26" x14ac:dyDescent="0.25">
      <c r="A42" s="17"/>
      <c r="B42" s="6" t="s">
        <v>30</v>
      </c>
      <c r="C42" s="11">
        <f>C30-0.158</f>
        <v>0.11600000000000002</v>
      </c>
      <c r="D42" s="11">
        <f t="shared" ref="D42:L42" si="5">D30-0.158</f>
        <v>-6.0000000000000053E-3</v>
      </c>
      <c r="E42" s="11">
        <f t="shared" si="5"/>
        <v>0.18000000000000002</v>
      </c>
      <c r="F42" s="11">
        <f t="shared" si="5"/>
        <v>-3.7000000000000005E-2</v>
      </c>
      <c r="G42" s="11">
        <f t="shared" si="5"/>
        <v>-2.2999999999999993E-2</v>
      </c>
      <c r="H42" s="11">
        <f t="shared" si="5"/>
        <v>0.19799999999999998</v>
      </c>
      <c r="I42" s="11">
        <f t="shared" si="5"/>
        <v>9.1999999999999998E-2</v>
      </c>
      <c r="J42" s="11">
        <f t="shared" si="5"/>
        <v>4.4000000000000011E-2</v>
      </c>
      <c r="K42" s="11">
        <f t="shared" si="5"/>
        <v>-3.3000000000000002E-2</v>
      </c>
      <c r="L42" s="11">
        <f t="shared" si="5"/>
        <v>-9.000000000000008E-3</v>
      </c>
      <c r="M42" s="11">
        <f>AVERAGE(C42,E42,H42,I42,J42)</f>
        <v>0.126</v>
      </c>
      <c r="N42" s="11">
        <f>STDEVA(D42,F42,I42,J42,K42)</f>
        <v>5.5167925463986772E-2</v>
      </c>
      <c r="O42" t="s">
        <v>37</v>
      </c>
      <c r="P42">
        <f t="shared" ref="P42:P43" si="6">((M42*100)/$P$38)</f>
        <v>3.9789054852054182</v>
      </c>
    </row>
    <row r="43" spans="1:26" x14ac:dyDescent="0.25">
      <c r="A43" s="17" t="s">
        <v>38</v>
      </c>
      <c r="B43" s="6" t="s">
        <v>31</v>
      </c>
      <c r="C43" s="11">
        <f>C31-0.144</f>
        <v>7.8000000000000014E-2</v>
      </c>
      <c r="D43" s="11">
        <f t="shared" ref="D43:L43" si="7">D31-0.144</f>
        <v>2.7000000000000024E-2</v>
      </c>
      <c r="E43" s="11">
        <f t="shared" si="7"/>
        <v>0.17100000000000001</v>
      </c>
      <c r="F43" s="11">
        <f t="shared" si="7"/>
        <v>4.9000000000000016E-2</v>
      </c>
      <c r="G43" s="11">
        <f t="shared" si="7"/>
        <v>0.13000000000000003</v>
      </c>
      <c r="H43" s="11">
        <f t="shared" si="7"/>
        <v>9.6000000000000002E-2</v>
      </c>
      <c r="I43" s="11">
        <f t="shared" si="7"/>
        <v>9.1999999999999998E-2</v>
      </c>
      <c r="J43" s="11">
        <f t="shared" si="7"/>
        <v>-7.9999999999999793E-3</v>
      </c>
      <c r="K43" s="11">
        <f t="shared" si="7"/>
        <v>0.218</v>
      </c>
      <c r="L43" s="11">
        <f t="shared" si="7"/>
        <v>2.8999999999999998E-2</v>
      </c>
      <c r="M43" s="11">
        <f>AVERAGE(E43,G43,H43,I43,K43,C43,D43)</f>
        <v>0.11599999999999999</v>
      </c>
      <c r="N43" s="11">
        <f>STDEVA(F43,H43,I43,J43,L43,D43,E43)</f>
        <v>5.951310379915941E-2</v>
      </c>
      <c r="O43" t="s">
        <v>38</v>
      </c>
      <c r="P43">
        <f t="shared" si="6"/>
        <v>3.6631193355859404</v>
      </c>
      <c r="R43" t="s">
        <v>38</v>
      </c>
      <c r="S43">
        <f>AVERAGE(P43:P44)</f>
        <v>3.1673350806833609</v>
      </c>
      <c r="T43">
        <f>STDEVA(P43:P44)</f>
        <v>0.70114481729426548</v>
      </c>
    </row>
    <row r="44" spans="1:26" x14ac:dyDescent="0.25">
      <c r="B44" s="6" t="s">
        <v>32</v>
      </c>
      <c r="C44" s="11">
        <f>C32-0.19</f>
        <v>4.1000000000000009E-2</v>
      </c>
      <c r="D44" s="11">
        <f t="shared" ref="D44:L44" si="8">D32-0.19</f>
        <v>-4.6000000000000013E-2</v>
      </c>
      <c r="E44" s="11">
        <f t="shared" si="8"/>
        <v>-4.6000000000000013E-2</v>
      </c>
      <c r="F44" s="11">
        <f t="shared" si="8"/>
        <v>8.9000000000000024E-2</v>
      </c>
      <c r="G44" s="11">
        <f t="shared" si="8"/>
        <v>-4.0000000000000036E-3</v>
      </c>
      <c r="H44" s="11">
        <f t="shared" si="8"/>
        <v>6.8000000000000005E-2</v>
      </c>
      <c r="I44" s="11">
        <f t="shared" si="8"/>
        <v>0.12</v>
      </c>
      <c r="J44" s="11">
        <f t="shared" si="8"/>
        <v>-2.4999999999999994E-2</v>
      </c>
      <c r="K44" s="11">
        <f t="shared" si="8"/>
        <v>0.10499999999999998</v>
      </c>
      <c r="L44" s="11">
        <f t="shared" si="8"/>
        <v>-6.3E-2</v>
      </c>
      <c r="M44" s="11">
        <f>AVERAGE(F44,H44,K44,C44,I44)</f>
        <v>8.4600000000000009E-2</v>
      </c>
      <c r="N44" s="11">
        <f>STDEVA(G44,I44,L44,D44,J44)</f>
        <v>7.2562386950816321E-2</v>
      </c>
      <c r="O44" t="s">
        <v>38</v>
      </c>
      <c r="P44">
        <f>((M44*100)/$P$38)</f>
        <v>2.671550825780781</v>
      </c>
    </row>
  </sheetData>
  <phoneticPr fontId="0" type="noConversion"/>
  <pageMargins left="0.75" right="0.75" top="1" bottom="1" header="0.5" footer="0.5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Plate 1 - 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Barraza Zepeda</dc:creator>
  <cp:lastModifiedBy>Luis Castillo</cp:lastModifiedBy>
  <dcterms:created xsi:type="dcterms:W3CDTF">2011-01-18T20:51:17Z</dcterms:created>
  <dcterms:modified xsi:type="dcterms:W3CDTF">2023-03-02T14:02:42Z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16.0</vt:lpwstr>
  </property>
</Properties>
</file>