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CA6D3F7D-C507-4521-886B-BA15C87840BF}" xr6:coauthVersionLast="47" xr6:coauthVersionMax="47" xr10:uidLastSave="{00000000-0000-0000-0000-000000000000}"/>
  <bookViews>
    <workbookView xWindow="-110" yWindow="-110" windowWidth="19420" windowHeight="10300" xr2:uid="{5D5689E8-038F-41A5-93F0-4BF379582E5E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L24" i="2"/>
  <c r="L23" i="2"/>
  <c r="N21" i="2"/>
  <c r="M21" i="2"/>
  <c r="L21" i="2"/>
  <c r="N20" i="2"/>
  <c r="M20" i="2"/>
  <c r="N24" i="2" s="1"/>
  <c r="L20" i="2"/>
  <c r="H25" i="1"/>
  <c r="H26" i="1" s="1"/>
  <c r="H24" i="1"/>
  <c r="H23" i="1"/>
  <c r="M49" i="1"/>
  <c r="M50" i="1"/>
  <c r="M51" i="1"/>
  <c r="M52" i="1"/>
  <c r="M53" i="1"/>
  <c r="M54" i="1"/>
  <c r="M48" i="1"/>
  <c r="M57" i="1" s="1"/>
  <c r="I49" i="1"/>
  <c r="I50" i="1"/>
  <c r="I55" i="1" s="1"/>
  <c r="I51" i="1"/>
  <c r="I52" i="1"/>
  <c r="I53" i="1"/>
  <c r="I48" i="1"/>
  <c r="E50" i="1"/>
  <c r="E51" i="1"/>
  <c r="E52" i="1"/>
  <c r="E53" i="1"/>
  <c r="E58" i="1" s="1"/>
  <c r="E54" i="1"/>
  <c r="E55" i="1"/>
  <c r="E56" i="1"/>
  <c r="E49" i="1"/>
  <c r="J33" i="1"/>
  <c r="J34" i="1"/>
  <c r="J35" i="1"/>
  <c r="J36" i="1"/>
  <c r="J32" i="1"/>
  <c r="G40" i="1"/>
  <c r="G33" i="1"/>
  <c r="G39" i="1" s="1"/>
  <c r="G34" i="1"/>
  <c r="G35" i="1"/>
  <c r="G36" i="1"/>
  <c r="G37" i="1"/>
  <c r="G32" i="1"/>
  <c r="D33" i="1"/>
  <c r="D34" i="1"/>
  <c r="D35" i="1"/>
  <c r="D36" i="1"/>
  <c r="D44" i="1" s="1"/>
  <c r="D37" i="1"/>
  <c r="D38" i="1"/>
  <c r="D39" i="1"/>
  <c r="D40" i="1"/>
  <c r="D41" i="1"/>
  <c r="D42" i="1"/>
  <c r="D32" i="1"/>
  <c r="D45" i="1" s="1"/>
  <c r="K18" i="1"/>
  <c r="K19" i="1"/>
  <c r="K20" i="1"/>
  <c r="K25" i="1" s="1"/>
  <c r="K21" i="1"/>
  <c r="K22" i="1"/>
  <c r="K17" i="1"/>
  <c r="K24" i="1" s="1"/>
  <c r="H18" i="1"/>
  <c r="H19" i="1"/>
  <c r="H20" i="1"/>
  <c r="H21" i="1"/>
  <c r="H22" i="1"/>
  <c r="H17" i="1"/>
  <c r="D18" i="1"/>
  <c r="D19" i="1"/>
  <c r="D20" i="1"/>
  <c r="D21" i="1"/>
  <c r="D22" i="1"/>
  <c r="D17" i="1"/>
  <c r="D24" i="1" s="1"/>
  <c r="K4" i="1"/>
  <c r="K5" i="1"/>
  <c r="K6" i="1"/>
  <c r="K7" i="1"/>
  <c r="K8" i="1"/>
  <c r="K9" i="1"/>
  <c r="K10" i="1"/>
  <c r="K3" i="1"/>
  <c r="K12" i="1" s="1"/>
  <c r="G4" i="1"/>
  <c r="G5" i="1"/>
  <c r="G6" i="1"/>
  <c r="G7" i="1"/>
  <c r="G8" i="1"/>
  <c r="G9" i="1"/>
  <c r="G10" i="1"/>
  <c r="G11" i="1"/>
  <c r="G12" i="1"/>
  <c r="G3" i="1"/>
  <c r="G14" i="1" s="1"/>
  <c r="C4" i="1"/>
  <c r="C5" i="1"/>
  <c r="C6" i="1"/>
  <c r="C7" i="1"/>
  <c r="C3" i="1"/>
  <c r="C10" i="1" s="1"/>
  <c r="K13" i="1" l="1"/>
  <c r="H27" i="1"/>
  <c r="D25" i="1"/>
  <c r="I56" i="1"/>
  <c r="M56" i="1"/>
  <c r="N23" i="2"/>
  <c r="N26" i="2" s="1"/>
  <c r="J38" i="1"/>
  <c r="C9" i="1"/>
  <c r="J39" i="1"/>
  <c r="E57" i="1"/>
</calcChain>
</file>

<file path=xl/sharedStrings.xml><?xml version="1.0" encoding="utf-8"?>
<sst xmlns="http://schemas.openxmlformats.org/spreadsheetml/2006/main" count="63" uniqueCount="17">
  <si>
    <t xml:space="preserve">B0510 </t>
  </si>
  <si>
    <t>0h</t>
  </si>
  <si>
    <t>4h</t>
  </si>
  <si>
    <t>6h</t>
  </si>
  <si>
    <t>Cu</t>
  </si>
  <si>
    <t>Fe</t>
  </si>
  <si>
    <t xml:space="preserve"> </t>
  </si>
  <si>
    <t>CuFe</t>
  </si>
  <si>
    <t>h</t>
  </si>
  <si>
    <t xml:space="preserve">Fe </t>
  </si>
  <si>
    <t>Cufe</t>
  </si>
  <si>
    <t>B05.10</t>
  </si>
  <si>
    <t>hours</t>
  </si>
  <si>
    <t>Average</t>
  </si>
  <si>
    <t>Standards deviation average</t>
  </si>
  <si>
    <t>Standards deviation</t>
  </si>
  <si>
    <t>DATA Average (% conidial germination)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</si>
</sst>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2" fillId="4" borderId="0" xfId="0" applyFont="1" applyFill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B0510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Hoja2!$E$14:$G$14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4.4441303530894185</c:v>
                  </c:pt>
                  <c:pt idx="2">
                    <c:v>7.4912596202188819</c:v>
                  </c:pt>
                </c:numCache>
              </c:numRef>
            </c:plus>
            <c:minus>
              <c:numRef>
                <c:f>Hoja2!$E$14:$G$14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4.4441303530894185</c:v>
                  </c:pt>
                  <c:pt idx="2">
                    <c:v>7.4912596202188819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Hoja2!$E$3:$G$3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Hoja2!$E$4:$G$4</c:f>
              <c:numCache>
                <c:formatCode>General</c:formatCode>
                <c:ptCount val="3"/>
                <c:pt idx="0">
                  <c:v>0</c:v>
                </c:pt>
                <c:pt idx="1">
                  <c:v>10.952567010919413</c:v>
                </c:pt>
                <c:pt idx="2">
                  <c:v>44.024859943977596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F7-4818-919D-D1917F8FB296}"/>
            </c:ext>
          </c:extLst>
        </c:ser>
        <c:ser>
          <c:idx val="1"/>
          <c:order val="1"/>
          <c:tx>
            <c:v>Cu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Hoja2!$E$5:$G$5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5.5138888888888893</c:v>
                  </c:pt>
                  <c:pt idx="2">
                    <c:v>6.3554606625258803</c:v>
                  </c:pt>
                </c:numCache>
              </c:numRef>
            </c:plus>
            <c:minus>
              <c:numRef>
                <c:f>Hoja2!$E$5:$G$5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5.5138888888888893</c:v>
                  </c:pt>
                  <c:pt idx="2">
                    <c:v>6.3554606625258803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Hoja2!$E$3:$G$3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Hoja2!$E$5:$G$5</c:f>
              <c:numCache>
                <c:formatCode>General</c:formatCode>
                <c:ptCount val="3"/>
                <c:pt idx="0">
                  <c:v>0</c:v>
                </c:pt>
                <c:pt idx="1">
                  <c:v>5.5138888888888893</c:v>
                </c:pt>
                <c:pt idx="2">
                  <c:v>6.3554606625258803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0F7-4818-919D-D1917F8FB296}"/>
            </c:ext>
          </c:extLst>
        </c:ser>
        <c:ser>
          <c:idx val="2"/>
          <c:order val="2"/>
          <c:tx>
            <c:v>Fe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Hoja2!$E$16:$G$16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0.98085568973405524</c:v>
                  </c:pt>
                  <c:pt idx="2">
                    <c:v>1.6483577450763733</c:v>
                  </c:pt>
                </c:numCache>
              </c:numRef>
            </c:plus>
            <c:minus>
              <c:numRef>
                <c:f>Hoja2!$E$16:$G$16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0.98085568973405524</c:v>
                  </c:pt>
                  <c:pt idx="2">
                    <c:v>1.6483577450763733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Hoja2!$E$3:$G$3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Hoja2!$E$6:$G$6</c:f>
              <c:numCache>
                <c:formatCode>General</c:formatCode>
                <c:ptCount val="3"/>
                <c:pt idx="0">
                  <c:v>0</c:v>
                </c:pt>
                <c:pt idx="1">
                  <c:v>5.4373706004140798</c:v>
                </c:pt>
                <c:pt idx="2">
                  <c:v>5.6124106562703062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0F7-4818-919D-D1917F8FB296}"/>
            </c:ext>
          </c:extLst>
        </c:ser>
        <c:ser>
          <c:idx val="3"/>
          <c:order val="3"/>
          <c:tx>
            <c:v>CuFe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Hoja2!$E$17:$G$17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1.3662520202322608</c:v>
                  </c:pt>
                  <c:pt idx="2">
                    <c:v>1.6048969387738883</c:v>
                  </c:pt>
                </c:numCache>
              </c:numRef>
            </c:plus>
            <c:minus>
              <c:numRef>
                <c:f>Hoja2!$E$17:$G$17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1.3662520202322608</c:v>
                  </c:pt>
                  <c:pt idx="2">
                    <c:v>1.6048969387738883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Hoja2!$E$3:$G$3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Hoja2!$E$7:$G$7</c:f>
              <c:numCache>
                <c:formatCode>General</c:formatCode>
                <c:ptCount val="3"/>
                <c:pt idx="0">
                  <c:v>0</c:v>
                </c:pt>
                <c:pt idx="1">
                  <c:v>4.3693864642631253</c:v>
                </c:pt>
                <c:pt idx="2">
                  <c:v>6.3014763014763018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0F7-4818-919D-D1917F8FB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84080"/>
        <c:axId val="415784408"/>
      </c:scatterChart>
      <c:valAx>
        <c:axId val="41578408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Time</a:t>
                </a:r>
                <a:r>
                  <a:rPr lang="es-CL" baseline="0">
                    <a:solidFill>
                      <a:sysClr val="windowText" lastClr="000000"/>
                    </a:solidFill>
                  </a:rPr>
                  <a:t> (h)</a:t>
                </a:r>
                <a:endParaRPr lang="es-CL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15784408"/>
        <c:crosses val="autoZero"/>
        <c:crossBetween val="midCat"/>
      </c:valAx>
      <c:valAx>
        <c:axId val="41578440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Conidial</a:t>
                </a:r>
                <a:r>
                  <a:rPr lang="es-CL" baseline="0">
                    <a:solidFill>
                      <a:sysClr val="windowText" lastClr="000000"/>
                    </a:solidFill>
                  </a:rPr>
                  <a:t> germination (%)</a:t>
                </a:r>
                <a:endParaRPr lang="es-CL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15784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43044619422565"/>
          <c:y val="5.2172645086030901E-2"/>
          <c:w val="0.15001399825021872"/>
          <c:h val="0.29380285797608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628650</xdr:colOff>
      <xdr:row>1</xdr:row>
      <xdr:rowOff>80962</xdr:rowOff>
    </xdr:from>
    <xdr:to>
      <xdr:col>14</xdr:col>
      <xdr:colOff>628650</xdr:colOff>
      <xdr:row>15</xdr:row>
      <xdr:rowOff>157162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A40A0AD-789E-4755-A909-795BFFBF15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EF2B1-1E92-4F95-9497-FAE8C9B05B8E}">
  <dimension ref="A1:Q58"/>
  <sheetViews>
    <sheetView tabSelected="1" zoomScale="70" zoomScaleNormal="70" workbookViewId="0">
      <selection activeCell="C14" sqref="C14"/>
    </sheetView>
  </sheetViews>
  <sheetFormatPr baseColWidth="10" defaultRowHeight="14.5" x14ac:dyDescent="0.35"/>
  <sheetData>
    <row r="1" spans="1:17" x14ac:dyDescent="0.35">
      <c r="A1" s="3" t="s">
        <v>0</v>
      </c>
      <c r="N1" t="s">
        <v>13</v>
      </c>
      <c r="O1" s="8" t="s">
        <v>8</v>
      </c>
      <c r="P1" s="8"/>
      <c r="Q1" s="8"/>
    </row>
    <row r="2" spans="1:17" x14ac:dyDescent="0.35">
      <c r="B2" t="s">
        <v>1</v>
      </c>
      <c r="E2" t="s">
        <v>2</v>
      </c>
      <c r="I2" t="s">
        <v>3</v>
      </c>
      <c r="O2">
        <v>0</v>
      </c>
      <c r="P2">
        <v>4</v>
      </c>
      <c r="Q2">
        <v>6</v>
      </c>
    </row>
    <row r="3" spans="1:17" x14ac:dyDescent="0.35">
      <c r="A3">
        <v>35</v>
      </c>
      <c r="B3">
        <v>0</v>
      </c>
      <c r="C3">
        <f>(B3*100)/A3</f>
        <v>0</v>
      </c>
      <c r="E3">
        <v>26</v>
      </c>
      <c r="F3">
        <v>3</v>
      </c>
      <c r="G3">
        <f>(F3*100)/E3</f>
        <v>11.538461538461538</v>
      </c>
      <c r="I3">
        <v>63</v>
      </c>
      <c r="J3">
        <v>24</v>
      </c>
      <c r="K3">
        <f t="shared" ref="K3:K10" si="0">(J3*100)/I3</f>
        <v>38.095238095238095</v>
      </c>
      <c r="N3" t="s">
        <v>11</v>
      </c>
      <c r="O3" s="1">
        <v>0</v>
      </c>
      <c r="P3">
        <v>10.952567010919413</v>
      </c>
      <c r="Q3">
        <v>44.024859943977596</v>
      </c>
    </row>
    <row r="4" spans="1:17" x14ac:dyDescent="0.35">
      <c r="A4">
        <v>70</v>
      </c>
      <c r="B4">
        <v>0</v>
      </c>
      <c r="C4">
        <f t="shared" ref="C4:C7" si="1">(B4*100)/A4</f>
        <v>0</v>
      </c>
      <c r="E4">
        <v>23</v>
      </c>
      <c r="F4">
        <v>2</v>
      </c>
      <c r="G4">
        <f t="shared" ref="G4:G12" si="2">(F4*100)/E4</f>
        <v>8.695652173913043</v>
      </c>
      <c r="I4">
        <v>12</v>
      </c>
      <c r="J4">
        <v>5</v>
      </c>
      <c r="K4">
        <f t="shared" si="0"/>
        <v>41.666666666666664</v>
      </c>
      <c r="N4" t="s">
        <v>4</v>
      </c>
      <c r="O4">
        <v>0</v>
      </c>
      <c r="P4">
        <v>5.5138888888888893</v>
      </c>
      <c r="Q4">
        <v>6.3554606625258803</v>
      </c>
    </row>
    <row r="5" spans="1:17" x14ac:dyDescent="0.35">
      <c r="A5">
        <v>29</v>
      </c>
      <c r="B5">
        <v>0</v>
      </c>
      <c r="C5">
        <f t="shared" si="1"/>
        <v>0</v>
      </c>
      <c r="E5">
        <v>33</v>
      </c>
      <c r="F5">
        <v>6</v>
      </c>
      <c r="G5">
        <f t="shared" si="2"/>
        <v>18.181818181818183</v>
      </c>
      <c r="I5">
        <v>15</v>
      </c>
      <c r="J5">
        <v>6</v>
      </c>
      <c r="K5">
        <f t="shared" si="0"/>
        <v>40</v>
      </c>
      <c r="N5" t="s">
        <v>5</v>
      </c>
      <c r="O5">
        <v>0</v>
      </c>
      <c r="P5">
        <v>5.4373706004140798</v>
      </c>
      <c r="Q5">
        <v>5.6124106562703062</v>
      </c>
    </row>
    <row r="6" spans="1:17" x14ac:dyDescent="0.35">
      <c r="A6">
        <v>35</v>
      </c>
      <c r="B6">
        <v>0</v>
      </c>
      <c r="C6">
        <f t="shared" si="1"/>
        <v>0</v>
      </c>
      <c r="E6">
        <v>11</v>
      </c>
      <c r="F6">
        <v>1</v>
      </c>
      <c r="G6">
        <f t="shared" si="2"/>
        <v>9.0909090909090917</v>
      </c>
      <c r="I6">
        <v>17</v>
      </c>
      <c r="J6">
        <v>6</v>
      </c>
      <c r="K6">
        <f t="shared" si="0"/>
        <v>35.294117647058826</v>
      </c>
      <c r="N6" t="s">
        <v>7</v>
      </c>
      <c r="O6">
        <v>0</v>
      </c>
      <c r="P6">
        <v>4.3693864642631253</v>
      </c>
      <c r="Q6">
        <v>6.3014763014763018</v>
      </c>
    </row>
    <row r="7" spans="1:17" x14ac:dyDescent="0.35">
      <c r="A7">
        <v>30</v>
      </c>
      <c r="B7">
        <v>0</v>
      </c>
      <c r="C7">
        <f t="shared" si="1"/>
        <v>0</v>
      </c>
      <c r="E7">
        <v>36</v>
      </c>
      <c r="F7">
        <v>5</v>
      </c>
      <c r="G7">
        <f t="shared" si="2"/>
        <v>13.888888888888889</v>
      </c>
      <c r="I7">
        <v>30</v>
      </c>
      <c r="J7">
        <v>12</v>
      </c>
      <c r="K7">
        <f t="shared" si="0"/>
        <v>40</v>
      </c>
    </row>
    <row r="8" spans="1:17" x14ac:dyDescent="0.35">
      <c r="E8">
        <v>57</v>
      </c>
      <c r="F8">
        <v>10</v>
      </c>
      <c r="G8">
        <f t="shared" si="2"/>
        <v>17.543859649122808</v>
      </c>
      <c r="I8">
        <v>8</v>
      </c>
      <c r="J8">
        <v>4</v>
      </c>
      <c r="K8">
        <f t="shared" si="0"/>
        <v>50</v>
      </c>
    </row>
    <row r="9" spans="1:17" x14ac:dyDescent="0.35">
      <c r="C9" s="1">
        <f>AVERAGE(C3,C6:C7)</f>
        <v>0</v>
      </c>
      <c r="E9">
        <v>35</v>
      </c>
      <c r="F9">
        <v>2</v>
      </c>
      <c r="G9">
        <f t="shared" si="2"/>
        <v>5.7142857142857144</v>
      </c>
      <c r="I9">
        <v>12</v>
      </c>
      <c r="J9">
        <v>6</v>
      </c>
      <c r="K9">
        <f t="shared" si="0"/>
        <v>50</v>
      </c>
      <c r="N9" t="s">
        <v>15</v>
      </c>
    </row>
    <row r="10" spans="1:17" x14ac:dyDescent="0.35">
      <c r="C10" s="1">
        <f>STDEVA(C3,C6,C7)</f>
        <v>0</v>
      </c>
      <c r="E10">
        <v>26</v>
      </c>
      <c r="F10">
        <v>3</v>
      </c>
      <c r="G10">
        <f t="shared" si="2"/>
        <v>11.538461538461538</v>
      </c>
      <c r="I10">
        <v>7</v>
      </c>
      <c r="J10">
        <v>4</v>
      </c>
      <c r="K10">
        <f t="shared" si="0"/>
        <v>57.142857142857146</v>
      </c>
    </row>
    <row r="11" spans="1:17" x14ac:dyDescent="0.35">
      <c r="E11">
        <v>15</v>
      </c>
      <c r="F11">
        <v>1</v>
      </c>
      <c r="G11">
        <f t="shared" si="2"/>
        <v>6.666666666666667</v>
      </c>
      <c r="O11">
        <v>0</v>
      </c>
      <c r="P11">
        <v>4</v>
      </c>
      <c r="Q11">
        <v>6</v>
      </c>
    </row>
    <row r="12" spans="1:17" x14ac:dyDescent="0.35">
      <c r="E12">
        <v>15</v>
      </c>
      <c r="F12">
        <v>1</v>
      </c>
      <c r="G12">
        <f t="shared" si="2"/>
        <v>6.666666666666667</v>
      </c>
      <c r="I12" t="s">
        <v>13</v>
      </c>
      <c r="K12" s="1">
        <f>AVERAGE(K3:K10)</f>
        <v>44.024859943977596</v>
      </c>
      <c r="N12" t="s">
        <v>11</v>
      </c>
      <c r="O12">
        <v>0</v>
      </c>
      <c r="P12">
        <v>4.4441303530894185</v>
      </c>
      <c r="Q12">
        <v>7.4912596202188819</v>
      </c>
    </row>
    <row r="13" spans="1:17" x14ac:dyDescent="0.35">
      <c r="E13" t="s">
        <v>13</v>
      </c>
      <c r="G13" s="1">
        <f>AVERAGE(G3:G12)</f>
        <v>10.952567010919413</v>
      </c>
      <c r="I13" t="s">
        <v>15</v>
      </c>
      <c r="K13" s="1">
        <f>STDEVA(K3:K10)</f>
        <v>7.4912596202188819</v>
      </c>
      <c r="N13" t="s">
        <v>4</v>
      </c>
      <c r="O13">
        <v>0</v>
      </c>
      <c r="P13">
        <v>1.0610238474880147</v>
      </c>
      <c r="Q13">
        <v>1.6771149815446036</v>
      </c>
    </row>
    <row r="14" spans="1:17" x14ac:dyDescent="0.35">
      <c r="E14" t="s">
        <v>15</v>
      </c>
      <c r="G14" s="1">
        <f>STDEVA(G3:G12)</f>
        <v>4.4441303530894185</v>
      </c>
      <c r="N14" t="s">
        <v>5</v>
      </c>
      <c r="O14">
        <v>0</v>
      </c>
      <c r="P14">
        <v>0.98085568973405524</v>
      </c>
      <c r="Q14">
        <v>1.6483577450763733</v>
      </c>
    </row>
    <row r="15" spans="1:17" x14ac:dyDescent="0.35">
      <c r="A15" s="2" t="s">
        <v>4</v>
      </c>
      <c r="N15" t="s">
        <v>7</v>
      </c>
      <c r="O15">
        <v>0</v>
      </c>
      <c r="P15">
        <v>1.3662520202322608</v>
      </c>
      <c r="Q15">
        <v>1.6048969387738883</v>
      </c>
    </row>
    <row r="16" spans="1:17" x14ac:dyDescent="0.35">
      <c r="C16" t="s">
        <v>1</v>
      </c>
      <c r="F16" t="s">
        <v>2</v>
      </c>
      <c r="J16" t="s">
        <v>3</v>
      </c>
    </row>
    <row r="17" spans="1:11" x14ac:dyDescent="0.35">
      <c r="B17">
        <v>23</v>
      </c>
      <c r="C17">
        <v>0</v>
      </c>
      <c r="D17">
        <f>(C17*100)/B17</f>
        <v>0</v>
      </c>
      <c r="F17">
        <v>16</v>
      </c>
      <c r="G17">
        <v>1</v>
      </c>
      <c r="H17">
        <f>(G17*100)/F17</f>
        <v>6.25</v>
      </c>
      <c r="I17">
        <v>16</v>
      </c>
      <c r="J17">
        <v>1</v>
      </c>
      <c r="K17">
        <f>(J17*100)/I17</f>
        <v>6.25</v>
      </c>
    </row>
    <row r="18" spans="1:11" x14ac:dyDescent="0.35">
      <c r="B18">
        <v>19</v>
      </c>
      <c r="C18">
        <v>0</v>
      </c>
      <c r="D18">
        <f t="shared" ref="D18:D22" si="3">(C18*100)/B18</f>
        <v>0</v>
      </c>
      <c r="F18">
        <v>17</v>
      </c>
      <c r="G18">
        <v>0</v>
      </c>
      <c r="H18">
        <f t="shared" ref="H18:H20" si="4">(G18*100)/F18</f>
        <v>0</v>
      </c>
      <c r="I18">
        <v>35</v>
      </c>
      <c r="J18">
        <v>2</v>
      </c>
      <c r="K18">
        <f t="shared" ref="K18:K22" si="5">(J18*100)/I18</f>
        <v>5.7142857142857144</v>
      </c>
    </row>
    <row r="19" spans="1:11" x14ac:dyDescent="0.35">
      <c r="B19">
        <v>10</v>
      </c>
      <c r="C19">
        <v>0</v>
      </c>
      <c r="D19">
        <f t="shared" si="3"/>
        <v>0</v>
      </c>
      <c r="F19">
        <v>17</v>
      </c>
      <c r="G19">
        <v>0</v>
      </c>
      <c r="H19">
        <f t="shared" si="4"/>
        <v>0</v>
      </c>
      <c r="I19">
        <v>23</v>
      </c>
      <c r="J19">
        <v>2</v>
      </c>
      <c r="K19">
        <f t="shared" si="5"/>
        <v>8.695652173913043</v>
      </c>
    </row>
    <row r="20" spans="1:11" x14ac:dyDescent="0.35">
      <c r="B20">
        <v>11</v>
      </c>
      <c r="C20">
        <v>0</v>
      </c>
      <c r="D20">
        <f t="shared" si="3"/>
        <v>0</v>
      </c>
      <c r="F20">
        <v>17</v>
      </c>
      <c r="G20">
        <v>0</v>
      </c>
      <c r="H20">
        <f t="shared" si="4"/>
        <v>0</v>
      </c>
      <c r="I20">
        <v>21</v>
      </c>
      <c r="J20">
        <v>1</v>
      </c>
      <c r="K20">
        <f t="shared" si="5"/>
        <v>4.7619047619047619</v>
      </c>
    </row>
    <row r="21" spans="1:11" x14ac:dyDescent="0.35">
      <c r="B21">
        <v>15</v>
      </c>
      <c r="C21">
        <v>0</v>
      </c>
      <c r="D21">
        <f t="shared" si="3"/>
        <v>0</v>
      </c>
      <c r="F21">
        <v>4</v>
      </c>
      <c r="G21">
        <v>0</v>
      </c>
      <c r="H21">
        <f>(G21*100)/F21</f>
        <v>0</v>
      </c>
      <c r="I21">
        <v>20</v>
      </c>
      <c r="J21">
        <v>0</v>
      </c>
      <c r="K21">
        <f t="shared" si="5"/>
        <v>0</v>
      </c>
    </row>
    <row r="22" spans="1:11" x14ac:dyDescent="0.35">
      <c r="B22">
        <v>33</v>
      </c>
      <c r="C22">
        <v>0</v>
      </c>
      <c r="D22">
        <f t="shared" si="3"/>
        <v>0</v>
      </c>
      <c r="F22">
        <v>4</v>
      </c>
      <c r="G22">
        <v>0</v>
      </c>
      <c r="H22">
        <f>(G22*100)/F22</f>
        <v>0</v>
      </c>
      <c r="I22">
        <v>23</v>
      </c>
      <c r="J22">
        <v>0</v>
      </c>
      <c r="K22">
        <f t="shared" si="5"/>
        <v>0</v>
      </c>
    </row>
    <row r="23" spans="1:11" x14ac:dyDescent="0.35">
      <c r="F23">
        <v>32</v>
      </c>
      <c r="G23">
        <v>2</v>
      </c>
      <c r="H23">
        <f>(G23*100)/F23</f>
        <v>6.25</v>
      </c>
    </row>
    <row r="24" spans="1:11" x14ac:dyDescent="0.35">
      <c r="D24">
        <f>AVERAGE(D17:D18,D21,D22)</f>
        <v>0</v>
      </c>
      <c r="F24">
        <v>18</v>
      </c>
      <c r="G24">
        <v>1</v>
      </c>
      <c r="H24">
        <f>(G24*100)/F24</f>
        <v>5.5555555555555554</v>
      </c>
      <c r="J24" t="s">
        <v>13</v>
      </c>
      <c r="K24">
        <f>AVERAGE(K17:K20)</f>
        <v>6.3554606625258803</v>
      </c>
    </row>
    <row r="25" spans="1:11" x14ac:dyDescent="0.35">
      <c r="D25">
        <f>STDEVA(D17:D18,D21,D22)</f>
        <v>0</v>
      </c>
      <c r="F25">
        <v>25</v>
      </c>
      <c r="G25">
        <v>1</v>
      </c>
      <c r="H25">
        <f>(G25*100)/F25</f>
        <v>4</v>
      </c>
      <c r="J25" t="s">
        <v>15</v>
      </c>
      <c r="K25">
        <f>STDEVA(K17:K20)</f>
        <v>1.6771149815446036</v>
      </c>
    </row>
    <row r="26" spans="1:11" x14ac:dyDescent="0.35">
      <c r="F26" t="s">
        <v>13</v>
      </c>
      <c r="H26">
        <f>AVERAGE(H17,H23:H25)</f>
        <v>5.5138888888888893</v>
      </c>
    </row>
    <row r="27" spans="1:11" x14ac:dyDescent="0.35">
      <c r="F27" t="s">
        <v>15</v>
      </c>
      <c r="H27">
        <f>STDEVA(H17,H23:H25)</f>
        <v>1.0610238474880147</v>
      </c>
    </row>
    <row r="29" spans="1:11" x14ac:dyDescent="0.35">
      <c r="A29" s="4" t="s">
        <v>5</v>
      </c>
    </row>
    <row r="30" spans="1:11" x14ac:dyDescent="0.35">
      <c r="B30" t="s">
        <v>3</v>
      </c>
      <c r="E30" t="s">
        <v>2</v>
      </c>
      <c r="H30" t="s">
        <v>1</v>
      </c>
    </row>
    <row r="31" spans="1:11" x14ac:dyDescent="0.35">
      <c r="B31" t="s">
        <v>6</v>
      </c>
    </row>
    <row r="32" spans="1:11" x14ac:dyDescent="0.35">
      <c r="B32">
        <v>27</v>
      </c>
      <c r="C32">
        <v>2</v>
      </c>
      <c r="D32">
        <f>(C32*100)/B32</f>
        <v>7.4074074074074074</v>
      </c>
      <c r="E32">
        <v>16</v>
      </c>
      <c r="F32">
        <v>1</v>
      </c>
      <c r="G32">
        <f>(F32*100)/E32</f>
        <v>6.25</v>
      </c>
      <c r="H32">
        <v>22</v>
      </c>
      <c r="I32">
        <v>0</v>
      </c>
      <c r="J32">
        <f>AVERAGE(I32*100)/H32</f>
        <v>0</v>
      </c>
    </row>
    <row r="33" spans="1:13" x14ac:dyDescent="0.35">
      <c r="B33">
        <v>19</v>
      </c>
      <c r="C33">
        <v>1</v>
      </c>
      <c r="D33">
        <f t="shared" ref="D33:D42" si="6">(C33*100)/B33</f>
        <v>5.2631578947368425</v>
      </c>
      <c r="E33">
        <v>35</v>
      </c>
      <c r="F33">
        <v>2</v>
      </c>
      <c r="G33">
        <f t="shared" ref="G33:G37" si="7">(F33*100)/E33</f>
        <v>5.7142857142857144</v>
      </c>
      <c r="H33">
        <v>18</v>
      </c>
      <c r="I33">
        <v>0</v>
      </c>
      <c r="J33">
        <f t="shared" ref="J33:J36" si="8">AVERAGE(I33*100)/H33</f>
        <v>0</v>
      </c>
    </row>
    <row r="34" spans="1:13" x14ac:dyDescent="0.35">
      <c r="B34">
        <v>8</v>
      </c>
      <c r="C34">
        <v>0</v>
      </c>
      <c r="D34">
        <f t="shared" si="6"/>
        <v>0</v>
      </c>
      <c r="E34">
        <v>23</v>
      </c>
      <c r="F34">
        <v>1</v>
      </c>
      <c r="G34">
        <f t="shared" si="7"/>
        <v>4.3478260869565215</v>
      </c>
      <c r="H34">
        <v>13</v>
      </c>
      <c r="I34">
        <v>0</v>
      </c>
      <c r="J34">
        <f t="shared" si="8"/>
        <v>0</v>
      </c>
    </row>
    <row r="35" spans="1:13" x14ac:dyDescent="0.35">
      <c r="B35">
        <v>12</v>
      </c>
      <c r="C35">
        <v>0</v>
      </c>
      <c r="D35">
        <f t="shared" si="6"/>
        <v>0</v>
      </c>
      <c r="E35">
        <v>32</v>
      </c>
      <c r="F35">
        <v>1</v>
      </c>
      <c r="G35">
        <f t="shared" si="7"/>
        <v>3.125</v>
      </c>
      <c r="H35">
        <v>16</v>
      </c>
      <c r="I35">
        <v>0</v>
      </c>
      <c r="J35">
        <f t="shared" si="8"/>
        <v>0</v>
      </c>
    </row>
    <row r="36" spans="1:13" x14ac:dyDescent="0.35">
      <c r="B36">
        <v>48</v>
      </c>
      <c r="C36">
        <v>2</v>
      </c>
      <c r="D36">
        <f t="shared" si="6"/>
        <v>4.166666666666667</v>
      </c>
      <c r="E36">
        <v>20</v>
      </c>
      <c r="F36">
        <v>0</v>
      </c>
      <c r="G36">
        <f t="shared" si="7"/>
        <v>0</v>
      </c>
      <c r="H36">
        <v>16</v>
      </c>
      <c r="I36">
        <v>0</v>
      </c>
      <c r="J36">
        <f t="shared" si="8"/>
        <v>0</v>
      </c>
    </row>
    <row r="37" spans="1:13" x14ac:dyDescent="0.35">
      <c r="B37">
        <v>42</v>
      </c>
      <c r="C37">
        <v>1</v>
      </c>
      <c r="D37">
        <f t="shared" si="6"/>
        <v>2.3809523809523809</v>
      </c>
      <c r="E37">
        <v>23</v>
      </c>
      <c r="F37">
        <v>0</v>
      </c>
      <c r="G37">
        <f t="shared" si="7"/>
        <v>0</v>
      </c>
    </row>
    <row r="38" spans="1:13" x14ac:dyDescent="0.35">
      <c r="B38">
        <v>10</v>
      </c>
      <c r="C38">
        <v>0</v>
      </c>
      <c r="D38">
        <f t="shared" si="6"/>
        <v>0</v>
      </c>
      <c r="J38">
        <f>AVERAGE(J32:J33,J36)</f>
        <v>0</v>
      </c>
    </row>
    <row r="39" spans="1:13" x14ac:dyDescent="0.35">
      <c r="B39">
        <v>5</v>
      </c>
      <c r="C39">
        <v>0</v>
      </c>
      <c r="D39">
        <f t="shared" si="6"/>
        <v>0</v>
      </c>
      <c r="F39" t="s">
        <v>13</v>
      </c>
      <c r="G39">
        <f>AVERAGE(G32:G34)</f>
        <v>5.4373706004140798</v>
      </c>
      <c r="J39">
        <f>STDEVA(J32:J33,J36)</f>
        <v>0</v>
      </c>
    </row>
    <row r="40" spans="1:13" x14ac:dyDescent="0.35">
      <c r="B40">
        <v>17</v>
      </c>
      <c r="C40">
        <v>0</v>
      </c>
      <c r="D40">
        <f t="shared" si="6"/>
        <v>0</v>
      </c>
      <c r="F40" t="s">
        <v>15</v>
      </c>
      <c r="G40">
        <f>STDEVA(G32:G34)</f>
        <v>0.98085568973405524</v>
      </c>
    </row>
    <row r="41" spans="1:13" x14ac:dyDescent="0.35">
      <c r="B41">
        <v>14</v>
      </c>
      <c r="C41">
        <v>0</v>
      </c>
      <c r="D41">
        <f t="shared" si="6"/>
        <v>0</v>
      </c>
    </row>
    <row r="42" spans="1:13" x14ac:dyDescent="0.35">
      <c r="B42">
        <v>11</v>
      </c>
      <c r="C42">
        <v>0</v>
      </c>
      <c r="D42">
        <f t="shared" si="6"/>
        <v>0</v>
      </c>
    </row>
    <row r="44" spans="1:13" x14ac:dyDescent="0.35">
      <c r="C44" t="s">
        <v>13</v>
      </c>
      <c r="D44">
        <f>AVERAGE(D32,D33,D36)</f>
        <v>5.6124106562703062</v>
      </c>
    </row>
    <row r="45" spans="1:13" x14ac:dyDescent="0.35">
      <c r="C45" t="s">
        <v>15</v>
      </c>
      <c r="D45">
        <f>STDEVA(D32,D33,D36)</f>
        <v>1.6483577450763733</v>
      </c>
    </row>
    <row r="47" spans="1:13" x14ac:dyDescent="0.35">
      <c r="A47" s="5" t="s">
        <v>7</v>
      </c>
      <c r="C47" t="s">
        <v>1</v>
      </c>
      <c r="G47" t="s">
        <v>2</v>
      </c>
      <c r="K47" t="s">
        <v>3</v>
      </c>
    </row>
    <row r="48" spans="1:13" x14ac:dyDescent="0.35">
      <c r="G48">
        <v>58</v>
      </c>
      <c r="H48">
        <v>0</v>
      </c>
      <c r="I48">
        <f>(H48*100)/G48</f>
        <v>0</v>
      </c>
      <c r="K48">
        <v>22</v>
      </c>
      <c r="L48">
        <v>1</v>
      </c>
      <c r="M48">
        <f>(L48*100/K48)</f>
        <v>4.5454545454545459</v>
      </c>
    </row>
    <row r="49" spans="3:13" x14ac:dyDescent="0.35">
      <c r="C49">
        <v>27</v>
      </c>
      <c r="D49">
        <v>0</v>
      </c>
      <c r="E49">
        <f>(D49*100)/C49</f>
        <v>0</v>
      </c>
      <c r="G49">
        <v>12</v>
      </c>
      <c r="H49">
        <v>0</v>
      </c>
      <c r="I49">
        <f t="shared" ref="I49:I53" si="9">(H49*100)/G49</f>
        <v>0</v>
      </c>
      <c r="K49">
        <v>14</v>
      </c>
      <c r="L49">
        <v>0</v>
      </c>
      <c r="M49">
        <f t="shared" ref="M49:M54" si="10">(L49*100/K49)</f>
        <v>0</v>
      </c>
    </row>
    <row r="50" spans="3:13" x14ac:dyDescent="0.35">
      <c r="C50">
        <v>26</v>
      </c>
      <c r="D50">
        <v>0</v>
      </c>
      <c r="E50">
        <f t="shared" ref="E50:E56" si="11">(D50*100)/C50</f>
        <v>0</v>
      </c>
      <c r="G50">
        <v>25</v>
      </c>
      <c r="H50">
        <v>1</v>
      </c>
      <c r="I50">
        <f t="shared" si="9"/>
        <v>4</v>
      </c>
      <c r="K50">
        <v>13</v>
      </c>
      <c r="L50">
        <v>0</v>
      </c>
      <c r="M50">
        <f t="shared" si="10"/>
        <v>0</v>
      </c>
    </row>
    <row r="51" spans="3:13" x14ac:dyDescent="0.35">
      <c r="C51">
        <v>23</v>
      </c>
      <c r="D51">
        <v>0</v>
      </c>
      <c r="E51">
        <f t="shared" si="11"/>
        <v>0</v>
      </c>
      <c r="G51">
        <v>12</v>
      </c>
      <c r="H51">
        <v>0</v>
      </c>
      <c r="I51">
        <f t="shared" si="9"/>
        <v>0</v>
      </c>
      <c r="K51">
        <v>30</v>
      </c>
      <c r="L51">
        <v>2</v>
      </c>
      <c r="M51">
        <f t="shared" si="10"/>
        <v>6.666666666666667</v>
      </c>
    </row>
    <row r="52" spans="3:13" x14ac:dyDescent="0.35">
      <c r="C52">
        <v>11</v>
      </c>
      <c r="D52">
        <v>0</v>
      </c>
      <c r="E52">
        <f t="shared" si="11"/>
        <v>0</v>
      </c>
      <c r="G52">
        <v>34</v>
      </c>
      <c r="H52">
        <v>2</v>
      </c>
      <c r="I52">
        <f t="shared" si="9"/>
        <v>5.882352941176471</v>
      </c>
      <c r="K52">
        <v>11</v>
      </c>
      <c r="L52">
        <v>0</v>
      </c>
      <c r="M52">
        <f t="shared" si="10"/>
        <v>0</v>
      </c>
    </row>
    <row r="53" spans="3:13" x14ac:dyDescent="0.35">
      <c r="C53">
        <v>16</v>
      </c>
      <c r="D53">
        <v>0</v>
      </c>
      <c r="E53">
        <f t="shared" si="11"/>
        <v>0</v>
      </c>
      <c r="G53">
        <v>31</v>
      </c>
      <c r="H53">
        <v>1</v>
      </c>
      <c r="I53">
        <f t="shared" si="9"/>
        <v>3.225806451612903</v>
      </c>
      <c r="K53">
        <v>13</v>
      </c>
      <c r="L53">
        <v>1</v>
      </c>
      <c r="M53">
        <f t="shared" si="10"/>
        <v>7.6923076923076925</v>
      </c>
    </row>
    <row r="54" spans="3:13" x14ac:dyDescent="0.35">
      <c r="C54">
        <v>13</v>
      </c>
      <c r="D54">
        <v>0</v>
      </c>
      <c r="E54">
        <f t="shared" si="11"/>
        <v>0</v>
      </c>
      <c r="K54">
        <v>19</v>
      </c>
      <c r="L54">
        <v>0</v>
      </c>
      <c r="M54">
        <f t="shared" si="10"/>
        <v>0</v>
      </c>
    </row>
    <row r="55" spans="3:13" x14ac:dyDescent="0.35">
      <c r="C55">
        <v>8</v>
      </c>
      <c r="D55">
        <v>0</v>
      </c>
      <c r="E55">
        <f t="shared" si="11"/>
        <v>0</v>
      </c>
      <c r="H55" t="s">
        <v>13</v>
      </c>
      <c r="I55">
        <f>AVERAGE(I50,I52:I53)</f>
        <v>4.3693864642631253</v>
      </c>
    </row>
    <row r="56" spans="3:13" x14ac:dyDescent="0.35">
      <c r="C56">
        <v>13</v>
      </c>
      <c r="D56">
        <v>0</v>
      </c>
      <c r="E56">
        <f t="shared" si="11"/>
        <v>0</v>
      </c>
      <c r="H56" t="s">
        <v>15</v>
      </c>
      <c r="I56">
        <f>STDEVA(I50,I52:I53)</f>
        <v>1.3662520202322608</v>
      </c>
      <c r="L56" t="s">
        <v>13</v>
      </c>
      <c r="M56">
        <f>AVERAGE(M48,M51,M53)</f>
        <v>6.3014763014763018</v>
      </c>
    </row>
    <row r="57" spans="3:13" x14ac:dyDescent="0.35">
      <c r="E57">
        <f>AVERAGE(E50,E51,E53)</f>
        <v>0</v>
      </c>
      <c r="L57" t="s">
        <v>15</v>
      </c>
      <c r="M57">
        <f>STDEVA(M48,M51,M53)</f>
        <v>1.6048969387738883</v>
      </c>
    </row>
    <row r="58" spans="3:13" x14ac:dyDescent="0.35">
      <c r="E58">
        <f>STDEVA(E50:E51,E53)</f>
        <v>0</v>
      </c>
    </row>
  </sheetData>
  <mergeCells count="1">
    <mergeCell ref="O1:Q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34863-7AB9-4B39-B8B7-11478A35A6E5}">
  <dimension ref="B2:N26"/>
  <sheetViews>
    <sheetView zoomScale="90" zoomScaleNormal="90" workbookViewId="0">
      <selection activeCell="I18" sqref="I18"/>
    </sheetView>
  </sheetViews>
  <sheetFormatPr baseColWidth="10" defaultRowHeight="14.5" x14ac:dyDescent="0.35"/>
  <cols>
    <col min="4" max="4" width="12.90625" customWidth="1"/>
  </cols>
  <sheetData>
    <row r="2" spans="2:7" x14ac:dyDescent="0.35">
      <c r="B2" t="s">
        <v>16</v>
      </c>
      <c r="E2" s="9" t="s">
        <v>12</v>
      </c>
      <c r="F2" s="10"/>
      <c r="G2" s="11"/>
    </row>
    <row r="3" spans="2:7" x14ac:dyDescent="0.35">
      <c r="D3" s="7"/>
      <c r="E3" s="7">
        <v>0</v>
      </c>
      <c r="F3" s="7">
        <v>4</v>
      </c>
      <c r="G3" s="7">
        <v>6</v>
      </c>
    </row>
    <row r="4" spans="2:7" x14ac:dyDescent="0.35">
      <c r="D4" s="7" t="s">
        <v>11</v>
      </c>
      <c r="E4" s="7">
        <v>0</v>
      </c>
      <c r="F4" s="7">
        <v>10.952567010919413</v>
      </c>
      <c r="G4" s="7">
        <v>44.024859943977596</v>
      </c>
    </row>
    <row r="5" spans="2:7" x14ac:dyDescent="0.35">
      <c r="D5" s="7" t="s">
        <v>4</v>
      </c>
      <c r="E5" s="7">
        <v>0</v>
      </c>
      <c r="F5" s="7">
        <v>5.5138888888888893</v>
      </c>
      <c r="G5" s="7">
        <v>6.3554606625258803</v>
      </c>
    </row>
    <row r="6" spans="2:7" x14ac:dyDescent="0.35">
      <c r="D6" s="7" t="s">
        <v>5</v>
      </c>
      <c r="E6" s="7">
        <v>0</v>
      </c>
      <c r="F6" s="7">
        <v>5.4373706004140798</v>
      </c>
      <c r="G6" s="7">
        <v>5.6124106562703062</v>
      </c>
    </row>
    <row r="7" spans="2:7" x14ac:dyDescent="0.35">
      <c r="D7" s="7" t="s">
        <v>7</v>
      </c>
      <c r="E7" s="7">
        <v>0</v>
      </c>
      <c r="F7" s="7">
        <v>4.3693864642631253</v>
      </c>
      <c r="G7" s="7">
        <v>6.3014763014763018</v>
      </c>
    </row>
    <row r="11" spans="2:7" x14ac:dyDescent="0.35">
      <c r="B11" t="s">
        <v>14</v>
      </c>
      <c r="C11" s="1"/>
    </row>
    <row r="12" spans="2:7" x14ac:dyDescent="0.35">
      <c r="E12" s="9" t="s">
        <v>12</v>
      </c>
      <c r="F12" s="10"/>
      <c r="G12" s="11"/>
    </row>
    <row r="13" spans="2:7" x14ac:dyDescent="0.35">
      <c r="D13" s="7"/>
      <c r="E13" s="7">
        <v>0</v>
      </c>
      <c r="F13" s="7">
        <v>4</v>
      </c>
      <c r="G13" s="7">
        <v>6</v>
      </c>
    </row>
    <row r="14" spans="2:7" x14ac:dyDescent="0.35">
      <c r="D14" s="7" t="s">
        <v>11</v>
      </c>
      <c r="E14" s="7">
        <v>0</v>
      </c>
      <c r="F14" s="7">
        <v>4.4441303530894185</v>
      </c>
      <c r="G14" s="7">
        <v>7.4912596202188819</v>
      </c>
    </row>
    <row r="15" spans="2:7" x14ac:dyDescent="0.35">
      <c r="D15" s="7" t="s">
        <v>4</v>
      </c>
      <c r="E15" s="7">
        <v>0</v>
      </c>
      <c r="F15" s="7">
        <v>1.0610238474880147</v>
      </c>
      <c r="G15" s="7">
        <v>1.6771149815446036</v>
      </c>
    </row>
    <row r="16" spans="2:7" x14ac:dyDescent="0.35">
      <c r="D16" s="7" t="s">
        <v>5</v>
      </c>
      <c r="E16" s="7">
        <v>0</v>
      </c>
      <c r="F16" s="7">
        <v>0.98085568973405524</v>
      </c>
      <c r="G16" s="7">
        <v>1.6483577450763733</v>
      </c>
    </row>
    <row r="17" spans="4:14" x14ac:dyDescent="0.35">
      <c r="D17" s="7" t="s">
        <v>7</v>
      </c>
      <c r="E17" s="7">
        <v>0</v>
      </c>
      <c r="F17" s="7">
        <v>1.3662520202322608</v>
      </c>
      <c r="G17" s="7">
        <v>1.6048969387738883</v>
      </c>
    </row>
    <row r="19" spans="4:14" x14ac:dyDescent="0.35">
      <c r="L19" t="s">
        <v>4</v>
      </c>
      <c r="M19" t="s">
        <v>9</v>
      </c>
      <c r="N19" t="s">
        <v>7</v>
      </c>
    </row>
    <row r="20" spans="4:14" x14ac:dyDescent="0.35">
      <c r="L20" s="6">
        <f>G5</f>
        <v>6.3554606625258803</v>
      </c>
      <c r="M20" s="6">
        <f>G6</f>
        <v>5.6124106562703062</v>
      </c>
      <c r="N20" s="6">
        <f>G7</f>
        <v>6.3014763014763018</v>
      </c>
    </row>
    <row r="21" spans="4:14" x14ac:dyDescent="0.35">
      <c r="L21" s="6">
        <f>G15</f>
        <v>1.6771149815446036</v>
      </c>
      <c r="M21" s="6">
        <f>G16</f>
        <v>1.6483577450763733</v>
      </c>
      <c r="N21" s="6">
        <f>G17</f>
        <v>1.6048969387738883</v>
      </c>
    </row>
    <row r="23" spans="4:14" x14ac:dyDescent="0.35">
      <c r="K23" t="s">
        <v>5</v>
      </c>
      <c r="L23">
        <f>(M20*100)/L20</f>
        <v>88.308479184886338</v>
      </c>
      <c r="M23" t="s">
        <v>4</v>
      </c>
      <c r="N23">
        <f>100-L23</f>
        <v>11.691520815113662</v>
      </c>
    </row>
    <row r="24" spans="4:14" x14ac:dyDescent="0.35">
      <c r="K24" t="s">
        <v>5</v>
      </c>
      <c r="L24">
        <f>(M20*100)/N20</f>
        <v>89.065012510726064</v>
      </c>
      <c r="M24" t="s">
        <v>10</v>
      </c>
      <c r="N24">
        <f>100-L24</f>
        <v>10.934987489273936</v>
      </c>
    </row>
    <row r="26" spans="4:14" x14ac:dyDescent="0.35">
      <c r="N26">
        <f>AVERAGE(N23:N24)</f>
        <v>11.313254152193799</v>
      </c>
    </row>
  </sheetData>
  <mergeCells count="2">
    <mergeCell ref="E2:G2"/>
    <mergeCell ref="E12:G1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Fatimajrb</dc:creator>
  <cp:lastModifiedBy>Luis Castillo</cp:lastModifiedBy>
  <dcterms:created xsi:type="dcterms:W3CDTF">2021-06-02T12:30:39Z</dcterms:created>
  <dcterms:modified xsi:type="dcterms:W3CDTF">2023-03-06T11:01:50Z</dcterms:modified>
</cp:coreProperties>
</file>