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umedumy-my.sharepoint.com/personal/ahusainis_365_um_edu_my/Documents/PhD_Project/2_Analysis/4_Paper_2/0_Paper_2/Minor Revision/PeerJ_Table_S/"/>
    </mc:Choice>
  </mc:AlternateContent>
  <xr:revisionPtr revIDLastSave="248" documentId="8_{6DD265B4-A0B5-42F0-A12E-EF142F83CE1A}" xr6:coauthVersionLast="47" xr6:coauthVersionMax="47" xr10:uidLastSave="{99370247-51FB-41DA-9600-395C8D2E8EAB}"/>
  <bookViews>
    <workbookView xWindow="28680" yWindow="-990" windowWidth="29040" windowHeight="16440" activeTab="9" xr2:uid="{AB59AAE8-FB92-4123-BA74-A3A1B3262083}"/>
  </bookViews>
  <sheets>
    <sheet name="S14" sheetId="1" r:id="rId1"/>
    <sheet name="S15" sheetId="2" r:id="rId2"/>
    <sheet name="S16" sheetId="3" r:id="rId3"/>
    <sheet name="S17" sheetId="4" r:id="rId4"/>
    <sheet name="S18" sheetId="5" r:id="rId5"/>
    <sheet name="S19" sheetId="6" r:id="rId6"/>
    <sheet name="S20" sheetId="7" r:id="rId7"/>
    <sheet name="S21" sheetId="8" r:id="rId8"/>
    <sheet name="S22" sheetId="9" r:id="rId9"/>
    <sheet name="S23" sheetId="16" r:id="rId10"/>
    <sheet name="S24" sheetId="10" r:id="rId11"/>
    <sheet name="S25" sheetId="11" r:id="rId12"/>
    <sheet name="S26" sheetId="12" r:id="rId13"/>
    <sheet name="S27" sheetId="13" r:id="rId14"/>
    <sheet name="S28" sheetId="14" r:id="rId15"/>
    <sheet name="S29" sheetId="15" r:id="rId16"/>
    <sheet name="S30" sheetId="17" r:id="rId17"/>
  </sheets>
  <definedNames>
    <definedName name="_xlnm._FilterDatabase" localSheetId="8" hidden="1">'S22'!$A$3:$C$153</definedName>
    <definedName name="_xlnm._FilterDatabase" localSheetId="15" hidden="1">'S29'!$A$3:$C$128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4" l="1"/>
  <c r="E3" i="14" s="1"/>
  <c r="D3" i="14"/>
  <c r="C4" i="14"/>
  <c r="D4" i="14"/>
  <c r="E4" i="14"/>
  <c r="C5" i="14"/>
  <c r="D5" i="14"/>
  <c r="E5" i="14"/>
  <c r="C6" i="14"/>
  <c r="E6" i="14" s="1"/>
  <c r="D6" i="14"/>
  <c r="C7" i="14"/>
  <c r="D7" i="14"/>
  <c r="E7" i="14"/>
  <c r="C8" i="14"/>
  <c r="E8" i="14" s="1"/>
  <c r="D8" i="14"/>
  <c r="C9" i="14"/>
  <c r="E9" i="14" s="1"/>
  <c r="D9" i="14"/>
  <c r="C10" i="14"/>
  <c r="D10" i="14"/>
  <c r="E10" i="14"/>
  <c r="C11" i="14"/>
  <c r="E11" i="14" s="1"/>
  <c r="D11" i="14"/>
  <c r="C12" i="14"/>
  <c r="E12" i="14" s="1"/>
  <c r="D12" i="14"/>
  <c r="C13" i="14"/>
  <c r="D13" i="14"/>
  <c r="E13" i="14"/>
  <c r="C14" i="14"/>
  <c r="D14" i="14"/>
  <c r="E14" i="14" s="1"/>
  <c r="C15" i="14"/>
  <c r="D15" i="14"/>
  <c r="E15" i="14"/>
  <c r="C16" i="14"/>
  <c r="E16" i="14" s="1"/>
  <c r="D16" i="14"/>
  <c r="C17" i="14"/>
  <c r="E17" i="14" s="1"/>
  <c r="D17" i="14"/>
  <c r="C18" i="14"/>
  <c r="D18" i="14"/>
  <c r="E18" i="14"/>
  <c r="C19" i="14"/>
  <c r="E19" i="14" s="1"/>
  <c r="D19" i="14"/>
  <c r="C20" i="14"/>
  <c r="E20" i="14" s="1"/>
  <c r="D20" i="14"/>
  <c r="C21" i="14"/>
  <c r="D21" i="14"/>
  <c r="E21" i="14"/>
  <c r="C22" i="14"/>
  <c r="D22" i="14"/>
  <c r="E22" i="14" s="1"/>
  <c r="C23" i="14"/>
  <c r="D23" i="14"/>
  <c r="E23" i="14"/>
  <c r="C24" i="14"/>
  <c r="E24" i="14" s="1"/>
  <c r="D24" i="14"/>
  <c r="C25" i="14"/>
  <c r="E25" i="14" s="1"/>
  <c r="D25" i="14"/>
  <c r="C26" i="14"/>
  <c r="D26" i="14"/>
  <c r="E26" i="14"/>
  <c r="C27" i="14"/>
  <c r="E27" i="14" s="1"/>
  <c r="D27" i="14"/>
  <c r="C28" i="14"/>
  <c r="E28" i="14" s="1"/>
  <c r="D28" i="14"/>
  <c r="C29" i="14"/>
  <c r="D29" i="14"/>
  <c r="E29" i="14"/>
  <c r="C30" i="14"/>
  <c r="D30" i="14"/>
  <c r="E30" i="14" s="1"/>
  <c r="C31" i="14"/>
  <c r="D31" i="14"/>
  <c r="E31" i="14"/>
  <c r="C32" i="14"/>
  <c r="E32" i="14" s="1"/>
  <c r="D32" i="14"/>
  <c r="C33" i="14"/>
  <c r="E33" i="14" s="1"/>
  <c r="D33" i="14"/>
  <c r="C34" i="14"/>
  <c r="D34" i="14"/>
  <c r="E34" i="14"/>
  <c r="C35" i="14"/>
  <c r="E35" i="14" s="1"/>
  <c r="D35" i="14"/>
  <c r="C36" i="14"/>
  <c r="E36" i="14" s="1"/>
  <c r="D36" i="14"/>
  <c r="C37" i="14"/>
  <c r="D37" i="14"/>
  <c r="E37" i="14"/>
  <c r="C3" i="13"/>
  <c r="E3" i="13" s="1"/>
  <c r="D3" i="13"/>
  <c r="C4" i="13"/>
  <c r="D4" i="13"/>
  <c r="E4" i="13"/>
  <c r="C5" i="13"/>
  <c r="E5" i="13" s="1"/>
  <c r="D5" i="13"/>
  <c r="C6" i="13"/>
  <c r="E6" i="13" s="1"/>
  <c r="D6" i="13"/>
  <c r="C7" i="13"/>
  <c r="D7" i="13"/>
  <c r="E7" i="13"/>
  <c r="C8" i="13"/>
  <c r="E8" i="13" s="1"/>
  <c r="D8" i="13"/>
  <c r="C9" i="13"/>
  <c r="E9" i="13" s="1"/>
  <c r="D9" i="13"/>
  <c r="C10" i="13"/>
  <c r="D10" i="13"/>
  <c r="E10" i="13"/>
  <c r="C11" i="13"/>
  <c r="D11" i="13"/>
  <c r="E11" i="13" s="1"/>
  <c r="C12" i="13"/>
  <c r="D12" i="13"/>
  <c r="E12" i="13"/>
  <c r="C13" i="13"/>
  <c r="E13" i="13" s="1"/>
  <c r="D13" i="13"/>
  <c r="C14" i="13"/>
  <c r="E14" i="13" s="1"/>
  <c r="D14" i="13"/>
  <c r="C15" i="13"/>
  <c r="D15" i="13"/>
  <c r="E15" i="13"/>
  <c r="C16" i="13"/>
  <c r="E16" i="13" s="1"/>
  <c r="D16" i="13"/>
  <c r="C17" i="13"/>
  <c r="E17" i="13" s="1"/>
  <c r="D17" i="13"/>
  <c r="C18" i="13"/>
  <c r="D18" i="13"/>
  <c r="E18" i="13"/>
  <c r="C19" i="13"/>
  <c r="D19" i="13"/>
  <c r="E19" i="13" s="1"/>
  <c r="C20" i="13"/>
  <c r="D20" i="13"/>
  <c r="E20" i="13"/>
  <c r="C21" i="13"/>
  <c r="E21" i="13" s="1"/>
  <c r="D21" i="13"/>
  <c r="C22" i="13"/>
  <c r="E22" i="13" s="1"/>
  <c r="D22" i="13"/>
  <c r="C23" i="13"/>
  <c r="D23" i="13"/>
  <c r="E23" i="13"/>
  <c r="C24" i="13"/>
  <c r="E24" i="13" s="1"/>
  <c r="D24" i="13"/>
  <c r="C25" i="13"/>
  <c r="E25" i="13" s="1"/>
  <c r="D25" i="13"/>
  <c r="C26" i="13"/>
  <c r="D26" i="13"/>
  <c r="E26" i="13"/>
  <c r="C27" i="13"/>
  <c r="D27" i="13"/>
  <c r="E27" i="13" s="1"/>
  <c r="C28" i="13"/>
  <c r="D28" i="13"/>
  <c r="E28" i="13"/>
  <c r="C29" i="13"/>
  <c r="E29" i="13" s="1"/>
  <c r="D29" i="13"/>
  <c r="C30" i="13"/>
  <c r="E30" i="13" s="1"/>
  <c r="D30" i="13"/>
  <c r="C31" i="13"/>
  <c r="D31" i="13"/>
  <c r="E31" i="13"/>
  <c r="C32" i="13"/>
  <c r="E32" i="13" s="1"/>
  <c r="D32" i="13"/>
  <c r="C33" i="13"/>
  <c r="E33" i="13" s="1"/>
  <c r="D33" i="13"/>
  <c r="C34" i="13"/>
  <c r="D34" i="13"/>
  <c r="E34" i="13"/>
  <c r="C35" i="13"/>
  <c r="D35" i="13"/>
  <c r="E35" i="13" s="1"/>
  <c r="C36" i="13"/>
  <c r="D36" i="13"/>
  <c r="E36" i="13"/>
  <c r="C37" i="13"/>
  <c r="E37" i="13" s="1"/>
  <c r="D37" i="13"/>
  <c r="C3" i="12"/>
  <c r="E3" i="12" s="1"/>
  <c r="D3" i="12"/>
  <c r="C4" i="12"/>
  <c r="D4" i="12"/>
  <c r="E4" i="12"/>
  <c r="C5" i="12"/>
  <c r="E5" i="12" s="1"/>
  <c r="D5" i="12"/>
  <c r="C6" i="12"/>
  <c r="E6" i="12" s="1"/>
  <c r="D6" i="12"/>
  <c r="C7" i="12"/>
  <c r="D7" i="12"/>
  <c r="E7" i="12"/>
  <c r="C8" i="12"/>
  <c r="D8" i="12"/>
  <c r="E8" i="12" s="1"/>
  <c r="C9" i="12"/>
  <c r="D9" i="12"/>
  <c r="E9" i="12"/>
  <c r="C10" i="12"/>
  <c r="E10" i="12" s="1"/>
  <c r="D10" i="12"/>
  <c r="C11" i="12"/>
  <c r="E11" i="12" s="1"/>
  <c r="D11" i="12"/>
  <c r="C12" i="12"/>
  <c r="D12" i="12"/>
  <c r="E12" i="12"/>
  <c r="C13" i="12"/>
  <c r="E13" i="12" s="1"/>
  <c r="D13" i="12"/>
  <c r="C14" i="12"/>
  <c r="E14" i="12" s="1"/>
  <c r="D14" i="12"/>
  <c r="C15" i="12"/>
  <c r="D15" i="12"/>
  <c r="E15" i="12"/>
  <c r="C16" i="12"/>
  <c r="D16" i="12"/>
  <c r="E16" i="12" s="1"/>
  <c r="C17" i="12"/>
  <c r="D17" i="12"/>
  <c r="E17" i="12"/>
  <c r="C18" i="12"/>
  <c r="E18" i="12" s="1"/>
  <c r="D18" i="12"/>
  <c r="C19" i="12"/>
  <c r="E19" i="12" s="1"/>
  <c r="D19" i="12"/>
  <c r="C20" i="12"/>
  <c r="D20" i="12"/>
  <c r="E20" i="12"/>
  <c r="C21" i="12"/>
  <c r="E21" i="12" s="1"/>
  <c r="D21" i="12"/>
  <c r="C22" i="12"/>
  <c r="E22" i="12" s="1"/>
  <c r="D22" i="12"/>
  <c r="C23" i="12"/>
  <c r="D23" i="12"/>
  <c r="E23" i="12"/>
  <c r="C24" i="12"/>
  <c r="D24" i="12"/>
  <c r="E24" i="12" s="1"/>
  <c r="C25" i="12"/>
  <c r="D25" i="12"/>
  <c r="E25" i="12"/>
  <c r="C26" i="12"/>
  <c r="E26" i="12" s="1"/>
  <c r="D26" i="12"/>
  <c r="C27" i="12"/>
  <c r="E27" i="12" s="1"/>
  <c r="D27" i="12"/>
  <c r="C28" i="12"/>
  <c r="D28" i="12"/>
  <c r="E28" i="12"/>
  <c r="C29" i="12"/>
  <c r="E29" i="12" s="1"/>
  <c r="D29" i="12"/>
  <c r="C30" i="12"/>
  <c r="E30" i="12" s="1"/>
  <c r="D30" i="12"/>
  <c r="C31" i="12"/>
  <c r="D31" i="12"/>
  <c r="E31" i="12"/>
  <c r="C32" i="12"/>
  <c r="D32" i="12"/>
  <c r="E32" i="12" s="1"/>
  <c r="C33" i="12"/>
  <c r="D33" i="12"/>
  <c r="E33" i="12"/>
  <c r="C34" i="12"/>
  <c r="E34" i="12" s="1"/>
  <c r="D34" i="12"/>
  <c r="C35" i="12"/>
  <c r="E35" i="12" s="1"/>
  <c r="D35" i="12"/>
  <c r="C36" i="12"/>
  <c r="D36" i="12"/>
  <c r="E36" i="12"/>
  <c r="C37" i="12"/>
  <c r="E37" i="12" s="1"/>
  <c r="D37" i="12"/>
  <c r="C3" i="11"/>
  <c r="E3" i="11" s="1"/>
  <c r="D3" i="11"/>
  <c r="C4" i="11"/>
  <c r="D4" i="11"/>
  <c r="E4" i="11"/>
  <c r="C5" i="11"/>
  <c r="D5" i="11"/>
  <c r="E5" i="11" s="1"/>
  <c r="C6" i="11"/>
  <c r="D6" i="11"/>
  <c r="E6" i="11"/>
  <c r="C7" i="11"/>
  <c r="E7" i="11" s="1"/>
  <c r="D7" i="11"/>
  <c r="C8" i="11"/>
  <c r="E8" i="11" s="1"/>
  <c r="D8" i="11"/>
  <c r="C9" i="11"/>
  <c r="D9" i="11"/>
  <c r="E9" i="11"/>
  <c r="C10" i="11"/>
  <c r="E10" i="11" s="1"/>
  <c r="D10" i="11"/>
  <c r="C11" i="11"/>
  <c r="D11" i="11"/>
  <c r="E11" i="11"/>
  <c r="C12" i="11"/>
  <c r="D12" i="11"/>
  <c r="E12" i="11"/>
  <c r="C13" i="11"/>
  <c r="D13" i="11"/>
  <c r="E13" i="11" s="1"/>
  <c r="C14" i="11"/>
  <c r="D14" i="11"/>
  <c r="E14" i="11"/>
  <c r="C15" i="11"/>
  <c r="E15" i="11" s="1"/>
  <c r="D15" i="11"/>
  <c r="C16" i="11"/>
  <c r="E16" i="11" s="1"/>
  <c r="D16" i="11"/>
  <c r="C17" i="11"/>
  <c r="D17" i="11"/>
  <c r="E17" i="11"/>
  <c r="C18" i="11"/>
  <c r="E18" i="11" s="1"/>
  <c r="D18" i="11"/>
  <c r="C19" i="11"/>
  <c r="D19" i="11"/>
  <c r="E19" i="11"/>
  <c r="C20" i="11"/>
  <c r="D20" i="11"/>
  <c r="E20" i="11"/>
  <c r="C21" i="11"/>
  <c r="E21" i="11" s="1"/>
  <c r="D21" i="11"/>
  <c r="C22" i="11"/>
  <c r="D22" i="11"/>
  <c r="E22" i="11"/>
  <c r="C23" i="11"/>
  <c r="E23" i="11" s="1"/>
  <c r="D23" i="11"/>
  <c r="C24" i="11"/>
  <c r="E24" i="11" s="1"/>
  <c r="D24" i="11"/>
  <c r="C25" i="11"/>
  <c r="D25" i="11"/>
  <c r="E25" i="11"/>
  <c r="C26" i="11"/>
  <c r="E26" i="11" s="1"/>
  <c r="D26" i="11"/>
  <c r="C27" i="11"/>
  <c r="D27" i="11"/>
  <c r="E27" i="11"/>
  <c r="C28" i="11"/>
  <c r="D28" i="11"/>
  <c r="E28" i="11"/>
  <c r="C29" i="11"/>
  <c r="D29" i="11"/>
  <c r="E29" i="11" s="1"/>
  <c r="C30" i="11"/>
  <c r="D30" i="11"/>
  <c r="E30" i="11"/>
  <c r="C31" i="11"/>
  <c r="E31" i="11" s="1"/>
  <c r="D31" i="11"/>
  <c r="C32" i="11"/>
  <c r="E32" i="11" s="1"/>
  <c r="D32" i="11"/>
  <c r="C33" i="11"/>
  <c r="D33" i="11"/>
  <c r="E33" i="11"/>
  <c r="C34" i="11"/>
  <c r="E34" i="11" s="1"/>
  <c r="D34" i="11"/>
  <c r="C35" i="11"/>
  <c r="D35" i="11"/>
  <c r="E35" i="11"/>
  <c r="C36" i="11"/>
  <c r="D36" i="11"/>
  <c r="E36" i="11"/>
  <c r="C37" i="11"/>
  <c r="E37" i="11" s="1"/>
  <c r="D37" i="11"/>
  <c r="C3" i="10"/>
  <c r="D3" i="10"/>
  <c r="E3" i="10"/>
  <c r="C4" i="10"/>
  <c r="E4" i="10" s="1"/>
  <c r="D4" i="10"/>
  <c r="C5" i="10"/>
  <c r="E5" i="10" s="1"/>
  <c r="D5" i="10"/>
  <c r="C6" i="10"/>
  <c r="D6" i="10"/>
  <c r="E6" i="10"/>
  <c r="C7" i="10"/>
  <c r="E7" i="10" s="1"/>
  <c r="D7" i="10"/>
  <c r="C8" i="10"/>
  <c r="D8" i="10"/>
  <c r="E8" i="10"/>
  <c r="C9" i="10"/>
  <c r="D9" i="10"/>
  <c r="E9" i="10"/>
  <c r="C10" i="10"/>
  <c r="E10" i="10" s="1"/>
  <c r="D10" i="10"/>
  <c r="C11" i="10"/>
  <c r="D11" i="10"/>
  <c r="E11" i="10"/>
  <c r="C12" i="10"/>
  <c r="E12" i="10" s="1"/>
  <c r="D12" i="10"/>
  <c r="C13" i="10"/>
  <c r="E13" i="10" s="1"/>
  <c r="D13" i="10"/>
  <c r="C14" i="10"/>
  <c r="D14" i="10"/>
  <c r="E14" i="10"/>
  <c r="C15" i="10"/>
  <c r="E15" i="10" s="1"/>
  <c r="D15" i="10"/>
  <c r="C16" i="10"/>
  <c r="D16" i="10"/>
  <c r="E16" i="10"/>
  <c r="C17" i="10"/>
  <c r="D17" i="10"/>
  <c r="E17" i="10"/>
  <c r="C18" i="10"/>
  <c r="E18" i="10" s="1"/>
  <c r="D18" i="10"/>
  <c r="C19" i="10"/>
  <c r="D19" i="10"/>
  <c r="E19" i="10"/>
  <c r="C20" i="10"/>
  <c r="E20" i="10" s="1"/>
  <c r="D20" i="10"/>
  <c r="C21" i="10"/>
  <c r="E21" i="10" s="1"/>
  <c r="D21" i="10"/>
  <c r="C22" i="10"/>
  <c r="D22" i="10"/>
  <c r="E22" i="10"/>
  <c r="C23" i="10"/>
  <c r="E23" i="10" s="1"/>
  <c r="D23" i="10"/>
  <c r="C24" i="10"/>
  <c r="D24" i="10"/>
  <c r="E24" i="10"/>
  <c r="C25" i="10"/>
  <c r="D25" i="10"/>
  <c r="E25" i="10"/>
  <c r="C26" i="10"/>
  <c r="E26" i="10" s="1"/>
  <c r="D26" i="10"/>
  <c r="C27" i="10"/>
  <c r="D27" i="10"/>
  <c r="E27" i="10"/>
  <c r="C28" i="10"/>
  <c r="E28" i="10" s="1"/>
  <c r="D28" i="10"/>
  <c r="C29" i="10"/>
  <c r="E29" i="10" s="1"/>
  <c r="D29" i="10"/>
  <c r="C30" i="10"/>
  <c r="D30" i="10"/>
  <c r="E30" i="10"/>
  <c r="C31" i="10"/>
  <c r="E31" i="10" s="1"/>
  <c r="D31" i="10"/>
  <c r="C32" i="10"/>
  <c r="D32" i="10"/>
  <c r="E32" i="10"/>
  <c r="C33" i="10"/>
  <c r="D33" i="10"/>
  <c r="E33" i="10"/>
  <c r="C34" i="10"/>
  <c r="E34" i="10" s="1"/>
  <c r="D34" i="10"/>
  <c r="C35" i="10"/>
  <c r="D35" i="10"/>
  <c r="E35" i="10"/>
  <c r="C36" i="10"/>
  <c r="E36" i="10" s="1"/>
  <c r="D36" i="10"/>
  <c r="C37" i="10"/>
  <c r="E37" i="10" s="1"/>
  <c r="D37" i="10"/>
  <c r="C3" i="8"/>
  <c r="D3" i="8"/>
  <c r="E3" i="8"/>
  <c r="C4" i="8"/>
  <c r="D4" i="8"/>
  <c r="E4" i="8"/>
  <c r="C5" i="8"/>
  <c r="D5" i="8"/>
  <c r="E5" i="8"/>
  <c r="C6" i="8"/>
  <c r="D6" i="8"/>
  <c r="E6" i="8" s="1"/>
  <c r="C7" i="8"/>
  <c r="D7" i="8"/>
  <c r="E7" i="8" s="1"/>
  <c r="C8" i="8"/>
  <c r="D8" i="8"/>
  <c r="E8" i="8"/>
  <c r="C9" i="8"/>
  <c r="E9" i="8" s="1"/>
  <c r="D9" i="8"/>
  <c r="C10" i="8"/>
  <c r="D10" i="8"/>
  <c r="E10" i="8"/>
  <c r="C11" i="8"/>
  <c r="D11" i="8"/>
  <c r="E11" i="8"/>
  <c r="C12" i="8"/>
  <c r="E12" i="8" s="1"/>
  <c r="D12" i="8"/>
  <c r="C13" i="8"/>
  <c r="D13" i="8"/>
  <c r="E13" i="8" s="1"/>
  <c r="C14" i="8"/>
  <c r="D14" i="8"/>
  <c r="E14" i="8"/>
  <c r="C15" i="8"/>
  <c r="E15" i="8" s="1"/>
  <c r="D15" i="8"/>
  <c r="C16" i="8"/>
  <c r="E16" i="8" s="1"/>
  <c r="D16" i="8"/>
  <c r="C17" i="8"/>
  <c r="E17" i="8" s="1"/>
  <c r="D17" i="8"/>
  <c r="C18" i="8"/>
  <c r="D18" i="8"/>
  <c r="E18" i="8"/>
  <c r="C19" i="8"/>
  <c r="D19" i="8"/>
  <c r="E19" i="8"/>
  <c r="C20" i="8"/>
  <c r="E20" i="8" s="1"/>
  <c r="D20" i="8"/>
  <c r="C21" i="8"/>
  <c r="D21" i="8"/>
  <c r="E21" i="8" s="1"/>
  <c r="C22" i="8"/>
  <c r="D22" i="8"/>
  <c r="E22" i="8"/>
  <c r="C23" i="8"/>
  <c r="E23" i="8" s="1"/>
  <c r="D23" i="8"/>
  <c r="C24" i="8"/>
  <c r="E24" i="8" s="1"/>
  <c r="D24" i="8"/>
  <c r="C25" i="8"/>
  <c r="E25" i="8" s="1"/>
  <c r="D25" i="8"/>
  <c r="C26" i="8"/>
  <c r="D26" i="8"/>
  <c r="E26" i="8"/>
  <c r="C27" i="8"/>
  <c r="D27" i="8"/>
  <c r="E27" i="8"/>
  <c r="C28" i="8"/>
  <c r="E28" i="8" s="1"/>
  <c r="D28" i="8"/>
  <c r="C29" i="8"/>
  <c r="D29" i="8"/>
  <c r="E29" i="8"/>
  <c r="C30" i="8"/>
  <c r="D30" i="8"/>
  <c r="E30" i="8"/>
  <c r="C31" i="8"/>
  <c r="E31" i="8" s="1"/>
  <c r="D31" i="8"/>
  <c r="C32" i="8"/>
  <c r="E32" i="8" s="1"/>
  <c r="D32" i="8"/>
  <c r="C33" i="8"/>
  <c r="E33" i="8" s="1"/>
  <c r="D33" i="8"/>
  <c r="C34" i="8"/>
  <c r="D34" i="8"/>
  <c r="E34" i="8"/>
  <c r="C35" i="8"/>
  <c r="D35" i="8"/>
  <c r="E35" i="8"/>
  <c r="C36" i="8"/>
  <c r="E36" i="8" s="1"/>
  <c r="D36" i="8"/>
  <c r="C37" i="8"/>
  <c r="D37" i="8"/>
  <c r="E37" i="8"/>
  <c r="C3" i="7"/>
  <c r="D3" i="7"/>
  <c r="E3" i="7"/>
  <c r="C4" i="7"/>
  <c r="E4" i="7" s="1"/>
  <c r="D4" i="7"/>
  <c r="C5" i="7"/>
  <c r="E5" i="7" s="1"/>
  <c r="D5" i="7"/>
  <c r="C6" i="7"/>
  <c r="E6" i="7" s="1"/>
  <c r="D6" i="7"/>
  <c r="C7" i="7"/>
  <c r="D7" i="7"/>
  <c r="E7" i="7"/>
  <c r="C8" i="7"/>
  <c r="D8" i="7"/>
  <c r="E8" i="7"/>
  <c r="C9" i="7"/>
  <c r="E9" i="7" s="1"/>
  <c r="D9" i="7"/>
  <c r="C10" i="7"/>
  <c r="D10" i="7"/>
  <c r="E10" i="7"/>
  <c r="C11" i="7"/>
  <c r="D11" i="7"/>
  <c r="E11" i="7"/>
  <c r="C12" i="7"/>
  <c r="E12" i="7" s="1"/>
  <c r="D12" i="7"/>
  <c r="C13" i="7"/>
  <c r="E13" i="7" s="1"/>
  <c r="D13" i="7"/>
  <c r="C14" i="7"/>
  <c r="E14" i="7" s="1"/>
  <c r="D14" i="7"/>
  <c r="C15" i="7"/>
  <c r="D15" i="7"/>
  <c r="E15" i="7"/>
  <c r="C16" i="7"/>
  <c r="D16" i="7"/>
  <c r="E16" i="7"/>
  <c r="C17" i="7"/>
  <c r="E17" i="7" s="1"/>
  <c r="D17" i="7"/>
  <c r="C18" i="7"/>
  <c r="D18" i="7"/>
  <c r="E18" i="7"/>
  <c r="C19" i="7"/>
  <c r="D19" i="7"/>
  <c r="E19" i="7"/>
  <c r="C20" i="7"/>
  <c r="E20" i="7" s="1"/>
  <c r="D20" i="7"/>
  <c r="C21" i="7"/>
  <c r="E21" i="7" s="1"/>
  <c r="D21" i="7"/>
  <c r="C22" i="7"/>
  <c r="E22" i="7" s="1"/>
  <c r="D22" i="7"/>
  <c r="C23" i="7"/>
  <c r="D23" i="7"/>
  <c r="E23" i="7"/>
  <c r="C24" i="7"/>
  <c r="D24" i="7"/>
  <c r="E24" i="7"/>
  <c r="C25" i="7"/>
  <c r="E25" i="7" s="1"/>
  <c r="D25" i="7"/>
  <c r="C26" i="7"/>
  <c r="D26" i="7"/>
  <c r="E26" i="7"/>
  <c r="C27" i="7"/>
  <c r="D27" i="7"/>
  <c r="E27" i="7"/>
  <c r="C28" i="7"/>
  <c r="E28" i="7" s="1"/>
  <c r="D28" i="7"/>
  <c r="C29" i="7"/>
  <c r="E29" i="7" s="1"/>
  <c r="D29" i="7"/>
  <c r="C30" i="7"/>
  <c r="E30" i="7" s="1"/>
  <c r="D30" i="7"/>
  <c r="C31" i="7"/>
  <c r="D31" i="7"/>
  <c r="E31" i="7"/>
  <c r="C32" i="7"/>
  <c r="D32" i="7"/>
  <c r="E32" i="7"/>
  <c r="C33" i="7"/>
  <c r="E33" i="7" s="1"/>
  <c r="D33" i="7"/>
  <c r="C34" i="7"/>
  <c r="D34" i="7"/>
  <c r="E34" i="7"/>
  <c r="C35" i="7"/>
  <c r="D35" i="7"/>
  <c r="E35" i="7"/>
  <c r="C36" i="7"/>
  <c r="E36" i="7" s="1"/>
  <c r="D36" i="7"/>
  <c r="C37" i="7"/>
  <c r="E37" i="7" s="1"/>
  <c r="D37" i="7"/>
  <c r="C3" i="6"/>
  <c r="E3" i="6" s="1"/>
  <c r="D3" i="6"/>
  <c r="C4" i="6"/>
  <c r="D4" i="6"/>
  <c r="E4" i="6"/>
  <c r="C5" i="6"/>
  <c r="D5" i="6"/>
  <c r="E5" i="6"/>
  <c r="C6" i="6"/>
  <c r="E6" i="6" s="1"/>
  <c r="D6" i="6"/>
  <c r="C7" i="6"/>
  <c r="D7" i="6"/>
  <c r="E7" i="6"/>
  <c r="C8" i="6"/>
  <c r="D8" i="6"/>
  <c r="E8" i="6"/>
  <c r="C9" i="6"/>
  <c r="E9" i="6" s="1"/>
  <c r="D9" i="6"/>
  <c r="C10" i="6"/>
  <c r="E10" i="6" s="1"/>
  <c r="D10" i="6"/>
  <c r="C11" i="6"/>
  <c r="E11" i="6" s="1"/>
  <c r="D11" i="6"/>
  <c r="C12" i="6"/>
  <c r="D12" i="6"/>
  <c r="E12" i="6"/>
  <c r="C13" i="6"/>
  <c r="D13" i="6"/>
  <c r="E13" i="6"/>
  <c r="C14" i="6"/>
  <c r="E14" i="6" s="1"/>
  <c r="D14" i="6"/>
  <c r="C15" i="6"/>
  <c r="D15" i="6"/>
  <c r="E15" i="6"/>
  <c r="C16" i="6"/>
  <c r="D16" i="6"/>
  <c r="E16" i="6"/>
  <c r="C17" i="6"/>
  <c r="E17" i="6" s="1"/>
  <c r="D17" i="6"/>
  <c r="C18" i="6"/>
  <c r="E18" i="6" s="1"/>
  <c r="D18" i="6"/>
  <c r="C19" i="6"/>
  <c r="E19" i="6" s="1"/>
  <c r="D19" i="6"/>
  <c r="C20" i="6"/>
  <c r="D20" i="6"/>
  <c r="E20" i="6"/>
  <c r="C21" i="6"/>
  <c r="D21" i="6"/>
  <c r="E21" i="6"/>
  <c r="C22" i="6"/>
  <c r="E22" i="6" s="1"/>
  <c r="D22" i="6"/>
  <c r="C23" i="6"/>
  <c r="D23" i="6"/>
  <c r="E23" i="6"/>
  <c r="C24" i="6"/>
  <c r="D24" i="6"/>
  <c r="E24" i="6"/>
  <c r="C25" i="6"/>
  <c r="E25" i="6" s="1"/>
  <c r="D25" i="6"/>
  <c r="C26" i="6"/>
  <c r="E26" i="6" s="1"/>
  <c r="D26" i="6"/>
  <c r="C27" i="6"/>
  <c r="E27" i="6" s="1"/>
  <c r="D27" i="6"/>
  <c r="C28" i="6"/>
  <c r="D28" i="6"/>
  <c r="E28" i="6"/>
  <c r="C29" i="6"/>
  <c r="D29" i="6"/>
  <c r="E29" i="6"/>
  <c r="C30" i="6"/>
  <c r="E30" i="6" s="1"/>
  <c r="D30" i="6"/>
  <c r="C31" i="6"/>
  <c r="D31" i="6"/>
  <c r="E31" i="6"/>
  <c r="C32" i="6"/>
  <c r="D32" i="6"/>
  <c r="E32" i="6"/>
  <c r="C33" i="6"/>
  <c r="E33" i="6" s="1"/>
  <c r="D33" i="6"/>
  <c r="C34" i="6"/>
  <c r="E34" i="6" s="1"/>
  <c r="D34" i="6"/>
  <c r="C35" i="6"/>
  <c r="E35" i="6" s="1"/>
  <c r="D35" i="6"/>
  <c r="C36" i="6"/>
  <c r="D36" i="6"/>
  <c r="E36" i="6"/>
  <c r="C37" i="6"/>
  <c r="D37" i="6"/>
  <c r="E37" i="6"/>
  <c r="C3" i="5"/>
  <c r="E3" i="5" s="1"/>
  <c r="D3" i="5"/>
  <c r="C4" i="5"/>
  <c r="D4" i="5"/>
  <c r="E4" i="5"/>
  <c r="C5" i="5"/>
  <c r="D5" i="5"/>
  <c r="E5" i="5"/>
  <c r="C6" i="5"/>
  <c r="E6" i="5" s="1"/>
  <c r="D6" i="5"/>
  <c r="C7" i="5"/>
  <c r="E7" i="5" s="1"/>
  <c r="D7" i="5"/>
  <c r="C8" i="5"/>
  <c r="E8" i="5" s="1"/>
  <c r="D8" i="5"/>
  <c r="C9" i="5"/>
  <c r="D9" i="5"/>
  <c r="E9" i="5"/>
  <c r="C10" i="5"/>
  <c r="D10" i="5"/>
  <c r="E10" i="5"/>
  <c r="C11" i="5"/>
  <c r="E11" i="5" s="1"/>
  <c r="D11" i="5"/>
  <c r="C12" i="5"/>
  <c r="D12" i="5"/>
  <c r="E12" i="5"/>
  <c r="C13" i="5"/>
  <c r="D13" i="5"/>
  <c r="E13" i="5"/>
  <c r="C14" i="5"/>
  <c r="E14" i="5" s="1"/>
  <c r="D14" i="5"/>
  <c r="C15" i="5"/>
  <c r="E15" i="5" s="1"/>
  <c r="D15" i="5"/>
  <c r="C16" i="5"/>
  <c r="E16" i="5" s="1"/>
  <c r="D16" i="5"/>
  <c r="C17" i="5"/>
  <c r="D17" i="5"/>
  <c r="E17" i="5"/>
  <c r="C18" i="5"/>
  <c r="D18" i="5"/>
  <c r="E18" i="5"/>
  <c r="C19" i="5"/>
  <c r="E19" i="5" s="1"/>
  <c r="D19" i="5"/>
  <c r="C20" i="5"/>
  <c r="D20" i="5"/>
  <c r="E20" i="5" s="1"/>
  <c r="C21" i="5"/>
  <c r="D21" i="5"/>
  <c r="E21" i="5"/>
  <c r="C22" i="5"/>
  <c r="E22" i="5" s="1"/>
  <c r="D22" i="5"/>
  <c r="C23" i="5"/>
  <c r="E23" i="5" s="1"/>
  <c r="D23" i="5"/>
  <c r="C24" i="5"/>
  <c r="E24" i="5" s="1"/>
  <c r="D24" i="5"/>
  <c r="C25" i="5"/>
  <c r="D25" i="5"/>
  <c r="E25" i="5"/>
  <c r="C26" i="5"/>
  <c r="D26" i="5"/>
  <c r="E26" i="5"/>
  <c r="C27" i="5"/>
  <c r="E27" i="5" s="1"/>
  <c r="D27" i="5"/>
  <c r="C28" i="5"/>
  <c r="D28" i="5"/>
  <c r="E28" i="5" s="1"/>
  <c r="C29" i="5"/>
  <c r="D29" i="5"/>
  <c r="E29" i="5"/>
  <c r="C30" i="5"/>
  <c r="D30" i="5"/>
  <c r="E30" i="5"/>
  <c r="C31" i="5"/>
  <c r="E31" i="5" s="1"/>
  <c r="D31" i="5"/>
  <c r="C32" i="5"/>
  <c r="E32" i="5" s="1"/>
  <c r="D32" i="5"/>
  <c r="C33" i="5"/>
  <c r="D33" i="5"/>
  <c r="E33" i="5"/>
  <c r="C34" i="5"/>
  <c r="D34" i="5"/>
  <c r="E34" i="5"/>
  <c r="C35" i="5"/>
  <c r="E35" i="5" s="1"/>
  <c r="D35" i="5"/>
  <c r="C36" i="5"/>
  <c r="E36" i="5" s="1"/>
  <c r="D36" i="5"/>
  <c r="C37" i="5"/>
  <c r="D37" i="5"/>
  <c r="E37" i="5"/>
  <c r="C3" i="4"/>
  <c r="D3" i="4"/>
  <c r="E3" i="4"/>
  <c r="C4" i="4"/>
  <c r="E4" i="4" s="1"/>
  <c r="D4" i="4"/>
  <c r="C5" i="4"/>
  <c r="E5" i="4" s="1"/>
  <c r="D5" i="4"/>
  <c r="C6" i="4"/>
  <c r="D6" i="4"/>
  <c r="E6" i="4"/>
  <c r="C7" i="4"/>
  <c r="D7" i="4"/>
  <c r="E7" i="4"/>
  <c r="C8" i="4"/>
  <c r="E8" i="4" s="1"/>
  <c r="D8" i="4"/>
  <c r="C9" i="4"/>
  <c r="E9" i="4" s="1"/>
  <c r="D9" i="4"/>
  <c r="C10" i="4"/>
  <c r="D10" i="4"/>
  <c r="E10" i="4"/>
  <c r="C11" i="4"/>
  <c r="D11" i="4"/>
  <c r="E11" i="4"/>
  <c r="C12" i="4"/>
  <c r="E12" i="4" s="1"/>
  <c r="D12" i="4"/>
  <c r="C13" i="4"/>
  <c r="E13" i="4" s="1"/>
  <c r="D13" i="4"/>
  <c r="C14" i="4"/>
  <c r="D14" i="4"/>
  <c r="E14" i="4"/>
  <c r="C15" i="4"/>
  <c r="D15" i="4"/>
  <c r="E15" i="4"/>
  <c r="C16" i="4"/>
  <c r="E16" i="4" s="1"/>
  <c r="D16" i="4"/>
  <c r="C17" i="4"/>
  <c r="E17" i="4" s="1"/>
  <c r="D17" i="4"/>
  <c r="C18" i="4"/>
  <c r="D18" i="4"/>
  <c r="E18" i="4"/>
  <c r="C19" i="4"/>
  <c r="D19" i="4"/>
  <c r="E19" i="4"/>
  <c r="C20" i="4"/>
  <c r="E20" i="4" s="1"/>
  <c r="D20" i="4"/>
  <c r="C21" i="4"/>
  <c r="E21" i="4" s="1"/>
  <c r="D21" i="4"/>
  <c r="C22" i="4"/>
  <c r="D22" i="4"/>
  <c r="E22" i="4"/>
  <c r="C23" i="4"/>
  <c r="D23" i="4"/>
  <c r="E23" i="4"/>
  <c r="C24" i="4"/>
  <c r="E24" i="4" s="1"/>
  <c r="D24" i="4"/>
  <c r="C25" i="4"/>
  <c r="E25" i="4" s="1"/>
  <c r="D25" i="4"/>
  <c r="C26" i="4"/>
  <c r="D26" i="4"/>
  <c r="E26" i="4"/>
  <c r="C27" i="4"/>
  <c r="D27" i="4"/>
  <c r="E27" i="4"/>
  <c r="C28" i="4"/>
  <c r="E28" i="4" s="1"/>
  <c r="D28" i="4"/>
  <c r="C29" i="4"/>
  <c r="E29" i="4" s="1"/>
  <c r="D29" i="4"/>
  <c r="C30" i="4"/>
  <c r="D30" i="4"/>
  <c r="E30" i="4"/>
  <c r="C31" i="4"/>
  <c r="D31" i="4"/>
  <c r="E31" i="4"/>
  <c r="C32" i="4"/>
  <c r="E32" i="4" s="1"/>
  <c r="D32" i="4"/>
  <c r="C33" i="4"/>
  <c r="E33" i="4" s="1"/>
  <c r="D33" i="4"/>
  <c r="C34" i="4"/>
  <c r="D34" i="4"/>
  <c r="E34" i="4"/>
  <c r="C35" i="4"/>
  <c r="D35" i="4"/>
  <c r="E35" i="4"/>
  <c r="C36" i="4"/>
  <c r="E36" i="4" s="1"/>
  <c r="D36" i="4"/>
  <c r="C37" i="4"/>
  <c r="E37" i="4" s="1"/>
  <c r="D37" i="4"/>
  <c r="C3" i="3"/>
  <c r="D3" i="3"/>
  <c r="E3" i="3" s="1"/>
  <c r="C4" i="3"/>
  <c r="D4" i="3"/>
  <c r="E4" i="3"/>
  <c r="C5" i="3"/>
  <c r="E5" i="3" s="1"/>
  <c r="D5" i="3"/>
  <c r="C6" i="3"/>
  <c r="E6" i="3" s="1"/>
  <c r="D6" i="3"/>
  <c r="C7" i="3"/>
  <c r="D7" i="3"/>
  <c r="E7" i="3"/>
  <c r="C8" i="3"/>
  <c r="D8" i="3"/>
  <c r="E8" i="3"/>
  <c r="C9" i="3"/>
  <c r="E9" i="3" s="1"/>
  <c r="D9" i="3"/>
  <c r="C10" i="3"/>
  <c r="E10" i="3" s="1"/>
  <c r="D10" i="3"/>
  <c r="C11" i="3"/>
  <c r="D11" i="3"/>
  <c r="E11" i="3" s="1"/>
  <c r="C12" i="3"/>
  <c r="D12" i="3"/>
  <c r="E12" i="3"/>
  <c r="C13" i="3"/>
  <c r="E13" i="3" s="1"/>
  <c r="D13" i="3"/>
  <c r="C14" i="3"/>
  <c r="E14" i="3" s="1"/>
  <c r="D14" i="3"/>
  <c r="C15" i="3"/>
  <c r="D15" i="3"/>
  <c r="E15" i="3"/>
  <c r="C16" i="3"/>
  <c r="D16" i="3"/>
  <c r="E16" i="3"/>
  <c r="C17" i="3"/>
  <c r="E17" i="3" s="1"/>
  <c r="D17" i="3"/>
  <c r="C18" i="3"/>
  <c r="E18" i="3" s="1"/>
  <c r="D18" i="3"/>
  <c r="C19" i="3"/>
  <c r="D19" i="3"/>
  <c r="E19" i="3" s="1"/>
  <c r="C20" i="3"/>
  <c r="D20" i="3"/>
  <c r="E20" i="3"/>
  <c r="C21" i="3"/>
  <c r="E21" i="3" s="1"/>
  <c r="D21" i="3"/>
  <c r="C22" i="3"/>
  <c r="E22" i="3" s="1"/>
  <c r="D22" i="3"/>
  <c r="C23" i="3"/>
  <c r="D23" i="3"/>
  <c r="E23" i="3"/>
  <c r="C24" i="3"/>
  <c r="D24" i="3"/>
  <c r="E24" i="3"/>
  <c r="C25" i="3"/>
  <c r="E25" i="3" s="1"/>
  <c r="D25" i="3"/>
  <c r="C26" i="3"/>
  <c r="E26" i="3" s="1"/>
  <c r="D26" i="3"/>
  <c r="C27" i="3"/>
  <c r="D27" i="3"/>
  <c r="E27" i="3" s="1"/>
  <c r="C28" i="3"/>
  <c r="D28" i="3"/>
  <c r="E28" i="3"/>
  <c r="C29" i="3"/>
  <c r="E29" i="3" s="1"/>
  <c r="D29" i="3"/>
  <c r="C30" i="3"/>
  <c r="E30" i="3" s="1"/>
  <c r="D30" i="3"/>
  <c r="C31" i="3"/>
  <c r="D31" i="3"/>
  <c r="E31" i="3"/>
  <c r="C32" i="3"/>
  <c r="D32" i="3"/>
  <c r="E32" i="3"/>
  <c r="C33" i="3"/>
  <c r="E33" i="3" s="1"/>
  <c r="D33" i="3"/>
  <c r="C34" i="3"/>
  <c r="E34" i="3" s="1"/>
  <c r="D34" i="3"/>
  <c r="C35" i="3"/>
  <c r="D35" i="3"/>
  <c r="E35" i="3" s="1"/>
  <c r="C36" i="3"/>
  <c r="D36" i="3"/>
  <c r="E36" i="3"/>
  <c r="C37" i="3"/>
  <c r="E37" i="3" s="1"/>
  <c r="D37" i="3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 s="1"/>
  <c r="C8" i="2"/>
  <c r="D8" i="2"/>
  <c r="E8" i="2"/>
  <c r="C9" i="2"/>
  <c r="E9" i="2" s="1"/>
  <c r="D9" i="2"/>
  <c r="C10" i="2"/>
  <c r="D10" i="2"/>
  <c r="E10" i="2" s="1"/>
  <c r="C11" i="2"/>
  <c r="D11" i="2"/>
  <c r="E11" i="2" s="1"/>
  <c r="C12" i="2"/>
  <c r="E12" i="2" s="1"/>
  <c r="D12" i="2"/>
  <c r="C13" i="2"/>
  <c r="E13" i="2" s="1"/>
  <c r="D13" i="2"/>
  <c r="C14" i="2"/>
  <c r="D14" i="2"/>
  <c r="E14" i="2" s="1"/>
  <c r="C15" i="2"/>
  <c r="E15" i="2" s="1"/>
  <c r="D15" i="2"/>
  <c r="C16" i="2"/>
  <c r="E16" i="2" s="1"/>
  <c r="D16" i="2"/>
  <c r="C17" i="2"/>
  <c r="D17" i="2"/>
  <c r="E17" i="2"/>
  <c r="C18" i="2"/>
  <c r="E18" i="2" s="1"/>
  <c r="D18" i="2"/>
  <c r="C19" i="2"/>
  <c r="D19" i="2"/>
  <c r="E19" i="2"/>
  <c r="C20" i="2"/>
  <c r="D20" i="2"/>
  <c r="E20" i="2" s="1"/>
  <c r="C21" i="2"/>
  <c r="D21" i="2"/>
  <c r="E21" i="2"/>
  <c r="C22" i="2"/>
  <c r="D22" i="2"/>
  <c r="E22" i="2" s="1"/>
  <c r="C23" i="2"/>
  <c r="E23" i="2" s="1"/>
  <c r="D23" i="2"/>
  <c r="C24" i="2"/>
  <c r="E24" i="2" s="1"/>
  <c r="D24" i="2"/>
  <c r="C25" i="2"/>
  <c r="D25" i="2"/>
  <c r="E25" i="2"/>
  <c r="C26" i="2"/>
  <c r="E26" i="2" s="1"/>
  <c r="D26" i="2"/>
  <c r="C27" i="2"/>
  <c r="D27" i="2"/>
  <c r="E27" i="2"/>
  <c r="C28" i="2"/>
  <c r="D28" i="2"/>
  <c r="E28" i="2" s="1"/>
  <c r="C29" i="2"/>
  <c r="D29" i="2"/>
  <c r="E29" i="2"/>
  <c r="C30" i="2"/>
  <c r="D30" i="2"/>
  <c r="E30" i="2" s="1"/>
  <c r="C31" i="2"/>
  <c r="E31" i="2" s="1"/>
  <c r="D31" i="2"/>
  <c r="C32" i="2"/>
  <c r="E32" i="2" s="1"/>
  <c r="D32" i="2"/>
  <c r="C33" i="2"/>
  <c r="D33" i="2"/>
  <c r="E33" i="2"/>
  <c r="C34" i="2"/>
  <c r="E34" i="2" s="1"/>
  <c r="D34" i="2"/>
  <c r="C35" i="2"/>
  <c r="D35" i="2"/>
  <c r="E35" i="2"/>
  <c r="C36" i="2"/>
  <c r="D36" i="2"/>
  <c r="E36" i="2" s="1"/>
  <c r="C37" i="2"/>
  <c r="D37" i="2"/>
  <c r="E37" i="2"/>
  <c r="C3" i="1"/>
  <c r="D3" i="1"/>
  <c r="E3" i="1" s="1"/>
  <c r="C4" i="1"/>
  <c r="E4" i="1" s="1"/>
  <c r="D4" i="1"/>
  <c r="C5" i="1"/>
  <c r="E5" i="1" s="1"/>
  <c r="D5" i="1"/>
  <c r="C6" i="1"/>
  <c r="D6" i="1"/>
  <c r="E6" i="1"/>
  <c r="C7" i="1"/>
  <c r="E7" i="1" s="1"/>
  <c r="D7" i="1"/>
  <c r="C8" i="1"/>
  <c r="D8" i="1"/>
  <c r="E8" i="1"/>
  <c r="C9" i="1"/>
  <c r="D9" i="1"/>
  <c r="E9" i="1" s="1"/>
  <c r="C10" i="1"/>
  <c r="D10" i="1"/>
  <c r="E10" i="1"/>
  <c r="C11" i="1"/>
  <c r="D11" i="1"/>
  <c r="E11" i="1" s="1"/>
  <c r="C12" i="1"/>
  <c r="E12" i="1" s="1"/>
  <c r="D12" i="1"/>
  <c r="C13" i="1"/>
  <c r="E13" i="1" s="1"/>
  <c r="D13" i="1"/>
  <c r="C14" i="1"/>
  <c r="D14" i="1"/>
  <c r="E14" i="1"/>
  <c r="C15" i="1"/>
  <c r="E15" i="1" s="1"/>
  <c r="D15" i="1"/>
  <c r="C16" i="1"/>
  <c r="D16" i="1"/>
  <c r="E16" i="1"/>
  <c r="C17" i="1"/>
  <c r="D17" i="1"/>
  <c r="E17" i="1" s="1"/>
  <c r="C18" i="1"/>
  <c r="D18" i="1"/>
  <c r="E18" i="1"/>
  <c r="C19" i="1"/>
  <c r="D19" i="1"/>
  <c r="E19" i="1" s="1"/>
  <c r="C20" i="1"/>
  <c r="E20" i="1" s="1"/>
  <c r="D20" i="1"/>
  <c r="C21" i="1"/>
  <c r="E21" i="1" s="1"/>
  <c r="D21" i="1"/>
  <c r="C22" i="1"/>
  <c r="D22" i="1"/>
  <c r="E22" i="1"/>
  <c r="C23" i="1"/>
  <c r="E23" i="1" s="1"/>
  <c r="D23" i="1"/>
  <c r="C24" i="1"/>
  <c r="D24" i="1"/>
  <c r="E24" i="1"/>
  <c r="C25" i="1"/>
  <c r="D25" i="1"/>
  <c r="E25" i="1" s="1"/>
  <c r="C26" i="1"/>
  <c r="D26" i="1"/>
  <c r="E26" i="1"/>
  <c r="C27" i="1"/>
  <c r="D27" i="1"/>
  <c r="E27" i="1" s="1"/>
  <c r="C28" i="1"/>
  <c r="E28" i="1" s="1"/>
  <c r="D28" i="1"/>
  <c r="C29" i="1"/>
  <c r="E29" i="1" s="1"/>
  <c r="D29" i="1"/>
  <c r="C30" i="1"/>
  <c r="D30" i="1"/>
  <c r="E30" i="1"/>
  <c r="C31" i="1"/>
  <c r="E31" i="1" s="1"/>
  <c r="D31" i="1"/>
  <c r="C32" i="1"/>
  <c r="D32" i="1"/>
  <c r="E32" i="1"/>
  <c r="C33" i="1"/>
  <c r="D33" i="1"/>
  <c r="E33" i="1" s="1"/>
  <c r="C34" i="1"/>
  <c r="D34" i="1"/>
  <c r="E34" i="1"/>
  <c r="C35" i="1"/>
  <c r="D35" i="1"/>
  <c r="E35" i="1" s="1"/>
  <c r="C36" i="1"/>
  <c r="E36" i="1" s="1"/>
  <c r="D36" i="1"/>
  <c r="C37" i="1"/>
  <c r="E37" i="1" s="1"/>
  <c r="D37" i="1"/>
</calcChain>
</file>

<file path=xl/sharedStrings.xml><?xml version="1.0" encoding="utf-8"?>
<sst xmlns="http://schemas.openxmlformats.org/spreadsheetml/2006/main" count="1096" uniqueCount="839">
  <si>
    <t>Gene Sets</t>
  </si>
  <si>
    <t>X1</t>
  </si>
  <si>
    <t>X2</t>
  </si>
  <si>
    <t>X3</t>
  </si>
  <si>
    <t>X4</t>
  </si>
  <si>
    <t>DEU</t>
  </si>
  <si>
    <t>Non-DEU</t>
  </si>
  <si>
    <t>Fisher_leaf_preliminary_set1</t>
  </si>
  <si>
    <t>X1 (from 1B)</t>
  </si>
  <si>
    <t>X2 (from 1A - X1)</t>
  </si>
  <si>
    <t>Unigene in gene set X</t>
  </si>
  <si>
    <t>Fisher_leaf_preliminary_set2</t>
  </si>
  <si>
    <t>X3 (Total DEU - X1)</t>
  </si>
  <si>
    <t>X4 (Total gene - X1 - X2 - X3)</t>
  </si>
  <si>
    <t>Unigene not in gene set X</t>
  </si>
  <si>
    <t>Fisher_leaf_preliminary_set3</t>
  </si>
  <si>
    <t>Fisher_leaf_preliminary_set4</t>
  </si>
  <si>
    <t>Total DEU in leaf</t>
  </si>
  <si>
    <t>Fisher_leaf_preliminary_set5</t>
  </si>
  <si>
    <t>Total unigene</t>
  </si>
  <si>
    <t>Fisher_leaf_preliminary_set6</t>
  </si>
  <si>
    <t>Fisher_leaf_preliminary_set7</t>
  </si>
  <si>
    <t>Fisher_leaf_preliminary_set8</t>
  </si>
  <si>
    <t>Fisher_leaf_preliminary_set9</t>
  </si>
  <si>
    <t>Fisher_leaf_preliminary_set10</t>
  </si>
  <si>
    <t>Fisher_leaf_preliminary_set11</t>
  </si>
  <si>
    <t>Fisher_leaf_preliminary_set12</t>
  </si>
  <si>
    <t>Fisher_leaf_preliminary_set13</t>
  </si>
  <si>
    <t>Fisher_leaf_preliminary_set14</t>
  </si>
  <si>
    <t>Fisher_leaf_preliminary_set15</t>
  </si>
  <si>
    <t>Fisher_leaf_preliminary_set16</t>
  </si>
  <si>
    <t>Fisher_leaf_preliminary_set17</t>
  </si>
  <si>
    <t>Fisher_leaf_preliminary_set18</t>
  </si>
  <si>
    <t>Fisher_leaf_preliminary_set19</t>
  </si>
  <si>
    <t>Fisher_leaf_preliminary_set20</t>
  </si>
  <si>
    <t>Fisher_leaf_preliminary_set21</t>
  </si>
  <si>
    <t>Fisher_leaf_preliminary_set22</t>
  </si>
  <si>
    <t>Fisher_leaf_preliminary_set23</t>
  </si>
  <si>
    <t>Fisher_leaf_preliminary_set24</t>
  </si>
  <si>
    <t>Fisher_leaf_preliminary_set25</t>
  </si>
  <si>
    <t>Fisher_leaf_preliminary_set26</t>
  </si>
  <si>
    <t>Fisher_leaf_preliminary_set27</t>
  </si>
  <si>
    <t>Fisher_leaf_preliminary_set28</t>
  </si>
  <si>
    <t>Fisher_leaf_preliminary_set29</t>
  </si>
  <si>
    <t>Fisher_leaf_preliminary_set30</t>
  </si>
  <si>
    <t>Fisher_leaf_preliminary_set31</t>
  </si>
  <si>
    <t>Fisher_leaf_preliminary_set32</t>
  </si>
  <si>
    <t>Fisher_leaf_preliminary_set33</t>
  </si>
  <si>
    <t>Fisher_leaf_preliminary_set34</t>
  </si>
  <si>
    <t>Fisher_leaf_preliminary_set35</t>
  </si>
  <si>
    <t>Fisher_bud_preliminary_set1</t>
  </si>
  <si>
    <t>Fisher_bud_preliminary_set2</t>
  </si>
  <si>
    <t>Fisher_bud_preliminary_set3</t>
  </si>
  <si>
    <t>Fisher_bud_preliminary_set4</t>
  </si>
  <si>
    <t>Total DEU in bud</t>
  </si>
  <si>
    <t>Fisher_bud_preliminary_set5</t>
  </si>
  <si>
    <t>Fisher_bud_preliminary_set6</t>
  </si>
  <si>
    <t>Fisher_bud_preliminary_set7</t>
  </si>
  <si>
    <t>Fisher_bud_preliminary_set8</t>
  </si>
  <si>
    <t>Fisher_bud_preliminary_set9</t>
  </si>
  <si>
    <t>Fisher_bud_preliminary_set10</t>
  </si>
  <si>
    <t>Fisher_bud_preliminary_set11</t>
  </si>
  <si>
    <t>Fisher_bud_preliminary_set12</t>
  </si>
  <si>
    <t>Fisher_bud_preliminary_set13</t>
  </si>
  <si>
    <t>Fisher_bud_preliminary_set14</t>
  </si>
  <si>
    <t>Fisher_bud_preliminary_set15</t>
  </si>
  <si>
    <t>Fisher_bud_preliminary_set16</t>
  </si>
  <si>
    <t>Fisher_bud_preliminary_set17</t>
  </si>
  <si>
    <t>Fisher_bud_preliminary_set18</t>
  </si>
  <si>
    <t>Fisher_bud_preliminary_set19</t>
  </si>
  <si>
    <t>Fisher_bud_preliminary_set20</t>
  </si>
  <si>
    <t>Fisher_bud_preliminary_set21</t>
  </si>
  <si>
    <t>Fisher_bud_preliminary_set22</t>
  </si>
  <si>
    <t>Fisher_bud_preliminary_set23</t>
  </si>
  <si>
    <t>Fisher_bud_preliminary_set24</t>
  </si>
  <si>
    <t>Fisher_bud_preliminary_set25</t>
  </si>
  <si>
    <t>Fisher_bud_preliminary_set26</t>
  </si>
  <si>
    <t>Fisher_bud_preliminary_set27</t>
  </si>
  <si>
    <t>Fisher_bud_preliminary_set28</t>
  </si>
  <si>
    <t>Fisher_bud_preliminary_set29</t>
  </si>
  <si>
    <t>Fisher_bud_preliminary_set30</t>
  </si>
  <si>
    <t>Fisher_bud_preliminary_set31</t>
  </si>
  <si>
    <t>Fisher_bud_preliminary_set32</t>
  </si>
  <si>
    <t>Fisher_bud_preliminary_set33</t>
  </si>
  <si>
    <t>Fisher_bud_preliminary_set34</t>
  </si>
  <si>
    <t>Fisher_bud_preliminary_set35</t>
  </si>
  <si>
    <t>Y1</t>
  </si>
  <si>
    <t>Y2</t>
  </si>
  <si>
    <t>Y3</t>
  </si>
  <si>
    <t>Y4</t>
  </si>
  <si>
    <t>DEU in Cluster 1</t>
  </si>
  <si>
    <t>DEU NOT in Cluster 1</t>
  </si>
  <si>
    <t>Fisher_leaf_clr_cluster1_set1</t>
  </si>
  <si>
    <t>Y1 (from 4B)</t>
  </si>
  <si>
    <t>Y2 (from 1B - X1)</t>
  </si>
  <si>
    <t>DEU in gene set X</t>
  </si>
  <si>
    <t>Fisher_leaf_clr_cluster1_set2</t>
  </si>
  <si>
    <t>Y3 (Total DEU in cluster - X1)</t>
  </si>
  <si>
    <t>Y4 (Total DEU - X1 -X2 -X3)</t>
  </si>
  <si>
    <t>DEU NOT in gene set X</t>
  </si>
  <si>
    <t>Fisher_leaf_clr_cluster1_set3</t>
  </si>
  <si>
    <t>Fisher_leaf_clr_cluster1_set4</t>
  </si>
  <si>
    <t>Total DEU in Cluster</t>
  </si>
  <si>
    <t>Fisher_leaf_clr_cluster1_set5</t>
  </si>
  <si>
    <t>Total DEU Leaf</t>
  </si>
  <si>
    <t>Fisher_leaf_clr_cluster1_set6</t>
  </si>
  <si>
    <t>Fisher_leaf_clr_cluster1_set7</t>
  </si>
  <si>
    <t>Fisher_leaf_clr_cluster1_set8</t>
  </si>
  <si>
    <t>Fisher_leaf_clr_cluster1_set9</t>
  </si>
  <si>
    <t>Fisher_leaf_clr_cluster1_set10</t>
  </si>
  <si>
    <t>Fisher_leaf_clr_cluster1_set11</t>
  </si>
  <si>
    <t>Fisher_leaf_clr_cluster1_set12</t>
  </si>
  <si>
    <t>Fisher_leaf_clr_cluster1_set13</t>
  </si>
  <si>
    <t>Fisher_leaf_clr_cluster1_set14</t>
  </si>
  <si>
    <t>Fisher_leaf_clr_cluster1_set15</t>
  </si>
  <si>
    <t>Fisher_leaf_clr_cluster1_set16</t>
  </si>
  <si>
    <t>Fisher_leaf_clr_cluster1_set17</t>
  </si>
  <si>
    <t>Fisher_leaf_clr_cluster1_set18</t>
  </si>
  <si>
    <t>Fisher_leaf_clr_cluster1_set19</t>
  </si>
  <si>
    <t>Fisher_leaf_clr_cluster1_set20</t>
  </si>
  <si>
    <t>Fisher_leaf_clr_cluster1_set21</t>
  </si>
  <si>
    <t>Fisher_leaf_clr_cluster1_set22</t>
  </si>
  <si>
    <t>Fisher_leaf_clr_cluster1_set23</t>
  </si>
  <si>
    <t>Fisher_leaf_clr_cluster1_set24</t>
  </si>
  <si>
    <t>Fisher_leaf_clr_cluster1_set25</t>
  </si>
  <si>
    <t>Fisher_leaf_clr_cluster1_set26</t>
  </si>
  <si>
    <t>Fisher_leaf_clr_cluster1_set27</t>
  </si>
  <si>
    <t>Fisher_leaf_clr_cluster1_set28</t>
  </si>
  <si>
    <t>Fisher_leaf_clr_cluster1_set29</t>
  </si>
  <si>
    <t>Fisher_leaf_clr_cluster1_set30</t>
  </si>
  <si>
    <t>Fisher_leaf_clr_cluster1_set31</t>
  </si>
  <si>
    <t>Fisher_leaf_clr_cluster1_set32</t>
  </si>
  <si>
    <t>Fisher_leaf_clr_cluster1_set33</t>
  </si>
  <si>
    <t>Fisher_leaf_clr_cluster1_set34</t>
  </si>
  <si>
    <t>Fisher_leaf_clr_cluster1_set35</t>
  </si>
  <si>
    <t>DEU in Cluster 2</t>
  </si>
  <si>
    <t>DEU NOT in Cluster 2</t>
  </si>
  <si>
    <t>Fisher_leaf_clr_cluster2_set1</t>
  </si>
  <si>
    <t>Fisher_leaf_clr_cluster2_set2</t>
  </si>
  <si>
    <t>Fisher_leaf_clr_cluster2_set3</t>
  </si>
  <si>
    <t>Fisher_leaf_clr_cluster2_set4</t>
  </si>
  <si>
    <t>Fisher_leaf_clr_cluster2_set5</t>
  </si>
  <si>
    <t>Fisher_leaf_clr_cluster2_set6</t>
  </si>
  <si>
    <t>Fisher_leaf_clr_cluster2_set7</t>
  </si>
  <si>
    <t>Fisher_leaf_clr_cluster2_set8</t>
  </si>
  <si>
    <t>Fisher_leaf_clr_cluster2_set9</t>
  </si>
  <si>
    <t>Fisher_leaf_clr_cluster2_set10</t>
  </si>
  <si>
    <t>Fisher_leaf_clr_cluster2_set11</t>
  </si>
  <si>
    <t>Fisher_leaf_clr_cluster2_set12</t>
  </si>
  <si>
    <t>Fisher_leaf_clr_cluster2_set13</t>
  </si>
  <si>
    <t>Fisher_leaf_clr_cluster2_set14</t>
  </si>
  <si>
    <t>Fisher_leaf_clr_cluster2_set15</t>
  </si>
  <si>
    <t>Fisher_leaf_clr_cluster2_set16</t>
  </si>
  <si>
    <t>Fisher_leaf_clr_cluster2_set17</t>
  </si>
  <si>
    <t>Fisher_leaf_clr_cluster2_set18</t>
  </si>
  <si>
    <t>Fisher_leaf_clr_cluster2_set19</t>
  </si>
  <si>
    <t>Fisher_leaf_clr_cluster2_set20</t>
  </si>
  <si>
    <t>Fisher_leaf_clr_cluster2_set21</t>
  </si>
  <si>
    <t>Fisher_leaf_clr_cluster2_set22</t>
  </si>
  <si>
    <t>Fisher_leaf_clr_cluster2_set23</t>
  </si>
  <si>
    <t>Fisher_leaf_clr_cluster2_set24</t>
  </si>
  <si>
    <t>Fisher_leaf_clr_cluster2_set25</t>
  </si>
  <si>
    <t>Fisher_leaf_clr_cluster2_set26</t>
  </si>
  <si>
    <t>Fisher_leaf_clr_cluster2_set27</t>
  </si>
  <si>
    <t>Fisher_leaf_clr_cluster2_set28</t>
  </si>
  <si>
    <t>Fisher_leaf_clr_cluster2_set29</t>
  </si>
  <si>
    <t>Fisher_leaf_clr_cluster2_set30</t>
  </si>
  <si>
    <t>Fisher_leaf_clr_cluster2_set31</t>
  </si>
  <si>
    <t>Fisher_leaf_clr_cluster2_set32</t>
  </si>
  <si>
    <t>Fisher_leaf_clr_cluster2_set33</t>
  </si>
  <si>
    <t>Fisher_leaf_clr_cluster2_set34</t>
  </si>
  <si>
    <t>Fisher_leaf_clr_cluster2_set35</t>
  </si>
  <si>
    <t>DEU in Cluster 3</t>
  </si>
  <si>
    <t>DEU NOT in Cluster 3</t>
  </si>
  <si>
    <t>Fisher_leaf_clr_cluster3_set1</t>
  </si>
  <si>
    <t>Fisher_leaf_clr_cluster3_set2</t>
  </si>
  <si>
    <t>Fisher_leaf_clr_cluster3_set3</t>
  </si>
  <si>
    <t>Fisher_leaf_clr_cluster3_set4</t>
  </si>
  <si>
    <t>Fisher_leaf_clr_cluster3_set5</t>
  </si>
  <si>
    <t>Fisher_leaf_clr_cluster3_set6</t>
  </si>
  <si>
    <t>Fisher_leaf_clr_cluster3_set7</t>
  </si>
  <si>
    <t>Fisher_leaf_clr_cluster3_set8</t>
  </si>
  <si>
    <t>Fisher_leaf_clr_cluster3_set9</t>
  </si>
  <si>
    <t>Fisher_leaf_clr_cluster3_set10</t>
  </si>
  <si>
    <t>Fisher_leaf_clr_cluster3_set11</t>
  </si>
  <si>
    <t>Fisher_leaf_clr_cluster3_set12</t>
  </si>
  <si>
    <t>Fisher_leaf_clr_cluster3_set13</t>
  </si>
  <si>
    <t>Fisher_leaf_clr_cluster3_set14</t>
  </si>
  <si>
    <t>Fisher_leaf_clr_cluster3_set15</t>
  </si>
  <si>
    <t>Fisher_leaf_clr_cluster3_set16</t>
  </si>
  <si>
    <t>Fisher_leaf_clr_cluster3_set17</t>
  </si>
  <si>
    <t>Fisher_leaf_clr_cluster3_set18</t>
  </si>
  <si>
    <t>Fisher_leaf_clr_cluster3_set19</t>
  </si>
  <si>
    <t>Fisher_leaf_clr_cluster3_set20</t>
  </si>
  <si>
    <t>Fisher_leaf_clr_cluster3_set21</t>
  </si>
  <si>
    <t>Fisher_leaf_clr_cluster3_set22</t>
  </si>
  <si>
    <t>Fisher_leaf_clr_cluster3_set23</t>
  </si>
  <si>
    <t>Fisher_leaf_clr_cluster3_set24</t>
  </si>
  <si>
    <t>Fisher_leaf_clr_cluster3_set25</t>
  </si>
  <si>
    <t>Fisher_leaf_clr_cluster3_set26</t>
  </si>
  <si>
    <t>Fisher_leaf_clr_cluster3_set27</t>
  </si>
  <si>
    <t>Fisher_leaf_clr_cluster3_set28</t>
  </si>
  <si>
    <t>Fisher_leaf_clr_cluster3_set29</t>
  </si>
  <si>
    <t>Fisher_leaf_clr_cluster3_set30</t>
  </si>
  <si>
    <t>Fisher_leaf_clr_cluster3_set31</t>
  </si>
  <si>
    <t>Fisher_leaf_clr_cluster3_set32</t>
  </si>
  <si>
    <t>Fisher_leaf_clr_cluster3_set33</t>
  </si>
  <si>
    <t>Fisher_leaf_clr_cluster3_set34</t>
  </si>
  <si>
    <t>Fisher_leaf_clr_cluster3_set35</t>
  </si>
  <si>
    <t>DEU in Cluster 4</t>
  </si>
  <si>
    <t>DEU NOT in Cluster 4</t>
  </si>
  <si>
    <t>Fisher_leaf_clr_cluster4_set1</t>
  </si>
  <si>
    <t>Fisher_leaf_clr_cluster4_set2</t>
  </si>
  <si>
    <t>Fisher_leaf_clr_cluster4_set3</t>
  </si>
  <si>
    <t>Fisher_leaf_clr_cluster4_set4</t>
  </si>
  <si>
    <t>Fisher_leaf_clr_cluster4_set5</t>
  </si>
  <si>
    <t>Fisher_leaf_clr_cluster4_set6</t>
  </si>
  <si>
    <t>Fisher_leaf_clr_cluster4_set7</t>
  </si>
  <si>
    <t>Fisher_leaf_clr_cluster4_set8</t>
  </si>
  <si>
    <t>Fisher_leaf_clr_cluster4_set9</t>
  </si>
  <si>
    <t>Fisher_leaf_clr_cluster4_set10</t>
  </si>
  <si>
    <t>Fisher_leaf_clr_cluster4_set11</t>
  </si>
  <si>
    <t>Fisher_leaf_clr_cluster4_set12</t>
  </si>
  <si>
    <t>Fisher_leaf_clr_cluster4_set13</t>
  </si>
  <si>
    <t>Fisher_leaf_clr_cluster4_set14</t>
  </si>
  <si>
    <t>Fisher_leaf_clr_cluster4_set15</t>
  </si>
  <si>
    <t>Fisher_leaf_clr_cluster4_set16</t>
  </si>
  <si>
    <t>Fisher_leaf_clr_cluster4_set17</t>
  </si>
  <si>
    <t>Fisher_leaf_clr_cluster4_set18</t>
  </si>
  <si>
    <t>Fisher_leaf_clr_cluster4_set19</t>
  </si>
  <si>
    <t>Fisher_leaf_clr_cluster4_set20</t>
  </si>
  <si>
    <t>Fisher_leaf_clr_cluster4_set21</t>
  </si>
  <si>
    <t>Fisher_leaf_clr_cluster4_set22</t>
  </si>
  <si>
    <t>Fisher_leaf_clr_cluster4_set23</t>
  </si>
  <si>
    <t>Fisher_leaf_clr_cluster4_set24</t>
  </si>
  <si>
    <t>Fisher_leaf_clr_cluster4_set25</t>
  </si>
  <si>
    <t>Fisher_leaf_clr_cluster4_set26</t>
  </si>
  <si>
    <t>Fisher_leaf_clr_cluster4_set27</t>
  </si>
  <si>
    <t>Fisher_leaf_clr_cluster4_set28</t>
  </si>
  <si>
    <t>Fisher_leaf_clr_cluster4_set29</t>
  </si>
  <si>
    <t>Fisher_leaf_clr_cluster4_set30</t>
  </si>
  <si>
    <t>Fisher_leaf_clr_cluster4_set31</t>
  </si>
  <si>
    <t>Fisher_leaf_clr_cluster4_set32</t>
  </si>
  <si>
    <t>Fisher_leaf_clr_cluster4_set33</t>
  </si>
  <si>
    <t>Fisher_leaf_clr_cluster4_set34</t>
  </si>
  <si>
    <t>Fisher_leaf_clr_cluster4_set35</t>
  </si>
  <si>
    <t>DEU in Cluster 5</t>
  </si>
  <si>
    <t>DEU NOT in Cluster 5</t>
  </si>
  <si>
    <t>Fisher_leaf_clr_cluster5_set1</t>
  </si>
  <si>
    <t>Fisher_leaf_clr_cluster5_set2</t>
  </si>
  <si>
    <t>Fisher_leaf_clr_cluster5_set3</t>
  </si>
  <si>
    <t>Fisher_leaf_clr_cluster5_set4</t>
  </si>
  <si>
    <t>Fisher_leaf_clr_cluster5_set5</t>
  </si>
  <si>
    <t>Fisher_leaf_clr_cluster5_set6</t>
  </si>
  <si>
    <t>Fisher_leaf_clr_cluster5_set7</t>
  </si>
  <si>
    <t>Fisher_leaf_clr_cluster5_set8</t>
  </si>
  <si>
    <t>Fisher_leaf_clr_cluster5_set9</t>
  </si>
  <si>
    <t>Fisher_leaf_clr_cluster5_set10</t>
  </si>
  <si>
    <t>Fisher_leaf_clr_cluster5_set11</t>
  </si>
  <si>
    <t>Fisher_leaf_clr_cluster5_set12</t>
  </si>
  <si>
    <t>Fisher_leaf_clr_cluster5_set13</t>
  </si>
  <si>
    <t>Fisher_leaf_clr_cluster5_set14</t>
  </si>
  <si>
    <t>Fisher_leaf_clr_cluster5_set15</t>
  </si>
  <si>
    <t>Fisher_leaf_clr_cluster5_set16</t>
  </si>
  <si>
    <t>Fisher_leaf_clr_cluster5_set17</t>
  </si>
  <si>
    <t>Fisher_leaf_clr_cluster5_set18</t>
  </si>
  <si>
    <t>Fisher_leaf_clr_cluster5_set19</t>
  </si>
  <si>
    <t>Fisher_leaf_clr_cluster5_set20</t>
  </si>
  <si>
    <t>Fisher_leaf_clr_cluster5_set21</t>
  </si>
  <si>
    <t>Fisher_leaf_clr_cluster5_set22</t>
  </si>
  <si>
    <t>Fisher_leaf_clr_cluster5_set23</t>
  </si>
  <si>
    <t>Fisher_leaf_clr_cluster5_set24</t>
  </si>
  <si>
    <t>Fisher_leaf_clr_cluster5_set25</t>
  </si>
  <si>
    <t>Fisher_leaf_clr_cluster5_set26</t>
  </si>
  <si>
    <t>Fisher_leaf_clr_cluster5_set27</t>
  </si>
  <si>
    <t>Fisher_leaf_clr_cluster5_set28</t>
  </si>
  <si>
    <t>Fisher_leaf_clr_cluster5_set29</t>
  </si>
  <si>
    <t>Fisher_leaf_clr_cluster5_set30</t>
  </si>
  <si>
    <t>Fisher_leaf_clr_cluster5_set31</t>
  </si>
  <si>
    <t>Fisher_leaf_clr_cluster5_set32</t>
  </si>
  <si>
    <t>Fisher_leaf_clr_cluster5_set33</t>
  </si>
  <si>
    <t>Fisher_leaf_clr_cluster5_set34</t>
  </si>
  <si>
    <t>Fisher_leaf_clr_cluster5_set35</t>
  </si>
  <si>
    <t>DEU in Cluster 6</t>
  </si>
  <si>
    <t>DEU NOT in Cluster 6</t>
  </si>
  <si>
    <t>Fisher_leaf_clr_cluster6_set1</t>
  </si>
  <si>
    <t>Fisher_leaf_clr_cluster6_set2</t>
  </si>
  <si>
    <t>Fisher_leaf_clr_cluster6_set3</t>
  </si>
  <si>
    <t>Fisher_leaf_clr_cluster6_set4</t>
  </si>
  <si>
    <t>Fisher_leaf_clr_cluster6_set5</t>
  </si>
  <si>
    <t>Fisher_leaf_clr_cluster6_set6</t>
  </si>
  <si>
    <t>Fisher_leaf_clr_cluster6_set7</t>
  </si>
  <si>
    <t>Fisher_leaf_clr_cluster6_set8</t>
  </si>
  <si>
    <t>Fisher_leaf_clr_cluster6_set9</t>
  </si>
  <si>
    <t>Fisher_leaf_clr_cluster6_set10</t>
  </si>
  <si>
    <t>Fisher_leaf_clr_cluster6_set11</t>
  </si>
  <si>
    <t>Fisher_leaf_clr_cluster6_set12</t>
  </si>
  <si>
    <t>Fisher_leaf_clr_cluster6_set13</t>
  </si>
  <si>
    <t>Fisher_leaf_clr_cluster6_set14</t>
  </si>
  <si>
    <t>Fisher_leaf_clr_cluster6_set15</t>
  </si>
  <si>
    <t>Fisher_leaf_clr_cluster6_set16</t>
  </si>
  <si>
    <t>Fisher_leaf_clr_cluster6_set17</t>
  </si>
  <si>
    <t>Fisher_leaf_clr_cluster6_set18</t>
  </si>
  <si>
    <t>Fisher_leaf_clr_cluster6_set19</t>
  </si>
  <si>
    <t>Fisher_leaf_clr_cluster6_set20</t>
  </si>
  <si>
    <t>Fisher_leaf_clr_cluster6_set21</t>
  </si>
  <si>
    <t>Fisher_leaf_clr_cluster6_set22</t>
  </si>
  <si>
    <t>Fisher_leaf_clr_cluster6_set23</t>
  </si>
  <si>
    <t>Fisher_leaf_clr_cluster6_set24</t>
  </si>
  <si>
    <t>Fisher_leaf_clr_cluster6_set25</t>
  </si>
  <si>
    <t>Fisher_leaf_clr_cluster6_set26</t>
  </si>
  <si>
    <t>Fisher_leaf_clr_cluster6_set27</t>
  </si>
  <si>
    <t>Fisher_leaf_clr_cluster6_set28</t>
  </si>
  <si>
    <t>Fisher_leaf_clr_cluster6_set29</t>
  </si>
  <si>
    <t>Fisher_leaf_clr_cluster6_set30</t>
  </si>
  <si>
    <t>Fisher_leaf_clr_cluster6_set31</t>
  </si>
  <si>
    <t>Fisher_leaf_clr_cluster6_set32</t>
  </si>
  <si>
    <t>Fisher_leaf_clr_cluster6_set33</t>
  </si>
  <si>
    <t>Fisher_leaf_clr_cluster6_set34</t>
  </si>
  <si>
    <t>Fisher_leaf_clr_cluster6_set35</t>
  </si>
  <si>
    <t>Bonferroni = P-value after Bonferroni's correction</t>
  </si>
  <si>
    <t>Geneset_cluster</t>
  </si>
  <si>
    <t>P_value</t>
  </si>
  <si>
    <t>Bonferroni</t>
  </si>
  <si>
    <t xml:space="preserve"> Fisher_leaf_clr_cluster1_set1</t>
  </si>
  <si>
    <t xml:space="preserve"> Fisher_leaf_clr_cluster1_set2</t>
  </si>
  <si>
    <t xml:space="preserve"> Fisher_leaf_clr_cluster1_set3</t>
  </si>
  <si>
    <t xml:space="preserve"> Fisher_leaf_clr_cluster1_set4</t>
  </si>
  <si>
    <t xml:space="preserve"> Fisher_leaf_clr_cluster1_set5</t>
  </si>
  <si>
    <t xml:space="preserve"> Fisher_leaf_clr_cluster1_set6</t>
  </si>
  <si>
    <t xml:space="preserve"> Fisher_leaf_clr_cluster1_set7</t>
  </si>
  <si>
    <t xml:space="preserve"> Fisher_leaf_clr_cluster1_set9</t>
  </si>
  <si>
    <t xml:space="preserve"> Fisher_leaf_clr_cluster1_set10</t>
  </si>
  <si>
    <t xml:space="preserve"> Fisher_leaf_clr_cluster1_set12</t>
  </si>
  <si>
    <t xml:space="preserve"> Fisher_leaf_clr_cluster1_set15</t>
  </si>
  <si>
    <t xml:space="preserve"> Fisher_leaf_clr_cluster1_set17</t>
  </si>
  <si>
    <t xml:space="preserve"> Fisher_leaf_clr_cluster1_set18</t>
  </si>
  <si>
    <t xml:space="preserve"> Fisher_leaf_clr_cluster1_set20</t>
  </si>
  <si>
    <t xml:space="preserve"> Fisher_leaf_clr_cluster1_set21</t>
  </si>
  <si>
    <t xml:space="preserve"> Fisher_leaf_clr_cluster1_set22</t>
  </si>
  <si>
    <t xml:space="preserve"> Fisher_leaf_clr_cluster1_set23</t>
  </si>
  <si>
    <t xml:space="preserve"> Fisher_leaf_clr_cluster1_set24</t>
  </si>
  <si>
    <t xml:space="preserve"> Fisher_leaf_clr_cluster1_set25</t>
  </si>
  <si>
    <t xml:space="preserve"> Fisher_leaf_clr_cluster1_set26</t>
  </si>
  <si>
    <t xml:space="preserve"> Fisher_leaf_clr_cluster1_set27</t>
  </si>
  <si>
    <t xml:space="preserve"> Fisher_leaf_clr_cluster1_set28</t>
  </si>
  <si>
    <t xml:space="preserve"> Fisher_leaf_clr_cluster1_set30</t>
  </si>
  <si>
    <t xml:space="preserve"> Fisher_leaf_clr_cluster1_set32</t>
  </si>
  <si>
    <t xml:space="preserve"> Fisher_leaf_clr_cluster1_set34</t>
  </si>
  <si>
    <t xml:space="preserve"> Fisher_leaf_clr_cluster2_set1</t>
  </si>
  <si>
    <t xml:space="preserve"> Fisher_leaf_clr_cluster2_set2</t>
  </si>
  <si>
    <t xml:space="preserve"> Fisher_leaf_clr_cluster2_set3</t>
  </si>
  <si>
    <t xml:space="preserve"> Fisher_leaf_clr_cluster2_set4</t>
  </si>
  <si>
    <t xml:space="preserve"> Fisher_leaf_clr_cluster2_set5</t>
  </si>
  <si>
    <t xml:space="preserve"> Fisher_leaf_clr_cluster2_set6</t>
  </si>
  <si>
    <t xml:space="preserve"> Fisher_leaf_clr_cluster2_set7</t>
  </si>
  <si>
    <t xml:space="preserve"> Fisher_leaf_clr_cluster2_set9</t>
  </si>
  <si>
    <t xml:space="preserve"> Fisher_leaf_clr_cluster2_set10</t>
  </si>
  <si>
    <t xml:space="preserve"> Fisher_leaf_clr_cluster2_set12</t>
  </si>
  <si>
    <t xml:space="preserve"> Fisher_leaf_clr_cluster2_set15</t>
  </si>
  <si>
    <t xml:space="preserve"> Fisher_leaf_clr_cluster2_set17</t>
  </si>
  <si>
    <t xml:space="preserve"> Fisher_leaf_clr_cluster2_set18</t>
  </si>
  <si>
    <t xml:space="preserve"> Fisher_leaf_clr_cluster2_set20</t>
  </si>
  <si>
    <t xml:space="preserve"> Fisher_leaf_clr_cluster2_set21</t>
  </si>
  <si>
    <t xml:space="preserve"> Fisher_leaf_clr_cluster2_set22</t>
  </si>
  <si>
    <t xml:space="preserve"> Fisher_leaf_clr_cluster2_set23</t>
  </si>
  <si>
    <t xml:space="preserve"> Fisher_leaf_clr_cluster2_set24</t>
  </si>
  <si>
    <t xml:space="preserve"> Fisher_leaf_clr_cluster2_set25</t>
  </si>
  <si>
    <t xml:space="preserve"> Fisher_leaf_clr_cluster2_set26</t>
  </si>
  <si>
    <t xml:space="preserve"> Fisher_leaf_clr_cluster2_set27</t>
  </si>
  <si>
    <t xml:space="preserve"> Fisher_leaf_clr_cluster2_set28</t>
  </si>
  <si>
    <t xml:space="preserve"> Fisher_leaf_clr_cluster2_set30</t>
  </si>
  <si>
    <t xml:space="preserve"> Fisher_leaf_clr_cluster2_set32</t>
  </si>
  <si>
    <t xml:space="preserve"> Fisher_leaf_clr_cluster2_set34</t>
  </si>
  <si>
    <t xml:space="preserve"> Fisher_leaf_clr_cluster3_set1</t>
  </si>
  <si>
    <t xml:space="preserve"> Fisher_leaf_clr_cluster3_set2</t>
  </si>
  <si>
    <t xml:space="preserve"> Fisher_leaf_clr_cluster3_set3</t>
  </si>
  <si>
    <t xml:space="preserve"> Fisher_leaf_clr_cluster3_set4</t>
  </si>
  <si>
    <t xml:space="preserve"> Fisher_leaf_clr_cluster3_set5</t>
  </si>
  <si>
    <t xml:space="preserve"> Fisher_leaf_clr_cluster3_set6</t>
  </si>
  <si>
    <t xml:space="preserve"> Fisher_leaf_clr_cluster3_set7</t>
  </si>
  <si>
    <t xml:space="preserve"> Fisher_leaf_clr_cluster3_set9</t>
  </si>
  <si>
    <t xml:space="preserve"> Fisher_leaf_clr_cluster3_set10</t>
  </si>
  <si>
    <t xml:space="preserve"> Fisher_leaf_clr_cluster3_set12</t>
  </si>
  <si>
    <t xml:space="preserve"> Fisher_leaf_clr_cluster3_set15</t>
  </si>
  <si>
    <t xml:space="preserve"> Fisher_leaf_clr_cluster3_set17</t>
  </si>
  <si>
    <t xml:space="preserve"> Fisher_leaf_clr_cluster3_set18</t>
  </si>
  <si>
    <t xml:space="preserve"> Fisher_leaf_clr_cluster3_set20</t>
  </si>
  <si>
    <t xml:space="preserve"> Fisher_leaf_clr_cluster3_set21</t>
  </si>
  <si>
    <t xml:space="preserve"> Fisher_leaf_clr_cluster3_set22</t>
  </si>
  <si>
    <t xml:space="preserve"> Fisher_leaf_clr_cluster3_set23</t>
  </si>
  <si>
    <t xml:space="preserve"> Fisher_leaf_clr_cluster3_set24</t>
  </si>
  <si>
    <t xml:space="preserve"> Fisher_leaf_clr_cluster3_set25</t>
  </si>
  <si>
    <t xml:space="preserve"> Fisher_leaf_clr_cluster3_set26</t>
  </si>
  <si>
    <t xml:space="preserve"> Fisher_leaf_clr_cluster3_set27</t>
  </si>
  <si>
    <t xml:space="preserve"> Fisher_leaf_clr_cluster3_set28</t>
  </si>
  <si>
    <t xml:space="preserve"> Fisher_leaf_clr_cluster3_set30</t>
  </si>
  <si>
    <t xml:space="preserve"> Fisher_leaf_clr_cluster3_set32</t>
  </si>
  <si>
    <t xml:space="preserve"> Fisher_leaf_clr_cluster3_set34</t>
  </si>
  <si>
    <t xml:space="preserve"> Fisher_leaf_clr_cluster4_set1</t>
  </si>
  <si>
    <t xml:space="preserve"> Fisher_leaf_clr_cluster4_set2</t>
  </si>
  <si>
    <t xml:space="preserve"> Fisher_leaf_clr_cluster4_set3</t>
  </si>
  <si>
    <t xml:space="preserve"> Fisher_leaf_clr_cluster4_set4</t>
  </si>
  <si>
    <t xml:space="preserve"> Fisher_leaf_clr_cluster4_set5</t>
  </si>
  <si>
    <t xml:space="preserve"> Fisher_leaf_clr_cluster4_set6</t>
  </si>
  <si>
    <t xml:space="preserve"> Fisher_leaf_clr_cluster4_set7</t>
  </si>
  <si>
    <t xml:space="preserve"> Fisher_leaf_clr_cluster4_set9</t>
  </si>
  <si>
    <t xml:space="preserve"> Fisher_leaf_clr_cluster4_set10</t>
  </si>
  <si>
    <t xml:space="preserve"> Fisher_leaf_clr_cluster4_set12</t>
  </si>
  <si>
    <t xml:space="preserve"> Fisher_leaf_clr_cluster4_set15</t>
  </si>
  <si>
    <t xml:space="preserve"> Fisher_leaf_clr_cluster4_set17</t>
  </si>
  <si>
    <t xml:space="preserve"> Fisher_leaf_clr_cluster4_set18</t>
  </si>
  <si>
    <t xml:space="preserve"> Fisher_leaf_clr_cluster4_set20</t>
  </si>
  <si>
    <t xml:space="preserve"> Fisher_leaf_clr_cluster4_set21</t>
  </si>
  <si>
    <t xml:space="preserve"> Fisher_leaf_clr_cluster4_set22</t>
  </si>
  <si>
    <t xml:space="preserve"> Fisher_leaf_clr_cluster4_set23</t>
  </si>
  <si>
    <t xml:space="preserve"> Fisher_leaf_clr_cluster4_set24</t>
  </si>
  <si>
    <t xml:space="preserve"> Fisher_leaf_clr_cluster4_set25</t>
  </si>
  <si>
    <t xml:space="preserve"> Fisher_leaf_clr_cluster4_set26</t>
  </si>
  <si>
    <t xml:space="preserve"> Fisher_leaf_clr_cluster4_set27</t>
  </si>
  <si>
    <t xml:space="preserve"> Fisher_leaf_clr_cluster4_set28</t>
  </si>
  <si>
    <t xml:space="preserve"> Fisher_leaf_clr_cluster4_set30</t>
  </si>
  <si>
    <t xml:space="preserve"> Fisher_leaf_clr_cluster4_set32</t>
  </si>
  <si>
    <t xml:space="preserve"> Fisher_leaf_clr_cluster4_set34</t>
  </si>
  <si>
    <t xml:space="preserve"> Fisher_leaf_clr_cluster5_set1</t>
  </si>
  <si>
    <t xml:space="preserve"> Fisher_leaf_clr_cluster5_set2</t>
  </si>
  <si>
    <t xml:space="preserve"> Fisher_leaf_clr_cluster5_set3</t>
  </si>
  <si>
    <t xml:space="preserve"> Fisher_leaf_clr_cluster5_set4</t>
  </si>
  <si>
    <t xml:space="preserve"> Fisher_leaf_clr_cluster5_set5</t>
  </si>
  <si>
    <t xml:space="preserve"> Fisher_leaf_clr_cluster5_set6</t>
  </si>
  <si>
    <t xml:space="preserve"> Fisher_leaf_clr_cluster5_set7</t>
  </si>
  <si>
    <t xml:space="preserve"> Fisher_leaf_clr_cluster5_set9</t>
  </si>
  <si>
    <t xml:space="preserve"> Fisher_leaf_clr_cluster5_set10</t>
  </si>
  <si>
    <t xml:space="preserve"> Fisher_leaf_clr_cluster5_set12</t>
  </si>
  <si>
    <t xml:space="preserve"> Fisher_leaf_clr_cluster5_set15</t>
  </si>
  <si>
    <t xml:space="preserve"> Fisher_leaf_clr_cluster5_set17</t>
  </si>
  <si>
    <t xml:space="preserve"> Fisher_leaf_clr_cluster5_set18</t>
  </si>
  <si>
    <t xml:space="preserve"> Fisher_leaf_clr_cluster5_set20</t>
  </si>
  <si>
    <t xml:space="preserve"> Fisher_leaf_clr_cluster5_set21</t>
  </si>
  <si>
    <t xml:space="preserve"> Fisher_leaf_clr_cluster5_set22</t>
  </si>
  <si>
    <t xml:space="preserve"> Fisher_leaf_clr_cluster5_set23</t>
  </si>
  <si>
    <t xml:space="preserve"> Fisher_leaf_clr_cluster5_set24</t>
  </si>
  <si>
    <t xml:space="preserve"> Fisher_leaf_clr_cluster5_set25</t>
  </si>
  <si>
    <t xml:space="preserve"> Fisher_leaf_clr_cluster5_set26</t>
  </si>
  <si>
    <t xml:space="preserve"> Fisher_leaf_clr_cluster5_set27</t>
  </si>
  <si>
    <t xml:space="preserve"> Fisher_leaf_clr_cluster5_set28</t>
  </si>
  <si>
    <t xml:space="preserve"> Fisher_leaf_clr_cluster5_set30</t>
  </si>
  <si>
    <t xml:space="preserve"> Fisher_leaf_clr_cluster5_set32</t>
  </si>
  <si>
    <t xml:space="preserve"> Fisher_leaf_clr_cluster5_set34</t>
  </si>
  <si>
    <t xml:space="preserve"> Fisher_leaf_clr_cluster6_set1</t>
  </si>
  <si>
    <t xml:space="preserve"> Fisher_leaf_clr_cluster6_set2</t>
  </si>
  <si>
    <t xml:space="preserve"> Fisher_leaf_clr_cluster6_set3</t>
  </si>
  <si>
    <t xml:space="preserve"> Fisher_leaf_clr_cluster6_set4</t>
  </si>
  <si>
    <t xml:space="preserve"> Fisher_leaf_clr_cluster6_set5</t>
  </si>
  <si>
    <t xml:space="preserve"> Fisher_leaf_clr_cluster6_set6</t>
  </si>
  <si>
    <t xml:space="preserve"> Fisher_leaf_clr_cluster6_set7</t>
  </si>
  <si>
    <t xml:space="preserve"> Fisher_leaf_clr_cluster6_set9</t>
  </si>
  <si>
    <t xml:space="preserve"> Fisher_leaf_clr_cluster6_set10</t>
  </si>
  <si>
    <t xml:space="preserve"> Fisher_leaf_clr_cluster6_set12</t>
  </si>
  <si>
    <t xml:space="preserve"> Fisher_leaf_clr_cluster6_set15</t>
  </si>
  <si>
    <t xml:space="preserve"> Fisher_leaf_clr_cluster6_set17</t>
  </si>
  <si>
    <t xml:space="preserve"> Fisher_leaf_clr_cluster6_set18</t>
  </si>
  <si>
    <t xml:space="preserve"> Fisher_leaf_clr_cluster6_set20</t>
  </si>
  <si>
    <t xml:space="preserve"> Fisher_leaf_clr_cluster6_set21</t>
  </si>
  <si>
    <t xml:space="preserve"> Fisher_leaf_clr_cluster6_set22</t>
  </si>
  <si>
    <t xml:space="preserve"> Fisher_leaf_clr_cluster6_set23</t>
  </si>
  <si>
    <t xml:space="preserve"> Fisher_leaf_clr_cluster6_set24</t>
  </si>
  <si>
    <t xml:space="preserve"> Fisher_leaf_clr_cluster6_set25</t>
  </si>
  <si>
    <t xml:space="preserve"> Fisher_leaf_clr_cluster6_set26</t>
  </si>
  <si>
    <t xml:space="preserve"> Fisher_leaf_clr_cluster6_set27</t>
  </si>
  <si>
    <t xml:space="preserve"> Fisher_leaf_clr_cluster6_set28</t>
  </si>
  <si>
    <t xml:space="preserve"> Fisher_leaf_clr_cluster6_set30</t>
  </si>
  <si>
    <t xml:space="preserve"> Fisher_leaf_clr_cluster6_set32</t>
  </si>
  <si>
    <t xml:space="preserve"> Fisher_leaf_clr_cluster6_set34</t>
  </si>
  <si>
    <t>Fisher_bud_clr_cluster1_set1</t>
  </si>
  <si>
    <t>Fisher_bud_clr_cluster1_set2</t>
  </si>
  <si>
    <t>Fisher_bud_clr_cluster1_set3</t>
  </si>
  <si>
    <t>Fisher_bud_clr_cluster1_set4</t>
  </si>
  <si>
    <t>Fisher_bud_clr_cluster1_set5</t>
  </si>
  <si>
    <t>Total DEU Bud</t>
  </si>
  <si>
    <t>Fisher_bud_clr_cluster1_set6</t>
  </si>
  <si>
    <t>Fisher_bud_clr_cluster1_set7</t>
  </si>
  <si>
    <t>Fisher_bud_clr_cluster1_set8</t>
  </si>
  <si>
    <t>Fisher_bud_clr_cluster1_set9</t>
  </si>
  <si>
    <t>Fisher_bud_clr_cluster1_set10</t>
  </si>
  <si>
    <t>Fisher_bud_clr_cluster1_set11</t>
  </si>
  <si>
    <t>Fisher_bud_clr_cluster1_set12</t>
  </si>
  <si>
    <t>Fisher_bud_clr_cluster1_set13</t>
  </si>
  <si>
    <t>Fisher_bud_clr_cluster1_set14</t>
  </si>
  <si>
    <t>Fisher_bud_clr_cluster1_set15</t>
  </si>
  <si>
    <t>Fisher_bud_clr_cluster1_set16</t>
  </si>
  <si>
    <t>Fisher_bud_clr_cluster1_set17</t>
  </si>
  <si>
    <t>Fisher_bud_clr_cluster1_set18</t>
  </si>
  <si>
    <t>Fisher_bud_clr_cluster1_set19</t>
  </si>
  <si>
    <t>Fisher_bud_clr_cluster1_set20</t>
  </si>
  <si>
    <t>Fisher_bud_clr_cluster1_set21</t>
  </si>
  <si>
    <t>Fisher_bud_clr_cluster1_set22</t>
  </si>
  <si>
    <t>Fisher_bud_clr_cluster1_set23</t>
  </si>
  <si>
    <t>Fisher_bud_clr_cluster1_set24</t>
  </si>
  <si>
    <t>Fisher_bud_clr_cluster1_set25</t>
  </si>
  <si>
    <t>Fisher_bud_clr_cluster1_set26</t>
  </si>
  <si>
    <t>Fisher_bud_clr_cluster1_set27</t>
  </si>
  <si>
    <t>Fisher_bud_clr_cluster1_set28</t>
  </si>
  <si>
    <t>Fisher_bud_clr_cluster1_set29</t>
  </si>
  <si>
    <t>Fisher_bud_clr_cluster1_set30</t>
  </si>
  <si>
    <t>Fisher_bud_clr_cluster1_set31</t>
  </si>
  <si>
    <t>Fisher_bud_clr_cluster1_set32</t>
  </si>
  <si>
    <t>Fisher_bud_clr_cluster1_set33</t>
  </si>
  <si>
    <t>Fisher_bud_clr_cluster1_set34</t>
  </si>
  <si>
    <t>Fisher_bud_clr_cluster1_set35</t>
  </si>
  <si>
    <t>Fisher_bud_clr_cluster2_set1</t>
  </si>
  <si>
    <t>Fisher_bud_clr_cluster2_set2</t>
  </si>
  <si>
    <t>Fisher_bud_clr_cluster2_set3</t>
  </si>
  <si>
    <t>Fisher_bud_clr_cluster2_set4</t>
  </si>
  <si>
    <t>Fisher_bud_clr_cluster2_set5</t>
  </si>
  <si>
    <t>Fisher_bud_clr_cluster2_set6</t>
  </si>
  <si>
    <t>Fisher_bud_clr_cluster2_set7</t>
  </si>
  <si>
    <t>Fisher_bud_clr_cluster2_set8</t>
  </si>
  <si>
    <t>Fisher_bud_clr_cluster2_set9</t>
  </si>
  <si>
    <t>Fisher_bud_clr_cluster2_set10</t>
  </si>
  <si>
    <t>Fisher_bud_clr_cluster2_set11</t>
  </si>
  <si>
    <t>Fisher_bud_clr_cluster2_set12</t>
  </si>
  <si>
    <t>Fisher_bud_clr_cluster2_set13</t>
  </si>
  <si>
    <t>Fisher_bud_clr_cluster2_set14</t>
  </si>
  <si>
    <t>Fisher_bud_clr_cluster2_set15</t>
  </si>
  <si>
    <t>Fisher_bud_clr_cluster2_set16</t>
  </si>
  <si>
    <t>Fisher_bud_clr_cluster2_set17</t>
  </si>
  <si>
    <t>Fisher_bud_clr_cluster2_set18</t>
  </si>
  <si>
    <t>Fisher_bud_clr_cluster2_set19</t>
  </si>
  <si>
    <t>Fisher_bud_clr_cluster2_set20</t>
  </si>
  <si>
    <t>Fisher_bud_clr_cluster2_set21</t>
  </si>
  <si>
    <t>Fisher_bud_clr_cluster2_set22</t>
  </si>
  <si>
    <t>Fisher_bud_clr_cluster2_set23</t>
  </si>
  <si>
    <t>Fisher_bud_clr_cluster2_set24</t>
  </si>
  <si>
    <t>Fisher_bud_clr_cluster2_set25</t>
  </si>
  <si>
    <t>Fisher_bud_clr_cluster2_set26</t>
  </si>
  <si>
    <t>Fisher_bud_clr_cluster2_set27</t>
  </si>
  <si>
    <t>Fisher_bud_clr_cluster2_set28</t>
  </si>
  <si>
    <t>Fisher_bud_clr_cluster2_set29</t>
  </si>
  <si>
    <t>Fisher_bud_clr_cluster2_set30</t>
  </si>
  <si>
    <t>Fisher_bud_clr_cluster2_set31</t>
  </si>
  <si>
    <t>Fisher_bud_clr_cluster2_set32</t>
  </si>
  <si>
    <t>Fisher_bud_clr_cluster2_set33</t>
  </si>
  <si>
    <t>Fisher_bud_clr_cluster2_set34</t>
  </si>
  <si>
    <t>Fisher_bud_clr_cluster2_set35</t>
  </si>
  <si>
    <t>Fisher_bud_clr_cluster3_set1</t>
  </si>
  <si>
    <t>Fisher_bud_clr_cluster3_set2</t>
  </si>
  <si>
    <t>Fisher_bud_clr_cluster3_set3</t>
  </si>
  <si>
    <t>Fisher_bud_clr_cluster3_set4</t>
  </si>
  <si>
    <t>Fisher_bud_clr_cluster3_set5</t>
  </si>
  <si>
    <t>Fisher_bud_clr_cluster3_set6</t>
  </si>
  <si>
    <t>Fisher_bud_clr_cluster3_set7</t>
  </si>
  <si>
    <t>Fisher_bud_clr_cluster3_set8</t>
  </si>
  <si>
    <t>Fisher_bud_clr_cluster3_set9</t>
  </si>
  <si>
    <t>Fisher_bud_clr_cluster3_set10</t>
  </si>
  <si>
    <t>Fisher_bud_clr_cluster3_set11</t>
  </si>
  <si>
    <t>Fisher_bud_clr_cluster3_set12</t>
  </si>
  <si>
    <t>Fisher_bud_clr_cluster3_set13</t>
  </si>
  <si>
    <t>Fisher_bud_clr_cluster3_set14</t>
  </si>
  <si>
    <t>Fisher_bud_clr_cluster3_set15</t>
  </si>
  <si>
    <t>Fisher_bud_clr_cluster3_set16</t>
  </si>
  <si>
    <t>Fisher_bud_clr_cluster3_set17</t>
  </si>
  <si>
    <t>Fisher_bud_clr_cluster3_set18</t>
  </si>
  <si>
    <t>Fisher_bud_clr_cluster3_set19</t>
  </si>
  <si>
    <t>Fisher_bud_clr_cluster3_set20</t>
  </si>
  <si>
    <t>Fisher_bud_clr_cluster3_set21</t>
  </si>
  <si>
    <t>Fisher_bud_clr_cluster3_set22</t>
  </si>
  <si>
    <t>Fisher_bud_clr_cluster3_set23</t>
  </si>
  <si>
    <t>Fisher_bud_clr_cluster3_set24</t>
  </si>
  <si>
    <t>Fisher_bud_clr_cluster3_set25</t>
  </si>
  <si>
    <t>Fisher_bud_clr_cluster3_set26</t>
  </si>
  <si>
    <t>Fisher_bud_clr_cluster3_set27</t>
  </si>
  <si>
    <t>Fisher_bud_clr_cluster3_set28</t>
  </si>
  <si>
    <t>Fisher_bud_clr_cluster3_set29</t>
  </si>
  <si>
    <t>Fisher_bud_clr_cluster3_set30</t>
  </si>
  <si>
    <t>Fisher_bud_clr_cluster3_set31</t>
  </si>
  <si>
    <t>Fisher_bud_clr_cluster3_set32</t>
  </si>
  <si>
    <t>Fisher_bud_clr_cluster3_set33</t>
  </si>
  <si>
    <t>Fisher_bud_clr_cluster3_set34</t>
  </si>
  <si>
    <t>Fisher_bud_clr_cluster3_set35</t>
  </si>
  <si>
    <t>Fisher_bud_clr_cluster4_set1</t>
  </si>
  <si>
    <t>Fisher_bud_clr_cluster4_set2</t>
  </si>
  <si>
    <t>Fisher_bud_clr_cluster4_set3</t>
  </si>
  <si>
    <t>Fisher_bud_clr_cluster4_set4</t>
  </si>
  <si>
    <t>Fisher_bud_clr_cluster4_set5</t>
  </si>
  <si>
    <t>Fisher_bud_clr_cluster4_set6</t>
  </si>
  <si>
    <t>Fisher_bud_clr_cluster4_set7</t>
  </si>
  <si>
    <t>Fisher_bud_clr_cluster4_set8</t>
  </si>
  <si>
    <t>Fisher_bud_clr_cluster4_set9</t>
  </si>
  <si>
    <t>Fisher_bud_clr_cluster4_set10</t>
  </si>
  <si>
    <t>Fisher_bud_clr_cluster4_set11</t>
  </si>
  <si>
    <t>Fisher_bud_clr_cluster4_set12</t>
  </si>
  <si>
    <t>Fisher_bud_clr_cluster4_set13</t>
  </si>
  <si>
    <t>Fisher_bud_clr_cluster4_set14</t>
  </si>
  <si>
    <t>Fisher_bud_clr_cluster4_set15</t>
  </si>
  <si>
    <t>Fisher_bud_clr_cluster4_set16</t>
  </si>
  <si>
    <t>Fisher_bud_clr_cluster4_set17</t>
  </si>
  <si>
    <t>Fisher_bud_clr_cluster4_set18</t>
  </si>
  <si>
    <t>Fisher_bud_clr_cluster4_set19</t>
  </si>
  <si>
    <t>Fisher_bud_clr_cluster4_set20</t>
  </si>
  <si>
    <t>Fisher_bud_clr_cluster4_set21</t>
  </si>
  <si>
    <t>Fisher_bud_clr_cluster4_set22</t>
  </si>
  <si>
    <t>Fisher_bud_clr_cluster4_set23</t>
  </si>
  <si>
    <t>Fisher_bud_clr_cluster4_set24</t>
  </si>
  <si>
    <t>Fisher_bud_clr_cluster4_set25</t>
  </si>
  <si>
    <t>Fisher_bud_clr_cluster4_set26</t>
  </si>
  <si>
    <t>Fisher_bud_clr_cluster4_set27</t>
  </si>
  <si>
    <t>Fisher_bud_clr_cluster4_set28</t>
  </si>
  <si>
    <t>Fisher_bud_clr_cluster4_set29</t>
  </si>
  <si>
    <t>Fisher_bud_clr_cluster4_set30</t>
  </si>
  <si>
    <t>Fisher_bud_clr_cluster4_set31</t>
  </si>
  <si>
    <t>Fisher_bud_clr_cluster4_set32</t>
  </si>
  <si>
    <t>Fisher_bud_clr_cluster4_set33</t>
  </si>
  <si>
    <t>Fisher_bud_clr_cluster4_set34</t>
  </si>
  <si>
    <t>Fisher_bud_clr_cluster4_set35</t>
  </si>
  <si>
    <t>Fisher_bud_clr_cluster5_set1</t>
  </si>
  <si>
    <t>Fisher_bud_clr_cluster5_set2</t>
  </si>
  <si>
    <t>Fisher_bud_clr_cluster5_set3</t>
  </si>
  <si>
    <t>Fisher_bud_clr_cluster5_set4</t>
  </si>
  <si>
    <t>Fisher_bud_clr_cluster5_set5</t>
  </si>
  <si>
    <t>Fisher_bud_clr_cluster5_set6</t>
  </si>
  <si>
    <t>Fisher_bud_clr_cluster5_set7</t>
  </si>
  <si>
    <t>Fisher_bud_clr_cluster5_set8</t>
  </si>
  <si>
    <t>Fisher_bud_clr_cluster5_set9</t>
  </si>
  <si>
    <t>Fisher_bud_clr_cluster5_set10</t>
  </si>
  <si>
    <t>Fisher_bud_clr_cluster5_set11</t>
  </si>
  <si>
    <t>Fisher_bud_clr_cluster5_set12</t>
  </si>
  <si>
    <t>Fisher_bud_clr_cluster5_set13</t>
  </si>
  <si>
    <t>Fisher_bud_clr_cluster5_set14</t>
  </si>
  <si>
    <t>Fisher_bud_clr_cluster5_set15</t>
  </si>
  <si>
    <t>Fisher_bud_clr_cluster5_set16</t>
  </si>
  <si>
    <t>Fisher_bud_clr_cluster5_set17</t>
  </si>
  <si>
    <t>Fisher_bud_clr_cluster5_set18</t>
  </si>
  <si>
    <t>Fisher_bud_clr_cluster5_set19</t>
  </si>
  <si>
    <t>Fisher_bud_clr_cluster5_set20</t>
  </si>
  <si>
    <t>Fisher_bud_clr_cluster5_set21</t>
  </si>
  <si>
    <t>Fisher_bud_clr_cluster5_set22</t>
  </si>
  <si>
    <t>Fisher_bud_clr_cluster5_set23</t>
  </si>
  <si>
    <t>Fisher_bud_clr_cluster5_set24</t>
  </si>
  <si>
    <t>Fisher_bud_clr_cluster5_set25</t>
  </si>
  <si>
    <t>Fisher_bud_clr_cluster5_set26</t>
  </si>
  <si>
    <t>Fisher_bud_clr_cluster5_set27</t>
  </si>
  <si>
    <t>Fisher_bud_clr_cluster5_set28</t>
  </si>
  <si>
    <t>Fisher_bud_clr_cluster5_set29</t>
  </si>
  <si>
    <t>Fisher_bud_clr_cluster5_set30</t>
  </si>
  <si>
    <t>Fisher_bud_clr_cluster5_set31</t>
  </si>
  <si>
    <t>Fisher_bud_clr_cluster5_set32</t>
  </si>
  <si>
    <t>Fisher_bud_clr_cluster5_set33</t>
  </si>
  <si>
    <t>Fisher_bud_clr_cluster5_set34</t>
  </si>
  <si>
    <t>Fisher_bud_clr_cluster5_set35</t>
  </si>
  <si>
    <t xml:space="preserve"> Fisher_bud_clr_cluster1_set2</t>
  </si>
  <si>
    <t xml:space="preserve"> Fisher_bud_clr_cluster1_set3</t>
  </si>
  <si>
    <t xml:space="preserve"> Fisher_bud_clr_cluster1_set4</t>
  </si>
  <si>
    <t xml:space="preserve"> Fisher_bud_clr_cluster1_set5</t>
  </si>
  <si>
    <t xml:space="preserve"> Fisher_bud_clr_cluster1_set6</t>
  </si>
  <si>
    <t xml:space="preserve"> Fisher_bud_clr_cluster1_set7</t>
  </si>
  <si>
    <t xml:space="preserve"> Fisher_bud_clr_cluster1_set10</t>
  </si>
  <si>
    <t xml:space="preserve"> Fisher_bud_clr_cluster1_set11</t>
  </si>
  <si>
    <t xml:space="preserve"> Fisher_bud_clr_cluster1_set12</t>
  </si>
  <si>
    <t xml:space="preserve"> Fisher_bud_clr_cluster1_set15</t>
  </si>
  <si>
    <t xml:space="preserve"> Fisher_bud_clr_cluster1_set16</t>
  </si>
  <si>
    <t xml:space="preserve"> Fisher_bud_clr_cluster1_set17</t>
  </si>
  <si>
    <t xml:space="preserve"> Fisher_bud_clr_cluster1_set18</t>
  </si>
  <si>
    <t xml:space="preserve"> Fisher_bud_clr_cluster1_set19</t>
  </si>
  <si>
    <t xml:space="preserve"> Fisher_bud_clr_cluster1_set20</t>
  </si>
  <si>
    <t xml:space="preserve"> Fisher_bud_clr_cluster1_set21</t>
  </si>
  <si>
    <t xml:space="preserve"> Fisher_bud_clr_cluster1_set22</t>
  </si>
  <si>
    <t xml:space="preserve"> Fisher_bud_clr_cluster1_set23</t>
  </si>
  <si>
    <t xml:space="preserve"> Fisher_bud_clr_cluster1_set24</t>
  </si>
  <si>
    <t xml:space="preserve"> Fisher_bud_clr_cluster1_set25</t>
  </si>
  <si>
    <t xml:space="preserve"> Fisher_bud_clr_cluster1_set26</t>
  </si>
  <si>
    <t xml:space="preserve"> Fisher_bud_clr_cluster1_set28</t>
  </si>
  <si>
    <t xml:space="preserve"> Fisher_bud_clr_cluster1_set30</t>
  </si>
  <si>
    <t xml:space="preserve"> Fisher_bud_clr_cluster1_set34</t>
  </si>
  <si>
    <t xml:space="preserve"> Fisher_bud_clr_cluster1_set35</t>
  </si>
  <si>
    <t xml:space="preserve"> Fisher_bud_clr_cluster2_set2</t>
  </si>
  <si>
    <t xml:space="preserve"> Fisher_bud_clr_cluster2_set3</t>
  </si>
  <si>
    <t xml:space="preserve"> Fisher_bud_clr_cluster2_set4</t>
  </si>
  <si>
    <t xml:space="preserve"> Fisher_bud_clr_cluster2_set5</t>
  </si>
  <si>
    <t xml:space="preserve"> Fisher_bud_clr_cluster2_set6</t>
  </si>
  <si>
    <t xml:space="preserve"> Fisher_bud_clr_cluster2_set7</t>
  </si>
  <si>
    <t xml:space="preserve"> Fisher_bud_clr_cluster2_set10</t>
  </si>
  <si>
    <t xml:space="preserve"> Fisher_bud_clr_cluster2_set11</t>
  </si>
  <si>
    <t xml:space="preserve"> Fisher_bud_clr_cluster2_set12</t>
  </si>
  <si>
    <t xml:space="preserve"> Fisher_bud_clr_cluster2_set15</t>
  </si>
  <si>
    <t xml:space="preserve"> Fisher_bud_clr_cluster2_set16</t>
  </si>
  <si>
    <t xml:space="preserve"> Fisher_bud_clr_cluster2_set17</t>
  </si>
  <si>
    <t xml:space="preserve"> Fisher_bud_clr_cluster2_set18</t>
  </si>
  <si>
    <t xml:space="preserve"> Fisher_bud_clr_cluster2_set19</t>
  </si>
  <si>
    <t xml:space="preserve"> Fisher_bud_clr_cluster2_set20</t>
  </si>
  <si>
    <t xml:space="preserve"> Fisher_bud_clr_cluster2_set21</t>
  </si>
  <si>
    <t xml:space="preserve"> Fisher_bud_clr_cluster2_set22</t>
  </si>
  <si>
    <t xml:space="preserve"> Fisher_bud_clr_cluster2_set23</t>
  </si>
  <si>
    <t xml:space="preserve"> Fisher_bud_clr_cluster2_set24</t>
  </si>
  <si>
    <t xml:space="preserve"> Fisher_bud_clr_cluster2_set25</t>
  </si>
  <si>
    <t xml:space="preserve"> Fisher_bud_clr_cluster2_set26</t>
  </si>
  <si>
    <t xml:space="preserve"> Fisher_bud_clr_cluster2_set28</t>
  </si>
  <si>
    <t xml:space="preserve"> Fisher_bud_clr_cluster2_set30</t>
  </si>
  <si>
    <t xml:space="preserve"> Fisher_bud_clr_cluster2_set34</t>
  </si>
  <si>
    <t xml:space="preserve"> Fisher_bud_clr_cluster2_set35</t>
  </si>
  <si>
    <t xml:space="preserve"> Fisher_bud_clr_cluster3_set2</t>
  </si>
  <si>
    <t xml:space="preserve"> Fisher_bud_clr_cluster3_set3</t>
  </si>
  <si>
    <t xml:space="preserve"> Fisher_bud_clr_cluster3_set4</t>
  </si>
  <si>
    <t xml:space="preserve"> Fisher_bud_clr_cluster3_set5</t>
  </si>
  <si>
    <t xml:space="preserve"> Fisher_bud_clr_cluster3_set6</t>
  </si>
  <si>
    <t xml:space="preserve"> Fisher_bud_clr_cluster3_set7</t>
  </si>
  <si>
    <t xml:space="preserve"> Fisher_bud_clr_cluster3_set10</t>
  </si>
  <si>
    <t xml:space="preserve"> Fisher_bud_clr_cluster3_set11</t>
  </si>
  <si>
    <t xml:space="preserve"> Fisher_bud_clr_cluster3_set12</t>
  </si>
  <si>
    <t xml:space="preserve"> Fisher_bud_clr_cluster3_set15</t>
  </si>
  <si>
    <t xml:space="preserve"> Fisher_bud_clr_cluster3_set16</t>
  </si>
  <si>
    <t xml:space="preserve"> Fisher_bud_clr_cluster3_set17</t>
  </si>
  <si>
    <t xml:space="preserve"> Fisher_bud_clr_cluster3_set18</t>
  </si>
  <si>
    <t xml:space="preserve"> Fisher_bud_clr_cluster3_set19</t>
  </si>
  <si>
    <t xml:space="preserve"> Fisher_bud_clr_cluster3_set20</t>
  </si>
  <si>
    <t xml:space="preserve"> Fisher_bud_clr_cluster3_set21</t>
  </si>
  <si>
    <t xml:space="preserve"> Fisher_bud_clr_cluster3_set22</t>
  </si>
  <si>
    <t xml:space="preserve"> Fisher_bud_clr_cluster3_set23</t>
  </si>
  <si>
    <t xml:space="preserve"> Fisher_bud_clr_cluster3_set24</t>
  </si>
  <si>
    <t xml:space="preserve"> Fisher_bud_clr_cluster3_set25</t>
  </si>
  <si>
    <t xml:space="preserve"> Fisher_bud_clr_cluster3_set26</t>
  </si>
  <si>
    <t xml:space="preserve"> Fisher_bud_clr_cluster3_set28</t>
  </si>
  <si>
    <t xml:space="preserve"> Fisher_bud_clr_cluster3_set30</t>
  </si>
  <si>
    <t xml:space="preserve"> Fisher_bud_clr_cluster3_set34</t>
  </si>
  <si>
    <t xml:space="preserve"> Fisher_bud_clr_cluster3_set35</t>
  </si>
  <si>
    <t xml:space="preserve"> Fisher_bud_clr_cluster4_set2</t>
  </si>
  <si>
    <t xml:space="preserve"> Fisher_bud_clr_cluster4_set3</t>
  </si>
  <si>
    <t xml:space="preserve"> Fisher_bud_clr_cluster4_set4</t>
  </si>
  <si>
    <t xml:space="preserve"> Fisher_bud_clr_cluster4_set5</t>
  </si>
  <si>
    <t xml:space="preserve"> Fisher_bud_clr_cluster4_set6</t>
  </si>
  <si>
    <t xml:space="preserve"> Fisher_bud_clr_cluster4_set7</t>
  </si>
  <si>
    <t xml:space="preserve"> Fisher_bud_clr_cluster4_set10</t>
  </si>
  <si>
    <t xml:space="preserve"> Fisher_bud_clr_cluster4_set11</t>
  </si>
  <si>
    <t xml:space="preserve"> Fisher_bud_clr_cluster4_set12</t>
  </si>
  <si>
    <t xml:space="preserve"> Fisher_bud_clr_cluster4_set15</t>
  </si>
  <si>
    <t xml:space="preserve"> Fisher_bud_clr_cluster4_set16</t>
  </si>
  <si>
    <t xml:space="preserve"> Fisher_bud_clr_cluster4_set17</t>
  </si>
  <si>
    <t xml:space="preserve"> Fisher_bud_clr_cluster4_set18</t>
  </si>
  <si>
    <t xml:space="preserve"> Fisher_bud_clr_cluster4_set19</t>
  </si>
  <si>
    <t xml:space="preserve"> Fisher_bud_clr_cluster4_set20</t>
  </si>
  <si>
    <t xml:space="preserve"> Fisher_bud_clr_cluster4_set21</t>
  </si>
  <si>
    <t xml:space="preserve"> Fisher_bud_clr_cluster4_set22</t>
  </si>
  <si>
    <t xml:space="preserve"> Fisher_bud_clr_cluster4_set23</t>
  </si>
  <si>
    <t xml:space="preserve"> Fisher_bud_clr_cluster4_set24</t>
  </si>
  <si>
    <t xml:space="preserve"> Fisher_bud_clr_cluster4_set25</t>
  </si>
  <si>
    <t xml:space="preserve"> Fisher_bud_clr_cluster4_set26</t>
  </si>
  <si>
    <t xml:space="preserve"> Fisher_bud_clr_cluster4_set28</t>
  </si>
  <si>
    <t xml:space="preserve"> Fisher_bud_clr_cluster4_set30</t>
  </si>
  <si>
    <t xml:space="preserve"> Fisher_bud_clr_cluster4_set34</t>
  </si>
  <si>
    <t xml:space="preserve"> Fisher_bud_clr_cluster4_set35</t>
  </si>
  <si>
    <t xml:space="preserve"> Fisher_bud_clr_cluster5_set2</t>
  </si>
  <si>
    <t xml:space="preserve"> Fisher_bud_clr_cluster5_set3</t>
  </si>
  <si>
    <t xml:space="preserve"> Fisher_bud_clr_cluster5_set4</t>
  </si>
  <si>
    <t xml:space="preserve"> Fisher_bud_clr_cluster5_set5</t>
  </si>
  <si>
    <t xml:space="preserve"> Fisher_bud_clr_cluster5_set6</t>
  </si>
  <si>
    <t xml:space="preserve"> Fisher_bud_clr_cluster5_set7</t>
  </si>
  <si>
    <t xml:space="preserve"> Fisher_bud_clr_cluster5_set10</t>
  </si>
  <si>
    <t xml:space="preserve"> Fisher_bud_clr_cluster5_set11</t>
  </si>
  <si>
    <t xml:space="preserve"> Fisher_bud_clr_cluster5_set12</t>
  </si>
  <si>
    <t xml:space="preserve"> Fisher_bud_clr_cluster5_set15</t>
  </si>
  <si>
    <t xml:space="preserve"> Fisher_bud_clr_cluster5_set16</t>
  </si>
  <si>
    <t xml:space="preserve"> Fisher_bud_clr_cluster5_set17</t>
  </si>
  <si>
    <t xml:space="preserve"> Fisher_bud_clr_cluster5_set18</t>
  </si>
  <si>
    <t xml:space="preserve"> Fisher_bud_clr_cluster5_set19</t>
  </si>
  <si>
    <t xml:space="preserve"> Fisher_bud_clr_cluster5_set20</t>
  </si>
  <si>
    <t xml:space="preserve"> Fisher_bud_clr_cluster5_set21</t>
  </si>
  <si>
    <t xml:space="preserve"> Fisher_bud_clr_cluster5_set22</t>
  </si>
  <si>
    <t xml:space="preserve"> Fisher_bud_clr_cluster5_set23</t>
  </si>
  <si>
    <t xml:space="preserve"> Fisher_bud_clr_cluster5_set24</t>
  </si>
  <si>
    <t xml:space="preserve"> Fisher_bud_clr_cluster5_set25</t>
  </si>
  <si>
    <t xml:space="preserve"> Fisher_bud_clr_cluster5_set26</t>
  </si>
  <si>
    <t xml:space="preserve"> Fisher_bud_clr_cluster5_set28</t>
  </si>
  <si>
    <t xml:space="preserve"> Fisher_bud_clr_cluster5_set30</t>
  </si>
  <si>
    <t xml:space="preserve"> Fisher_bud_clr_cluster5_set34</t>
  </si>
  <si>
    <t xml:space="preserve"> Fisher_bud_clr_cluster5_set35</t>
  </si>
  <si>
    <r>
      <t xml:space="preserve">Table S22. Results for enrichment analysis between DEU clusters in leaf and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sets</t>
    </r>
  </si>
  <si>
    <r>
      <t xml:space="preserve">Table S21.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leaf DEU cluster 6</t>
    </r>
  </si>
  <si>
    <r>
      <t xml:space="preserve">Table S20.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leaf DEU cluster 5</t>
    </r>
  </si>
  <si>
    <r>
      <t xml:space="preserve">Table S19.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leaf DEU cluster 4</t>
    </r>
  </si>
  <si>
    <r>
      <t xml:space="preserve">Table S18.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leaf DEU cluster 3</t>
    </r>
  </si>
  <si>
    <r>
      <t xml:space="preserve">Table S17.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leaf DEU cluster 2</t>
    </r>
  </si>
  <si>
    <r>
      <t xml:space="preserve">Table S16.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leaf DEU cluster 1</t>
    </r>
  </si>
  <si>
    <r>
      <t xml:space="preserve">Table S15.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bud DEU in </t>
    </r>
    <r>
      <rPr>
        <b/>
        <i/>
        <sz val="12"/>
        <color theme="1"/>
        <rFont val="Times New Roman"/>
        <family val="1"/>
      </rPr>
      <t>S. curtisii</t>
    </r>
  </si>
  <si>
    <r>
      <t>Table S14. Enrichment test for</t>
    </r>
    <r>
      <rPr>
        <b/>
        <i/>
        <sz val="12"/>
        <color theme="1"/>
        <rFont val="Times New Roman"/>
        <family val="1"/>
      </rPr>
      <t xml:space="preserve"> A. thaliana</t>
    </r>
    <r>
      <rPr>
        <b/>
        <sz val="12"/>
        <color theme="1"/>
        <rFont val="Times New Roman"/>
        <family val="1"/>
      </rPr>
      <t xml:space="preserve"> gene set and leaf DEU in </t>
    </r>
    <r>
      <rPr>
        <b/>
        <i/>
        <sz val="12"/>
        <color theme="1"/>
        <rFont val="Times New Roman"/>
        <family val="1"/>
      </rPr>
      <t>S. curtisii</t>
    </r>
  </si>
  <si>
    <r>
      <t xml:space="preserve">Table S29. Results for enrichment analysis between DEU clusters in bud and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sets</t>
    </r>
  </si>
  <si>
    <r>
      <t xml:space="preserve">Table S28.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bud DEU cluster 5</t>
    </r>
  </si>
  <si>
    <r>
      <t xml:space="preserve">Table S27.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bud DEU cluster 4</t>
    </r>
  </si>
  <si>
    <r>
      <t xml:space="preserve">Table S26.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bud DEU cluster 3</t>
    </r>
  </si>
  <si>
    <r>
      <t xml:space="preserve">Table S25.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bud DEU cluster 2</t>
    </r>
  </si>
  <si>
    <r>
      <t xml:space="preserve">Table S24. Enrichment test for </t>
    </r>
    <r>
      <rPr>
        <b/>
        <i/>
        <sz val="12"/>
        <color theme="1"/>
        <rFont val="Times New Roman"/>
        <family val="1"/>
      </rPr>
      <t>A. thaliana</t>
    </r>
    <r>
      <rPr>
        <b/>
        <sz val="12"/>
        <color theme="1"/>
        <rFont val="Times New Roman"/>
        <family val="1"/>
      </rPr>
      <t xml:space="preserve"> gene set and bud DEU cluster 1</t>
    </r>
  </si>
  <si>
    <r>
      <t xml:space="preserve">Table S23. Clusters of differentially expressed unigenes in </t>
    </r>
    <r>
      <rPr>
        <b/>
        <i/>
        <sz val="12"/>
        <color theme="1"/>
        <rFont val="Times New Roman"/>
        <family val="1"/>
      </rPr>
      <t>Shorea curtisii</t>
    </r>
    <r>
      <rPr>
        <b/>
        <sz val="12"/>
        <color theme="1"/>
        <rFont val="Times New Roman"/>
        <family val="1"/>
      </rPr>
      <t xml:space="preserve"> leaf with significant enrichment of </t>
    </r>
    <r>
      <rPr>
        <b/>
        <i/>
        <sz val="12"/>
        <color theme="1"/>
        <rFont val="Times New Roman"/>
        <family val="1"/>
      </rPr>
      <t>Arabidopsis thaliana</t>
    </r>
    <r>
      <rPr>
        <b/>
        <sz val="12"/>
        <color theme="1"/>
        <rFont val="Times New Roman"/>
        <family val="1"/>
      </rPr>
      <t xml:space="preserve"> gene sets. </t>
    </r>
  </si>
  <si>
    <r>
      <t xml:space="preserve">Description of </t>
    </r>
    <r>
      <rPr>
        <b/>
        <i/>
        <sz val="11"/>
        <color theme="1"/>
        <rFont val="Times New Roman"/>
        <family val="1"/>
      </rPr>
      <t xml:space="preserve">Arabidopsis thaliana </t>
    </r>
    <r>
      <rPr>
        <b/>
        <sz val="11"/>
        <color theme="1"/>
        <rFont val="Times New Roman"/>
        <family val="1"/>
      </rPr>
      <t>gene set</t>
    </r>
  </si>
  <si>
    <t>Cluster</t>
  </si>
  <si>
    <t>Upregulated under severe drought condition</t>
  </si>
  <si>
    <t>NS</t>
  </si>
  <si>
    <t>4.2E–09</t>
  </si>
  <si>
    <t>Downregulated under severe drought condition</t>
  </si>
  <si>
    <t>1.3E–15</t>
  </si>
  <si>
    <t>Downregulated under prolonged moderate drought condition</t>
  </si>
  <si>
    <t>8.1E–12</t>
  </si>
  <si>
    <t>Commonly upregulated under 41 abiotic and biotic stress conditions</t>
  </si>
  <si>
    <t>Upregulated with abscisic acid treatment</t>
  </si>
  <si>
    <t>2.3E–07</t>
  </si>
  <si>
    <t>Upregulated with indole-3-acetic acid treatment</t>
  </si>
  <si>
    <t>1.8E–09</t>
  </si>
  <si>
    <t>Upregulated with jasmonic acid treatment</t>
  </si>
  <si>
    <t>6.5E–09</t>
  </si>
  <si>
    <t>Upregulated with gibberellin treatment</t>
  </si>
  <si>
    <t>1.6E–07</t>
  </si>
  <si>
    <t>Upregulated under carbon-limited condition</t>
  </si>
  <si>
    <t>4.5E–13</t>
  </si>
  <si>
    <t>Downregulated under carbon-limited condition</t>
  </si>
  <si>
    <t>5.7E–09</t>
  </si>
  <si>
    <t>Downregulated after the addition of sucrose</t>
  </si>
  <si>
    <t>2.1E–14</t>
  </si>
  <si>
    <t>Upregulated under medium-term phosphate-limited condition</t>
  </si>
  <si>
    <t>1.1E–04</t>
  </si>
  <si>
    <r>
      <t xml:space="preserve">Table S30. Clusters of differentially expressed unigenes in </t>
    </r>
    <r>
      <rPr>
        <b/>
        <i/>
        <sz val="12"/>
        <color theme="1"/>
        <rFont val="Times New Roman"/>
        <family val="1"/>
      </rPr>
      <t>Shorea curtisii</t>
    </r>
    <r>
      <rPr>
        <b/>
        <sz val="12"/>
        <color theme="1"/>
        <rFont val="Times New Roman"/>
        <family val="1"/>
      </rPr>
      <t xml:space="preserve"> bud with significant enrichment of </t>
    </r>
    <r>
      <rPr>
        <b/>
        <i/>
        <sz val="12"/>
        <color theme="1"/>
        <rFont val="Times New Roman"/>
        <family val="1"/>
      </rPr>
      <t>Arabidopsis thaliana</t>
    </r>
    <r>
      <rPr>
        <b/>
        <sz val="12"/>
        <color theme="1"/>
        <rFont val="Times New Roman"/>
        <family val="1"/>
      </rPr>
      <t xml:space="preserve"> gene sets. </t>
    </r>
  </si>
  <si>
    <t>1.1E–15</t>
  </si>
  <si>
    <t>Upregulated under prolonged moderate drought condition</t>
  </si>
  <si>
    <t>9.9E–07</t>
  </si>
  <si>
    <t>4.4E–05</t>
  </si>
  <si>
    <t>Downregulated with increase in temperature</t>
  </si>
  <si>
    <t>Downregulated with cytokinin treatment</t>
  </si>
  <si>
    <t>2.3E–04</t>
  </si>
  <si>
    <t>Downregulated with ethylene treatment</t>
  </si>
  <si>
    <t>4.1E–08</t>
  </si>
  <si>
    <t>1.4E–05</t>
  </si>
  <si>
    <t>7.4E–10</t>
  </si>
  <si>
    <t>2.9E–04</t>
  </si>
  <si>
    <t>3.1E–04</t>
  </si>
  <si>
    <t>Downregulated with gibberellin treatment</t>
  </si>
  <si>
    <t>4.3E–07</t>
  </si>
  <si>
    <t>8.1E–04</t>
  </si>
  <si>
    <t>3.2E–05</t>
  </si>
  <si>
    <t>6.9E–05</t>
  </si>
  <si>
    <t>1.4E–12</t>
  </si>
  <si>
    <r>
      <t xml:space="preserve">Fisher’s exact test </t>
    </r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 xml:space="preserve">-value cut-off: 1E–03 after Bonferroni correction. </t>
    </r>
  </si>
  <si>
    <t>NS indicates not significant.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</si>
</sst>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1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0" xfId="0" applyNumberFormat="1" applyFont="1"/>
    <xf numFmtId="164" fontId="1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C0EF-3F59-4EC8-A8CE-1A07016E370B}">
  <dimension ref="A1:O177"/>
  <sheetViews>
    <sheetView zoomScale="85" zoomScaleNormal="85" workbookViewId="0">
      <selection activeCell="A19" sqref="A19"/>
    </sheetView>
  </sheetViews>
  <sheetFormatPr defaultRowHeight="15.5" x14ac:dyDescent="0.35"/>
  <cols>
    <col min="1" max="1" width="38.26953125" style="10" bestFit="1" customWidth="1"/>
    <col min="2" max="7" width="8.7265625" style="7"/>
    <col min="8" max="8" width="16.453125" style="7" bestFit="1" customWidth="1"/>
    <col min="9" max="9" width="24.1796875" style="7" bestFit="1" customWidth="1"/>
    <col min="10" max="10" width="23.54296875" style="7" bestFit="1" customWidth="1"/>
    <col min="14" max="14" width="38.7265625" bestFit="1" customWidth="1"/>
  </cols>
  <sheetData>
    <row r="1" spans="1:15" x14ac:dyDescent="0.35">
      <c r="A1" s="5" t="s">
        <v>783</v>
      </c>
      <c r="B1" s="6"/>
      <c r="C1" s="6"/>
      <c r="D1" s="6"/>
      <c r="E1" s="6"/>
    </row>
    <row r="2" spans="1:15" s="3" customForma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/>
      <c r="G2" s="9"/>
      <c r="H2" s="9" t="s">
        <v>5</v>
      </c>
      <c r="I2" s="9" t="s">
        <v>6</v>
      </c>
      <c r="J2" s="9"/>
    </row>
    <row r="3" spans="1:15" x14ac:dyDescent="0.35">
      <c r="A3" s="10" t="s">
        <v>7</v>
      </c>
      <c r="B3" s="7">
        <v>396</v>
      </c>
      <c r="C3" s="7">
        <f>10552-B3</f>
        <v>10156</v>
      </c>
      <c r="D3" s="7">
        <f>I6-B3</f>
        <v>1334</v>
      </c>
      <c r="E3" s="7">
        <f>I7-B3-C3-D3</f>
        <v>52346</v>
      </c>
      <c r="H3" s="7" t="s">
        <v>8</v>
      </c>
      <c r="I3" s="7" t="s">
        <v>9</v>
      </c>
      <c r="J3" s="7" t="s">
        <v>10</v>
      </c>
      <c r="N3" s="2"/>
      <c r="O3" s="1"/>
    </row>
    <row r="4" spans="1:15" x14ac:dyDescent="0.35">
      <c r="A4" s="10" t="s">
        <v>11</v>
      </c>
      <c r="B4" s="7">
        <v>373</v>
      </c>
      <c r="C4" s="7">
        <f>10913-B4</f>
        <v>10540</v>
      </c>
      <c r="D4" s="7">
        <f>I6-B4</f>
        <v>1357</v>
      </c>
      <c r="E4" s="7">
        <f>I7-B4-C4-D4</f>
        <v>51962</v>
      </c>
      <c r="H4" s="7" t="s">
        <v>12</v>
      </c>
      <c r="I4" s="7" t="s">
        <v>13</v>
      </c>
      <c r="J4" s="7" t="s">
        <v>14</v>
      </c>
    </row>
    <row r="5" spans="1:15" x14ac:dyDescent="0.35">
      <c r="A5" s="10" t="s">
        <v>15</v>
      </c>
      <c r="B5" s="7">
        <v>47</v>
      </c>
      <c r="C5" s="7">
        <f>766-B5</f>
        <v>719</v>
      </c>
      <c r="D5" s="7">
        <f>I6-B5</f>
        <v>1683</v>
      </c>
      <c r="E5" s="7">
        <f>I7-B5-C5-D5</f>
        <v>61783</v>
      </c>
      <c r="O5" s="1"/>
    </row>
    <row r="6" spans="1:15" x14ac:dyDescent="0.35">
      <c r="A6" s="10" t="s">
        <v>16</v>
      </c>
      <c r="B6" s="7">
        <v>94</v>
      </c>
      <c r="C6" s="7">
        <f>961-B6</f>
        <v>867</v>
      </c>
      <c r="D6" s="7">
        <f>I6-B6</f>
        <v>1636</v>
      </c>
      <c r="E6" s="7">
        <f>I7-B6-C6-D6</f>
        <v>61635</v>
      </c>
      <c r="H6" s="7" t="s">
        <v>17</v>
      </c>
      <c r="I6" s="7">
        <v>1730</v>
      </c>
    </row>
    <row r="7" spans="1:15" x14ac:dyDescent="0.35">
      <c r="A7" s="10" t="s">
        <v>18</v>
      </c>
      <c r="B7" s="7">
        <v>76</v>
      </c>
      <c r="C7" s="7">
        <f>487-B7</f>
        <v>411</v>
      </c>
      <c r="D7" s="7">
        <f>I6-B7</f>
        <v>1654</v>
      </c>
      <c r="E7" s="7">
        <f>I7-B7-C7-D7</f>
        <v>62091</v>
      </c>
      <c r="H7" s="7" t="s">
        <v>19</v>
      </c>
      <c r="I7" s="7">
        <v>64232</v>
      </c>
      <c r="O7" s="1"/>
    </row>
    <row r="8" spans="1:15" x14ac:dyDescent="0.35">
      <c r="A8" s="10" t="s">
        <v>20</v>
      </c>
      <c r="B8" s="7">
        <v>97</v>
      </c>
      <c r="C8" s="7">
        <f>1580-B8</f>
        <v>1483</v>
      </c>
      <c r="D8" s="7">
        <f>I6-B8</f>
        <v>1633</v>
      </c>
      <c r="E8" s="7">
        <f>I7-B8-C8-D8</f>
        <v>61019</v>
      </c>
    </row>
    <row r="9" spans="1:15" x14ac:dyDescent="0.35">
      <c r="A9" s="10" t="s">
        <v>21</v>
      </c>
      <c r="B9" s="7">
        <v>140</v>
      </c>
      <c r="C9" s="7">
        <f>1569-B9</f>
        <v>1429</v>
      </c>
      <c r="D9" s="7">
        <f>I6-B9</f>
        <v>1590</v>
      </c>
      <c r="E9" s="7">
        <f>I7-B9-C9-D9</f>
        <v>61073</v>
      </c>
      <c r="O9" s="1"/>
    </row>
    <row r="10" spans="1:15" x14ac:dyDescent="0.35">
      <c r="A10" s="10" t="s">
        <v>22</v>
      </c>
      <c r="B10" s="7">
        <v>38</v>
      </c>
      <c r="C10" s="7">
        <f>1489-B10</f>
        <v>1451</v>
      </c>
      <c r="D10" s="7">
        <f>I6-B10</f>
        <v>1692</v>
      </c>
      <c r="E10" s="7">
        <f>I7-B10-C10-D10</f>
        <v>61051</v>
      </c>
    </row>
    <row r="11" spans="1:15" x14ac:dyDescent="0.35">
      <c r="A11" s="10" t="s">
        <v>23</v>
      </c>
      <c r="B11" s="7">
        <v>72</v>
      </c>
      <c r="C11" s="7">
        <f>1534-B11</f>
        <v>1462</v>
      </c>
      <c r="D11" s="7">
        <f>I6-B11</f>
        <v>1658</v>
      </c>
      <c r="E11" s="7">
        <f>I7-B11-C11-D11</f>
        <v>61040</v>
      </c>
      <c r="O11" s="1"/>
    </row>
    <row r="12" spans="1:15" x14ac:dyDescent="0.35">
      <c r="A12" s="10" t="s">
        <v>24</v>
      </c>
      <c r="B12" s="7">
        <v>218</v>
      </c>
      <c r="C12" s="7">
        <f>3802-B12</f>
        <v>3584</v>
      </c>
      <c r="D12" s="7">
        <f>I6-B12</f>
        <v>1512</v>
      </c>
      <c r="E12" s="7">
        <f>I7-B12-C12-D12</f>
        <v>58918</v>
      </c>
    </row>
    <row r="13" spans="1:15" x14ac:dyDescent="0.35">
      <c r="A13" s="10" t="s">
        <v>25</v>
      </c>
      <c r="B13" s="7">
        <v>123</v>
      </c>
      <c r="C13" s="7">
        <f>3893-B13</f>
        <v>3770</v>
      </c>
      <c r="D13" s="7">
        <f>I6-B13</f>
        <v>1607</v>
      </c>
      <c r="E13" s="7">
        <f>I7-B13-C13-D13</f>
        <v>58732</v>
      </c>
      <c r="O13" s="1"/>
    </row>
    <row r="14" spans="1:15" x14ac:dyDescent="0.35">
      <c r="A14" s="10" t="s">
        <v>26</v>
      </c>
      <c r="B14" s="7">
        <v>49</v>
      </c>
      <c r="C14" s="7">
        <f>522-B14</f>
        <v>473</v>
      </c>
      <c r="D14" s="7">
        <f>I6-B14</f>
        <v>1681</v>
      </c>
      <c r="E14" s="7">
        <f>I7-B14-C14-D14</f>
        <v>62029</v>
      </c>
    </row>
    <row r="15" spans="1:15" x14ac:dyDescent="0.35">
      <c r="A15" s="10" t="s">
        <v>27</v>
      </c>
      <c r="B15" s="7">
        <v>40</v>
      </c>
      <c r="C15" s="7">
        <f>1085-B15</f>
        <v>1045</v>
      </c>
      <c r="D15" s="7">
        <f>I6-B15</f>
        <v>1690</v>
      </c>
      <c r="E15" s="7">
        <f>I7-B15-C15-D15</f>
        <v>61457</v>
      </c>
      <c r="O15" s="1"/>
    </row>
    <row r="16" spans="1:15" x14ac:dyDescent="0.35">
      <c r="A16" s="10" t="s">
        <v>28</v>
      </c>
      <c r="B16" s="7">
        <v>13</v>
      </c>
      <c r="C16" s="7">
        <f>715-B16</f>
        <v>702</v>
      </c>
      <c r="D16" s="7">
        <f>I6-B16</f>
        <v>1717</v>
      </c>
      <c r="E16" s="7">
        <f>I7-B16-C16-D16</f>
        <v>61800</v>
      </c>
    </row>
    <row r="17" spans="1:15" x14ac:dyDescent="0.35">
      <c r="A17" s="10" t="s">
        <v>29</v>
      </c>
      <c r="B17" s="7">
        <v>32</v>
      </c>
      <c r="C17" s="7">
        <f>323-B17</f>
        <v>291</v>
      </c>
      <c r="D17" s="7">
        <f>I6-B17</f>
        <v>1698</v>
      </c>
      <c r="E17" s="7">
        <f>I7-B17-C17-D17</f>
        <v>62211</v>
      </c>
      <c r="O17" s="1"/>
    </row>
    <row r="18" spans="1:15" x14ac:dyDescent="0.35">
      <c r="A18" s="10" t="s">
        <v>30</v>
      </c>
      <c r="B18" s="7">
        <v>16</v>
      </c>
      <c r="C18" s="7">
        <f>304-B18</f>
        <v>288</v>
      </c>
      <c r="D18" s="7">
        <f>I6-B18</f>
        <v>1714</v>
      </c>
      <c r="E18" s="7">
        <f>I7-B18-C18-D18</f>
        <v>62214</v>
      </c>
    </row>
    <row r="19" spans="1:15" x14ac:dyDescent="0.35">
      <c r="A19" s="10" t="s">
        <v>31</v>
      </c>
      <c r="B19" s="7">
        <v>58</v>
      </c>
      <c r="C19" s="7">
        <f>1014-B19</f>
        <v>956</v>
      </c>
      <c r="D19" s="7">
        <f>I6-B19</f>
        <v>1672</v>
      </c>
      <c r="E19" s="7">
        <f>I7-B19-C19-D19</f>
        <v>61546</v>
      </c>
      <c r="O19" s="1"/>
    </row>
    <row r="20" spans="1:15" x14ac:dyDescent="0.35">
      <c r="A20" s="10" t="s">
        <v>32</v>
      </c>
      <c r="B20" s="7">
        <v>79</v>
      </c>
      <c r="C20" s="7">
        <f>825-B20</f>
        <v>746</v>
      </c>
      <c r="D20" s="7">
        <f>I6-B20</f>
        <v>1651</v>
      </c>
      <c r="E20" s="7">
        <f>I7-B20-C20-D20</f>
        <v>61756</v>
      </c>
    </row>
    <row r="21" spans="1:15" x14ac:dyDescent="0.35">
      <c r="A21" s="10" t="s">
        <v>33</v>
      </c>
      <c r="B21" s="7">
        <v>26</v>
      </c>
      <c r="C21" s="7">
        <f>674-B21</f>
        <v>648</v>
      </c>
      <c r="D21" s="7">
        <f>I6-B21</f>
        <v>1704</v>
      </c>
      <c r="E21" s="7">
        <f>I7-B21-C21-D21</f>
        <v>61854</v>
      </c>
      <c r="O21" s="1"/>
    </row>
    <row r="22" spans="1:15" x14ac:dyDescent="0.35">
      <c r="A22" s="10" t="s">
        <v>34</v>
      </c>
      <c r="B22" s="7">
        <v>128</v>
      </c>
      <c r="C22" s="7">
        <f>1874-B22</f>
        <v>1746</v>
      </c>
      <c r="D22" s="7">
        <f>I6-B22</f>
        <v>1602</v>
      </c>
      <c r="E22" s="7">
        <f>I7-B22-C22-D22</f>
        <v>60756</v>
      </c>
    </row>
    <row r="23" spans="1:15" x14ac:dyDescent="0.35">
      <c r="A23" s="10" t="s">
        <v>35</v>
      </c>
      <c r="B23" s="7">
        <v>100</v>
      </c>
      <c r="C23" s="7">
        <f>1623-B23</f>
        <v>1523</v>
      </c>
      <c r="D23" s="7">
        <f>I6-B23</f>
        <v>1630</v>
      </c>
      <c r="E23" s="7">
        <f>I7-B23-C23-D23</f>
        <v>60979</v>
      </c>
      <c r="O23" s="1"/>
    </row>
    <row r="24" spans="1:15" x14ac:dyDescent="0.35">
      <c r="A24" s="10" t="s">
        <v>36</v>
      </c>
      <c r="B24" s="7">
        <v>115</v>
      </c>
      <c r="C24" s="7">
        <f>1412-B24</f>
        <v>1297</v>
      </c>
      <c r="D24" s="7">
        <f>I6-B24</f>
        <v>1615</v>
      </c>
      <c r="E24" s="7">
        <f>I7-B24-C24-D24</f>
        <v>61205</v>
      </c>
    </row>
    <row r="25" spans="1:15" x14ac:dyDescent="0.35">
      <c r="A25" s="10" t="s">
        <v>37</v>
      </c>
      <c r="B25" s="7">
        <v>63</v>
      </c>
      <c r="C25" s="7">
        <f>831-B25</f>
        <v>768</v>
      </c>
      <c r="D25" s="7">
        <f>I6-B25</f>
        <v>1667</v>
      </c>
      <c r="E25" s="7">
        <f>I7-B25-C25-D25</f>
        <v>61734</v>
      </c>
      <c r="O25" s="1"/>
    </row>
    <row r="26" spans="1:15" x14ac:dyDescent="0.35">
      <c r="A26" s="10" t="s">
        <v>38</v>
      </c>
      <c r="B26" s="7">
        <v>124</v>
      </c>
      <c r="C26" s="7">
        <f>1942-B26</f>
        <v>1818</v>
      </c>
      <c r="D26" s="7">
        <f>I6-B26</f>
        <v>1606</v>
      </c>
      <c r="E26" s="7">
        <f>I7-B26-C26-D26</f>
        <v>60684</v>
      </c>
    </row>
    <row r="27" spans="1:15" x14ac:dyDescent="0.35">
      <c r="A27" s="10" t="s">
        <v>39</v>
      </c>
      <c r="B27" s="7">
        <v>148</v>
      </c>
      <c r="C27" s="7">
        <f>2040-B27</f>
        <v>1892</v>
      </c>
      <c r="D27" s="7">
        <f>I6-B27</f>
        <v>1582</v>
      </c>
      <c r="E27" s="7">
        <f>I7-B27-C27-D27</f>
        <v>60610</v>
      </c>
      <c r="O27" s="1"/>
    </row>
    <row r="28" spans="1:15" x14ac:dyDescent="0.35">
      <c r="A28" s="10" t="s">
        <v>40</v>
      </c>
      <c r="B28" s="7">
        <v>268</v>
      </c>
      <c r="C28" s="7">
        <f>5988-B28</f>
        <v>5720</v>
      </c>
      <c r="D28" s="7">
        <f>I6-B28</f>
        <v>1462</v>
      </c>
      <c r="E28" s="7">
        <f>I7-B28-C28-D28</f>
        <v>56782</v>
      </c>
    </row>
    <row r="29" spans="1:15" x14ac:dyDescent="0.35">
      <c r="A29" s="10" t="s">
        <v>41</v>
      </c>
      <c r="B29" s="7">
        <v>211</v>
      </c>
      <c r="C29" s="7">
        <f>4741-B29</f>
        <v>4530</v>
      </c>
      <c r="D29" s="7">
        <f>I6-B29</f>
        <v>1519</v>
      </c>
      <c r="E29" s="7">
        <f>I7-B29-C29-D29</f>
        <v>57972</v>
      </c>
      <c r="O29" s="1"/>
    </row>
    <row r="30" spans="1:15" x14ac:dyDescent="0.35">
      <c r="A30" s="10" t="s">
        <v>42</v>
      </c>
      <c r="B30" s="7">
        <v>87</v>
      </c>
      <c r="C30" s="7">
        <f>1022-B30</f>
        <v>935</v>
      </c>
      <c r="D30" s="7">
        <f>I6-B30</f>
        <v>1643</v>
      </c>
      <c r="E30" s="7">
        <f>I7-B30-C30-D30</f>
        <v>61567</v>
      </c>
    </row>
    <row r="31" spans="1:15" x14ac:dyDescent="0.35">
      <c r="A31" s="10" t="s">
        <v>43</v>
      </c>
      <c r="B31" s="7">
        <v>9</v>
      </c>
      <c r="C31" s="7">
        <f>371-B31</f>
        <v>362</v>
      </c>
      <c r="D31" s="7">
        <f>I6-B31</f>
        <v>1721</v>
      </c>
      <c r="E31" s="7">
        <f>I7-B31-C31-D31</f>
        <v>62140</v>
      </c>
      <c r="O31" s="1"/>
    </row>
    <row r="32" spans="1:15" x14ac:dyDescent="0.35">
      <c r="A32" s="10" t="s">
        <v>44</v>
      </c>
      <c r="B32" s="7">
        <v>49</v>
      </c>
      <c r="C32" s="7">
        <f>668-B32</f>
        <v>619</v>
      </c>
      <c r="D32" s="7">
        <f>I6-B32</f>
        <v>1681</v>
      </c>
      <c r="E32" s="7">
        <f>I7-B32-C32-D32</f>
        <v>61883</v>
      </c>
    </row>
    <row r="33" spans="1:15" x14ac:dyDescent="0.35">
      <c r="A33" s="10" t="s">
        <v>45</v>
      </c>
      <c r="B33" s="7">
        <v>2</v>
      </c>
      <c r="C33" s="7">
        <f>85-B33</f>
        <v>83</v>
      </c>
      <c r="D33" s="7">
        <f>I6-B33</f>
        <v>1728</v>
      </c>
      <c r="E33" s="7">
        <f>I7-B33-C33-D33</f>
        <v>62419</v>
      </c>
      <c r="O33" s="1"/>
    </row>
    <row r="34" spans="1:15" x14ac:dyDescent="0.35">
      <c r="A34" s="10" t="s">
        <v>46</v>
      </c>
      <c r="B34" s="7">
        <v>26</v>
      </c>
      <c r="C34" s="7">
        <f>183-B34</f>
        <v>157</v>
      </c>
      <c r="D34" s="7">
        <f>I6-B34</f>
        <v>1704</v>
      </c>
      <c r="E34" s="7">
        <f>I7-B34-C34-D34</f>
        <v>62345</v>
      </c>
    </row>
    <row r="35" spans="1:15" x14ac:dyDescent="0.35">
      <c r="A35" s="10" t="s">
        <v>47</v>
      </c>
      <c r="B35" s="7">
        <v>1</v>
      </c>
      <c r="C35" s="7">
        <f>8-B35</f>
        <v>7</v>
      </c>
      <c r="D35" s="7">
        <f>I6-B35</f>
        <v>1729</v>
      </c>
      <c r="E35" s="7">
        <f>I7-B35-C35-D35</f>
        <v>62495</v>
      </c>
      <c r="O35" s="1"/>
    </row>
    <row r="36" spans="1:15" x14ac:dyDescent="0.35">
      <c r="A36" s="10" t="s">
        <v>48</v>
      </c>
      <c r="B36" s="7">
        <v>63</v>
      </c>
      <c r="C36" s="7">
        <f>924-B36</f>
        <v>861</v>
      </c>
      <c r="D36" s="7">
        <f>I6-B36</f>
        <v>1667</v>
      </c>
      <c r="E36" s="7">
        <f>I7-B36-C36-D36</f>
        <v>61641</v>
      </c>
    </row>
    <row r="37" spans="1:15" x14ac:dyDescent="0.35">
      <c r="A37" s="10" t="s">
        <v>49</v>
      </c>
      <c r="B37" s="7">
        <v>32</v>
      </c>
      <c r="C37" s="7">
        <f>610-B37</f>
        <v>578</v>
      </c>
      <c r="D37" s="7">
        <f>I6-B37</f>
        <v>1698</v>
      </c>
      <c r="E37" s="7">
        <f>I7-B37-C37-D37</f>
        <v>61924</v>
      </c>
      <c r="O37" s="1"/>
    </row>
    <row r="39" spans="1:15" x14ac:dyDescent="0.35">
      <c r="O39" s="1"/>
    </row>
    <row r="41" spans="1:15" x14ac:dyDescent="0.35">
      <c r="O41" s="1"/>
    </row>
    <row r="43" spans="1:15" x14ac:dyDescent="0.35">
      <c r="O43" s="1"/>
    </row>
    <row r="45" spans="1:15" x14ac:dyDescent="0.35">
      <c r="O45" s="1"/>
    </row>
    <row r="47" spans="1:15" x14ac:dyDescent="0.35">
      <c r="O47" s="1"/>
    </row>
    <row r="49" spans="15:15" x14ac:dyDescent="0.35">
      <c r="O49" s="1"/>
    </row>
    <row r="51" spans="15:15" x14ac:dyDescent="0.35">
      <c r="O51" s="1"/>
    </row>
    <row r="53" spans="15:15" x14ac:dyDescent="0.35">
      <c r="O53" s="1"/>
    </row>
    <row r="55" spans="15:15" x14ac:dyDescent="0.35">
      <c r="O55" s="1"/>
    </row>
    <row r="57" spans="15:15" x14ac:dyDescent="0.35">
      <c r="O57" s="1"/>
    </row>
    <row r="61" spans="15:15" x14ac:dyDescent="0.35">
      <c r="O61" s="1"/>
    </row>
    <row r="65" spans="15:15" x14ac:dyDescent="0.35">
      <c r="O65" s="1"/>
    </row>
    <row r="67" spans="15:15" x14ac:dyDescent="0.35">
      <c r="O67" s="1"/>
    </row>
    <row r="69" spans="15:15" x14ac:dyDescent="0.35">
      <c r="O69" s="1"/>
    </row>
    <row r="71" spans="15:15" x14ac:dyDescent="0.35">
      <c r="O71" s="1"/>
    </row>
    <row r="73" spans="15:15" x14ac:dyDescent="0.35">
      <c r="O73" s="1"/>
    </row>
    <row r="75" spans="15:15" x14ac:dyDescent="0.35">
      <c r="O75" s="1"/>
    </row>
    <row r="77" spans="15:15" x14ac:dyDescent="0.35">
      <c r="O77" s="1"/>
    </row>
    <row r="79" spans="15:15" x14ac:dyDescent="0.35">
      <c r="O79" s="1"/>
    </row>
    <row r="81" spans="15:15" x14ac:dyDescent="0.35">
      <c r="O81" s="1"/>
    </row>
    <row r="83" spans="15:15" x14ac:dyDescent="0.35">
      <c r="O83" s="1"/>
    </row>
    <row r="85" spans="15:15" x14ac:dyDescent="0.35">
      <c r="O85" s="1"/>
    </row>
    <row r="87" spans="15:15" x14ac:dyDescent="0.35">
      <c r="O87" s="1"/>
    </row>
    <row r="93" spans="15:15" x14ac:dyDescent="0.35">
      <c r="O93" s="1"/>
    </row>
    <row r="97" spans="15:15" x14ac:dyDescent="0.35">
      <c r="O97" s="1"/>
    </row>
    <row r="101" spans="15:15" x14ac:dyDescent="0.35">
      <c r="O101" s="1"/>
    </row>
    <row r="103" spans="15:15" x14ac:dyDescent="0.35">
      <c r="O103" s="1"/>
    </row>
    <row r="105" spans="15:15" x14ac:dyDescent="0.35">
      <c r="O105" s="1"/>
    </row>
    <row r="107" spans="15:15" x14ac:dyDescent="0.35">
      <c r="O107" s="1"/>
    </row>
    <row r="109" spans="15:15" x14ac:dyDescent="0.35">
      <c r="O109" s="1"/>
    </row>
    <row r="111" spans="15:15" x14ac:dyDescent="0.35">
      <c r="O111" s="1"/>
    </row>
    <row r="113" spans="15:15" x14ac:dyDescent="0.35">
      <c r="O113" s="1"/>
    </row>
    <row r="115" spans="15:15" x14ac:dyDescent="0.35">
      <c r="O115" s="1"/>
    </row>
    <row r="117" spans="15:15" x14ac:dyDescent="0.35">
      <c r="O117" s="1"/>
    </row>
    <row r="121" spans="15:15" x14ac:dyDescent="0.35">
      <c r="O121" s="1"/>
    </row>
    <row r="123" spans="15:15" x14ac:dyDescent="0.35">
      <c r="O123" s="1"/>
    </row>
    <row r="125" spans="15:15" x14ac:dyDescent="0.35">
      <c r="O125" s="1"/>
    </row>
    <row r="127" spans="15:15" x14ac:dyDescent="0.35">
      <c r="O127" s="1"/>
    </row>
    <row r="129" spans="15:15" x14ac:dyDescent="0.35">
      <c r="O129" s="1"/>
    </row>
    <row r="131" spans="15:15" x14ac:dyDescent="0.35">
      <c r="O131" s="1"/>
    </row>
    <row r="133" spans="15:15" x14ac:dyDescent="0.35">
      <c r="O133" s="1"/>
    </row>
    <row r="135" spans="15:15" x14ac:dyDescent="0.35">
      <c r="O135" s="1"/>
    </row>
    <row r="137" spans="15:15" x14ac:dyDescent="0.35">
      <c r="O137" s="1"/>
    </row>
    <row r="139" spans="15:15" x14ac:dyDescent="0.35">
      <c r="O139" s="1"/>
    </row>
    <row r="141" spans="15:15" x14ac:dyDescent="0.35">
      <c r="O141" s="1"/>
    </row>
    <row r="143" spans="15:15" x14ac:dyDescent="0.35">
      <c r="O143" s="1"/>
    </row>
    <row r="145" spans="15:15" x14ac:dyDescent="0.35">
      <c r="O145" s="1"/>
    </row>
    <row r="147" spans="15:15" x14ac:dyDescent="0.35">
      <c r="O147" s="1"/>
    </row>
    <row r="149" spans="15:15" x14ac:dyDescent="0.35">
      <c r="O149" s="1"/>
    </row>
    <row r="151" spans="15:15" x14ac:dyDescent="0.35">
      <c r="O151" s="1"/>
    </row>
    <row r="153" spans="15:15" x14ac:dyDescent="0.35">
      <c r="O153" s="1"/>
    </row>
    <row r="155" spans="15:15" x14ac:dyDescent="0.35">
      <c r="O155" s="1"/>
    </row>
    <row r="157" spans="15:15" x14ac:dyDescent="0.35">
      <c r="O157" s="1"/>
    </row>
    <row r="159" spans="15:15" x14ac:dyDescent="0.35">
      <c r="O159" s="1"/>
    </row>
    <row r="161" spans="15:15" x14ac:dyDescent="0.35">
      <c r="O161" s="1"/>
    </row>
    <row r="163" spans="15:15" x14ac:dyDescent="0.35">
      <c r="O163" s="1"/>
    </row>
    <row r="167" spans="15:15" x14ac:dyDescent="0.35">
      <c r="O167" s="1"/>
    </row>
    <row r="171" spans="15:15" x14ac:dyDescent="0.35">
      <c r="O171" s="1"/>
    </row>
    <row r="173" spans="15:15" x14ac:dyDescent="0.35">
      <c r="O173" s="1"/>
    </row>
    <row r="175" spans="15:15" x14ac:dyDescent="0.35">
      <c r="O175" s="1"/>
    </row>
    <row r="177" spans="15:15" x14ac:dyDescent="0.35">
      <c r="O177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8C3A-C3A4-49D0-A2A0-1CCDD39BD503}">
  <dimension ref="A1:E18"/>
  <sheetViews>
    <sheetView tabSelected="1" workbookViewId="0">
      <selection activeCell="A25" sqref="A25"/>
    </sheetView>
  </sheetViews>
  <sheetFormatPr defaultRowHeight="14.5" x14ac:dyDescent="0.35"/>
  <cols>
    <col min="1" max="1" width="64.08984375" customWidth="1"/>
  </cols>
  <sheetData>
    <row r="1" spans="1:5" ht="16" thickBot="1" x14ac:dyDescent="0.4">
      <c r="A1" s="6" t="s">
        <v>790</v>
      </c>
    </row>
    <row r="2" spans="1:5" ht="15" thickBot="1" x14ac:dyDescent="0.4">
      <c r="A2" s="25" t="s">
        <v>791</v>
      </c>
      <c r="B2" s="27" t="s">
        <v>792</v>
      </c>
      <c r="C2" s="27"/>
      <c r="D2" s="27"/>
      <c r="E2" s="27"/>
    </row>
    <row r="3" spans="1:5" ht="15" thickBot="1" x14ac:dyDescent="0.4">
      <c r="A3" s="26"/>
      <c r="B3" s="17">
        <v>1</v>
      </c>
      <c r="C3" s="17">
        <v>3</v>
      </c>
      <c r="D3" s="17">
        <v>4</v>
      </c>
      <c r="E3" s="17">
        <v>6</v>
      </c>
    </row>
    <row r="4" spans="1:5" x14ac:dyDescent="0.35">
      <c r="A4" s="18" t="s">
        <v>793</v>
      </c>
      <c r="B4" s="19" t="s">
        <v>794</v>
      </c>
      <c r="C4" s="19" t="s">
        <v>795</v>
      </c>
      <c r="D4" s="19" t="s">
        <v>794</v>
      </c>
      <c r="E4" s="19" t="s">
        <v>794</v>
      </c>
    </row>
    <row r="5" spans="1:5" x14ac:dyDescent="0.35">
      <c r="A5" s="20" t="s">
        <v>796</v>
      </c>
      <c r="B5" s="21" t="s">
        <v>794</v>
      </c>
      <c r="C5" s="21" t="s">
        <v>794</v>
      </c>
      <c r="D5" s="21" t="s">
        <v>794</v>
      </c>
      <c r="E5" s="21" t="s">
        <v>797</v>
      </c>
    </row>
    <row r="6" spans="1:5" x14ac:dyDescent="0.35">
      <c r="A6" s="20" t="s">
        <v>798</v>
      </c>
      <c r="B6" s="21" t="s">
        <v>794</v>
      </c>
      <c r="C6" s="21" t="s">
        <v>799</v>
      </c>
      <c r="D6" s="21" t="s">
        <v>794</v>
      </c>
      <c r="E6" s="21" t="s">
        <v>794</v>
      </c>
    </row>
    <row r="7" spans="1:5" x14ac:dyDescent="0.35">
      <c r="A7" s="20" t="s">
        <v>800</v>
      </c>
      <c r="B7" s="21" t="s">
        <v>794</v>
      </c>
      <c r="C7" s="21" t="s">
        <v>797</v>
      </c>
      <c r="D7" s="21" t="s">
        <v>794</v>
      </c>
      <c r="E7" s="21" t="s">
        <v>794</v>
      </c>
    </row>
    <row r="8" spans="1:5" x14ac:dyDescent="0.35">
      <c r="A8" s="20" t="s">
        <v>801</v>
      </c>
      <c r="B8" s="21" t="s">
        <v>794</v>
      </c>
      <c r="C8" s="21" t="s">
        <v>802</v>
      </c>
      <c r="D8" s="21" t="s">
        <v>794</v>
      </c>
      <c r="E8" s="21" t="s">
        <v>794</v>
      </c>
    </row>
    <row r="9" spans="1:5" x14ac:dyDescent="0.35">
      <c r="A9" s="20" t="s">
        <v>803</v>
      </c>
      <c r="B9" s="21" t="s">
        <v>794</v>
      </c>
      <c r="C9" s="21" t="s">
        <v>804</v>
      </c>
      <c r="D9" s="21" t="s">
        <v>794</v>
      </c>
      <c r="E9" s="21" t="s">
        <v>794</v>
      </c>
    </row>
    <row r="10" spans="1:5" x14ac:dyDescent="0.35">
      <c r="A10" s="20" t="s">
        <v>805</v>
      </c>
      <c r="B10" s="21" t="s">
        <v>794</v>
      </c>
      <c r="C10" s="21" t="s">
        <v>806</v>
      </c>
      <c r="D10" s="21" t="s">
        <v>794</v>
      </c>
      <c r="E10" s="21" t="s">
        <v>794</v>
      </c>
    </row>
    <row r="11" spans="1:5" x14ac:dyDescent="0.35">
      <c r="A11" s="20" t="s">
        <v>807</v>
      </c>
      <c r="B11" s="21" t="s">
        <v>794</v>
      </c>
      <c r="C11" s="21" t="s">
        <v>794</v>
      </c>
      <c r="D11" s="21" t="s">
        <v>794</v>
      </c>
      <c r="E11" s="21" t="s">
        <v>808</v>
      </c>
    </row>
    <row r="12" spans="1:5" x14ac:dyDescent="0.35">
      <c r="A12" s="20" t="s">
        <v>809</v>
      </c>
      <c r="B12" s="21" t="s">
        <v>794</v>
      </c>
      <c r="C12" s="21" t="s">
        <v>794</v>
      </c>
      <c r="D12" s="21" t="s">
        <v>810</v>
      </c>
      <c r="E12" s="21" t="s">
        <v>794</v>
      </c>
    </row>
    <row r="13" spans="1:5" x14ac:dyDescent="0.35">
      <c r="A13" s="20" t="s">
        <v>811</v>
      </c>
      <c r="B13" s="21" t="s">
        <v>794</v>
      </c>
      <c r="C13" s="21" t="s">
        <v>794</v>
      </c>
      <c r="D13" s="21" t="s">
        <v>794</v>
      </c>
      <c r="E13" s="21" t="s">
        <v>812</v>
      </c>
    </row>
    <row r="14" spans="1:5" x14ac:dyDescent="0.35">
      <c r="A14" s="20" t="s">
        <v>813</v>
      </c>
      <c r="B14" s="21" t="s">
        <v>794</v>
      </c>
      <c r="C14" s="21" t="s">
        <v>794</v>
      </c>
      <c r="D14" s="21" t="s">
        <v>814</v>
      </c>
      <c r="E14" s="21" t="s">
        <v>794</v>
      </c>
    </row>
    <row r="15" spans="1:5" ht="15" thickBot="1" x14ac:dyDescent="0.4">
      <c r="A15" s="22" t="s">
        <v>815</v>
      </c>
      <c r="B15" s="23" t="s">
        <v>816</v>
      </c>
      <c r="C15" s="23" t="s">
        <v>794</v>
      </c>
      <c r="D15" s="23" t="s">
        <v>794</v>
      </c>
      <c r="E15" s="23" t="s">
        <v>794</v>
      </c>
    </row>
    <row r="17" spans="1:1" x14ac:dyDescent="0.35">
      <c r="A17" s="24" t="s">
        <v>837</v>
      </c>
    </row>
    <row r="18" spans="1:1" x14ac:dyDescent="0.35">
      <c r="A18" s="24" t="s">
        <v>838</v>
      </c>
    </row>
  </sheetData>
  <mergeCells count="2">
    <mergeCell ref="A2:A3"/>
    <mergeCell ref="B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26F7-F4C9-4D12-9EB8-F8800E74CD61}">
  <dimension ref="A1:J37"/>
  <sheetViews>
    <sheetView zoomScale="85" zoomScaleNormal="85" workbookViewId="0">
      <selection activeCell="D23" sqref="D23"/>
    </sheetView>
  </sheetViews>
  <sheetFormatPr defaultRowHeight="15.5" x14ac:dyDescent="0.35"/>
  <cols>
    <col min="1" max="1" width="29.7265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789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90</v>
      </c>
      <c r="I2" s="8" t="s">
        <v>91</v>
      </c>
      <c r="J2" s="9"/>
    </row>
    <row r="3" spans="1:10" x14ac:dyDescent="0.35">
      <c r="A3" s="11" t="s">
        <v>474</v>
      </c>
      <c r="B3" s="7">
        <v>106</v>
      </c>
      <c r="C3" s="7">
        <f>657-B3</f>
        <v>551</v>
      </c>
      <c r="D3" s="7">
        <f>I6-B3</f>
        <v>304</v>
      </c>
      <c r="E3" s="7">
        <f>I7-B3-C3-D3</f>
        <v>2598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475</v>
      </c>
      <c r="B4" s="7">
        <v>56</v>
      </c>
      <c r="C4" s="7">
        <f>878-B4</f>
        <v>822</v>
      </c>
      <c r="D4" s="7">
        <f>I6-B4</f>
        <v>354</v>
      </c>
      <c r="E4" s="7">
        <f>I7-B4-C4-D4</f>
        <v>2327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476</v>
      </c>
      <c r="B5" s="7">
        <v>16</v>
      </c>
      <c r="C5" s="7">
        <f>105-B5</f>
        <v>89</v>
      </c>
      <c r="D5" s="7">
        <f>I6-B5</f>
        <v>394</v>
      </c>
      <c r="E5" s="7">
        <f>I7-B5-C5-D5</f>
        <v>3060</v>
      </c>
    </row>
    <row r="6" spans="1:10" x14ac:dyDescent="0.35">
      <c r="A6" s="11" t="s">
        <v>477</v>
      </c>
      <c r="B6" s="7">
        <v>9</v>
      </c>
      <c r="C6" s="7">
        <f>170-B6</f>
        <v>161</v>
      </c>
      <c r="D6" s="7">
        <f>I6-B6</f>
        <v>401</v>
      </c>
      <c r="E6" s="7">
        <f>I7-B6-C6-D6</f>
        <v>2988</v>
      </c>
      <c r="H6" s="6" t="s">
        <v>102</v>
      </c>
      <c r="I6" s="7">
        <v>410</v>
      </c>
    </row>
    <row r="7" spans="1:10" x14ac:dyDescent="0.35">
      <c r="A7" s="11" t="s">
        <v>478</v>
      </c>
      <c r="B7" s="7">
        <v>5</v>
      </c>
      <c r="C7" s="7">
        <f>96-B7</f>
        <v>91</v>
      </c>
      <c r="D7" s="7">
        <f>I6-B7</f>
        <v>405</v>
      </c>
      <c r="E7" s="7">
        <f>I7-B7-C7-D7</f>
        <v>3058</v>
      </c>
      <c r="H7" s="6" t="s">
        <v>479</v>
      </c>
      <c r="I7" s="7">
        <v>3559</v>
      </c>
    </row>
    <row r="8" spans="1:10" x14ac:dyDescent="0.35">
      <c r="A8" s="11" t="s">
        <v>480</v>
      </c>
      <c r="B8" s="7">
        <v>16</v>
      </c>
      <c r="C8" s="7">
        <f>140-B8</f>
        <v>124</v>
      </c>
      <c r="D8" s="7">
        <f>I6-B8</f>
        <v>394</v>
      </c>
      <c r="E8" s="7">
        <f>I7-B8-C8-D8</f>
        <v>3025</v>
      </c>
    </row>
    <row r="9" spans="1:10" x14ac:dyDescent="0.35">
      <c r="A9" s="11" t="s">
        <v>481</v>
      </c>
      <c r="B9" s="7">
        <v>22</v>
      </c>
      <c r="C9" s="7">
        <f>224-B9</f>
        <v>202</v>
      </c>
      <c r="D9" s="7">
        <f>I6-B9</f>
        <v>388</v>
      </c>
      <c r="E9" s="7">
        <f>I7-B9-C9-D9</f>
        <v>2947</v>
      </c>
    </row>
    <row r="10" spans="1:10" x14ac:dyDescent="0.35">
      <c r="A10" s="11" t="s">
        <v>482</v>
      </c>
      <c r="B10" s="7">
        <v>2</v>
      </c>
      <c r="C10" s="7">
        <f>70-B10</f>
        <v>68</v>
      </c>
      <c r="D10" s="7">
        <f>I6-B10</f>
        <v>408</v>
      </c>
      <c r="E10" s="7">
        <f>I7-B10-C10-D10</f>
        <v>3081</v>
      </c>
    </row>
    <row r="11" spans="1:10" x14ac:dyDescent="0.35">
      <c r="A11" s="11" t="s">
        <v>483</v>
      </c>
      <c r="B11" s="7">
        <v>19</v>
      </c>
      <c r="C11" s="7">
        <f>121-B11</f>
        <v>102</v>
      </c>
      <c r="D11" s="7">
        <f>I6-B11</f>
        <v>391</v>
      </c>
      <c r="E11" s="7">
        <f>I7-B11-C11-D11</f>
        <v>3047</v>
      </c>
    </row>
    <row r="12" spans="1:10" x14ac:dyDescent="0.35">
      <c r="A12" s="11" t="s">
        <v>484</v>
      </c>
      <c r="B12" s="7">
        <v>44</v>
      </c>
      <c r="C12" s="7">
        <f>366-B12</f>
        <v>322</v>
      </c>
      <c r="D12" s="7">
        <f>I6-B12</f>
        <v>366</v>
      </c>
      <c r="E12" s="7">
        <f>I7-B12-C12-D12</f>
        <v>2827</v>
      </c>
    </row>
    <row r="13" spans="1:10" x14ac:dyDescent="0.35">
      <c r="A13" s="11" t="s">
        <v>485</v>
      </c>
      <c r="B13" s="7">
        <v>23</v>
      </c>
      <c r="C13" s="7">
        <f>281-B13</f>
        <v>258</v>
      </c>
      <c r="D13" s="7">
        <f>I6-B13</f>
        <v>387</v>
      </c>
      <c r="E13" s="7">
        <f>I7-B13-C13-D13</f>
        <v>2891</v>
      </c>
    </row>
    <row r="14" spans="1:10" x14ac:dyDescent="0.35">
      <c r="A14" s="11" t="s">
        <v>486</v>
      </c>
      <c r="B14" s="7">
        <v>6</v>
      </c>
      <c r="C14" s="7">
        <f>94-B14</f>
        <v>88</v>
      </c>
      <c r="D14" s="7">
        <f>I6-B14</f>
        <v>404</v>
      </c>
      <c r="E14" s="7">
        <f>I7-B14-C14-D14</f>
        <v>3061</v>
      </c>
    </row>
    <row r="15" spans="1:10" x14ac:dyDescent="0.35">
      <c r="A15" s="11" t="s">
        <v>487</v>
      </c>
      <c r="B15" s="7">
        <v>7</v>
      </c>
      <c r="C15" s="7">
        <f>66-B15</f>
        <v>59</v>
      </c>
      <c r="D15" s="7">
        <f>I6-B15</f>
        <v>403</v>
      </c>
      <c r="E15" s="7">
        <f>I7-B15-C15-D15</f>
        <v>3090</v>
      </c>
    </row>
    <row r="16" spans="1:10" x14ac:dyDescent="0.35">
      <c r="A16" s="11" t="s">
        <v>488</v>
      </c>
      <c r="B16" s="7">
        <v>1</v>
      </c>
      <c r="C16" s="7">
        <f>59-B16</f>
        <v>58</v>
      </c>
      <c r="D16" s="7">
        <f>I6-B16</f>
        <v>409</v>
      </c>
      <c r="E16" s="7">
        <f>I7-B16-C16-D16</f>
        <v>3091</v>
      </c>
    </row>
    <row r="17" spans="1:5" x14ac:dyDescent="0.35">
      <c r="A17" s="11" t="s">
        <v>489</v>
      </c>
      <c r="B17" s="7">
        <v>4</v>
      </c>
      <c r="C17" s="7">
        <f>45-B17</f>
        <v>41</v>
      </c>
      <c r="D17" s="7">
        <f>I6-B17</f>
        <v>406</v>
      </c>
      <c r="E17" s="7">
        <f>I7-B17-C17-D17</f>
        <v>3108</v>
      </c>
    </row>
    <row r="18" spans="1:5" x14ac:dyDescent="0.35">
      <c r="A18" s="11" t="s">
        <v>490</v>
      </c>
      <c r="B18" s="7">
        <v>5</v>
      </c>
      <c r="C18" s="7">
        <f>41-B18</f>
        <v>36</v>
      </c>
      <c r="D18" s="7">
        <f>I6-B18</f>
        <v>405</v>
      </c>
      <c r="E18" s="7">
        <f>I7-B18-C18-D18</f>
        <v>3113</v>
      </c>
    </row>
    <row r="19" spans="1:5" x14ac:dyDescent="0.35">
      <c r="A19" s="11" t="s">
        <v>491</v>
      </c>
      <c r="B19" s="7">
        <v>7</v>
      </c>
      <c r="C19" s="7">
        <f>124-B19</f>
        <v>117</v>
      </c>
      <c r="D19" s="7">
        <f>I6-B19</f>
        <v>403</v>
      </c>
      <c r="E19" s="7">
        <f>I7-B19-C19-D19</f>
        <v>3032</v>
      </c>
    </row>
    <row r="20" spans="1:5" x14ac:dyDescent="0.35">
      <c r="A20" s="11" t="s">
        <v>492</v>
      </c>
      <c r="B20" s="7">
        <v>10</v>
      </c>
      <c r="C20" s="7">
        <f>122-B20</f>
        <v>112</v>
      </c>
      <c r="D20" s="7">
        <f>I6-B20</f>
        <v>400</v>
      </c>
      <c r="E20" s="7">
        <f>I7-B20-C20-D20</f>
        <v>3037</v>
      </c>
    </row>
    <row r="21" spans="1:5" x14ac:dyDescent="0.35">
      <c r="A21" s="11" t="s">
        <v>493</v>
      </c>
      <c r="B21" s="7">
        <v>8</v>
      </c>
      <c r="C21" s="7">
        <f>71-B21</f>
        <v>63</v>
      </c>
      <c r="D21" s="7">
        <f>I6-B21</f>
        <v>402</v>
      </c>
      <c r="E21" s="7">
        <f>I7-B21-C21-D21</f>
        <v>3086</v>
      </c>
    </row>
    <row r="22" spans="1:5" x14ac:dyDescent="0.35">
      <c r="A22" s="11" t="s">
        <v>494</v>
      </c>
      <c r="B22" s="7">
        <v>21</v>
      </c>
      <c r="C22" s="7">
        <f>230-B22</f>
        <v>209</v>
      </c>
      <c r="D22" s="7">
        <f>I6-B22</f>
        <v>389</v>
      </c>
      <c r="E22" s="7">
        <f>I7-B22-C22-D22</f>
        <v>2940</v>
      </c>
    </row>
    <row r="23" spans="1:5" x14ac:dyDescent="0.35">
      <c r="A23" s="11" t="s">
        <v>495</v>
      </c>
      <c r="B23" s="7">
        <v>17</v>
      </c>
      <c r="C23" s="7">
        <f>202-B23</f>
        <v>185</v>
      </c>
      <c r="D23" s="7">
        <f>I6-B23</f>
        <v>393</v>
      </c>
      <c r="E23" s="7">
        <f>I7-B23-C23-D23</f>
        <v>2964</v>
      </c>
    </row>
    <row r="24" spans="1:5" x14ac:dyDescent="0.35">
      <c r="A24" s="11" t="s">
        <v>496</v>
      </c>
      <c r="B24" s="7">
        <v>31</v>
      </c>
      <c r="C24" s="7">
        <f>195-B24</f>
        <v>164</v>
      </c>
      <c r="D24" s="7">
        <f>I6-B24</f>
        <v>379</v>
      </c>
      <c r="E24" s="7">
        <f>I7-B24-C24-D24</f>
        <v>2985</v>
      </c>
    </row>
    <row r="25" spans="1:5" x14ac:dyDescent="0.35">
      <c r="A25" s="11" t="s">
        <v>497</v>
      </c>
      <c r="B25" s="7">
        <v>13</v>
      </c>
      <c r="C25" s="7">
        <f>138-B25</f>
        <v>125</v>
      </c>
      <c r="D25" s="7">
        <f>I6-B25</f>
        <v>397</v>
      </c>
      <c r="E25" s="7">
        <f>I7-B25-C25-D25</f>
        <v>3024</v>
      </c>
    </row>
    <row r="26" spans="1:5" x14ac:dyDescent="0.35">
      <c r="A26" s="11" t="s">
        <v>498</v>
      </c>
      <c r="B26" s="7">
        <v>37</v>
      </c>
      <c r="C26" s="7">
        <f>177-B26</f>
        <v>140</v>
      </c>
      <c r="D26" s="7">
        <f>I6-B26</f>
        <v>373</v>
      </c>
      <c r="E26" s="7">
        <f>I7-B26-C26-D26</f>
        <v>3009</v>
      </c>
    </row>
    <row r="27" spans="1:5" x14ac:dyDescent="0.35">
      <c r="A27" s="11" t="s">
        <v>499</v>
      </c>
      <c r="B27" s="7">
        <v>27</v>
      </c>
      <c r="C27" s="7">
        <f>297-B27</f>
        <v>270</v>
      </c>
      <c r="D27" s="7">
        <f>I6-B27</f>
        <v>383</v>
      </c>
      <c r="E27" s="7">
        <f>I7-B27-C27-D27</f>
        <v>2879</v>
      </c>
    </row>
    <row r="28" spans="1:5" x14ac:dyDescent="0.35">
      <c r="A28" s="11" t="s">
        <v>500</v>
      </c>
      <c r="B28" s="7">
        <v>61</v>
      </c>
      <c r="C28" s="7">
        <f>531-B28</f>
        <v>470</v>
      </c>
      <c r="D28" s="7">
        <f>I6-B28</f>
        <v>349</v>
      </c>
      <c r="E28" s="7">
        <f>I7-B28-C28-D28</f>
        <v>2679</v>
      </c>
    </row>
    <row r="29" spans="1:5" x14ac:dyDescent="0.35">
      <c r="A29" s="11" t="s">
        <v>501</v>
      </c>
      <c r="B29" s="7">
        <v>58</v>
      </c>
      <c r="C29" s="7">
        <f>315-B29</f>
        <v>257</v>
      </c>
      <c r="D29" s="7">
        <f>I6-B29</f>
        <v>352</v>
      </c>
      <c r="E29" s="7">
        <f>I7-B29-C29-D29</f>
        <v>2892</v>
      </c>
    </row>
    <row r="30" spans="1:5" x14ac:dyDescent="0.35">
      <c r="A30" s="11" t="s">
        <v>502</v>
      </c>
      <c r="B30" s="7">
        <v>26</v>
      </c>
      <c r="C30" s="7">
        <f>128-B30</f>
        <v>102</v>
      </c>
      <c r="D30" s="7">
        <f>I6-B30</f>
        <v>384</v>
      </c>
      <c r="E30" s="7">
        <f>I7-B30-C30-D30</f>
        <v>3047</v>
      </c>
    </row>
    <row r="31" spans="1:5" x14ac:dyDescent="0.35">
      <c r="A31" s="11" t="s">
        <v>503</v>
      </c>
      <c r="B31" s="7">
        <v>4</v>
      </c>
      <c r="C31" s="7">
        <f>26-B31</f>
        <v>22</v>
      </c>
      <c r="D31" s="7">
        <f>I6-B31</f>
        <v>406</v>
      </c>
      <c r="E31" s="7">
        <f>I7-B31-C31-D31</f>
        <v>3127</v>
      </c>
    </row>
    <row r="32" spans="1:5" x14ac:dyDescent="0.35">
      <c r="A32" s="11" t="s">
        <v>504</v>
      </c>
      <c r="B32" s="7">
        <v>13</v>
      </c>
      <c r="C32" s="7">
        <f>64-B32</f>
        <v>51</v>
      </c>
      <c r="D32" s="7">
        <f>I6-B32</f>
        <v>397</v>
      </c>
      <c r="E32" s="7">
        <f>I7-B32-C32-D32</f>
        <v>3098</v>
      </c>
    </row>
    <row r="33" spans="1:5" x14ac:dyDescent="0.35">
      <c r="A33" s="11" t="s">
        <v>505</v>
      </c>
      <c r="B33" s="7">
        <v>2</v>
      </c>
      <c r="C33" s="7">
        <f>6-B33</f>
        <v>4</v>
      </c>
      <c r="D33" s="7">
        <f>I6-B33</f>
        <v>408</v>
      </c>
      <c r="E33" s="7">
        <f>I7-B33-C33-D33</f>
        <v>3145</v>
      </c>
    </row>
    <row r="34" spans="1:5" x14ac:dyDescent="0.35">
      <c r="A34" s="11" t="s">
        <v>506</v>
      </c>
      <c r="B34" s="7">
        <v>2</v>
      </c>
      <c r="C34" s="7">
        <f>19-B34</f>
        <v>17</v>
      </c>
      <c r="D34" s="7">
        <f>I6-B34</f>
        <v>408</v>
      </c>
      <c r="E34" s="7">
        <f>I7-B34-C34-D34</f>
        <v>3132</v>
      </c>
    </row>
    <row r="35" spans="1:5" x14ac:dyDescent="0.35">
      <c r="A35" s="11" t="s">
        <v>507</v>
      </c>
      <c r="B35" s="7">
        <v>0</v>
      </c>
      <c r="C35" s="7">
        <f>1-B35</f>
        <v>1</v>
      </c>
      <c r="D35" s="7">
        <f>I6-B35</f>
        <v>410</v>
      </c>
      <c r="E35" s="7">
        <f>I7-B35-C35-D35</f>
        <v>3148</v>
      </c>
    </row>
    <row r="36" spans="1:5" x14ac:dyDescent="0.35">
      <c r="A36" s="11" t="s">
        <v>508</v>
      </c>
      <c r="B36" s="7">
        <v>15</v>
      </c>
      <c r="C36" s="7">
        <f>99-B36</f>
        <v>84</v>
      </c>
      <c r="D36" s="7">
        <f>I6-B36</f>
        <v>395</v>
      </c>
      <c r="E36" s="7">
        <f>I7-B36-C36-D36</f>
        <v>3065</v>
      </c>
    </row>
    <row r="37" spans="1:5" x14ac:dyDescent="0.35">
      <c r="A37" s="11" t="s">
        <v>509</v>
      </c>
      <c r="B37" s="7">
        <v>7</v>
      </c>
      <c r="C37" s="7">
        <f>73-B37</f>
        <v>66</v>
      </c>
      <c r="D37" s="7">
        <f>I6-B37</f>
        <v>403</v>
      </c>
      <c r="E37" s="7">
        <f>I7-B37-C37-D37</f>
        <v>3083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42B9-54DD-4B92-8E4C-B27FCDA5D69B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788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135</v>
      </c>
      <c r="I2" s="8" t="s">
        <v>136</v>
      </c>
      <c r="J2" s="9"/>
    </row>
    <row r="3" spans="1:10" x14ac:dyDescent="0.35">
      <c r="A3" s="11" t="s">
        <v>510</v>
      </c>
      <c r="B3" s="7">
        <v>180</v>
      </c>
      <c r="C3" s="7">
        <f>657-B3</f>
        <v>477</v>
      </c>
      <c r="D3" s="7">
        <f>I6-B3</f>
        <v>529</v>
      </c>
      <c r="E3" s="7">
        <f>I7-B3-C3-D3</f>
        <v>2373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511</v>
      </c>
      <c r="B4" s="7">
        <v>70</v>
      </c>
      <c r="C4" s="7">
        <f>878-B4</f>
        <v>808</v>
      </c>
      <c r="D4" s="7">
        <f>I6-B4</f>
        <v>639</v>
      </c>
      <c r="E4" s="7">
        <f>I7-B4-C4-D4</f>
        <v>2042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512</v>
      </c>
      <c r="B5" s="7">
        <v>29</v>
      </c>
      <c r="C5" s="7">
        <f>105-B5</f>
        <v>76</v>
      </c>
      <c r="D5" s="7">
        <f>I6-B5</f>
        <v>680</v>
      </c>
      <c r="E5" s="7">
        <f>I7-B5-C5-D5</f>
        <v>2774</v>
      </c>
    </row>
    <row r="6" spans="1:10" x14ac:dyDescent="0.35">
      <c r="A6" s="11" t="s">
        <v>513</v>
      </c>
      <c r="B6" s="7">
        <v>62</v>
      </c>
      <c r="C6" s="7">
        <f>170-B6</f>
        <v>108</v>
      </c>
      <c r="D6" s="7">
        <f>I6-B6</f>
        <v>647</v>
      </c>
      <c r="E6" s="7">
        <f>I7-B6-C6-D6</f>
        <v>2742</v>
      </c>
      <c r="H6" s="6" t="s">
        <v>102</v>
      </c>
      <c r="I6" s="7">
        <v>709</v>
      </c>
    </row>
    <row r="7" spans="1:10" x14ac:dyDescent="0.35">
      <c r="A7" s="11" t="s">
        <v>514</v>
      </c>
      <c r="B7" s="7">
        <v>58</v>
      </c>
      <c r="C7" s="7">
        <f>96-B7</f>
        <v>38</v>
      </c>
      <c r="D7" s="7">
        <f>I6-B7</f>
        <v>651</v>
      </c>
      <c r="E7" s="7">
        <f>I7-B7-C7-D7</f>
        <v>2812</v>
      </c>
      <c r="H7" s="6" t="s">
        <v>479</v>
      </c>
      <c r="I7" s="7">
        <v>3559</v>
      </c>
    </row>
    <row r="8" spans="1:10" x14ac:dyDescent="0.35">
      <c r="A8" s="11" t="s">
        <v>515</v>
      </c>
      <c r="B8" s="7">
        <v>11</v>
      </c>
      <c r="C8" s="7">
        <f>140-B8</f>
        <v>129</v>
      </c>
      <c r="D8" s="7">
        <f>I6-B8</f>
        <v>698</v>
      </c>
      <c r="E8" s="7">
        <f>I7-B8-C8-D8</f>
        <v>2721</v>
      </c>
    </row>
    <row r="9" spans="1:10" x14ac:dyDescent="0.35">
      <c r="A9" s="11" t="s">
        <v>516</v>
      </c>
      <c r="B9" s="7">
        <v>52</v>
      </c>
      <c r="C9" s="7">
        <f>224-B9</f>
        <v>172</v>
      </c>
      <c r="D9" s="7">
        <f>I6-B9</f>
        <v>657</v>
      </c>
      <c r="E9" s="7">
        <f>I7-B9-C9-D9</f>
        <v>2678</v>
      </c>
    </row>
    <row r="10" spans="1:10" x14ac:dyDescent="0.35">
      <c r="A10" s="11" t="s">
        <v>517</v>
      </c>
      <c r="B10" s="7">
        <v>3</v>
      </c>
      <c r="C10" s="7">
        <f>70-B10</f>
        <v>67</v>
      </c>
      <c r="D10" s="7">
        <f>I6-B10</f>
        <v>706</v>
      </c>
      <c r="E10" s="7">
        <f>I7-B10-C10-D10</f>
        <v>2783</v>
      </c>
    </row>
    <row r="11" spans="1:10" x14ac:dyDescent="0.35">
      <c r="A11" s="11" t="s">
        <v>518</v>
      </c>
      <c r="B11" s="7">
        <v>13</v>
      </c>
      <c r="C11" s="7">
        <f>121-B11</f>
        <v>108</v>
      </c>
      <c r="D11" s="7">
        <f>I6-B11</f>
        <v>696</v>
      </c>
      <c r="E11" s="7">
        <f>I7-B11-C11-D11</f>
        <v>2742</v>
      </c>
    </row>
    <row r="12" spans="1:10" x14ac:dyDescent="0.35">
      <c r="A12" s="11" t="s">
        <v>519</v>
      </c>
      <c r="B12" s="7">
        <v>99</v>
      </c>
      <c r="C12" s="7">
        <f>366-B12</f>
        <v>267</v>
      </c>
      <c r="D12" s="7">
        <f>I6-B12</f>
        <v>610</v>
      </c>
      <c r="E12" s="7">
        <f>I7-B12-C12-D12</f>
        <v>2583</v>
      </c>
    </row>
    <row r="13" spans="1:10" x14ac:dyDescent="0.35">
      <c r="A13" s="11" t="s">
        <v>520</v>
      </c>
      <c r="B13" s="7">
        <v>44</v>
      </c>
      <c r="C13" s="7">
        <f>281-B13</f>
        <v>237</v>
      </c>
      <c r="D13" s="7">
        <f>I6-B13</f>
        <v>665</v>
      </c>
      <c r="E13" s="7">
        <f>I7-B13-C13-D13</f>
        <v>2613</v>
      </c>
    </row>
    <row r="14" spans="1:10" x14ac:dyDescent="0.35">
      <c r="A14" s="11" t="s">
        <v>521</v>
      </c>
      <c r="B14" s="7">
        <v>26</v>
      </c>
      <c r="C14" s="7">
        <f>94-B14</f>
        <v>68</v>
      </c>
      <c r="D14" s="7">
        <f>I6-B14</f>
        <v>683</v>
      </c>
      <c r="E14" s="7">
        <f>I7-B14-C14-D14</f>
        <v>2782</v>
      </c>
    </row>
    <row r="15" spans="1:10" x14ac:dyDescent="0.35">
      <c r="A15" s="11" t="s">
        <v>522</v>
      </c>
      <c r="B15" s="7">
        <v>14</v>
      </c>
      <c r="C15" s="7">
        <f>66-B15</f>
        <v>52</v>
      </c>
      <c r="D15" s="7">
        <f>I6-B15</f>
        <v>695</v>
      </c>
      <c r="E15" s="7">
        <f>I7-B15-C15-D15</f>
        <v>2798</v>
      </c>
    </row>
    <row r="16" spans="1:10" x14ac:dyDescent="0.35">
      <c r="A16" s="11" t="s">
        <v>523</v>
      </c>
      <c r="B16" s="7">
        <v>12</v>
      </c>
      <c r="C16" s="7">
        <f>59-B16</f>
        <v>47</v>
      </c>
      <c r="D16" s="7">
        <f>I6-B16</f>
        <v>697</v>
      </c>
      <c r="E16" s="7">
        <f>I7-B16-C16-D16</f>
        <v>2803</v>
      </c>
    </row>
    <row r="17" spans="1:5" x14ac:dyDescent="0.35">
      <c r="A17" s="11" t="s">
        <v>524</v>
      </c>
      <c r="B17" s="7">
        <v>12</v>
      </c>
      <c r="C17" s="7">
        <f>45-B17</f>
        <v>33</v>
      </c>
      <c r="D17" s="7">
        <f>I6-B17</f>
        <v>697</v>
      </c>
      <c r="E17" s="7">
        <f>I7-B17-C17-D17</f>
        <v>2817</v>
      </c>
    </row>
    <row r="18" spans="1:5" x14ac:dyDescent="0.35">
      <c r="A18" s="11" t="s">
        <v>525</v>
      </c>
      <c r="B18" s="7">
        <v>7</v>
      </c>
      <c r="C18" s="7">
        <f>41-B18</f>
        <v>34</v>
      </c>
      <c r="D18" s="7">
        <f>I6-B18</f>
        <v>702</v>
      </c>
      <c r="E18" s="7">
        <f>I7-B18-C18-D18</f>
        <v>2816</v>
      </c>
    </row>
    <row r="19" spans="1:5" x14ac:dyDescent="0.35">
      <c r="A19" s="11" t="s">
        <v>526</v>
      </c>
      <c r="B19" s="7">
        <v>15</v>
      </c>
      <c r="C19" s="7">
        <f>124-B19</f>
        <v>109</v>
      </c>
      <c r="D19" s="7">
        <f>I6-B19</f>
        <v>694</v>
      </c>
      <c r="E19" s="7">
        <f>I7-B19-C19-D19</f>
        <v>2741</v>
      </c>
    </row>
    <row r="20" spans="1:5" x14ac:dyDescent="0.35">
      <c r="A20" s="11" t="s">
        <v>527</v>
      </c>
      <c r="B20" s="7">
        <v>46</v>
      </c>
      <c r="C20" s="7">
        <f>122-B20</f>
        <v>76</v>
      </c>
      <c r="D20" s="7">
        <f>I6-B20</f>
        <v>663</v>
      </c>
      <c r="E20" s="7">
        <f>I7-B20-C20-D20</f>
        <v>2774</v>
      </c>
    </row>
    <row r="21" spans="1:5" x14ac:dyDescent="0.35">
      <c r="A21" s="11" t="s">
        <v>528</v>
      </c>
      <c r="B21" s="7">
        <v>8</v>
      </c>
      <c r="C21" s="7">
        <f>71-B21</f>
        <v>63</v>
      </c>
      <c r="D21" s="7">
        <f>I6-B21</f>
        <v>701</v>
      </c>
      <c r="E21" s="7">
        <f>I7-B21-C21-D21</f>
        <v>2787</v>
      </c>
    </row>
    <row r="22" spans="1:5" x14ac:dyDescent="0.35">
      <c r="A22" s="11" t="s">
        <v>529</v>
      </c>
      <c r="B22" s="7">
        <v>86</v>
      </c>
      <c r="C22" s="7">
        <f>230-B22</f>
        <v>144</v>
      </c>
      <c r="D22" s="7">
        <f>I6-B22</f>
        <v>623</v>
      </c>
      <c r="E22" s="7">
        <f>I7-B22-C22-D22</f>
        <v>2706</v>
      </c>
    </row>
    <row r="23" spans="1:5" x14ac:dyDescent="0.35">
      <c r="A23" s="11" t="s">
        <v>530</v>
      </c>
      <c r="B23" s="7">
        <v>33</v>
      </c>
      <c r="C23" s="7">
        <f>202-B23</f>
        <v>169</v>
      </c>
      <c r="D23" s="7">
        <f>I6-B23</f>
        <v>676</v>
      </c>
      <c r="E23" s="7">
        <f>I7-B23-C23-D23</f>
        <v>2681</v>
      </c>
    </row>
    <row r="24" spans="1:5" x14ac:dyDescent="0.35">
      <c r="A24" s="11" t="s">
        <v>531</v>
      </c>
      <c r="B24" s="7">
        <v>18</v>
      </c>
      <c r="C24" s="7">
        <f>195-B24</f>
        <v>177</v>
      </c>
      <c r="D24" s="7">
        <f>I6-B24</f>
        <v>691</v>
      </c>
      <c r="E24" s="7">
        <f>I7-B24-C24-D24</f>
        <v>2673</v>
      </c>
    </row>
    <row r="25" spans="1:5" x14ac:dyDescent="0.35">
      <c r="A25" s="11" t="s">
        <v>532</v>
      </c>
      <c r="B25" s="7">
        <v>54</v>
      </c>
      <c r="C25" s="7">
        <f>138-B25</f>
        <v>84</v>
      </c>
      <c r="D25" s="7">
        <f>I6-B25</f>
        <v>655</v>
      </c>
      <c r="E25" s="7">
        <f>I7-B25-C25-D25</f>
        <v>2766</v>
      </c>
    </row>
    <row r="26" spans="1:5" x14ac:dyDescent="0.35">
      <c r="A26" s="11" t="s">
        <v>533</v>
      </c>
      <c r="B26" s="7">
        <v>46</v>
      </c>
      <c r="C26" s="7">
        <f>177-B26</f>
        <v>131</v>
      </c>
      <c r="D26" s="7">
        <f>I6-B26</f>
        <v>663</v>
      </c>
      <c r="E26" s="7">
        <f>I7-B26-C26-D26</f>
        <v>2719</v>
      </c>
    </row>
    <row r="27" spans="1:5" x14ac:dyDescent="0.35">
      <c r="A27" s="11" t="s">
        <v>534</v>
      </c>
      <c r="B27" s="7">
        <v>32</v>
      </c>
      <c r="C27" s="7">
        <f>297-B27</f>
        <v>265</v>
      </c>
      <c r="D27" s="7">
        <f>I6-B27</f>
        <v>677</v>
      </c>
      <c r="E27" s="7">
        <f>I7-B27-C27-D27</f>
        <v>2585</v>
      </c>
    </row>
    <row r="28" spans="1:5" x14ac:dyDescent="0.35">
      <c r="A28" s="11" t="s">
        <v>535</v>
      </c>
      <c r="B28" s="7">
        <v>126</v>
      </c>
      <c r="C28" s="7">
        <f>531-B28</f>
        <v>405</v>
      </c>
      <c r="D28" s="7">
        <f>I6-B28</f>
        <v>583</v>
      </c>
      <c r="E28" s="7">
        <f>I7-B28-C28-D28</f>
        <v>2445</v>
      </c>
    </row>
    <row r="29" spans="1:5" x14ac:dyDescent="0.35">
      <c r="A29" s="11" t="s">
        <v>536</v>
      </c>
      <c r="B29" s="7">
        <v>55</v>
      </c>
      <c r="C29" s="7">
        <f>315-B29</f>
        <v>260</v>
      </c>
      <c r="D29" s="7">
        <f>I6-B29</f>
        <v>654</v>
      </c>
      <c r="E29" s="7">
        <f>I7-B29-C29-D29</f>
        <v>2590</v>
      </c>
    </row>
    <row r="30" spans="1:5" x14ac:dyDescent="0.35">
      <c r="A30" s="11" t="s">
        <v>537</v>
      </c>
      <c r="B30" s="7">
        <v>29</v>
      </c>
      <c r="C30" s="7">
        <f>128-B30</f>
        <v>99</v>
      </c>
      <c r="D30" s="7">
        <f>I6-B30</f>
        <v>680</v>
      </c>
      <c r="E30" s="7">
        <f>I7-B30-C30-D30</f>
        <v>2751</v>
      </c>
    </row>
    <row r="31" spans="1:5" x14ac:dyDescent="0.35">
      <c r="A31" s="11" t="s">
        <v>538</v>
      </c>
      <c r="B31" s="7">
        <v>2</v>
      </c>
      <c r="C31" s="7">
        <f>26-B31</f>
        <v>24</v>
      </c>
      <c r="D31" s="7">
        <f>I6-B31</f>
        <v>707</v>
      </c>
      <c r="E31" s="7">
        <f>I7-B31-C31-D31</f>
        <v>2826</v>
      </c>
    </row>
    <row r="32" spans="1:5" x14ac:dyDescent="0.35">
      <c r="A32" s="11" t="s">
        <v>539</v>
      </c>
      <c r="B32" s="7">
        <v>15</v>
      </c>
      <c r="C32" s="7">
        <f>64-B32</f>
        <v>49</v>
      </c>
      <c r="D32" s="7">
        <f>I6-B32</f>
        <v>694</v>
      </c>
      <c r="E32" s="7">
        <f>I7-B32-C32-D32</f>
        <v>2801</v>
      </c>
    </row>
    <row r="33" spans="1:5" x14ac:dyDescent="0.35">
      <c r="A33" s="11" t="s">
        <v>540</v>
      </c>
      <c r="B33" s="7">
        <v>0</v>
      </c>
      <c r="C33" s="7">
        <f>6-B33</f>
        <v>6</v>
      </c>
      <c r="D33" s="7">
        <f>I6-B33</f>
        <v>709</v>
      </c>
      <c r="E33" s="7">
        <f>I7-B33-C33-D33</f>
        <v>2844</v>
      </c>
    </row>
    <row r="34" spans="1:5" x14ac:dyDescent="0.35">
      <c r="A34" s="11" t="s">
        <v>541</v>
      </c>
      <c r="B34" s="7">
        <v>9</v>
      </c>
      <c r="C34" s="7">
        <f>19-B34</f>
        <v>10</v>
      </c>
      <c r="D34" s="7">
        <f>I6-B34</f>
        <v>700</v>
      </c>
      <c r="E34" s="7">
        <f>I7-B34-C34-D34</f>
        <v>2840</v>
      </c>
    </row>
    <row r="35" spans="1:5" x14ac:dyDescent="0.35">
      <c r="A35" s="11" t="s">
        <v>542</v>
      </c>
      <c r="B35" s="7">
        <v>0</v>
      </c>
      <c r="C35" s="7">
        <f>1-B35</f>
        <v>1</v>
      </c>
      <c r="D35" s="7">
        <f>I6-B35</f>
        <v>709</v>
      </c>
      <c r="E35" s="7">
        <f>I7-B35-C35-D35</f>
        <v>2849</v>
      </c>
    </row>
    <row r="36" spans="1:5" x14ac:dyDescent="0.35">
      <c r="A36" s="11" t="s">
        <v>543</v>
      </c>
      <c r="B36" s="7">
        <v>25</v>
      </c>
      <c r="C36" s="7">
        <f>99-B36</f>
        <v>74</v>
      </c>
      <c r="D36" s="7">
        <f>I6-B36</f>
        <v>684</v>
      </c>
      <c r="E36" s="7">
        <f>I7-B36-C36-D36</f>
        <v>2776</v>
      </c>
    </row>
    <row r="37" spans="1:5" x14ac:dyDescent="0.35">
      <c r="A37" s="11" t="s">
        <v>544</v>
      </c>
      <c r="B37" s="7">
        <v>5</v>
      </c>
      <c r="C37" s="7">
        <f>73-B37</f>
        <v>68</v>
      </c>
      <c r="D37" s="7">
        <f>I6-B37</f>
        <v>704</v>
      </c>
      <c r="E37" s="7">
        <f>I7-B37-C37-D37</f>
        <v>2782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9D88-9B9D-48AD-A988-FD679CA50173}">
  <dimension ref="A1:J37"/>
  <sheetViews>
    <sheetView zoomScale="85" zoomScaleNormal="85" workbookViewId="0"/>
  </sheetViews>
  <sheetFormatPr defaultRowHeight="15.5" x14ac:dyDescent="0.35"/>
  <cols>
    <col min="1" max="1" width="31.179687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787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172</v>
      </c>
      <c r="I2" s="8" t="s">
        <v>173</v>
      </c>
      <c r="J2" s="9"/>
    </row>
    <row r="3" spans="1:10" x14ac:dyDescent="0.35">
      <c r="A3" s="11" t="s">
        <v>545</v>
      </c>
      <c r="B3" s="7">
        <v>56</v>
      </c>
      <c r="C3" s="7">
        <f>657-B3</f>
        <v>601</v>
      </c>
      <c r="D3" s="7">
        <f>I6-B3</f>
        <v>198</v>
      </c>
      <c r="E3" s="7">
        <f>I7-B3-C3-D3</f>
        <v>2704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546</v>
      </c>
      <c r="B4" s="7">
        <v>42</v>
      </c>
      <c r="C4" s="7">
        <f>878-B4</f>
        <v>836</v>
      </c>
      <c r="D4" s="7">
        <f>I6-B4</f>
        <v>212</v>
      </c>
      <c r="E4" s="7">
        <f>I7-B4-C4-D4</f>
        <v>2469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547</v>
      </c>
      <c r="B5" s="7">
        <v>3</v>
      </c>
      <c r="C5" s="7">
        <f>105-B5</f>
        <v>102</v>
      </c>
      <c r="D5" s="7">
        <f>I6-B5</f>
        <v>251</v>
      </c>
      <c r="E5" s="7">
        <f>I7-B5-C5-D5</f>
        <v>3203</v>
      </c>
    </row>
    <row r="6" spans="1:10" x14ac:dyDescent="0.35">
      <c r="A6" s="11" t="s">
        <v>548</v>
      </c>
      <c r="B6" s="7">
        <v>23</v>
      </c>
      <c r="C6" s="7">
        <f>170-B6</f>
        <v>147</v>
      </c>
      <c r="D6" s="7">
        <f>I6-B6</f>
        <v>231</v>
      </c>
      <c r="E6" s="7">
        <f>I7-B6-C6-D6</f>
        <v>3158</v>
      </c>
      <c r="H6" s="6" t="s">
        <v>102</v>
      </c>
      <c r="I6" s="7">
        <v>254</v>
      </c>
    </row>
    <row r="7" spans="1:10" x14ac:dyDescent="0.35">
      <c r="A7" s="11" t="s">
        <v>549</v>
      </c>
      <c r="B7" s="7">
        <v>20</v>
      </c>
      <c r="C7" s="7">
        <f>96-B7</f>
        <v>76</v>
      </c>
      <c r="D7" s="7">
        <f>I6-B7</f>
        <v>234</v>
      </c>
      <c r="E7" s="7">
        <f>I7-B7-C7-D7</f>
        <v>3229</v>
      </c>
      <c r="H7" s="6" t="s">
        <v>479</v>
      </c>
      <c r="I7" s="7">
        <v>3559</v>
      </c>
    </row>
    <row r="8" spans="1:10" x14ac:dyDescent="0.35">
      <c r="A8" s="11" t="s">
        <v>550</v>
      </c>
      <c r="B8" s="7">
        <v>13</v>
      </c>
      <c r="C8" s="7">
        <f>140-B8</f>
        <v>127</v>
      </c>
      <c r="D8" s="7">
        <f>I6-B8</f>
        <v>241</v>
      </c>
      <c r="E8" s="7">
        <f>I7-B8-C8-D8</f>
        <v>3178</v>
      </c>
    </row>
    <row r="9" spans="1:10" x14ac:dyDescent="0.35">
      <c r="A9" s="11" t="s">
        <v>551</v>
      </c>
      <c r="B9" s="7">
        <v>22</v>
      </c>
      <c r="C9" s="7">
        <f>224-B9</f>
        <v>202</v>
      </c>
      <c r="D9" s="7">
        <f>I6-B9</f>
        <v>232</v>
      </c>
      <c r="E9" s="7">
        <f>I7-B9-C9-D9</f>
        <v>3103</v>
      </c>
    </row>
    <row r="10" spans="1:10" x14ac:dyDescent="0.35">
      <c r="A10" s="11" t="s">
        <v>552</v>
      </c>
      <c r="B10" s="7">
        <v>7</v>
      </c>
      <c r="C10" s="7">
        <f>70-B10</f>
        <v>63</v>
      </c>
      <c r="D10" s="7">
        <f>I6-B10</f>
        <v>247</v>
      </c>
      <c r="E10" s="7">
        <f>I7-B10-C10-D10</f>
        <v>3242</v>
      </c>
    </row>
    <row r="11" spans="1:10" x14ac:dyDescent="0.35">
      <c r="A11" s="11" t="s">
        <v>553</v>
      </c>
      <c r="B11" s="7">
        <v>10</v>
      </c>
      <c r="C11" s="7">
        <f>121-B11</f>
        <v>111</v>
      </c>
      <c r="D11" s="7">
        <f>I6-B11</f>
        <v>244</v>
      </c>
      <c r="E11" s="7">
        <f>I7-B11-C11-D11</f>
        <v>3194</v>
      </c>
    </row>
    <row r="12" spans="1:10" x14ac:dyDescent="0.35">
      <c r="A12" s="11" t="s">
        <v>554</v>
      </c>
      <c r="B12" s="7">
        <v>36</v>
      </c>
      <c r="C12" s="7">
        <f>366-B12</f>
        <v>330</v>
      </c>
      <c r="D12" s="7">
        <f>I6-B12</f>
        <v>218</v>
      </c>
      <c r="E12" s="7">
        <f>I7-B12-C12-D12</f>
        <v>2975</v>
      </c>
    </row>
    <row r="13" spans="1:10" x14ac:dyDescent="0.35">
      <c r="A13" s="11" t="s">
        <v>555</v>
      </c>
      <c r="B13" s="7">
        <v>27</v>
      </c>
      <c r="C13" s="7">
        <f>281-B13</f>
        <v>254</v>
      </c>
      <c r="D13" s="7">
        <f>I6-B13</f>
        <v>227</v>
      </c>
      <c r="E13" s="7">
        <f>I7-B13-C13-D13</f>
        <v>3051</v>
      </c>
    </row>
    <row r="14" spans="1:10" x14ac:dyDescent="0.35">
      <c r="A14" s="11" t="s">
        <v>556</v>
      </c>
      <c r="B14" s="7">
        <v>7</v>
      </c>
      <c r="C14" s="7">
        <f>94-B14</f>
        <v>87</v>
      </c>
      <c r="D14" s="7">
        <f>I6-B14</f>
        <v>247</v>
      </c>
      <c r="E14" s="7">
        <f>I7-B14-C14-D14</f>
        <v>3218</v>
      </c>
    </row>
    <row r="15" spans="1:10" x14ac:dyDescent="0.35">
      <c r="A15" s="11" t="s">
        <v>557</v>
      </c>
      <c r="B15" s="7">
        <v>5</v>
      </c>
      <c r="C15" s="7">
        <f>66-B15</f>
        <v>61</v>
      </c>
      <c r="D15" s="7">
        <f>I6-B15</f>
        <v>249</v>
      </c>
      <c r="E15" s="7">
        <f>I7-B15-C15-D15</f>
        <v>3244</v>
      </c>
    </row>
    <row r="16" spans="1:10" x14ac:dyDescent="0.35">
      <c r="A16" s="11" t="s">
        <v>558</v>
      </c>
      <c r="B16" s="7">
        <v>4</v>
      </c>
      <c r="C16" s="7">
        <f>59-B16</f>
        <v>55</v>
      </c>
      <c r="D16" s="7">
        <f>I6-B16</f>
        <v>250</v>
      </c>
      <c r="E16" s="7">
        <f>I7-B16-C16-D16</f>
        <v>3250</v>
      </c>
    </row>
    <row r="17" spans="1:5" x14ac:dyDescent="0.35">
      <c r="A17" s="11" t="s">
        <v>559</v>
      </c>
      <c r="B17" s="7">
        <v>12</v>
      </c>
      <c r="C17" s="7">
        <f>45-B17</f>
        <v>33</v>
      </c>
      <c r="D17" s="7">
        <f>I6-B17</f>
        <v>242</v>
      </c>
      <c r="E17" s="7">
        <f>I7-B17-C17-D17</f>
        <v>3272</v>
      </c>
    </row>
    <row r="18" spans="1:5" x14ac:dyDescent="0.35">
      <c r="A18" s="11" t="s">
        <v>560</v>
      </c>
      <c r="B18" s="7">
        <v>7</v>
      </c>
      <c r="C18" s="7">
        <f>41-B18</f>
        <v>34</v>
      </c>
      <c r="D18" s="7">
        <f>I6-B18</f>
        <v>247</v>
      </c>
      <c r="E18" s="7">
        <f>I7-B18-C18-D18</f>
        <v>3271</v>
      </c>
    </row>
    <row r="19" spans="1:5" x14ac:dyDescent="0.35">
      <c r="A19" s="11" t="s">
        <v>561</v>
      </c>
      <c r="B19" s="7">
        <v>5</v>
      </c>
      <c r="C19" s="7">
        <f>124-B19</f>
        <v>119</v>
      </c>
      <c r="D19" s="7">
        <f>I6-B19</f>
        <v>249</v>
      </c>
      <c r="E19" s="7">
        <f>I7-B19-C19-D19</f>
        <v>3186</v>
      </c>
    </row>
    <row r="20" spans="1:5" x14ac:dyDescent="0.35">
      <c r="A20" s="11" t="s">
        <v>562</v>
      </c>
      <c r="B20" s="7">
        <v>9</v>
      </c>
      <c r="C20" s="7">
        <f>122-B20</f>
        <v>113</v>
      </c>
      <c r="D20" s="7">
        <f>I6-B20</f>
        <v>245</v>
      </c>
      <c r="E20" s="7">
        <f>I7-B20-C20-D20</f>
        <v>3192</v>
      </c>
    </row>
    <row r="21" spans="1:5" x14ac:dyDescent="0.35">
      <c r="A21" s="11" t="s">
        <v>563</v>
      </c>
      <c r="B21" s="7">
        <v>8</v>
      </c>
      <c r="C21" s="7">
        <f>71-B21</f>
        <v>63</v>
      </c>
      <c r="D21" s="7">
        <f>I6-B21</f>
        <v>246</v>
      </c>
      <c r="E21" s="7">
        <f>I7-B21-C21-D21</f>
        <v>3242</v>
      </c>
    </row>
    <row r="22" spans="1:5" x14ac:dyDescent="0.35">
      <c r="A22" s="11" t="s">
        <v>564</v>
      </c>
      <c r="B22" s="7">
        <v>33</v>
      </c>
      <c r="C22" s="7">
        <f>230-B22</f>
        <v>197</v>
      </c>
      <c r="D22" s="7">
        <f>I6-B22</f>
        <v>221</v>
      </c>
      <c r="E22" s="7">
        <f>I7-B22-C22-D22</f>
        <v>3108</v>
      </c>
    </row>
    <row r="23" spans="1:5" x14ac:dyDescent="0.35">
      <c r="A23" s="11" t="s">
        <v>565</v>
      </c>
      <c r="B23" s="7">
        <v>13</v>
      </c>
      <c r="C23" s="7">
        <f>202-B23</f>
        <v>189</v>
      </c>
      <c r="D23" s="7">
        <f>I6-B23</f>
        <v>241</v>
      </c>
      <c r="E23" s="7">
        <f>I7-B23-C23-D23</f>
        <v>3116</v>
      </c>
    </row>
    <row r="24" spans="1:5" x14ac:dyDescent="0.35">
      <c r="A24" s="11" t="s">
        <v>566</v>
      </c>
      <c r="B24" s="7">
        <v>16</v>
      </c>
      <c r="C24" s="7">
        <f>195-B24</f>
        <v>179</v>
      </c>
      <c r="D24" s="7">
        <f>I6-B24</f>
        <v>238</v>
      </c>
      <c r="E24" s="7">
        <f>I7-B24-C24-D24</f>
        <v>3126</v>
      </c>
    </row>
    <row r="25" spans="1:5" x14ac:dyDescent="0.35">
      <c r="A25" s="11" t="s">
        <v>567</v>
      </c>
      <c r="B25" s="7">
        <v>10</v>
      </c>
      <c r="C25" s="7">
        <f>138-B25</f>
        <v>128</v>
      </c>
      <c r="D25" s="7">
        <f>I6-B25</f>
        <v>244</v>
      </c>
      <c r="E25" s="7">
        <f>I7-B25-C25-D25</f>
        <v>3177</v>
      </c>
    </row>
    <row r="26" spans="1:5" x14ac:dyDescent="0.35">
      <c r="A26" s="11" t="s">
        <v>568</v>
      </c>
      <c r="B26" s="7">
        <v>15</v>
      </c>
      <c r="C26" s="7">
        <f>177-B26</f>
        <v>162</v>
      </c>
      <c r="D26" s="7">
        <f>I6-B26</f>
        <v>239</v>
      </c>
      <c r="E26" s="7">
        <f>I7-B26-C26-D26</f>
        <v>3143</v>
      </c>
    </row>
    <row r="27" spans="1:5" x14ac:dyDescent="0.35">
      <c r="A27" s="11" t="s">
        <v>569</v>
      </c>
      <c r="B27" s="7">
        <v>23</v>
      </c>
      <c r="C27" s="7">
        <f>297-B27</f>
        <v>274</v>
      </c>
      <c r="D27" s="7">
        <f>I6-B27</f>
        <v>231</v>
      </c>
      <c r="E27" s="7">
        <f>I7-B27-C27-D27</f>
        <v>3031</v>
      </c>
    </row>
    <row r="28" spans="1:5" x14ac:dyDescent="0.35">
      <c r="A28" s="11" t="s">
        <v>570</v>
      </c>
      <c r="B28" s="7">
        <v>40</v>
      </c>
      <c r="C28" s="7">
        <f>531-B28</f>
        <v>491</v>
      </c>
      <c r="D28" s="7">
        <f>I6-B28</f>
        <v>214</v>
      </c>
      <c r="E28" s="7">
        <f>I7-B28-C28-D28</f>
        <v>2814</v>
      </c>
    </row>
    <row r="29" spans="1:5" x14ac:dyDescent="0.35">
      <c r="A29" s="11" t="s">
        <v>571</v>
      </c>
      <c r="B29" s="7">
        <v>23</v>
      </c>
      <c r="C29" s="7">
        <f>315-B29</f>
        <v>292</v>
      </c>
      <c r="D29" s="7">
        <f>I6-B29</f>
        <v>231</v>
      </c>
      <c r="E29" s="7">
        <f>I7-B29-C29-D29</f>
        <v>3013</v>
      </c>
    </row>
    <row r="30" spans="1:5" x14ac:dyDescent="0.35">
      <c r="A30" s="11" t="s">
        <v>572</v>
      </c>
      <c r="B30" s="7">
        <v>7</v>
      </c>
      <c r="C30" s="7">
        <f>128-B30</f>
        <v>121</v>
      </c>
      <c r="D30" s="7">
        <f>I6-B30</f>
        <v>247</v>
      </c>
      <c r="E30" s="7">
        <f>I7-B30-C30-D30</f>
        <v>3184</v>
      </c>
    </row>
    <row r="31" spans="1:5" x14ac:dyDescent="0.35">
      <c r="A31" s="11" t="s">
        <v>573</v>
      </c>
      <c r="B31" s="7">
        <v>3</v>
      </c>
      <c r="C31" s="7">
        <f>26-B31</f>
        <v>23</v>
      </c>
      <c r="D31" s="7">
        <f>I6-B31</f>
        <v>251</v>
      </c>
      <c r="E31" s="7">
        <f>I7-B31-C31-D31</f>
        <v>3282</v>
      </c>
    </row>
    <row r="32" spans="1:5" x14ac:dyDescent="0.35">
      <c r="A32" s="11" t="s">
        <v>574</v>
      </c>
      <c r="B32" s="7">
        <v>5</v>
      </c>
      <c r="C32" s="7">
        <f>64-B32</f>
        <v>59</v>
      </c>
      <c r="D32" s="7">
        <f>I6-B32</f>
        <v>249</v>
      </c>
      <c r="E32" s="7">
        <f>I7-B32-C32-D32</f>
        <v>3246</v>
      </c>
    </row>
    <row r="33" spans="1:5" x14ac:dyDescent="0.35">
      <c r="A33" s="11" t="s">
        <v>575</v>
      </c>
      <c r="B33" s="7">
        <v>0</v>
      </c>
      <c r="C33" s="7">
        <f>6-B33</f>
        <v>6</v>
      </c>
      <c r="D33" s="7">
        <f>I6-B33</f>
        <v>254</v>
      </c>
      <c r="E33" s="7">
        <f>I7-B33-C33-D33</f>
        <v>3299</v>
      </c>
    </row>
    <row r="34" spans="1:5" x14ac:dyDescent="0.35">
      <c r="A34" s="11" t="s">
        <v>576</v>
      </c>
      <c r="B34" s="7">
        <v>4</v>
      </c>
      <c r="C34" s="7">
        <f>19-B34</f>
        <v>15</v>
      </c>
      <c r="D34" s="7">
        <f>I6-B34</f>
        <v>250</v>
      </c>
      <c r="E34" s="7">
        <f>I7-B34-C34-D34</f>
        <v>3290</v>
      </c>
    </row>
    <row r="35" spans="1:5" x14ac:dyDescent="0.35">
      <c r="A35" s="11" t="s">
        <v>577</v>
      </c>
      <c r="B35" s="7">
        <v>1</v>
      </c>
      <c r="C35" s="7">
        <f>1-B35</f>
        <v>0</v>
      </c>
      <c r="D35" s="7">
        <f>I6-B35</f>
        <v>253</v>
      </c>
      <c r="E35" s="7">
        <f>I7-B35-C35-D35</f>
        <v>3305</v>
      </c>
    </row>
    <row r="36" spans="1:5" x14ac:dyDescent="0.35">
      <c r="A36" s="11" t="s">
        <v>578</v>
      </c>
      <c r="B36" s="7">
        <v>9</v>
      </c>
      <c r="C36" s="7">
        <f>99-B36</f>
        <v>90</v>
      </c>
      <c r="D36" s="7">
        <f>I6-B36</f>
        <v>245</v>
      </c>
      <c r="E36" s="7">
        <f>I7-B36-C36-D36</f>
        <v>3215</v>
      </c>
    </row>
    <row r="37" spans="1:5" x14ac:dyDescent="0.35">
      <c r="A37" s="11" t="s">
        <v>579</v>
      </c>
      <c r="B37" s="7">
        <v>0</v>
      </c>
      <c r="C37" s="7">
        <f>73-B37</f>
        <v>73</v>
      </c>
      <c r="D37" s="7">
        <f>I6-B37</f>
        <v>254</v>
      </c>
      <c r="E37" s="7">
        <f>I7-B37-C37-D37</f>
        <v>3232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9908-625E-4C81-B994-9DB28037F568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786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209</v>
      </c>
      <c r="I2" s="8" t="s">
        <v>210</v>
      </c>
      <c r="J2" s="9"/>
    </row>
    <row r="3" spans="1:10" x14ac:dyDescent="0.35">
      <c r="A3" s="11" t="s">
        <v>580</v>
      </c>
      <c r="B3" s="7">
        <v>176</v>
      </c>
      <c r="C3" s="7">
        <f>657-B3</f>
        <v>481</v>
      </c>
      <c r="D3" s="7">
        <f>I6-B3</f>
        <v>1458</v>
      </c>
      <c r="E3" s="7">
        <f>I7-B3-C3-D3</f>
        <v>1444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581</v>
      </c>
      <c r="B4" s="7">
        <v>639</v>
      </c>
      <c r="C4" s="7">
        <f>878-B4</f>
        <v>239</v>
      </c>
      <c r="D4" s="7">
        <f>I6-B4</f>
        <v>995</v>
      </c>
      <c r="E4" s="7">
        <f>I7-B4-C4-D4</f>
        <v>1686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582</v>
      </c>
      <c r="B5" s="7">
        <v>21</v>
      </c>
      <c r="C5" s="7">
        <f>105-B5</f>
        <v>84</v>
      </c>
      <c r="D5" s="7">
        <f>I6-B5</f>
        <v>1613</v>
      </c>
      <c r="E5" s="7">
        <f>I7-B5-C5-D5</f>
        <v>1841</v>
      </c>
    </row>
    <row r="6" spans="1:10" x14ac:dyDescent="0.35">
      <c r="A6" s="11" t="s">
        <v>583</v>
      </c>
      <c r="B6" s="7">
        <v>58</v>
      </c>
      <c r="C6" s="7">
        <f>170-B6</f>
        <v>112</v>
      </c>
      <c r="D6" s="7">
        <f>I6-B6</f>
        <v>1576</v>
      </c>
      <c r="E6" s="7">
        <f>I7-B6-C6-D6</f>
        <v>1813</v>
      </c>
      <c r="H6" s="6" t="s">
        <v>102</v>
      </c>
      <c r="I6" s="7">
        <v>1634</v>
      </c>
    </row>
    <row r="7" spans="1:10" x14ac:dyDescent="0.35">
      <c r="A7" s="11" t="s">
        <v>584</v>
      </c>
      <c r="B7" s="7">
        <v>3</v>
      </c>
      <c r="C7" s="7">
        <f>96-B7</f>
        <v>93</v>
      </c>
      <c r="D7" s="7">
        <f>I6-B7</f>
        <v>1631</v>
      </c>
      <c r="E7" s="7">
        <f>I7-B7-C7-D7</f>
        <v>1832</v>
      </c>
      <c r="H7" s="6" t="s">
        <v>479</v>
      </c>
      <c r="I7" s="7">
        <v>3559</v>
      </c>
    </row>
    <row r="8" spans="1:10" x14ac:dyDescent="0.35">
      <c r="A8" s="11" t="s">
        <v>585</v>
      </c>
      <c r="B8" s="7">
        <v>64</v>
      </c>
      <c r="C8" s="7">
        <f>140-B8</f>
        <v>76</v>
      </c>
      <c r="D8" s="7">
        <f>I6-B8</f>
        <v>1570</v>
      </c>
      <c r="E8" s="7">
        <f>I7-B8-C8-D8</f>
        <v>1849</v>
      </c>
    </row>
    <row r="9" spans="1:10" x14ac:dyDescent="0.35">
      <c r="A9" s="11" t="s">
        <v>586</v>
      </c>
      <c r="B9" s="7">
        <v>70</v>
      </c>
      <c r="C9" s="7">
        <f>224-B9</f>
        <v>154</v>
      </c>
      <c r="D9" s="7">
        <f>I6-B9</f>
        <v>1564</v>
      </c>
      <c r="E9" s="7">
        <f>I7-B9-C9-D9</f>
        <v>1771</v>
      </c>
    </row>
    <row r="10" spans="1:10" x14ac:dyDescent="0.35">
      <c r="A10" s="11" t="s">
        <v>587</v>
      </c>
      <c r="B10" s="7">
        <v>45</v>
      </c>
      <c r="C10" s="7">
        <f>70-B10</f>
        <v>25</v>
      </c>
      <c r="D10" s="7">
        <f>I6-B10</f>
        <v>1589</v>
      </c>
      <c r="E10" s="7">
        <f>I7-B10-C10-D10</f>
        <v>1900</v>
      </c>
    </row>
    <row r="11" spans="1:10" x14ac:dyDescent="0.35">
      <c r="A11" s="11" t="s">
        <v>588</v>
      </c>
      <c r="B11" s="7">
        <v>60</v>
      </c>
      <c r="C11" s="7">
        <f>121-B11</f>
        <v>61</v>
      </c>
      <c r="D11" s="7">
        <f>I6-B11</f>
        <v>1574</v>
      </c>
      <c r="E11" s="7">
        <f>I7-B11-C11-D11</f>
        <v>1864</v>
      </c>
    </row>
    <row r="12" spans="1:10" x14ac:dyDescent="0.35">
      <c r="A12" s="11" t="s">
        <v>589</v>
      </c>
      <c r="B12" s="7">
        <v>119</v>
      </c>
      <c r="C12" s="7">
        <f>366-B12</f>
        <v>247</v>
      </c>
      <c r="D12" s="7">
        <f>I6-B12</f>
        <v>1515</v>
      </c>
      <c r="E12" s="7">
        <f>I7-B12-C12-D12</f>
        <v>1678</v>
      </c>
    </row>
    <row r="13" spans="1:10" x14ac:dyDescent="0.35">
      <c r="A13" s="11" t="s">
        <v>590</v>
      </c>
      <c r="B13" s="7">
        <v>148</v>
      </c>
      <c r="C13" s="7">
        <f>281-B13</f>
        <v>133</v>
      </c>
      <c r="D13" s="7">
        <f>I6-B13</f>
        <v>1486</v>
      </c>
      <c r="E13" s="7">
        <f>I7-B13-C13-D13</f>
        <v>1792</v>
      </c>
    </row>
    <row r="14" spans="1:10" x14ac:dyDescent="0.35">
      <c r="A14" s="11" t="s">
        <v>591</v>
      </c>
      <c r="B14" s="7">
        <v>50</v>
      </c>
      <c r="C14" s="7">
        <f>94-B14</f>
        <v>44</v>
      </c>
      <c r="D14" s="7">
        <f>I6-B14</f>
        <v>1584</v>
      </c>
      <c r="E14" s="7">
        <f>I7-B14-C14-D14</f>
        <v>1881</v>
      </c>
    </row>
    <row r="15" spans="1:10" x14ac:dyDescent="0.35">
      <c r="A15" s="11" t="s">
        <v>592</v>
      </c>
      <c r="B15" s="7">
        <v>27</v>
      </c>
      <c r="C15" s="7">
        <f>66-B15</f>
        <v>39</v>
      </c>
      <c r="D15" s="7">
        <f>I6-B15</f>
        <v>1607</v>
      </c>
      <c r="E15" s="7">
        <f>I7-B15-C15-D15</f>
        <v>1886</v>
      </c>
    </row>
    <row r="16" spans="1:10" x14ac:dyDescent="0.35">
      <c r="A16" s="11" t="s">
        <v>593</v>
      </c>
      <c r="B16" s="7">
        <v>32</v>
      </c>
      <c r="C16" s="7">
        <f>59-B16</f>
        <v>27</v>
      </c>
      <c r="D16" s="7">
        <f>I6-B16</f>
        <v>1602</v>
      </c>
      <c r="E16" s="7">
        <f>I7-B16-C16-D16</f>
        <v>1898</v>
      </c>
    </row>
    <row r="17" spans="1:5" x14ac:dyDescent="0.35">
      <c r="A17" s="11" t="s">
        <v>594</v>
      </c>
      <c r="B17" s="7">
        <v>13</v>
      </c>
      <c r="C17" s="7">
        <f>45-B17</f>
        <v>32</v>
      </c>
      <c r="D17" s="7">
        <f>I6-B17</f>
        <v>1621</v>
      </c>
      <c r="E17" s="7">
        <f>I7-B17-C17-D17</f>
        <v>1893</v>
      </c>
    </row>
    <row r="18" spans="1:5" x14ac:dyDescent="0.35">
      <c r="A18" s="11" t="s">
        <v>595</v>
      </c>
      <c r="B18" s="7">
        <v>15</v>
      </c>
      <c r="C18" s="7">
        <f>41-B18</f>
        <v>26</v>
      </c>
      <c r="D18" s="7">
        <f>I6-B18</f>
        <v>1619</v>
      </c>
      <c r="E18" s="7">
        <f>I7-B18-C18-D18</f>
        <v>1899</v>
      </c>
    </row>
    <row r="19" spans="1:5" x14ac:dyDescent="0.35">
      <c r="A19" s="11" t="s">
        <v>596</v>
      </c>
      <c r="B19" s="7">
        <v>88</v>
      </c>
      <c r="C19" s="7">
        <f>124-B19</f>
        <v>36</v>
      </c>
      <c r="D19" s="7">
        <f>I6-B19</f>
        <v>1546</v>
      </c>
      <c r="E19" s="7">
        <f>I7-B19-C19-D19</f>
        <v>1889</v>
      </c>
    </row>
    <row r="20" spans="1:5" x14ac:dyDescent="0.35">
      <c r="A20" s="11" t="s">
        <v>597</v>
      </c>
      <c r="B20" s="7">
        <v>44</v>
      </c>
      <c r="C20" s="7">
        <f>122-B20</f>
        <v>78</v>
      </c>
      <c r="D20" s="7">
        <f>I6-B20</f>
        <v>1590</v>
      </c>
      <c r="E20" s="7">
        <f>I7-B20-C20-D20</f>
        <v>1847</v>
      </c>
    </row>
    <row r="21" spans="1:5" x14ac:dyDescent="0.35">
      <c r="A21" s="11" t="s">
        <v>598</v>
      </c>
      <c r="B21" s="7">
        <v>35</v>
      </c>
      <c r="C21" s="7">
        <f>71-B21</f>
        <v>36</v>
      </c>
      <c r="D21" s="7">
        <f>I6-B21</f>
        <v>1599</v>
      </c>
      <c r="E21" s="7">
        <f>I7-B21-C21-D21</f>
        <v>1889</v>
      </c>
    </row>
    <row r="22" spans="1:5" x14ac:dyDescent="0.35">
      <c r="A22" s="11" t="s">
        <v>599</v>
      </c>
      <c r="B22" s="7">
        <v>61</v>
      </c>
      <c r="C22" s="7">
        <f>230-B22</f>
        <v>169</v>
      </c>
      <c r="D22" s="7">
        <f>I6-B22</f>
        <v>1573</v>
      </c>
      <c r="E22" s="7">
        <f>I7-B22-C22-D22</f>
        <v>1756</v>
      </c>
    </row>
    <row r="23" spans="1:5" x14ac:dyDescent="0.35">
      <c r="A23" s="11" t="s">
        <v>600</v>
      </c>
      <c r="B23" s="7">
        <v>114</v>
      </c>
      <c r="C23" s="7">
        <f>202-B23</f>
        <v>88</v>
      </c>
      <c r="D23" s="7">
        <f>I6-B23</f>
        <v>1520</v>
      </c>
      <c r="E23" s="7">
        <f>I7-B23-C23-D23</f>
        <v>1837</v>
      </c>
    </row>
    <row r="24" spans="1:5" x14ac:dyDescent="0.35">
      <c r="A24" s="11" t="s">
        <v>601</v>
      </c>
      <c r="B24" s="7">
        <v>116</v>
      </c>
      <c r="C24" s="7">
        <f>195-B24</f>
        <v>79</v>
      </c>
      <c r="D24" s="7">
        <f>I6-B24</f>
        <v>1518</v>
      </c>
      <c r="E24" s="7">
        <f>I7-B24-C24-D24</f>
        <v>1846</v>
      </c>
    </row>
    <row r="25" spans="1:5" x14ac:dyDescent="0.35">
      <c r="A25" s="11" t="s">
        <v>602</v>
      </c>
      <c r="B25" s="7">
        <v>38</v>
      </c>
      <c r="C25" s="7">
        <f>138-B25</f>
        <v>100</v>
      </c>
      <c r="D25" s="7">
        <f>I6-B25</f>
        <v>1596</v>
      </c>
      <c r="E25" s="7">
        <f>I7-B25-C25-D25</f>
        <v>1825</v>
      </c>
    </row>
    <row r="26" spans="1:5" x14ac:dyDescent="0.35">
      <c r="A26" s="11" t="s">
        <v>603</v>
      </c>
      <c r="B26" s="7">
        <v>44</v>
      </c>
      <c r="C26" s="7">
        <f>177-B26</f>
        <v>133</v>
      </c>
      <c r="D26" s="7">
        <f>I6-B26</f>
        <v>1590</v>
      </c>
      <c r="E26" s="7">
        <f>I7-B26-C26-D26</f>
        <v>1792</v>
      </c>
    </row>
    <row r="27" spans="1:5" x14ac:dyDescent="0.35">
      <c r="A27" s="11" t="s">
        <v>604</v>
      </c>
      <c r="B27" s="7">
        <v>196</v>
      </c>
      <c r="C27" s="7">
        <f>297-B27</f>
        <v>101</v>
      </c>
      <c r="D27" s="7">
        <f>I6-B27</f>
        <v>1438</v>
      </c>
      <c r="E27" s="7">
        <f>I7-B27-C27-D27</f>
        <v>1824</v>
      </c>
    </row>
    <row r="28" spans="1:5" x14ac:dyDescent="0.35">
      <c r="A28" s="11" t="s">
        <v>605</v>
      </c>
      <c r="B28" s="7">
        <v>247</v>
      </c>
      <c r="C28" s="7">
        <f>531-B28</f>
        <v>284</v>
      </c>
      <c r="D28" s="7">
        <f>I6-B28</f>
        <v>1387</v>
      </c>
      <c r="E28" s="7">
        <f>I7-B28-C28-D28</f>
        <v>1641</v>
      </c>
    </row>
    <row r="29" spans="1:5" x14ac:dyDescent="0.35">
      <c r="A29" s="11" t="s">
        <v>606</v>
      </c>
      <c r="B29" s="7">
        <v>113</v>
      </c>
      <c r="C29" s="7">
        <f>315-B29</f>
        <v>202</v>
      </c>
      <c r="D29" s="7">
        <f>I6-B29</f>
        <v>1521</v>
      </c>
      <c r="E29" s="7">
        <f>I7-B29-C29-D29</f>
        <v>1723</v>
      </c>
    </row>
    <row r="30" spans="1:5" x14ac:dyDescent="0.35">
      <c r="A30" s="11" t="s">
        <v>607</v>
      </c>
      <c r="B30" s="7">
        <v>44</v>
      </c>
      <c r="C30" s="7">
        <f>128-B30</f>
        <v>84</v>
      </c>
      <c r="D30" s="7">
        <f>I6-B30</f>
        <v>1590</v>
      </c>
      <c r="E30" s="7">
        <f>I7-B30-C30-D30</f>
        <v>1841</v>
      </c>
    </row>
    <row r="31" spans="1:5" x14ac:dyDescent="0.35">
      <c r="A31" s="11" t="s">
        <v>608</v>
      </c>
      <c r="B31" s="7">
        <v>16</v>
      </c>
      <c r="C31" s="7">
        <f>26-B31</f>
        <v>10</v>
      </c>
      <c r="D31" s="7">
        <f>I6-B31</f>
        <v>1618</v>
      </c>
      <c r="E31" s="7">
        <f>I7-B31-C31-D31</f>
        <v>1915</v>
      </c>
    </row>
    <row r="32" spans="1:5" x14ac:dyDescent="0.35">
      <c r="A32" s="11" t="s">
        <v>609</v>
      </c>
      <c r="B32" s="7">
        <v>22</v>
      </c>
      <c r="C32" s="7">
        <f>64-B32</f>
        <v>42</v>
      </c>
      <c r="D32" s="7">
        <f>I6-B32</f>
        <v>1612</v>
      </c>
      <c r="E32" s="7">
        <f>I7-B32-C32-D32</f>
        <v>1883</v>
      </c>
    </row>
    <row r="33" spans="1:5" x14ac:dyDescent="0.35">
      <c r="A33" s="11" t="s">
        <v>610</v>
      </c>
      <c r="B33" s="7">
        <v>3</v>
      </c>
      <c r="C33" s="7">
        <f>6-B33</f>
        <v>3</v>
      </c>
      <c r="D33" s="7">
        <f>I6-B33</f>
        <v>1631</v>
      </c>
      <c r="E33" s="7">
        <f>I7-B33-C33-D33</f>
        <v>1922</v>
      </c>
    </row>
    <row r="34" spans="1:5" x14ac:dyDescent="0.35">
      <c r="A34" s="11" t="s">
        <v>611</v>
      </c>
      <c r="B34" s="7">
        <v>0</v>
      </c>
      <c r="C34" s="7">
        <f>19-B34</f>
        <v>19</v>
      </c>
      <c r="D34" s="7">
        <f>I6-B34</f>
        <v>1634</v>
      </c>
      <c r="E34" s="7">
        <f>I7-B34-C34-D34</f>
        <v>1906</v>
      </c>
    </row>
    <row r="35" spans="1:5" x14ac:dyDescent="0.35">
      <c r="A35" s="11" t="s">
        <v>612</v>
      </c>
      <c r="B35" s="7">
        <v>0</v>
      </c>
      <c r="C35" s="7">
        <f>1-B35</f>
        <v>1</v>
      </c>
      <c r="D35" s="7">
        <f>I6-B35</f>
        <v>1634</v>
      </c>
      <c r="E35" s="7">
        <f>I7-B35-C35-D35</f>
        <v>1924</v>
      </c>
    </row>
    <row r="36" spans="1:5" x14ac:dyDescent="0.35">
      <c r="A36" s="11" t="s">
        <v>613</v>
      </c>
      <c r="B36" s="7">
        <v>54</v>
      </c>
      <c r="C36" s="7">
        <f>99-B36</f>
        <v>45</v>
      </c>
      <c r="D36" s="7">
        <f>I6-B36</f>
        <v>1580</v>
      </c>
      <c r="E36" s="7">
        <f>I7-B36-C36-D36</f>
        <v>1880</v>
      </c>
    </row>
    <row r="37" spans="1:5" x14ac:dyDescent="0.35">
      <c r="A37" s="11" t="s">
        <v>614</v>
      </c>
      <c r="B37" s="7">
        <v>24</v>
      </c>
      <c r="C37" s="7">
        <f>73-B37</f>
        <v>49</v>
      </c>
      <c r="D37" s="7">
        <f>I6-B37</f>
        <v>1610</v>
      </c>
      <c r="E37" s="7">
        <f>I7-B37-C37-D37</f>
        <v>1876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53B3-E610-446A-A364-72D7A187A4C2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785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246</v>
      </c>
      <c r="I2" s="8" t="s">
        <v>247</v>
      </c>
      <c r="J2" s="9"/>
    </row>
    <row r="3" spans="1:10" x14ac:dyDescent="0.35">
      <c r="A3" s="11" t="s">
        <v>615</v>
      </c>
      <c r="B3" s="7">
        <v>135</v>
      </c>
      <c r="C3" s="7">
        <f>657-B3</f>
        <v>522</v>
      </c>
      <c r="D3" s="7">
        <f>I6-B3</f>
        <v>408</v>
      </c>
      <c r="E3" s="7">
        <f>I7-B3-C3-D3</f>
        <v>2494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616</v>
      </c>
      <c r="B4" s="7">
        <v>70</v>
      </c>
      <c r="C4" s="7">
        <f>878-B4</f>
        <v>808</v>
      </c>
      <c r="D4" s="7">
        <f>I6-B4</f>
        <v>473</v>
      </c>
      <c r="E4" s="7">
        <f>I7-B4-C4-D4</f>
        <v>2208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617</v>
      </c>
      <c r="B5" s="7">
        <v>34</v>
      </c>
      <c r="C5" s="7">
        <f>105-B5</f>
        <v>71</v>
      </c>
      <c r="D5" s="7">
        <f>I6-B5</f>
        <v>509</v>
      </c>
      <c r="E5" s="7">
        <f>I7-B5-C5-D5</f>
        <v>2945</v>
      </c>
    </row>
    <row r="6" spans="1:10" x14ac:dyDescent="0.35">
      <c r="A6" s="11" t="s">
        <v>618</v>
      </c>
      <c r="B6" s="7">
        <v>18</v>
      </c>
      <c r="C6" s="7">
        <f>170-B6</f>
        <v>152</v>
      </c>
      <c r="D6" s="7">
        <f>I6-B6</f>
        <v>525</v>
      </c>
      <c r="E6" s="7">
        <f>I7-B6-C6-D6</f>
        <v>2864</v>
      </c>
      <c r="H6" s="6" t="s">
        <v>102</v>
      </c>
      <c r="I6" s="7">
        <v>543</v>
      </c>
    </row>
    <row r="7" spans="1:10" x14ac:dyDescent="0.35">
      <c r="A7" s="11" t="s">
        <v>619</v>
      </c>
      <c r="B7" s="7">
        <v>9</v>
      </c>
      <c r="C7" s="7">
        <f>96-B7</f>
        <v>87</v>
      </c>
      <c r="D7" s="7">
        <f>I6-B7</f>
        <v>534</v>
      </c>
      <c r="E7" s="7">
        <f>I7-B7-C7-D7</f>
        <v>2929</v>
      </c>
      <c r="H7" s="6" t="s">
        <v>479</v>
      </c>
      <c r="I7" s="7">
        <v>3559</v>
      </c>
    </row>
    <row r="8" spans="1:10" x14ac:dyDescent="0.35">
      <c r="A8" s="11" t="s">
        <v>620</v>
      </c>
      <c r="B8" s="7">
        <v>35</v>
      </c>
      <c r="C8" s="7">
        <f>140-B8</f>
        <v>105</v>
      </c>
      <c r="D8" s="7">
        <f>I6-B8</f>
        <v>508</v>
      </c>
      <c r="E8" s="7">
        <f>I7-B8-C8-D8</f>
        <v>2911</v>
      </c>
    </row>
    <row r="9" spans="1:10" x14ac:dyDescent="0.35">
      <c r="A9" s="11" t="s">
        <v>621</v>
      </c>
      <c r="B9" s="7">
        <v>58</v>
      </c>
      <c r="C9" s="7">
        <f>224-B9</f>
        <v>166</v>
      </c>
      <c r="D9" s="7">
        <f>I6-B9</f>
        <v>485</v>
      </c>
      <c r="E9" s="7">
        <f>I7-B9-C9-D9</f>
        <v>2850</v>
      </c>
    </row>
    <row r="10" spans="1:10" x14ac:dyDescent="0.35">
      <c r="A10" s="11" t="s">
        <v>622</v>
      </c>
      <c r="B10" s="7">
        <v>13</v>
      </c>
      <c r="C10" s="7">
        <f>70-B10</f>
        <v>57</v>
      </c>
      <c r="D10" s="7">
        <f>I6-B10</f>
        <v>530</v>
      </c>
      <c r="E10" s="7">
        <f>I7-B10-C10-D10</f>
        <v>2959</v>
      </c>
    </row>
    <row r="11" spans="1:10" x14ac:dyDescent="0.35">
      <c r="A11" s="11" t="s">
        <v>623</v>
      </c>
      <c r="B11" s="7">
        <v>19</v>
      </c>
      <c r="C11" s="7">
        <f>121-B11</f>
        <v>102</v>
      </c>
      <c r="D11" s="7">
        <f>I6-B11</f>
        <v>524</v>
      </c>
      <c r="E11" s="7">
        <f>I7-B11-C11-D11</f>
        <v>2914</v>
      </c>
    </row>
    <row r="12" spans="1:10" x14ac:dyDescent="0.35">
      <c r="A12" s="11" t="s">
        <v>624</v>
      </c>
      <c r="B12" s="7">
        <v>65</v>
      </c>
      <c r="C12" s="7">
        <f>366-B12</f>
        <v>301</v>
      </c>
      <c r="D12" s="7">
        <f>I6-B12</f>
        <v>478</v>
      </c>
      <c r="E12" s="7">
        <f>I7-B12-C12-D12</f>
        <v>2715</v>
      </c>
    </row>
    <row r="13" spans="1:10" x14ac:dyDescent="0.35">
      <c r="A13" s="11" t="s">
        <v>625</v>
      </c>
      <c r="B13" s="7">
        <v>38</v>
      </c>
      <c r="C13" s="7">
        <f>281-B13</f>
        <v>243</v>
      </c>
      <c r="D13" s="7">
        <f>I6-B13</f>
        <v>505</v>
      </c>
      <c r="E13" s="7">
        <f>I7-B13-C13-D13</f>
        <v>2773</v>
      </c>
    </row>
    <row r="14" spans="1:10" x14ac:dyDescent="0.35">
      <c r="A14" s="11" t="s">
        <v>626</v>
      </c>
      <c r="B14" s="7">
        <v>5</v>
      </c>
      <c r="C14" s="7">
        <f>94-B14</f>
        <v>89</v>
      </c>
      <c r="D14" s="7">
        <f>I6-B14</f>
        <v>538</v>
      </c>
      <c r="E14" s="7">
        <f>I7-B14-C14-D14</f>
        <v>2927</v>
      </c>
    </row>
    <row r="15" spans="1:10" x14ac:dyDescent="0.35">
      <c r="A15" s="11" t="s">
        <v>627</v>
      </c>
      <c r="B15" s="7">
        <v>13</v>
      </c>
      <c r="C15" s="7">
        <f>66-B15</f>
        <v>53</v>
      </c>
      <c r="D15" s="7">
        <f>I6-B15</f>
        <v>530</v>
      </c>
      <c r="E15" s="7">
        <f>I7-B15-C15-D15</f>
        <v>2963</v>
      </c>
    </row>
    <row r="16" spans="1:10" x14ac:dyDescent="0.35">
      <c r="A16" s="11" t="s">
        <v>628</v>
      </c>
      <c r="B16" s="7">
        <v>10</v>
      </c>
      <c r="C16" s="7">
        <f>59-B16</f>
        <v>49</v>
      </c>
      <c r="D16" s="7">
        <f>I6-B16</f>
        <v>533</v>
      </c>
      <c r="E16" s="7">
        <f>I7-B16-C16-D16</f>
        <v>2967</v>
      </c>
    </row>
    <row r="17" spans="1:5" x14ac:dyDescent="0.35">
      <c r="A17" s="11" t="s">
        <v>629</v>
      </c>
      <c r="B17" s="7">
        <v>4</v>
      </c>
      <c r="C17" s="7">
        <f>45-B17</f>
        <v>41</v>
      </c>
      <c r="D17" s="7">
        <f>I6-B17</f>
        <v>539</v>
      </c>
      <c r="E17" s="7">
        <f>I7-B17-C17-D17</f>
        <v>2975</v>
      </c>
    </row>
    <row r="18" spans="1:5" x14ac:dyDescent="0.35">
      <c r="A18" s="11" t="s">
        <v>630</v>
      </c>
      <c r="B18" s="7">
        <v>7</v>
      </c>
      <c r="C18" s="7">
        <f>41-B18</f>
        <v>34</v>
      </c>
      <c r="D18" s="7">
        <f>I6-B18</f>
        <v>536</v>
      </c>
      <c r="E18" s="7">
        <f>I7-B18-C18-D18</f>
        <v>2982</v>
      </c>
    </row>
    <row r="19" spans="1:5" x14ac:dyDescent="0.35">
      <c r="A19" s="11" t="s">
        <v>631</v>
      </c>
      <c r="B19" s="7">
        <v>9</v>
      </c>
      <c r="C19" s="7">
        <f>124-B19</f>
        <v>115</v>
      </c>
      <c r="D19" s="7">
        <f>I6-B19</f>
        <v>534</v>
      </c>
      <c r="E19" s="7">
        <f>I7-B19-C19-D19</f>
        <v>2901</v>
      </c>
    </row>
    <row r="20" spans="1:5" x14ac:dyDescent="0.35">
      <c r="A20" s="11" t="s">
        <v>632</v>
      </c>
      <c r="B20" s="7">
        <v>12</v>
      </c>
      <c r="C20" s="7">
        <f>122-B20</f>
        <v>110</v>
      </c>
      <c r="D20" s="7">
        <f>I6-B20</f>
        <v>531</v>
      </c>
      <c r="E20" s="7">
        <f>I7-B20-C20-D20</f>
        <v>2906</v>
      </c>
    </row>
    <row r="21" spans="1:5" x14ac:dyDescent="0.35">
      <c r="A21" s="11" t="s">
        <v>633</v>
      </c>
      <c r="B21" s="7">
        <v>12</v>
      </c>
      <c r="C21" s="7">
        <f>71-B21</f>
        <v>59</v>
      </c>
      <c r="D21" s="7">
        <f>I6-B21</f>
        <v>531</v>
      </c>
      <c r="E21" s="7">
        <f>I7-B21-C21-D21</f>
        <v>2957</v>
      </c>
    </row>
    <row r="22" spans="1:5" x14ac:dyDescent="0.35">
      <c r="A22" s="11" t="s">
        <v>634</v>
      </c>
      <c r="B22" s="7">
        <v>29</v>
      </c>
      <c r="C22" s="7">
        <f>230-B22</f>
        <v>201</v>
      </c>
      <c r="D22" s="7">
        <f>I6-B22</f>
        <v>514</v>
      </c>
      <c r="E22" s="7">
        <f>I7-B22-C22-D22</f>
        <v>2815</v>
      </c>
    </row>
    <row r="23" spans="1:5" x14ac:dyDescent="0.35">
      <c r="A23" s="11" t="s">
        <v>635</v>
      </c>
      <c r="B23" s="7">
        <v>25</v>
      </c>
      <c r="C23" s="7">
        <f>202-B23</f>
        <v>177</v>
      </c>
      <c r="D23" s="7">
        <f>I6-B23</f>
        <v>518</v>
      </c>
      <c r="E23" s="7">
        <f>I7-B23-C23-D23</f>
        <v>2839</v>
      </c>
    </row>
    <row r="24" spans="1:5" x14ac:dyDescent="0.35">
      <c r="A24" s="11" t="s">
        <v>636</v>
      </c>
      <c r="B24" s="7">
        <v>14</v>
      </c>
      <c r="C24" s="7">
        <f>195-B24</f>
        <v>181</v>
      </c>
      <c r="D24" s="7">
        <f>I6-B24</f>
        <v>529</v>
      </c>
      <c r="E24" s="7">
        <f>I7-B24-C24-D24</f>
        <v>2835</v>
      </c>
    </row>
    <row r="25" spans="1:5" x14ac:dyDescent="0.35">
      <c r="A25" s="11" t="s">
        <v>637</v>
      </c>
      <c r="B25" s="7">
        <v>23</v>
      </c>
      <c r="C25" s="7">
        <f>138-B25</f>
        <v>115</v>
      </c>
      <c r="D25" s="7">
        <f>I6-B25</f>
        <v>520</v>
      </c>
      <c r="E25" s="7">
        <f>I7-B25-C25-D25</f>
        <v>2901</v>
      </c>
    </row>
    <row r="26" spans="1:5" x14ac:dyDescent="0.35">
      <c r="A26" s="11" t="s">
        <v>638</v>
      </c>
      <c r="B26" s="7">
        <v>34</v>
      </c>
      <c r="C26" s="7">
        <f>177-B26</f>
        <v>143</v>
      </c>
      <c r="D26" s="7">
        <f>I6-B26</f>
        <v>509</v>
      </c>
      <c r="E26" s="7">
        <f>I7-B26-C26-D26</f>
        <v>2873</v>
      </c>
    </row>
    <row r="27" spans="1:5" x14ac:dyDescent="0.35">
      <c r="A27" s="11" t="s">
        <v>639</v>
      </c>
      <c r="B27" s="7">
        <v>19</v>
      </c>
      <c r="C27" s="7">
        <f>297-B27</f>
        <v>278</v>
      </c>
      <c r="D27" s="7">
        <f>I6-B27</f>
        <v>524</v>
      </c>
      <c r="E27" s="7">
        <f>I7-B27-C27-D27</f>
        <v>2738</v>
      </c>
    </row>
    <row r="28" spans="1:5" x14ac:dyDescent="0.35">
      <c r="A28" s="11" t="s">
        <v>640</v>
      </c>
      <c r="B28" s="7">
        <v>55</v>
      </c>
      <c r="C28" s="7">
        <f>531-B28</f>
        <v>476</v>
      </c>
      <c r="D28" s="7">
        <f>I6-B28</f>
        <v>488</v>
      </c>
      <c r="E28" s="7">
        <f>I7-B28-C28-D28</f>
        <v>2540</v>
      </c>
    </row>
    <row r="29" spans="1:5" x14ac:dyDescent="0.35">
      <c r="A29" s="11" t="s">
        <v>641</v>
      </c>
      <c r="B29" s="7">
        <v>65</v>
      </c>
      <c r="C29" s="7">
        <f>315-B29</f>
        <v>250</v>
      </c>
      <c r="D29" s="7">
        <f>I6-B29</f>
        <v>478</v>
      </c>
      <c r="E29" s="7">
        <f>I7-B29-C29-D29</f>
        <v>2766</v>
      </c>
    </row>
    <row r="30" spans="1:5" x14ac:dyDescent="0.35">
      <c r="A30" s="11" t="s">
        <v>642</v>
      </c>
      <c r="B30" s="7">
        <v>22</v>
      </c>
      <c r="C30" s="7">
        <f>128-B30</f>
        <v>106</v>
      </c>
      <c r="D30" s="7">
        <f>I6-B30</f>
        <v>521</v>
      </c>
      <c r="E30" s="7">
        <f>I7-B30-C30-D30</f>
        <v>2910</v>
      </c>
    </row>
    <row r="31" spans="1:5" x14ac:dyDescent="0.35">
      <c r="A31" s="11" t="s">
        <v>643</v>
      </c>
      <c r="B31" s="7">
        <v>1</v>
      </c>
      <c r="C31" s="7">
        <f>26-B31</f>
        <v>25</v>
      </c>
      <c r="D31" s="7">
        <f>I6-B31</f>
        <v>542</v>
      </c>
      <c r="E31" s="7">
        <f>I7-B31-C31-D31</f>
        <v>2991</v>
      </c>
    </row>
    <row r="32" spans="1:5" x14ac:dyDescent="0.35">
      <c r="A32" s="11" t="s">
        <v>644</v>
      </c>
      <c r="B32" s="7">
        <v>9</v>
      </c>
      <c r="C32" s="7">
        <f>64-B32</f>
        <v>55</v>
      </c>
      <c r="D32" s="7">
        <f>I6-B32</f>
        <v>534</v>
      </c>
      <c r="E32" s="7">
        <f>I7-B32-C32-D32</f>
        <v>2961</v>
      </c>
    </row>
    <row r="33" spans="1:5" x14ac:dyDescent="0.35">
      <c r="A33" s="11" t="s">
        <v>645</v>
      </c>
      <c r="B33" s="7">
        <v>1</v>
      </c>
      <c r="C33" s="7">
        <f>6-B33</f>
        <v>5</v>
      </c>
      <c r="D33" s="7">
        <f>I6-B33</f>
        <v>542</v>
      </c>
      <c r="E33" s="7">
        <f>I7-B33-C33-D33</f>
        <v>3011</v>
      </c>
    </row>
    <row r="34" spans="1:5" x14ac:dyDescent="0.35">
      <c r="A34" s="11" t="s">
        <v>646</v>
      </c>
      <c r="B34" s="7">
        <v>1</v>
      </c>
      <c r="C34" s="7">
        <f>19-B34</f>
        <v>18</v>
      </c>
      <c r="D34" s="7">
        <f>I6-B34</f>
        <v>542</v>
      </c>
      <c r="E34" s="7">
        <f>I7-B34-C34-D34</f>
        <v>2998</v>
      </c>
    </row>
    <row r="35" spans="1:5" x14ac:dyDescent="0.35">
      <c r="A35" s="11" t="s">
        <v>647</v>
      </c>
      <c r="B35" s="7">
        <v>0</v>
      </c>
      <c r="C35" s="7">
        <f>1-B35</f>
        <v>1</v>
      </c>
      <c r="D35" s="7">
        <f>I6-B35</f>
        <v>543</v>
      </c>
      <c r="E35" s="7">
        <f>I7-B35-C35-D35</f>
        <v>3015</v>
      </c>
    </row>
    <row r="36" spans="1:5" x14ac:dyDescent="0.35">
      <c r="A36" s="11" t="s">
        <v>648</v>
      </c>
      <c r="B36" s="7">
        <v>14</v>
      </c>
      <c r="C36" s="7">
        <f>99-B36</f>
        <v>85</v>
      </c>
      <c r="D36" s="7">
        <f>I6-B36</f>
        <v>529</v>
      </c>
      <c r="E36" s="7">
        <f>I7-B36-C36-D36</f>
        <v>2931</v>
      </c>
    </row>
    <row r="37" spans="1:5" x14ac:dyDescent="0.35">
      <c r="A37" s="11" t="s">
        <v>649</v>
      </c>
      <c r="B37" s="7">
        <v>6</v>
      </c>
      <c r="C37" s="7">
        <f>73-B37</f>
        <v>67</v>
      </c>
      <c r="D37" s="7">
        <f>I6-B37</f>
        <v>537</v>
      </c>
      <c r="E37" s="7">
        <f>I7-B37-C37-D37</f>
        <v>2949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B3A1-1B95-47DF-BFAE-A794B2662508}">
  <sheetPr filterMode="1"/>
  <dimension ref="A1:C128"/>
  <sheetViews>
    <sheetView zoomScale="85" zoomScaleNormal="85" workbookViewId="0">
      <selection activeCell="I46" sqref="I46"/>
    </sheetView>
  </sheetViews>
  <sheetFormatPr defaultRowHeight="15.5" x14ac:dyDescent="0.35"/>
  <cols>
    <col min="1" max="1" width="32.54296875" style="7" customWidth="1"/>
    <col min="2" max="2" width="9.81640625" style="13" bestFit="1" customWidth="1"/>
    <col min="3" max="3" width="9.453125" style="7" bestFit="1" customWidth="1"/>
  </cols>
  <sheetData>
    <row r="1" spans="1:3" x14ac:dyDescent="0.35">
      <c r="A1" s="6" t="s">
        <v>784</v>
      </c>
    </row>
    <row r="2" spans="1:3" x14ac:dyDescent="0.35">
      <c r="A2" s="7" t="s">
        <v>320</v>
      </c>
    </row>
    <row r="3" spans="1:3" x14ac:dyDescent="0.35">
      <c r="A3" s="6" t="s">
        <v>321</v>
      </c>
      <c r="B3" s="14" t="s">
        <v>322</v>
      </c>
      <c r="C3" s="6" t="s">
        <v>323</v>
      </c>
    </row>
    <row r="4" spans="1:3" s="15" customFormat="1" hidden="1" x14ac:dyDescent="0.35">
      <c r="A4" s="15" t="s">
        <v>650</v>
      </c>
      <c r="B4" s="16">
        <v>1</v>
      </c>
      <c r="C4" s="13">
        <v>5</v>
      </c>
    </row>
    <row r="5" spans="1:3" s="15" customFormat="1" hidden="1" x14ac:dyDescent="0.35">
      <c r="A5" s="15" t="s">
        <v>651</v>
      </c>
      <c r="B5" s="16">
        <v>0.14580000000000001</v>
      </c>
      <c r="C5" s="13">
        <v>0.72900000000000009</v>
      </c>
    </row>
    <row r="6" spans="1:3" s="15" customFormat="1" hidden="1" x14ac:dyDescent="0.35">
      <c r="A6" s="15" t="s">
        <v>652</v>
      </c>
      <c r="B6" s="16">
        <v>0.99860000000000004</v>
      </c>
      <c r="C6" s="13">
        <v>4.9930000000000003</v>
      </c>
    </row>
    <row r="7" spans="1:3" s="15" customFormat="1" hidden="1" x14ac:dyDescent="0.35">
      <c r="A7" s="15" t="s">
        <v>653</v>
      </c>
      <c r="B7" s="16">
        <v>0.99</v>
      </c>
      <c r="C7" s="13">
        <v>4.95</v>
      </c>
    </row>
    <row r="8" spans="1:3" s="15" customFormat="1" hidden="1" x14ac:dyDescent="0.35">
      <c r="A8" s="15" t="s">
        <v>654</v>
      </c>
      <c r="B8" s="16">
        <v>0.55489999999999995</v>
      </c>
      <c r="C8" s="13">
        <v>2.7744999999999997</v>
      </c>
    </row>
    <row r="9" spans="1:3" s="15" customFormat="1" hidden="1" x14ac:dyDescent="0.35">
      <c r="A9" s="15" t="s">
        <v>655</v>
      </c>
      <c r="B9" s="16">
        <v>0.82330000000000003</v>
      </c>
      <c r="C9" s="13">
        <v>4.1165000000000003</v>
      </c>
    </row>
    <row r="10" spans="1:3" s="15" customFormat="1" hidden="1" x14ac:dyDescent="0.35">
      <c r="A10" s="15" t="s">
        <v>656</v>
      </c>
      <c r="B10" s="16">
        <v>0.4022</v>
      </c>
      <c r="C10" s="13">
        <v>2.0110000000000001</v>
      </c>
    </row>
    <row r="11" spans="1:3" s="15" customFormat="1" hidden="1" x14ac:dyDescent="0.35">
      <c r="A11" s="15" t="s">
        <v>657</v>
      </c>
      <c r="B11" s="16">
        <v>0.97670000000000001</v>
      </c>
      <c r="C11" s="13">
        <v>4.8834999999999997</v>
      </c>
    </row>
    <row r="12" spans="1:3" s="15" customFormat="1" hidden="1" x14ac:dyDescent="0.35">
      <c r="A12" s="15" t="s">
        <v>658</v>
      </c>
      <c r="B12" s="16">
        <v>0.96830000000000005</v>
      </c>
      <c r="C12" s="13">
        <v>4.8414999999999999</v>
      </c>
    </row>
    <row r="13" spans="1:3" s="15" customFormat="1" hidden="1" x14ac:dyDescent="0.35">
      <c r="A13" s="15" t="s">
        <v>659</v>
      </c>
      <c r="B13" s="16">
        <v>0.77890000000000004</v>
      </c>
      <c r="C13" s="13">
        <v>3.8945000000000003</v>
      </c>
    </row>
    <row r="14" spans="1:3" s="15" customFormat="1" hidden="1" x14ac:dyDescent="0.35">
      <c r="A14" s="15" t="s">
        <v>660</v>
      </c>
      <c r="B14" s="16">
        <v>0.51849999999999996</v>
      </c>
      <c r="C14" s="13">
        <v>2.5924999999999998</v>
      </c>
    </row>
    <row r="15" spans="1:3" s="15" customFormat="1" hidden="1" x14ac:dyDescent="0.35">
      <c r="A15" s="15" t="s">
        <v>661</v>
      </c>
      <c r="B15" s="16">
        <v>0.99219999999999997</v>
      </c>
      <c r="C15" s="13">
        <v>4.9610000000000003</v>
      </c>
    </row>
    <row r="16" spans="1:3" s="15" customFormat="1" hidden="1" x14ac:dyDescent="0.35">
      <c r="A16" s="15" t="s">
        <v>662</v>
      </c>
      <c r="B16" s="16">
        <v>0.91090000000000004</v>
      </c>
      <c r="C16" s="13">
        <v>4.5545</v>
      </c>
    </row>
    <row r="17" spans="1:3" s="15" customFormat="1" hidden="1" x14ac:dyDescent="0.35">
      <c r="A17" s="15" t="s">
        <v>663</v>
      </c>
      <c r="B17" s="16">
        <v>0.58320000000000005</v>
      </c>
      <c r="C17" s="13">
        <v>2.9160000000000004</v>
      </c>
    </row>
    <row r="18" spans="1:3" s="15" customFormat="1" hidden="1" x14ac:dyDescent="0.35">
      <c r="A18" s="15" t="s">
        <v>664</v>
      </c>
      <c r="B18" s="16">
        <v>0.90300000000000002</v>
      </c>
      <c r="C18" s="13">
        <v>4.5150000000000006</v>
      </c>
    </row>
    <row r="19" spans="1:3" s="15" customFormat="1" hidden="1" x14ac:dyDescent="0.35">
      <c r="A19" s="15" t="s">
        <v>665</v>
      </c>
      <c r="B19" s="16">
        <v>0.94279999999999997</v>
      </c>
      <c r="C19" s="13">
        <v>4.7139999999999995</v>
      </c>
    </row>
    <row r="20" spans="1:3" s="15" customFormat="1" hidden="1" x14ac:dyDescent="0.35">
      <c r="A20" s="15" t="s">
        <v>666</v>
      </c>
      <c r="B20" s="16">
        <v>3.594E-2</v>
      </c>
      <c r="C20" s="13">
        <v>0.1797</v>
      </c>
    </row>
    <row r="21" spans="1:3" s="15" customFormat="1" hidden="1" x14ac:dyDescent="0.35">
      <c r="A21" s="15" t="s">
        <v>667</v>
      </c>
      <c r="B21" s="16">
        <v>0.82130000000000003</v>
      </c>
      <c r="C21" s="13">
        <v>4.1065000000000005</v>
      </c>
    </row>
    <row r="22" spans="1:3" s="15" customFormat="1" x14ac:dyDescent="0.35">
      <c r="A22" s="7" t="s">
        <v>668</v>
      </c>
      <c r="B22" s="13">
        <v>1.6119999999999999E-4</v>
      </c>
      <c r="C22" s="13">
        <v>8.0599999999999997E-4</v>
      </c>
    </row>
    <row r="23" spans="1:3" s="15" customFormat="1" hidden="1" x14ac:dyDescent="0.35">
      <c r="A23" s="15" t="s">
        <v>669</v>
      </c>
      <c r="B23" s="16">
        <v>0.93210000000000004</v>
      </c>
      <c r="C23" s="13">
        <v>4.6604999999999999</v>
      </c>
    </row>
    <row r="24" spans="1:3" s="15" customFormat="1" hidden="1" x14ac:dyDescent="0.35">
      <c r="A24" s="15" t="s">
        <v>670</v>
      </c>
      <c r="B24" s="16">
        <v>0.53420000000000001</v>
      </c>
      <c r="C24" s="13">
        <v>2.6710000000000003</v>
      </c>
    </row>
    <row r="25" spans="1:3" s="15" customFormat="1" hidden="1" x14ac:dyDescent="0.35">
      <c r="A25" s="15" t="s">
        <v>671</v>
      </c>
      <c r="B25" s="16">
        <v>2.3670000000000002E-3</v>
      </c>
      <c r="C25" s="13">
        <v>1.1835000000000002E-2</v>
      </c>
    </row>
    <row r="26" spans="1:3" s="15" customFormat="1" hidden="1" x14ac:dyDescent="0.35">
      <c r="A26" s="15" t="s">
        <v>672</v>
      </c>
      <c r="B26" s="16">
        <v>2.7859999999999999E-2</v>
      </c>
      <c r="C26" s="13">
        <v>0.13930000000000001</v>
      </c>
    </row>
    <row r="27" spans="1:3" s="15" customFormat="1" hidden="1" x14ac:dyDescent="0.35">
      <c r="A27" s="15" t="s">
        <v>673</v>
      </c>
      <c r="B27" s="16">
        <v>0.1608</v>
      </c>
      <c r="C27" s="13">
        <v>0.80400000000000005</v>
      </c>
    </row>
    <row r="28" spans="1:3" s="15" customFormat="1" hidden="1" x14ac:dyDescent="0.35">
      <c r="A28" s="15" t="s">
        <v>674</v>
      </c>
      <c r="B28" s="16">
        <v>0.75290000000000001</v>
      </c>
      <c r="C28" s="13">
        <v>3.7645</v>
      </c>
    </row>
    <row r="29" spans="1:3" s="15" customFormat="1" hidden="1" x14ac:dyDescent="0.35">
      <c r="A29" s="15" t="s">
        <v>675</v>
      </c>
      <c r="B29" s="16">
        <v>1</v>
      </c>
      <c r="C29" s="13">
        <v>5</v>
      </c>
    </row>
    <row r="30" spans="1:3" s="15" customFormat="1" hidden="1" x14ac:dyDescent="0.35">
      <c r="A30" s="15" t="s">
        <v>676</v>
      </c>
      <c r="B30" s="16">
        <v>3.3529999999999997E-2</v>
      </c>
      <c r="C30" s="13">
        <v>0.16764999999999999</v>
      </c>
    </row>
    <row r="31" spans="1:3" s="15" customFormat="1" x14ac:dyDescent="0.35">
      <c r="A31" s="7" t="s">
        <v>687</v>
      </c>
      <c r="B31" s="13">
        <v>2.7920000000000001E-6</v>
      </c>
      <c r="C31" s="13">
        <v>1.396E-5</v>
      </c>
    </row>
    <row r="32" spans="1:3" s="15" customFormat="1" x14ac:dyDescent="0.35">
      <c r="A32" s="7" t="s">
        <v>689</v>
      </c>
      <c r="B32" s="13">
        <v>1.474E-10</v>
      </c>
      <c r="C32" s="13">
        <v>7.3700000000000004E-10</v>
      </c>
    </row>
    <row r="33" spans="1:3" s="15" customFormat="1" hidden="1" x14ac:dyDescent="0.35">
      <c r="A33" s="15" t="s">
        <v>679</v>
      </c>
      <c r="B33" s="16">
        <v>1</v>
      </c>
      <c r="C33" s="13">
        <v>5</v>
      </c>
    </row>
    <row r="34" spans="1:3" s="15" customFormat="1" hidden="1" x14ac:dyDescent="0.35">
      <c r="A34" s="15" t="s">
        <v>680</v>
      </c>
      <c r="B34" s="16">
        <v>0.11840000000000001</v>
      </c>
      <c r="C34" s="13">
        <v>0.59200000000000008</v>
      </c>
    </row>
    <row r="35" spans="1:3" s="15" customFormat="1" hidden="1" x14ac:dyDescent="0.35">
      <c r="A35" s="15" t="s">
        <v>681</v>
      </c>
      <c r="B35" s="16">
        <v>3.0410000000000002E-4</v>
      </c>
      <c r="C35" s="13">
        <v>1.5205000000000002E-3</v>
      </c>
    </row>
    <row r="36" spans="1:3" s="15" customFormat="1" hidden="1" x14ac:dyDescent="0.35">
      <c r="A36" s="15" t="s">
        <v>682</v>
      </c>
      <c r="B36" s="16">
        <v>0.97629999999999995</v>
      </c>
      <c r="C36" s="13">
        <v>4.8815</v>
      </c>
    </row>
    <row r="37" spans="1:3" s="15" customFormat="1" hidden="1" x14ac:dyDescent="0.35">
      <c r="A37" s="15" t="s">
        <v>683</v>
      </c>
      <c r="B37" s="16">
        <v>4.1930000000000002E-2</v>
      </c>
      <c r="C37" s="13">
        <v>0.20965</v>
      </c>
    </row>
    <row r="38" spans="1:3" s="15" customFormat="1" hidden="1" x14ac:dyDescent="0.35">
      <c r="A38" s="15" t="s">
        <v>684</v>
      </c>
      <c r="B38" s="16">
        <v>0.16919999999999999</v>
      </c>
      <c r="C38" s="13">
        <v>0.84599999999999997</v>
      </c>
    </row>
    <row r="39" spans="1:3" s="15" customFormat="1" hidden="1" x14ac:dyDescent="0.35">
      <c r="A39" s="15" t="s">
        <v>685</v>
      </c>
      <c r="B39" s="16">
        <v>0.73640000000000005</v>
      </c>
      <c r="C39" s="13">
        <v>3.6820000000000004</v>
      </c>
    </row>
    <row r="40" spans="1:3" s="15" customFormat="1" hidden="1" x14ac:dyDescent="0.35">
      <c r="A40" s="15" t="s">
        <v>686</v>
      </c>
      <c r="B40" s="16">
        <v>0.99299999999999999</v>
      </c>
      <c r="C40" s="13">
        <v>4.9649999999999999</v>
      </c>
    </row>
    <row r="41" spans="1:3" s="15" customFormat="1" x14ac:dyDescent="0.35">
      <c r="A41" s="7" t="s">
        <v>692</v>
      </c>
      <c r="B41" s="13">
        <v>8.6770000000000002E-8</v>
      </c>
      <c r="C41" s="13">
        <v>4.3384999999999998E-7</v>
      </c>
    </row>
    <row r="42" spans="1:3" s="15" customFormat="1" hidden="1" x14ac:dyDescent="0.35">
      <c r="A42" s="15" t="s">
        <v>688</v>
      </c>
      <c r="B42" s="16">
        <v>0.98260000000000003</v>
      </c>
      <c r="C42" s="13">
        <v>4.9130000000000003</v>
      </c>
    </row>
    <row r="43" spans="1:3" s="15" customFormat="1" x14ac:dyDescent="0.35">
      <c r="A43" s="7" t="s">
        <v>677</v>
      </c>
      <c r="B43" s="13">
        <v>1.9710000000000001E-7</v>
      </c>
      <c r="C43" s="13">
        <v>9.8550000000000014E-7</v>
      </c>
    </row>
    <row r="44" spans="1:3" s="15" customFormat="1" hidden="1" x14ac:dyDescent="0.35">
      <c r="A44" s="15" t="s">
        <v>690</v>
      </c>
      <c r="B44" s="16">
        <v>0.92249999999999999</v>
      </c>
      <c r="C44" s="13">
        <v>4.6124999999999998</v>
      </c>
    </row>
    <row r="45" spans="1:3" s="15" customFormat="1" hidden="1" x14ac:dyDescent="0.35">
      <c r="A45" s="15" t="s">
        <v>691</v>
      </c>
      <c r="B45" s="16">
        <v>1</v>
      </c>
      <c r="C45" s="13">
        <v>5</v>
      </c>
    </row>
    <row r="46" spans="1:3" s="15" customFormat="1" x14ac:dyDescent="0.35">
      <c r="A46" s="7" t="s">
        <v>678</v>
      </c>
      <c r="B46" s="13">
        <v>2.2E-16</v>
      </c>
      <c r="C46" s="13">
        <v>1.0999999999999999E-15</v>
      </c>
    </row>
    <row r="47" spans="1:3" s="15" customFormat="1" hidden="1" x14ac:dyDescent="0.35">
      <c r="A47" s="15" t="s">
        <v>693</v>
      </c>
      <c r="B47" s="16">
        <v>2.6620000000000001E-2</v>
      </c>
      <c r="C47" s="13">
        <v>0.1331</v>
      </c>
    </row>
    <row r="48" spans="1:3" s="15" customFormat="1" hidden="1" x14ac:dyDescent="0.35">
      <c r="A48" s="15" t="s">
        <v>694</v>
      </c>
      <c r="B48" s="16">
        <v>1</v>
      </c>
      <c r="C48" s="13">
        <v>5</v>
      </c>
    </row>
    <row r="49" spans="1:3" s="15" customFormat="1" hidden="1" x14ac:dyDescent="0.35">
      <c r="A49" s="15" t="s">
        <v>695</v>
      </c>
      <c r="B49" s="16">
        <v>1.102E-2</v>
      </c>
      <c r="C49" s="13">
        <v>5.5100000000000003E-2</v>
      </c>
    </row>
    <row r="50" spans="1:3" s="15" customFormat="1" hidden="1" x14ac:dyDescent="0.35">
      <c r="A50" s="15" t="s">
        <v>696</v>
      </c>
      <c r="B50" s="16">
        <v>0.24590000000000001</v>
      </c>
      <c r="C50" s="13">
        <v>1.2295</v>
      </c>
    </row>
    <row r="51" spans="1:3" s="15" customFormat="1" hidden="1" x14ac:dyDescent="0.35">
      <c r="A51" s="15" t="s">
        <v>697</v>
      </c>
      <c r="B51" s="16">
        <v>0.28310000000000002</v>
      </c>
      <c r="C51" s="13">
        <v>1.4155000000000002</v>
      </c>
    </row>
    <row r="52" spans="1:3" s="15" customFormat="1" hidden="1" x14ac:dyDescent="0.35">
      <c r="A52" s="15" t="s">
        <v>698</v>
      </c>
      <c r="B52" s="16">
        <v>0.1132</v>
      </c>
      <c r="C52" s="13">
        <v>0.56599999999999995</v>
      </c>
    </row>
    <row r="53" spans="1:3" s="15" customFormat="1" hidden="1" x14ac:dyDescent="0.35">
      <c r="A53" s="15" t="s">
        <v>699</v>
      </c>
      <c r="B53" s="16">
        <v>0.99960000000000004</v>
      </c>
      <c r="C53" s="13">
        <v>4.9980000000000002</v>
      </c>
    </row>
    <row r="54" spans="1:3" s="15" customFormat="1" hidden="1" x14ac:dyDescent="0.35">
      <c r="A54" s="15" t="s">
        <v>700</v>
      </c>
      <c r="B54" s="16">
        <v>0.99950000000000006</v>
      </c>
      <c r="C54" s="13">
        <v>4.9975000000000005</v>
      </c>
    </row>
    <row r="55" spans="1:3" s="15" customFormat="1" hidden="1" x14ac:dyDescent="0.35">
      <c r="A55" s="15" t="s">
        <v>701</v>
      </c>
      <c r="B55" s="16">
        <v>0.98380000000000001</v>
      </c>
      <c r="C55" s="13">
        <v>4.9190000000000005</v>
      </c>
    </row>
    <row r="56" spans="1:3" s="15" customFormat="1" hidden="1" x14ac:dyDescent="0.35">
      <c r="A56" s="15" t="s">
        <v>702</v>
      </c>
      <c r="B56" s="16">
        <v>1.838E-3</v>
      </c>
      <c r="C56" s="13">
        <v>9.1900000000000003E-3</v>
      </c>
    </row>
    <row r="57" spans="1:3" s="15" customFormat="1" x14ac:dyDescent="0.35">
      <c r="A57" s="7" t="s">
        <v>709</v>
      </c>
      <c r="B57" s="13">
        <v>4.6220000000000001E-5</v>
      </c>
      <c r="C57" s="13">
        <v>2.3110000000000001E-4</v>
      </c>
    </row>
    <row r="58" spans="1:3" s="15" customFormat="1" hidden="1" x14ac:dyDescent="0.35">
      <c r="A58" s="15" t="s">
        <v>704</v>
      </c>
      <c r="B58" s="16">
        <v>0.19639999999999999</v>
      </c>
      <c r="C58" s="13">
        <v>0.98199999999999998</v>
      </c>
    </row>
    <row r="59" spans="1:3" s="15" customFormat="1" hidden="1" x14ac:dyDescent="0.35">
      <c r="A59" s="15" t="s">
        <v>705</v>
      </c>
      <c r="B59" s="16">
        <v>7.4130000000000001E-2</v>
      </c>
      <c r="C59" s="13">
        <v>0.37065000000000003</v>
      </c>
    </row>
    <row r="60" spans="1:3" s="15" customFormat="1" hidden="1" x14ac:dyDescent="0.35">
      <c r="A60" s="15" t="s">
        <v>706</v>
      </c>
      <c r="B60" s="16">
        <v>2.571E-2</v>
      </c>
      <c r="C60" s="13">
        <v>0.12855</v>
      </c>
    </row>
    <row r="61" spans="1:3" s="15" customFormat="1" hidden="1" x14ac:dyDescent="0.35">
      <c r="A61" s="15" t="s">
        <v>707</v>
      </c>
      <c r="B61" s="16">
        <v>6.4049999999999996E-2</v>
      </c>
      <c r="C61" s="13">
        <v>0.32024999999999998</v>
      </c>
    </row>
    <row r="62" spans="1:3" s="15" customFormat="1" hidden="1" x14ac:dyDescent="0.35">
      <c r="A62" s="15" t="s">
        <v>708</v>
      </c>
      <c r="B62" s="16">
        <v>0.51149999999999995</v>
      </c>
      <c r="C62" s="13">
        <v>2.5574999999999997</v>
      </c>
    </row>
    <row r="63" spans="1:3" s="15" customFormat="1" x14ac:dyDescent="0.35">
      <c r="A63" s="7" t="s">
        <v>714</v>
      </c>
      <c r="B63" s="13">
        <v>5.7170000000000003E-5</v>
      </c>
      <c r="C63" s="13">
        <v>2.8585000000000004E-4</v>
      </c>
    </row>
    <row r="64" spans="1:3" s="15" customFormat="1" hidden="1" x14ac:dyDescent="0.35">
      <c r="A64" s="15" t="s">
        <v>710</v>
      </c>
      <c r="B64" s="16">
        <v>2.401E-2</v>
      </c>
      <c r="C64" s="13">
        <v>0.12005</v>
      </c>
    </row>
    <row r="65" spans="1:3" s="15" customFormat="1" hidden="1" x14ac:dyDescent="0.35">
      <c r="A65" s="15" t="s">
        <v>711</v>
      </c>
      <c r="B65" s="16">
        <v>0.94899999999999995</v>
      </c>
      <c r="C65" s="13">
        <v>4.7450000000000001</v>
      </c>
    </row>
    <row r="66" spans="1:3" s="15" customFormat="1" hidden="1" x14ac:dyDescent="0.35">
      <c r="A66" s="15" t="s">
        <v>712</v>
      </c>
      <c r="B66" s="16">
        <v>0.51029999999999998</v>
      </c>
      <c r="C66" s="13">
        <v>2.5514999999999999</v>
      </c>
    </row>
    <row r="67" spans="1:3" s="15" customFormat="1" hidden="1" x14ac:dyDescent="0.35">
      <c r="A67" s="15" t="s">
        <v>713</v>
      </c>
      <c r="B67" s="16">
        <v>0.1305</v>
      </c>
      <c r="C67" s="13">
        <v>0.65250000000000008</v>
      </c>
    </row>
    <row r="68" spans="1:3" s="15" customFormat="1" x14ac:dyDescent="0.35">
      <c r="A68" s="7" t="s">
        <v>703</v>
      </c>
      <c r="B68" s="13">
        <v>8.7199999999999995E-6</v>
      </c>
      <c r="C68" s="13">
        <v>4.3599999999999996E-5</v>
      </c>
    </row>
    <row r="69" spans="1:3" s="15" customFormat="1" hidden="1" x14ac:dyDescent="0.35">
      <c r="A69" s="15" t="s">
        <v>715</v>
      </c>
      <c r="B69" s="16">
        <v>0.69610000000000005</v>
      </c>
      <c r="C69" s="13">
        <v>3.4805000000000001</v>
      </c>
    </row>
    <row r="70" spans="1:3" s="15" customFormat="1" hidden="1" x14ac:dyDescent="0.35">
      <c r="A70" s="15" t="s">
        <v>716</v>
      </c>
      <c r="B70" s="16">
        <v>0.315</v>
      </c>
      <c r="C70" s="13">
        <v>1.575</v>
      </c>
    </row>
    <row r="71" spans="1:3" s="15" customFormat="1" hidden="1" x14ac:dyDescent="0.35">
      <c r="A71" s="15" t="s">
        <v>717</v>
      </c>
      <c r="B71" s="16">
        <v>0.52910000000000001</v>
      </c>
      <c r="C71" s="13">
        <v>2.6455000000000002</v>
      </c>
    </row>
    <row r="72" spans="1:3" s="15" customFormat="1" hidden="1" x14ac:dyDescent="0.35">
      <c r="A72" s="15" t="s">
        <v>718</v>
      </c>
      <c r="B72" s="16">
        <v>0.27900000000000003</v>
      </c>
      <c r="C72" s="13">
        <v>1.395</v>
      </c>
    </row>
    <row r="73" spans="1:3" s="15" customFormat="1" hidden="1" x14ac:dyDescent="0.35">
      <c r="A73" s="15" t="s">
        <v>719</v>
      </c>
      <c r="B73" s="16">
        <v>0.36990000000000001</v>
      </c>
      <c r="C73" s="13">
        <v>1.8494999999999999</v>
      </c>
    </row>
    <row r="74" spans="1:3" s="15" customFormat="1" hidden="1" x14ac:dyDescent="0.35">
      <c r="A74" s="15" t="s">
        <v>720</v>
      </c>
      <c r="B74" s="16">
        <v>0.37840000000000001</v>
      </c>
      <c r="C74" s="13">
        <v>1.8920000000000001</v>
      </c>
    </row>
    <row r="75" spans="1:3" s="15" customFormat="1" hidden="1" x14ac:dyDescent="0.35">
      <c r="A75" s="15" t="s">
        <v>721</v>
      </c>
      <c r="B75" s="16">
        <v>0.82020000000000004</v>
      </c>
      <c r="C75" s="13">
        <v>4.101</v>
      </c>
    </row>
    <row r="76" spans="1:3" s="15" customFormat="1" hidden="1" x14ac:dyDescent="0.35">
      <c r="A76" s="15" t="s">
        <v>722</v>
      </c>
      <c r="B76" s="16">
        <v>0.48549999999999999</v>
      </c>
      <c r="C76" s="13">
        <v>2.4274999999999998</v>
      </c>
    </row>
    <row r="77" spans="1:3" s="15" customFormat="1" hidden="1" x14ac:dyDescent="0.35">
      <c r="A77" s="15" t="s">
        <v>723</v>
      </c>
      <c r="B77" s="16">
        <v>0.27279999999999999</v>
      </c>
      <c r="C77" s="13">
        <v>1.3639999999999999</v>
      </c>
    </row>
    <row r="78" spans="1:3" s="15" customFormat="1" hidden="1" x14ac:dyDescent="0.35">
      <c r="A78" s="15" t="s">
        <v>724</v>
      </c>
      <c r="B78" s="16">
        <v>1</v>
      </c>
      <c r="C78" s="13">
        <v>5</v>
      </c>
    </row>
    <row r="79" spans="1:3" s="15" customFormat="1" x14ac:dyDescent="0.35">
      <c r="A79" s="7" t="s">
        <v>736</v>
      </c>
      <c r="B79" s="13">
        <v>8.1850000000000002E-9</v>
      </c>
      <c r="C79" s="13">
        <v>4.0925000000000004E-8</v>
      </c>
    </row>
    <row r="80" spans="1:3" s="15" customFormat="1" hidden="1" x14ac:dyDescent="0.35">
      <c r="A80" s="15" t="s">
        <v>726</v>
      </c>
      <c r="B80" s="16">
        <v>1</v>
      </c>
      <c r="C80" s="13">
        <v>5</v>
      </c>
    </row>
    <row r="81" spans="1:3" s="15" customFormat="1" hidden="1" x14ac:dyDescent="0.35">
      <c r="A81" s="15" t="s">
        <v>727</v>
      </c>
      <c r="B81" s="16">
        <v>0.99950000000000006</v>
      </c>
      <c r="C81" s="13">
        <v>4.9975000000000005</v>
      </c>
    </row>
    <row r="82" spans="1:3" s="15" customFormat="1" hidden="1" x14ac:dyDescent="0.35">
      <c r="A82" s="15" t="s">
        <v>728</v>
      </c>
      <c r="B82" s="16">
        <v>1</v>
      </c>
      <c r="C82" s="13">
        <v>5</v>
      </c>
    </row>
    <row r="83" spans="1:3" s="15" customFormat="1" hidden="1" x14ac:dyDescent="0.35">
      <c r="A83" s="15" t="s">
        <v>729</v>
      </c>
      <c r="B83" s="16">
        <v>0.55259999999999998</v>
      </c>
      <c r="C83" s="13">
        <v>2.7629999999999999</v>
      </c>
    </row>
    <row r="84" spans="1:3" s="15" customFormat="1" hidden="1" x14ac:dyDescent="0.35">
      <c r="A84" s="15" t="s">
        <v>730</v>
      </c>
      <c r="B84" s="16">
        <v>1</v>
      </c>
      <c r="C84" s="13">
        <v>5</v>
      </c>
    </row>
    <row r="85" spans="1:3" s="15" customFormat="1" hidden="1" x14ac:dyDescent="0.35">
      <c r="A85" s="15" t="s">
        <v>731</v>
      </c>
      <c r="B85" s="16">
        <v>1</v>
      </c>
      <c r="C85" s="13">
        <v>5</v>
      </c>
    </row>
    <row r="86" spans="1:3" s="15" customFormat="1" hidden="1" x14ac:dyDescent="0.35">
      <c r="A86" s="15" t="s">
        <v>732</v>
      </c>
      <c r="B86" s="16">
        <v>1.065E-2</v>
      </c>
      <c r="C86" s="13">
        <v>5.3249999999999999E-2</v>
      </c>
    </row>
    <row r="87" spans="1:3" s="15" customFormat="1" hidden="1" x14ac:dyDescent="0.35">
      <c r="A87" s="15" t="s">
        <v>733</v>
      </c>
      <c r="B87" s="16">
        <v>9.1869999999999993E-2</v>
      </c>
      <c r="C87" s="13">
        <v>0.45934999999999998</v>
      </c>
    </row>
    <row r="88" spans="1:3" s="15" customFormat="1" hidden="1" x14ac:dyDescent="0.35">
      <c r="A88" s="15" t="s">
        <v>734</v>
      </c>
      <c r="B88" s="16">
        <v>0.99380000000000002</v>
      </c>
      <c r="C88" s="13">
        <v>4.9690000000000003</v>
      </c>
    </row>
    <row r="89" spans="1:3" s="15" customFormat="1" hidden="1" x14ac:dyDescent="0.35">
      <c r="A89" s="15" t="s">
        <v>735</v>
      </c>
      <c r="B89" s="16">
        <v>0.91449999999999998</v>
      </c>
      <c r="C89" s="13">
        <v>4.5724999999999998</v>
      </c>
    </row>
    <row r="90" spans="1:3" s="15" customFormat="1" x14ac:dyDescent="0.35">
      <c r="A90" s="7" t="s">
        <v>725</v>
      </c>
      <c r="B90" s="13">
        <v>2.2E-16</v>
      </c>
      <c r="C90" s="13">
        <v>1.0999999999999999E-15</v>
      </c>
    </row>
    <row r="91" spans="1:3" s="15" customFormat="1" hidden="1" x14ac:dyDescent="0.35">
      <c r="A91" s="15" t="s">
        <v>737</v>
      </c>
      <c r="B91" s="16">
        <v>0.99009999999999998</v>
      </c>
      <c r="C91" s="13">
        <v>4.9504999999999999</v>
      </c>
    </row>
    <row r="92" spans="1:3" s="15" customFormat="1" hidden="1" x14ac:dyDescent="0.35">
      <c r="A92" s="15" t="s">
        <v>738</v>
      </c>
      <c r="B92" s="16">
        <v>0.32279999999999998</v>
      </c>
      <c r="C92" s="13">
        <v>1.6139999999999999</v>
      </c>
    </row>
    <row r="93" spans="1:3" s="15" customFormat="1" hidden="1" x14ac:dyDescent="0.35">
      <c r="A93" s="15" t="s">
        <v>739</v>
      </c>
      <c r="B93" s="16">
        <v>1</v>
      </c>
      <c r="C93" s="13">
        <v>5</v>
      </c>
    </row>
    <row r="94" spans="1:3" s="15" customFormat="1" hidden="1" x14ac:dyDescent="0.35">
      <c r="A94" s="15" t="s">
        <v>740</v>
      </c>
      <c r="B94" s="16">
        <v>1.2949999999999999E-3</v>
      </c>
      <c r="C94" s="13">
        <v>6.4749999999999999E-3</v>
      </c>
    </row>
    <row r="95" spans="1:3" s="15" customFormat="1" x14ac:dyDescent="0.35">
      <c r="A95" s="7" t="s">
        <v>741</v>
      </c>
      <c r="B95" s="13">
        <v>6.2910000000000006E-5</v>
      </c>
      <c r="C95" s="13">
        <v>3.1455000000000003E-4</v>
      </c>
    </row>
    <row r="96" spans="1:3" s="15" customFormat="1" hidden="1" x14ac:dyDescent="0.35">
      <c r="A96" s="15" t="s">
        <v>742</v>
      </c>
      <c r="B96" s="16">
        <v>1</v>
      </c>
      <c r="C96" s="13">
        <v>5</v>
      </c>
    </row>
    <row r="97" spans="1:3" s="15" customFormat="1" hidden="1" x14ac:dyDescent="0.35">
      <c r="A97" s="15" t="s">
        <v>743</v>
      </c>
      <c r="B97" s="16">
        <v>1</v>
      </c>
      <c r="C97" s="13">
        <v>5</v>
      </c>
    </row>
    <row r="98" spans="1:3" s="15" customFormat="1" x14ac:dyDescent="0.35">
      <c r="A98" s="7" t="s">
        <v>744</v>
      </c>
      <c r="B98" s="13">
        <v>2.7900000000000002E-13</v>
      </c>
      <c r="C98" s="13">
        <v>1.395E-12</v>
      </c>
    </row>
    <row r="99" spans="1:3" s="15" customFormat="1" hidden="1" x14ac:dyDescent="0.35">
      <c r="A99" s="15" t="s">
        <v>745</v>
      </c>
      <c r="B99" s="16">
        <v>0.39879999999999999</v>
      </c>
      <c r="C99" s="13">
        <v>1.994</v>
      </c>
    </row>
    <row r="100" spans="1:3" s="15" customFormat="1" hidden="1" x14ac:dyDescent="0.35">
      <c r="A100" s="15" t="s">
        <v>746</v>
      </c>
      <c r="B100" s="16">
        <v>0.99729999999999996</v>
      </c>
      <c r="C100" s="13">
        <v>4.9864999999999995</v>
      </c>
    </row>
    <row r="101" spans="1:3" s="15" customFormat="1" hidden="1" x14ac:dyDescent="0.35">
      <c r="A101" s="15" t="s">
        <v>747</v>
      </c>
      <c r="B101" s="16">
        <v>0.97799999999999998</v>
      </c>
      <c r="C101" s="13">
        <v>4.8899999999999997</v>
      </c>
    </row>
    <row r="102" spans="1:3" s="15" customFormat="1" hidden="1" x14ac:dyDescent="0.35">
      <c r="A102" s="15" t="s">
        <v>748</v>
      </c>
      <c r="B102" s="16">
        <v>5.0110000000000002E-2</v>
      </c>
      <c r="C102" s="13">
        <v>0.25054999999999999</v>
      </c>
    </row>
    <row r="103" spans="1:3" s="15" customFormat="1" hidden="1" x14ac:dyDescent="0.35">
      <c r="A103" s="15" t="s">
        <v>749</v>
      </c>
      <c r="B103" s="16">
        <v>0.9919</v>
      </c>
      <c r="C103" s="13">
        <v>4.9595000000000002</v>
      </c>
    </row>
    <row r="104" spans="1:3" s="15" customFormat="1" hidden="1" x14ac:dyDescent="0.35">
      <c r="A104" s="15" t="s">
        <v>750</v>
      </c>
      <c r="B104" s="16">
        <v>1</v>
      </c>
      <c r="C104" s="13">
        <v>5</v>
      </c>
    </row>
    <row r="105" spans="1:3" s="15" customFormat="1" x14ac:dyDescent="0.35">
      <c r="A105" s="7" t="s">
        <v>751</v>
      </c>
      <c r="B105" s="13">
        <v>6.3670000000000002E-6</v>
      </c>
      <c r="C105" s="13">
        <v>3.1835000000000003E-5</v>
      </c>
    </row>
    <row r="106" spans="1:3" s="15" customFormat="1" hidden="1" x14ac:dyDescent="0.35">
      <c r="A106" s="15" t="s">
        <v>752</v>
      </c>
      <c r="B106" s="16">
        <v>0.97199999999999998</v>
      </c>
      <c r="C106" s="13">
        <v>4.8599999999999994</v>
      </c>
    </row>
    <row r="107" spans="1:3" s="15" customFormat="1" hidden="1" x14ac:dyDescent="0.35">
      <c r="A107" s="15" t="s">
        <v>753</v>
      </c>
      <c r="B107" s="16">
        <v>0.96830000000000005</v>
      </c>
      <c r="C107" s="13">
        <v>4.8414999999999999</v>
      </c>
    </row>
    <row r="108" spans="1:3" s="15" customFormat="1" hidden="1" x14ac:dyDescent="0.35">
      <c r="A108" s="15" t="s">
        <v>754</v>
      </c>
      <c r="B108" s="16">
        <v>1.474E-3</v>
      </c>
      <c r="C108" s="13">
        <v>7.3699999999999998E-3</v>
      </c>
    </row>
    <row r="109" spans="1:3" s="15" customFormat="1" x14ac:dyDescent="0.35">
      <c r="A109" s="7" t="s">
        <v>755</v>
      </c>
      <c r="B109" s="13">
        <v>1.3699999999999999E-5</v>
      </c>
      <c r="C109" s="13">
        <v>6.8499999999999998E-5</v>
      </c>
    </row>
    <row r="110" spans="1:3" s="15" customFormat="1" hidden="1" x14ac:dyDescent="0.35">
      <c r="A110" s="15" t="s">
        <v>756</v>
      </c>
      <c r="B110" s="16">
        <v>9.3549999999999994E-2</v>
      </c>
      <c r="C110" s="13">
        <v>0.46775</v>
      </c>
    </row>
    <row r="111" spans="1:3" s="15" customFormat="1" hidden="1" x14ac:dyDescent="0.35">
      <c r="A111" s="15" t="s">
        <v>757</v>
      </c>
      <c r="B111" s="16">
        <v>0.82289999999999996</v>
      </c>
      <c r="C111" s="13">
        <v>4.1144999999999996</v>
      </c>
    </row>
    <row r="112" spans="1:3" s="15" customFormat="1" hidden="1" x14ac:dyDescent="0.35">
      <c r="A112" s="15" t="s">
        <v>758</v>
      </c>
      <c r="B112" s="16">
        <v>0.99939999999999996</v>
      </c>
      <c r="C112" s="13">
        <v>4.9969999999999999</v>
      </c>
    </row>
    <row r="113" spans="1:3" s="15" customFormat="1" hidden="1" x14ac:dyDescent="0.35">
      <c r="A113" s="15" t="s">
        <v>759</v>
      </c>
      <c r="B113" s="16">
        <v>0.92910000000000004</v>
      </c>
      <c r="C113" s="13">
        <v>4.6455000000000002</v>
      </c>
    </row>
    <row r="114" spans="1:3" s="15" customFormat="1" hidden="1" x14ac:dyDescent="0.35">
      <c r="A114" s="15" t="s">
        <v>760</v>
      </c>
      <c r="B114" s="16">
        <v>0.43790000000000001</v>
      </c>
      <c r="C114" s="13">
        <v>2.1895000000000002</v>
      </c>
    </row>
    <row r="115" spans="1:3" s="15" customFormat="1" hidden="1" x14ac:dyDescent="0.35">
      <c r="A115" s="15" t="s">
        <v>761</v>
      </c>
      <c r="B115" s="16">
        <v>0.998</v>
      </c>
      <c r="C115" s="13">
        <v>4.99</v>
      </c>
    </row>
    <row r="116" spans="1:3" s="15" customFormat="1" hidden="1" x14ac:dyDescent="0.35">
      <c r="A116" s="15" t="s">
        <v>762</v>
      </c>
      <c r="B116" s="16">
        <v>0.97150000000000003</v>
      </c>
      <c r="C116" s="13">
        <v>4.8574999999999999</v>
      </c>
    </row>
    <row r="117" spans="1:3" s="15" customFormat="1" hidden="1" x14ac:dyDescent="0.35">
      <c r="A117" s="15" t="s">
        <v>763</v>
      </c>
      <c r="B117" s="16">
        <v>0.39829999999999999</v>
      </c>
      <c r="C117" s="13">
        <v>1.9914999999999998</v>
      </c>
    </row>
    <row r="118" spans="1:3" s="15" customFormat="1" hidden="1" x14ac:dyDescent="0.35">
      <c r="A118" s="15" t="s">
        <v>764</v>
      </c>
      <c r="B118" s="16">
        <v>0.89659999999999995</v>
      </c>
      <c r="C118" s="13">
        <v>4.4829999999999997</v>
      </c>
    </row>
    <row r="119" spans="1:3" s="15" customFormat="1" hidden="1" x14ac:dyDescent="0.35">
      <c r="A119" s="15" t="s">
        <v>765</v>
      </c>
      <c r="B119" s="16">
        <v>0.9012</v>
      </c>
      <c r="C119" s="13">
        <v>4.5060000000000002</v>
      </c>
    </row>
    <row r="120" spans="1:3" s="15" customFormat="1" hidden="1" x14ac:dyDescent="0.35">
      <c r="A120" s="15" t="s">
        <v>766</v>
      </c>
      <c r="B120" s="16">
        <v>0.99990000000000001</v>
      </c>
      <c r="C120" s="13">
        <v>4.9995000000000003</v>
      </c>
    </row>
    <row r="121" spans="1:3" s="15" customFormat="1" hidden="1" x14ac:dyDescent="0.35">
      <c r="A121" s="15" t="s">
        <v>767</v>
      </c>
      <c r="B121" s="16">
        <v>0.35520000000000002</v>
      </c>
      <c r="C121" s="13">
        <v>1.776</v>
      </c>
    </row>
    <row r="122" spans="1:3" s="15" customFormat="1" hidden="1" x14ac:dyDescent="0.35">
      <c r="A122" s="15" t="s">
        <v>768</v>
      </c>
      <c r="B122" s="16">
        <v>8.4599999999999995E-2</v>
      </c>
      <c r="C122" s="13">
        <v>0.42299999999999999</v>
      </c>
    </row>
    <row r="123" spans="1:3" s="15" customFormat="1" hidden="1" x14ac:dyDescent="0.35">
      <c r="A123" s="15" t="s">
        <v>769</v>
      </c>
      <c r="B123" s="16">
        <v>1</v>
      </c>
      <c r="C123" s="13">
        <v>5</v>
      </c>
    </row>
    <row r="124" spans="1:3" s="15" customFormat="1" hidden="1" x14ac:dyDescent="0.35">
      <c r="A124" s="15" t="s">
        <v>770</v>
      </c>
      <c r="B124" s="16">
        <v>0.99980000000000002</v>
      </c>
      <c r="C124" s="13">
        <v>4.9990000000000006</v>
      </c>
    </row>
    <row r="125" spans="1:3" s="15" customFormat="1" hidden="1" x14ac:dyDescent="0.35">
      <c r="A125" s="15" t="s">
        <v>771</v>
      </c>
      <c r="B125" s="16">
        <v>0.30380000000000001</v>
      </c>
      <c r="C125" s="13">
        <v>1.5190000000000001</v>
      </c>
    </row>
    <row r="126" spans="1:3" s="15" customFormat="1" hidden="1" x14ac:dyDescent="0.35">
      <c r="A126" s="15" t="s">
        <v>772</v>
      </c>
      <c r="B126" s="16">
        <v>0.6593</v>
      </c>
      <c r="C126" s="13">
        <v>3.2965</v>
      </c>
    </row>
    <row r="127" spans="1:3" s="15" customFormat="1" hidden="1" x14ac:dyDescent="0.35">
      <c r="A127" s="15" t="s">
        <v>773</v>
      </c>
      <c r="B127" s="16">
        <v>0.66620000000000001</v>
      </c>
      <c r="C127" s="13">
        <v>3.331</v>
      </c>
    </row>
    <row r="128" spans="1:3" s="15" customFormat="1" hidden="1" x14ac:dyDescent="0.35">
      <c r="A128" s="15" t="s">
        <v>774</v>
      </c>
      <c r="B128" s="16">
        <v>0.97599999999999998</v>
      </c>
      <c r="C128" s="13">
        <v>4.88</v>
      </c>
    </row>
  </sheetData>
  <autoFilter ref="A3:C128" xr:uid="{DC21B3A1-1B95-47DF-BFAE-A794B2662508}">
    <filterColumn colId="2">
      <customFilters>
        <customFilter operator="lessThanOrEqual" val="1E-3"/>
      </customFilters>
    </filterColumn>
    <sortState xmlns:xlrd2="http://schemas.microsoft.com/office/spreadsheetml/2017/richdata2" ref="A22:C109">
      <sortCondition ref="A3:A128"/>
    </sortState>
  </autoFilter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BCA0-5A20-4CAD-B48A-53153D84346F}">
  <dimension ref="A1:F19"/>
  <sheetViews>
    <sheetView workbookViewId="0">
      <selection activeCell="A24" sqref="A24"/>
    </sheetView>
  </sheetViews>
  <sheetFormatPr defaultRowHeight="14.5" x14ac:dyDescent="0.35"/>
  <cols>
    <col min="1" max="1" width="64.08984375" customWidth="1"/>
  </cols>
  <sheetData>
    <row r="1" spans="1:6" ht="16" thickBot="1" x14ac:dyDescent="0.4">
      <c r="A1" s="6" t="s">
        <v>817</v>
      </c>
    </row>
    <row r="2" spans="1:6" ht="15" thickBot="1" x14ac:dyDescent="0.4">
      <c r="A2" s="25" t="s">
        <v>791</v>
      </c>
      <c r="B2" s="27" t="s">
        <v>792</v>
      </c>
      <c r="C2" s="27"/>
      <c r="D2" s="27"/>
      <c r="E2" s="27"/>
      <c r="F2" s="27"/>
    </row>
    <row r="3" spans="1:6" ht="15" thickBot="1" x14ac:dyDescent="0.4">
      <c r="A3" s="26"/>
      <c r="B3" s="17">
        <v>1</v>
      </c>
      <c r="C3" s="17">
        <v>2</v>
      </c>
      <c r="D3" s="17">
        <v>3</v>
      </c>
      <c r="E3" s="17">
        <v>4</v>
      </c>
      <c r="F3" s="17">
        <v>5</v>
      </c>
    </row>
    <row r="4" spans="1:6" x14ac:dyDescent="0.35">
      <c r="A4" s="18" t="s">
        <v>796</v>
      </c>
      <c r="B4" s="19" t="s">
        <v>794</v>
      </c>
      <c r="C4" s="19" t="s">
        <v>794</v>
      </c>
      <c r="D4" s="19" t="s">
        <v>794</v>
      </c>
      <c r="E4" s="19" t="s">
        <v>818</v>
      </c>
      <c r="F4" s="19" t="s">
        <v>794</v>
      </c>
    </row>
    <row r="5" spans="1:6" x14ac:dyDescent="0.35">
      <c r="A5" s="20" t="s">
        <v>819</v>
      </c>
      <c r="B5" s="21" t="s">
        <v>794</v>
      </c>
      <c r="C5" s="21" t="s">
        <v>794</v>
      </c>
      <c r="D5" s="21" t="s">
        <v>794</v>
      </c>
      <c r="E5" s="21" t="s">
        <v>794</v>
      </c>
      <c r="F5" s="21" t="s">
        <v>834</v>
      </c>
    </row>
    <row r="6" spans="1:6" x14ac:dyDescent="0.35">
      <c r="A6" s="20" t="s">
        <v>798</v>
      </c>
      <c r="B6" s="21" t="s">
        <v>794</v>
      </c>
      <c r="C6" s="21" t="s">
        <v>820</v>
      </c>
      <c r="D6" s="21" t="s">
        <v>794</v>
      </c>
      <c r="E6" s="21" t="s">
        <v>794</v>
      </c>
      <c r="F6" s="21" t="s">
        <v>794</v>
      </c>
    </row>
    <row r="7" spans="1:6" x14ac:dyDescent="0.35">
      <c r="A7" s="20" t="s">
        <v>800</v>
      </c>
      <c r="B7" s="21" t="s">
        <v>794</v>
      </c>
      <c r="C7" s="21" t="s">
        <v>818</v>
      </c>
      <c r="D7" s="21" t="s">
        <v>821</v>
      </c>
      <c r="E7" s="21" t="s">
        <v>794</v>
      </c>
      <c r="F7" s="21" t="s">
        <v>794</v>
      </c>
    </row>
    <row r="8" spans="1:6" x14ac:dyDescent="0.35">
      <c r="A8" s="20" t="s">
        <v>822</v>
      </c>
      <c r="B8" s="21" t="s">
        <v>794</v>
      </c>
      <c r="C8" s="21" t="s">
        <v>794</v>
      </c>
      <c r="D8" s="21" t="s">
        <v>794</v>
      </c>
      <c r="E8" s="21" t="s">
        <v>794</v>
      </c>
      <c r="F8" s="21" t="s">
        <v>835</v>
      </c>
    </row>
    <row r="9" spans="1:6" x14ac:dyDescent="0.35">
      <c r="A9" s="20" t="s">
        <v>823</v>
      </c>
      <c r="B9" s="21" t="s">
        <v>794</v>
      </c>
      <c r="C9" s="21" t="s">
        <v>794</v>
      </c>
      <c r="D9" s="21" t="s">
        <v>824</v>
      </c>
      <c r="E9" s="21" t="s">
        <v>794</v>
      </c>
      <c r="F9" s="21" t="s">
        <v>794</v>
      </c>
    </row>
    <row r="10" spans="1:6" x14ac:dyDescent="0.35">
      <c r="A10" s="20" t="s">
        <v>825</v>
      </c>
      <c r="B10" s="21" t="s">
        <v>794</v>
      </c>
      <c r="C10" s="21" t="s">
        <v>794</v>
      </c>
      <c r="D10" s="21" t="s">
        <v>794</v>
      </c>
      <c r="E10" s="21" t="s">
        <v>826</v>
      </c>
      <c r="F10" s="21" t="s">
        <v>794</v>
      </c>
    </row>
    <row r="11" spans="1:6" x14ac:dyDescent="0.35">
      <c r="A11" s="20" t="s">
        <v>803</v>
      </c>
      <c r="B11" s="21" t="s">
        <v>794</v>
      </c>
      <c r="C11" s="21" t="s">
        <v>827</v>
      </c>
      <c r="D11" s="21" t="s">
        <v>794</v>
      </c>
      <c r="E11" s="21" t="s">
        <v>794</v>
      </c>
      <c r="F11" s="21" t="s">
        <v>794</v>
      </c>
    </row>
    <row r="12" spans="1:6" x14ac:dyDescent="0.35">
      <c r="A12" s="20" t="s">
        <v>805</v>
      </c>
      <c r="B12" s="21" t="s">
        <v>794</v>
      </c>
      <c r="C12" s="21" t="s">
        <v>828</v>
      </c>
      <c r="D12" s="21" t="s">
        <v>829</v>
      </c>
      <c r="E12" s="21" t="s">
        <v>794</v>
      </c>
      <c r="F12" s="21" t="s">
        <v>794</v>
      </c>
    </row>
    <row r="13" spans="1:6" x14ac:dyDescent="0.35">
      <c r="A13" s="20" t="s">
        <v>807</v>
      </c>
      <c r="B13" s="21" t="s">
        <v>794</v>
      </c>
      <c r="C13" s="21" t="s">
        <v>794</v>
      </c>
      <c r="D13" s="21" t="s">
        <v>794</v>
      </c>
      <c r="E13" s="21" t="s">
        <v>830</v>
      </c>
      <c r="F13" s="21" t="s">
        <v>794</v>
      </c>
    </row>
    <row r="14" spans="1:6" x14ac:dyDescent="0.35">
      <c r="A14" s="20" t="s">
        <v>831</v>
      </c>
      <c r="B14" s="21" t="s">
        <v>794</v>
      </c>
      <c r="C14" s="21" t="s">
        <v>832</v>
      </c>
      <c r="D14" s="21" t="s">
        <v>794</v>
      </c>
      <c r="E14" s="21" t="s">
        <v>794</v>
      </c>
      <c r="F14" s="21" t="s">
        <v>794</v>
      </c>
    </row>
    <row r="15" spans="1:6" x14ac:dyDescent="0.35">
      <c r="A15" s="20" t="s">
        <v>809</v>
      </c>
      <c r="B15" s="21" t="s">
        <v>833</v>
      </c>
      <c r="C15" s="21" t="s">
        <v>794</v>
      </c>
      <c r="D15" s="21" t="s">
        <v>794</v>
      </c>
      <c r="E15" s="21" t="s">
        <v>794</v>
      </c>
      <c r="F15" s="21" t="s">
        <v>794</v>
      </c>
    </row>
    <row r="16" spans="1:6" ht="15" thickBot="1" x14ac:dyDescent="0.4">
      <c r="A16" s="22" t="s">
        <v>811</v>
      </c>
      <c r="B16" s="23" t="s">
        <v>794</v>
      </c>
      <c r="C16" s="23" t="s">
        <v>794</v>
      </c>
      <c r="D16" s="23" t="s">
        <v>794</v>
      </c>
      <c r="E16" s="23" t="s">
        <v>836</v>
      </c>
      <c r="F16" s="23" t="s">
        <v>794</v>
      </c>
    </row>
    <row r="18" spans="1:1" x14ac:dyDescent="0.35">
      <c r="A18" s="24" t="s">
        <v>837</v>
      </c>
    </row>
    <row r="19" spans="1:1" x14ac:dyDescent="0.35">
      <c r="A19" s="24" t="s">
        <v>838</v>
      </c>
    </row>
  </sheetData>
  <mergeCells count="2">
    <mergeCell ref="A2:A3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8FC5-6ECC-4B5E-AA58-7140C0DE77AA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16.453125" style="7" bestFit="1" customWidth="1"/>
    <col min="9" max="9" width="24.1796875" style="7" bestFit="1" customWidth="1"/>
    <col min="10" max="10" width="23.54296875" style="7" bestFit="1" customWidth="1"/>
  </cols>
  <sheetData>
    <row r="1" spans="1:10" x14ac:dyDescent="0.35">
      <c r="A1" s="5" t="s">
        <v>782</v>
      </c>
      <c r="B1" s="6"/>
      <c r="C1" s="6"/>
      <c r="D1" s="6"/>
      <c r="E1" s="6"/>
    </row>
    <row r="2" spans="1:10" s="3" customFormat="1" x14ac:dyDescent="0.3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/>
      <c r="G2" s="9"/>
      <c r="H2" s="9" t="s">
        <v>5</v>
      </c>
      <c r="I2" s="9" t="s">
        <v>6</v>
      </c>
      <c r="J2" s="9"/>
    </row>
    <row r="3" spans="1:10" x14ac:dyDescent="0.35">
      <c r="A3" s="10" t="s">
        <v>50</v>
      </c>
      <c r="B3" s="7">
        <v>657</v>
      </c>
      <c r="C3" s="7">
        <f>10552-B3</f>
        <v>9895</v>
      </c>
      <c r="D3" s="7">
        <f>I6-B3</f>
        <v>2902</v>
      </c>
      <c r="E3" s="7">
        <f>I7-B3-C3-D3</f>
        <v>50778</v>
      </c>
      <c r="H3" s="7" t="s">
        <v>8</v>
      </c>
      <c r="I3" s="7" t="s">
        <v>9</v>
      </c>
      <c r="J3" s="7" t="s">
        <v>10</v>
      </c>
    </row>
    <row r="4" spans="1:10" x14ac:dyDescent="0.35">
      <c r="A4" s="10" t="s">
        <v>51</v>
      </c>
      <c r="B4" s="7">
        <v>878</v>
      </c>
      <c r="C4" s="7">
        <f>10913-B4</f>
        <v>10035</v>
      </c>
      <c r="D4" s="7">
        <f>I6-B4</f>
        <v>2681</v>
      </c>
      <c r="E4" s="7">
        <f>I7-B4-C4-D4</f>
        <v>50638</v>
      </c>
      <c r="H4" s="7" t="s">
        <v>12</v>
      </c>
      <c r="I4" s="7" t="s">
        <v>13</v>
      </c>
      <c r="J4" s="7" t="s">
        <v>14</v>
      </c>
    </row>
    <row r="5" spans="1:10" x14ac:dyDescent="0.35">
      <c r="A5" s="10" t="s">
        <v>52</v>
      </c>
      <c r="B5" s="7">
        <v>105</v>
      </c>
      <c r="C5" s="7">
        <f>766-B5</f>
        <v>661</v>
      </c>
      <c r="D5" s="7">
        <f>I6-B5</f>
        <v>3454</v>
      </c>
      <c r="E5" s="7">
        <f>I7-B5-C5-D5</f>
        <v>60012</v>
      </c>
    </row>
    <row r="6" spans="1:10" x14ac:dyDescent="0.35">
      <c r="A6" s="10" t="s">
        <v>53</v>
      </c>
      <c r="B6" s="7">
        <v>170</v>
      </c>
      <c r="C6" s="7">
        <f>961-B6</f>
        <v>791</v>
      </c>
      <c r="D6" s="7">
        <f>I6-B6</f>
        <v>3389</v>
      </c>
      <c r="E6" s="7">
        <f>I7-B6-C6-D6</f>
        <v>59882</v>
      </c>
      <c r="H6" s="7" t="s">
        <v>54</v>
      </c>
      <c r="I6" s="7">
        <v>3559</v>
      </c>
    </row>
    <row r="7" spans="1:10" x14ac:dyDescent="0.35">
      <c r="A7" s="10" t="s">
        <v>55</v>
      </c>
      <c r="B7" s="7">
        <v>96</v>
      </c>
      <c r="C7" s="7">
        <f>487-B7</f>
        <v>391</v>
      </c>
      <c r="D7" s="7">
        <f>I6-B7</f>
        <v>3463</v>
      </c>
      <c r="E7" s="7">
        <f>I7-B7-C7-D7</f>
        <v>60282</v>
      </c>
      <c r="H7" s="7" t="s">
        <v>19</v>
      </c>
      <c r="I7" s="7">
        <v>64232</v>
      </c>
    </row>
    <row r="8" spans="1:10" x14ac:dyDescent="0.35">
      <c r="A8" s="10" t="s">
        <v>56</v>
      </c>
      <c r="B8" s="7">
        <v>140</v>
      </c>
      <c r="C8" s="7">
        <f>1580-B8</f>
        <v>1440</v>
      </c>
      <c r="D8" s="7">
        <f>I6-B8</f>
        <v>3419</v>
      </c>
      <c r="E8" s="7">
        <f>I7-B8-C8-D8</f>
        <v>59233</v>
      </c>
    </row>
    <row r="9" spans="1:10" x14ac:dyDescent="0.35">
      <c r="A9" s="10" t="s">
        <v>57</v>
      </c>
      <c r="B9" s="7">
        <v>224</v>
      </c>
      <c r="C9" s="7">
        <f>1569-B9</f>
        <v>1345</v>
      </c>
      <c r="D9" s="7">
        <f>I6-B9</f>
        <v>3335</v>
      </c>
      <c r="E9" s="7">
        <f>I7-B9-C9-D9</f>
        <v>59328</v>
      </c>
    </row>
    <row r="10" spans="1:10" x14ac:dyDescent="0.35">
      <c r="A10" s="10" t="s">
        <v>58</v>
      </c>
      <c r="B10" s="7">
        <v>70</v>
      </c>
      <c r="C10" s="7">
        <f>1489-B10</f>
        <v>1419</v>
      </c>
      <c r="D10" s="7">
        <f>I6-B10</f>
        <v>3489</v>
      </c>
      <c r="E10" s="7">
        <f>I7-B10-C10-D10</f>
        <v>59254</v>
      </c>
    </row>
    <row r="11" spans="1:10" x14ac:dyDescent="0.35">
      <c r="A11" s="10" t="s">
        <v>59</v>
      </c>
      <c r="B11" s="7">
        <v>121</v>
      </c>
      <c r="C11" s="7">
        <f>1534-B11</f>
        <v>1413</v>
      </c>
      <c r="D11" s="7">
        <f>I6-B11</f>
        <v>3438</v>
      </c>
      <c r="E11" s="7">
        <f>I7-B11-C11-D11</f>
        <v>59260</v>
      </c>
    </row>
    <row r="12" spans="1:10" x14ac:dyDescent="0.35">
      <c r="A12" s="10" t="s">
        <v>60</v>
      </c>
      <c r="B12" s="7">
        <v>366</v>
      </c>
      <c r="C12" s="7">
        <f>3802-B12</f>
        <v>3436</v>
      </c>
      <c r="D12" s="7">
        <f>I6-B12</f>
        <v>3193</v>
      </c>
      <c r="E12" s="7">
        <f>I7-B12-C12-D12</f>
        <v>57237</v>
      </c>
    </row>
    <row r="13" spans="1:10" x14ac:dyDescent="0.35">
      <c r="A13" s="10" t="s">
        <v>61</v>
      </c>
      <c r="B13" s="7">
        <v>281</v>
      </c>
      <c r="C13" s="7">
        <f>3893-B13</f>
        <v>3612</v>
      </c>
      <c r="D13" s="7">
        <f>I6-B13</f>
        <v>3278</v>
      </c>
      <c r="E13" s="7">
        <f>I7-B13-C13-D13</f>
        <v>57061</v>
      </c>
    </row>
    <row r="14" spans="1:10" x14ac:dyDescent="0.35">
      <c r="A14" s="10" t="s">
        <v>62</v>
      </c>
      <c r="B14" s="7">
        <v>94</v>
      </c>
      <c r="C14" s="7">
        <f>522-B14</f>
        <v>428</v>
      </c>
      <c r="D14" s="7">
        <f>I6-B14</f>
        <v>3465</v>
      </c>
      <c r="E14" s="7">
        <f>I7-B14-C14-D14</f>
        <v>60245</v>
      </c>
    </row>
    <row r="15" spans="1:10" x14ac:dyDescent="0.35">
      <c r="A15" s="10" t="s">
        <v>63</v>
      </c>
      <c r="B15" s="7">
        <v>66</v>
      </c>
      <c r="C15" s="7">
        <f>1085-B15</f>
        <v>1019</v>
      </c>
      <c r="D15" s="7">
        <f>I6-B15</f>
        <v>3493</v>
      </c>
      <c r="E15" s="7">
        <f>I7-B15-C15-D15</f>
        <v>59654</v>
      </c>
    </row>
    <row r="16" spans="1:10" x14ac:dyDescent="0.35">
      <c r="A16" s="10" t="s">
        <v>64</v>
      </c>
      <c r="B16" s="7">
        <v>59</v>
      </c>
      <c r="C16" s="7">
        <f>715-B16</f>
        <v>656</v>
      </c>
      <c r="D16" s="7">
        <f>I6-B16</f>
        <v>3500</v>
      </c>
      <c r="E16" s="7">
        <f>I7-B16-C16-D16</f>
        <v>60017</v>
      </c>
    </row>
    <row r="17" spans="1:5" x14ac:dyDescent="0.35">
      <c r="A17" s="10" t="s">
        <v>65</v>
      </c>
      <c r="B17" s="7">
        <v>45</v>
      </c>
      <c r="C17" s="7">
        <f>323-B17</f>
        <v>278</v>
      </c>
      <c r="D17" s="7">
        <f>I6-B17</f>
        <v>3514</v>
      </c>
      <c r="E17" s="7">
        <f>I7-B17-C17-D17</f>
        <v>60395</v>
      </c>
    </row>
    <row r="18" spans="1:5" x14ac:dyDescent="0.35">
      <c r="A18" s="10" t="s">
        <v>66</v>
      </c>
      <c r="B18" s="7">
        <v>41</v>
      </c>
      <c r="C18" s="7">
        <f>304-B18</f>
        <v>263</v>
      </c>
      <c r="D18" s="7">
        <f>I6-B18</f>
        <v>3518</v>
      </c>
      <c r="E18" s="7">
        <f>I7-B18-C18-D18</f>
        <v>60410</v>
      </c>
    </row>
    <row r="19" spans="1:5" x14ac:dyDescent="0.35">
      <c r="A19" s="10" t="s">
        <v>67</v>
      </c>
      <c r="B19" s="7">
        <v>124</v>
      </c>
      <c r="C19" s="7">
        <f>1014-B19</f>
        <v>890</v>
      </c>
      <c r="D19" s="7">
        <f>I6-B19</f>
        <v>3435</v>
      </c>
      <c r="E19" s="7">
        <f>I7-B19-C19-D19</f>
        <v>59783</v>
      </c>
    </row>
    <row r="20" spans="1:5" x14ac:dyDescent="0.35">
      <c r="A20" s="10" t="s">
        <v>68</v>
      </c>
      <c r="B20" s="7">
        <v>122</v>
      </c>
      <c r="C20" s="7">
        <f>825-B20</f>
        <v>703</v>
      </c>
      <c r="D20" s="7">
        <f>I6-B20</f>
        <v>3437</v>
      </c>
      <c r="E20" s="7">
        <f>I7-B20-C20-D20</f>
        <v>59970</v>
      </c>
    </row>
    <row r="21" spans="1:5" x14ac:dyDescent="0.35">
      <c r="A21" s="10" t="s">
        <v>69</v>
      </c>
      <c r="B21" s="7">
        <v>71</v>
      </c>
      <c r="C21" s="7">
        <f>674-B21</f>
        <v>603</v>
      </c>
      <c r="D21" s="7">
        <f>I6-B21</f>
        <v>3488</v>
      </c>
      <c r="E21" s="7">
        <f>I7-B21-C21-D21</f>
        <v>60070</v>
      </c>
    </row>
    <row r="22" spans="1:5" x14ac:dyDescent="0.35">
      <c r="A22" s="10" t="s">
        <v>70</v>
      </c>
      <c r="B22" s="7">
        <v>230</v>
      </c>
      <c r="C22" s="7">
        <f>1874-B22</f>
        <v>1644</v>
      </c>
      <c r="D22" s="7">
        <f>I6-B22</f>
        <v>3329</v>
      </c>
      <c r="E22" s="7">
        <f>I7-B22-C22-D22</f>
        <v>59029</v>
      </c>
    </row>
    <row r="23" spans="1:5" x14ac:dyDescent="0.35">
      <c r="A23" s="10" t="s">
        <v>71</v>
      </c>
      <c r="B23" s="7">
        <v>202</v>
      </c>
      <c r="C23" s="7">
        <f>1623-B23</f>
        <v>1421</v>
      </c>
      <c r="D23" s="7">
        <f>I6-B23</f>
        <v>3357</v>
      </c>
      <c r="E23" s="7">
        <f>I7-B23-C23-D23</f>
        <v>59252</v>
      </c>
    </row>
    <row r="24" spans="1:5" x14ac:dyDescent="0.35">
      <c r="A24" s="10" t="s">
        <v>72</v>
      </c>
      <c r="B24" s="7">
        <v>195</v>
      </c>
      <c r="C24" s="7">
        <f>1412-B24</f>
        <v>1217</v>
      </c>
      <c r="D24" s="7">
        <f>I6-B24</f>
        <v>3364</v>
      </c>
      <c r="E24" s="7">
        <f>I7-B24-C24-D24</f>
        <v>59456</v>
      </c>
    </row>
    <row r="25" spans="1:5" x14ac:dyDescent="0.35">
      <c r="A25" s="10" t="s">
        <v>73</v>
      </c>
      <c r="B25" s="7">
        <v>138</v>
      </c>
      <c r="C25" s="7">
        <f>831-B25</f>
        <v>693</v>
      </c>
      <c r="D25" s="7">
        <f>I6-B25</f>
        <v>3421</v>
      </c>
      <c r="E25" s="7">
        <f>I7-B25-C25-D25</f>
        <v>59980</v>
      </c>
    </row>
    <row r="26" spans="1:5" x14ac:dyDescent="0.35">
      <c r="A26" s="10" t="s">
        <v>74</v>
      </c>
      <c r="B26" s="7">
        <v>177</v>
      </c>
      <c r="C26" s="7">
        <f>1942-B26</f>
        <v>1765</v>
      </c>
      <c r="D26" s="7">
        <f>I6-B26</f>
        <v>3382</v>
      </c>
      <c r="E26" s="7">
        <f>I7-B26-C26-D26</f>
        <v>58908</v>
      </c>
    </row>
    <row r="27" spans="1:5" x14ac:dyDescent="0.35">
      <c r="A27" s="10" t="s">
        <v>75</v>
      </c>
      <c r="B27" s="7">
        <v>297</v>
      </c>
      <c r="C27" s="7">
        <f>2040-B27</f>
        <v>1743</v>
      </c>
      <c r="D27" s="7">
        <f>I6-B27</f>
        <v>3262</v>
      </c>
      <c r="E27" s="7">
        <f>I7-B27-C27-D27</f>
        <v>58930</v>
      </c>
    </row>
    <row r="28" spans="1:5" x14ac:dyDescent="0.35">
      <c r="A28" s="10" t="s">
        <v>76</v>
      </c>
      <c r="B28" s="7">
        <v>531</v>
      </c>
      <c r="C28" s="7">
        <f>5988-B28</f>
        <v>5457</v>
      </c>
      <c r="D28" s="7">
        <f>I6-B28</f>
        <v>3028</v>
      </c>
      <c r="E28" s="7">
        <f>I7-B28-C28-D28</f>
        <v>55216</v>
      </c>
    </row>
    <row r="29" spans="1:5" x14ac:dyDescent="0.35">
      <c r="A29" s="10" t="s">
        <v>77</v>
      </c>
      <c r="B29" s="7">
        <v>315</v>
      </c>
      <c r="C29" s="7">
        <f>4741-B29</f>
        <v>4426</v>
      </c>
      <c r="D29" s="7">
        <f>I6-B29</f>
        <v>3244</v>
      </c>
      <c r="E29" s="7">
        <f>I7-B29-C29-D29</f>
        <v>56247</v>
      </c>
    </row>
    <row r="30" spans="1:5" x14ac:dyDescent="0.35">
      <c r="A30" s="10" t="s">
        <v>78</v>
      </c>
      <c r="B30" s="7">
        <v>128</v>
      </c>
      <c r="C30" s="7">
        <f>1022-B30</f>
        <v>894</v>
      </c>
      <c r="D30" s="7">
        <f>I6-B30</f>
        <v>3431</v>
      </c>
      <c r="E30" s="7">
        <f>I7-B30-C30-D30</f>
        <v>59779</v>
      </c>
    </row>
    <row r="31" spans="1:5" x14ac:dyDescent="0.35">
      <c r="A31" s="10" t="s">
        <v>79</v>
      </c>
      <c r="B31" s="7">
        <v>26</v>
      </c>
      <c r="C31" s="7">
        <f>371-B31</f>
        <v>345</v>
      </c>
      <c r="D31" s="7">
        <f>I6-B31</f>
        <v>3533</v>
      </c>
      <c r="E31" s="7">
        <f>I7-B31-C31-D31</f>
        <v>60328</v>
      </c>
    </row>
    <row r="32" spans="1:5" x14ac:dyDescent="0.35">
      <c r="A32" s="10" t="s">
        <v>80</v>
      </c>
      <c r="B32" s="7">
        <v>64</v>
      </c>
      <c r="C32" s="7">
        <f>668-B32</f>
        <v>604</v>
      </c>
      <c r="D32" s="7">
        <f>I6-B32</f>
        <v>3495</v>
      </c>
      <c r="E32" s="7">
        <f>I7-B32-C32-D32</f>
        <v>60069</v>
      </c>
    </row>
    <row r="33" spans="1:5" x14ac:dyDescent="0.35">
      <c r="A33" s="10" t="s">
        <v>81</v>
      </c>
      <c r="B33" s="7">
        <v>6</v>
      </c>
      <c r="C33" s="7">
        <f>85-B33</f>
        <v>79</v>
      </c>
      <c r="D33" s="7">
        <f>I6-B33</f>
        <v>3553</v>
      </c>
      <c r="E33" s="7">
        <f>I7-B33-C33-D33</f>
        <v>60594</v>
      </c>
    </row>
    <row r="34" spans="1:5" x14ac:dyDescent="0.35">
      <c r="A34" s="10" t="s">
        <v>82</v>
      </c>
      <c r="B34" s="7">
        <v>19</v>
      </c>
      <c r="C34" s="7">
        <f>183-B34</f>
        <v>164</v>
      </c>
      <c r="D34" s="7">
        <f>I6-B34</f>
        <v>3540</v>
      </c>
      <c r="E34" s="7">
        <f>I7-B34-C34-D34</f>
        <v>60509</v>
      </c>
    </row>
    <row r="35" spans="1:5" x14ac:dyDescent="0.35">
      <c r="A35" s="10" t="s">
        <v>83</v>
      </c>
      <c r="B35" s="7">
        <v>1</v>
      </c>
      <c r="C35" s="7">
        <f>8-B35</f>
        <v>7</v>
      </c>
      <c r="D35" s="7">
        <f>I6-B35</f>
        <v>3558</v>
      </c>
      <c r="E35" s="7">
        <f>I7-B35-C35-D35</f>
        <v>60666</v>
      </c>
    </row>
    <row r="36" spans="1:5" x14ac:dyDescent="0.35">
      <c r="A36" s="10" t="s">
        <v>84</v>
      </c>
      <c r="B36" s="7">
        <v>99</v>
      </c>
      <c r="C36" s="7">
        <f>924-B36</f>
        <v>825</v>
      </c>
      <c r="D36" s="7">
        <f>I6-B36</f>
        <v>3460</v>
      </c>
      <c r="E36" s="7">
        <f>I7-B36-C36-D36</f>
        <v>59848</v>
      </c>
    </row>
    <row r="37" spans="1:5" x14ac:dyDescent="0.35">
      <c r="A37" s="10" t="s">
        <v>85</v>
      </c>
      <c r="B37" s="7">
        <v>73</v>
      </c>
      <c r="C37" s="7">
        <f>610-B37</f>
        <v>537</v>
      </c>
      <c r="D37" s="7">
        <f>I6-B37</f>
        <v>3486</v>
      </c>
      <c r="E37" s="7">
        <f>I7-B37-C37-D37</f>
        <v>60136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1DE5E-5B19-4255-88AA-F9590BAE9E23}">
  <dimension ref="A1:J37"/>
  <sheetViews>
    <sheetView zoomScale="85" zoomScaleNormal="85" workbookViewId="0"/>
  </sheetViews>
  <sheetFormatPr defaultRowHeight="15.5" x14ac:dyDescent="0.35"/>
  <cols>
    <col min="1" max="1" width="29.7265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781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90</v>
      </c>
      <c r="I2" s="8" t="s">
        <v>91</v>
      </c>
      <c r="J2" s="9"/>
    </row>
    <row r="3" spans="1:10" x14ac:dyDescent="0.35">
      <c r="A3" s="11" t="s">
        <v>92</v>
      </c>
      <c r="B3" s="7">
        <v>63</v>
      </c>
      <c r="C3" s="7">
        <f>396-B3</f>
        <v>333</v>
      </c>
      <c r="D3" s="7">
        <f>I6-B3</f>
        <v>187</v>
      </c>
      <c r="E3" s="7">
        <f>I7-B3-C3-D3</f>
        <v>1147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96</v>
      </c>
      <c r="B4" s="7">
        <v>30</v>
      </c>
      <c r="C4" s="7">
        <f>373-B4</f>
        <v>343</v>
      </c>
      <c r="D4" s="7">
        <f>I6-B4</f>
        <v>220</v>
      </c>
      <c r="E4" s="7">
        <f>I7-B4-C4-D4</f>
        <v>1137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100</v>
      </c>
      <c r="B5" s="7">
        <v>14</v>
      </c>
      <c r="C5" s="7">
        <f>47-B5</f>
        <v>33</v>
      </c>
      <c r="D5" s="7">
        <f>I6-B5</f>
        <v>236</v>
      </c>
      <c r="E5" s="7">
        <f>I7-B5-C5-D5</f>
        <v>1447</v>
      </c>
    </row>
    <row r="6" spans="1:10" x14ac:dyDescent="0.35">
      <c r="A6" s="11" t="s">
        <v>101</v>
      </c>
      <c r="B6" s="7">
        <v>4</v>
      </c>
      <c r="C6" s="7">
        <f>94-B6</f>
        <v>90</v>
      </c>
      <c r="D6" s="7">
        <f>I6-B6</f>
        <v>246</v>
      </c>
      <c r="E6" s="7">
        <f>I7-B6-C6-D6</f>
        <v>1390</v>
      </c>
      <c r="H6" s="6" t="s">
        <v>102</v>
      </c>
      <c r="I6" s="7">
        <v>250</v>
      </c>
    </row>
    <row r="7" spans="1:10" x14ac:dyDescent="0.35">
      <c r="A7" s="11" t="s">
        <v>103</v>
      </c>
      <c r="B7" s="7">
        <v>10</v>
      </c>
      <c r="C7" s="7">
        <f>76-B7</f>
        <v>66</v>
      </c>
      <c r="D7" s="7">
        <f>I6-B7</f>
        <v>240</v>
      </c>
      <c r="E7" s="7">
        <f>I7-B7-C7-D7</f>
        <v>1414</v>
      </c>
      <c r="H7" s="6" t="s">
        <v>104</v>
      </c>
      <c r="I7" s="7">
        <v>1730</v>
      </c>
    </row>
    <row r="8" spans="1:10" x14ac:dyDescent="0.35">
      <c r="A8" s="11" t="s">
        <v>105</v>
      </c>
      <c r="B8" s="7">
        <v>24</v>
      </c>
      <c r="C8" s="7">
        <f>97-B8</f>
        <v>73</v>
      </c>
      <c r="D8" s="7">
        <f>I6-B8</f>
        <v>226</v>
      </c>
      <c r="E8" s="7">
        <f>I7-B8-C8-D8</f>
        <v>1407</v>
      </c>
    </row>
    <row r="9" spans="1:10" x14ac:dyDescent="0.35">
      <c r="A9" s="11" t="s">
        <v>106</v>
      </c>
      <c r="B9" s="7">
        <v>21</v>
      </c>
      <c r="C9" s="7">
        <f>140-B9</f>
        <v>119</v>
      </c>
      <c r="D9" s="7">
        <f>I6-B9</f>
        <v>229</v>
      </c>
      <c r="E9" s="7">
        <f>I7-B9-C9-D9</f>
        <v>1361</v>
      </c>
    </row>
    <row r="10" spans="1:10" x14ac:dyDescent="0.35">
      <c r="A10" s="11" t="s">
        <v>107</v>
      </c>
      <c r="B10" s="7">
        <v>2</v>
      </c>
      <c r="C10" s="7">
        <f>38-B10</f>
        <v>36</v>
      </c>
      <c r="D10" s="7">
        <f>I6-B10</f>
        <v>248</v>
      </c>
      <c r="E10" s="7">
        <f>I7-B10-C10-D10</f>
        <v>1444</v>
      </c>
    </row>
    <row r="11" spans="1:10" x14ac:dyDescent="0.35">
      <c r="A11" s="11" t="s">
        <v>108</v>
      </c>
      <c r="B11" s="7">
        <v>10</v>
      </c>
      <c r="C11" s="7">
        <f>72-B11</f>
        <v>62</v>
      </c>
      <c r="D11" s="7">
        <f>I6-B11</f>
        <v>240</v>
      </c>
      <c r="E11" s="7">
        <f>I7-B11-C11-D11</f>
        <v>1418</v>
      </c>
    </row>
    <row r="12" spans="1:10" x14ac:dyDescent="0.35">
      <c r="A12" s="11" t="s">
        <v>109</v>
      </c>
      <c r="B12" s="7">
        <v>36</v>
      </c>
      <c r="C12" s="7">
        <f>218-B12</f>
        <v>182</v>
      </c>
      <c r="D12" s="7">
        <f>I6-B12</f>
        <v>214</v>
      </c>
      <c r="E12" s="7">
        <f>I7-B12-C12-D12</f>
        <v>1298</v>
      </c>
    </row>
    <row r="13" spans="1:10" x14ac:dyDescent="0.35">
      <c r="A13" s="11" t="s">
        <v>110</v>
      </c>
      <c r="B13" s="7">
        <v>18</v>
      </c>
      <c r="C13" s="7">
        <f>123-B13</f>
        <v>105</v>
      </c>
      <c r="D13" s="7">
        <f>I6-B13</f>
        <v>232</v>
      </c>
      <c r="E13" s="7">
        <f>I7-B13-C13-D13</f>
        <v>1375</v>
      </c>
    </row>
    <row r="14" spans="1:10" x14ac:dyDescent="0.35">
      <c r="A14" s="11" t="s">
        <v>111</v>
      </c>
      <c r="B14" s="7">
        <v>1</v>
      </c>
      <c r="C14" s="7">
        <f>49-B14</f>
        <v>48</v>
      </c>
      <c r="D14" s="7">
        <f>I6-B14</f>
        <v>249</v>
      </c>
      <c r="E14" s="7">
        <f>I7-B14-C14-D14</f>
        <v>1432</v>
      </c>
    </row>
    <row r="15" spans="1:10" x14ac:dyDescent="0.35">
      <c r="A15" s="11" t="s">
        <v>112</v>
      </c>
      <c r="B15" s="7">
        <v>7</v>
      </c>
      <c r="C15" s="7">
        <f>40-B15</f>
        <v>33</v>
      </c>
      <c r="D15" s="7">
        <f>I6-B15</f>
        <v>243</v>
      </c>
      <c r="E15" s="7">
        <f>I7-B15-C15-D15</f>
        <v>1447</v>
      </c>
    </row>
    <row r="16" spans="1:10" x14ac:dyDescent="0.35">
      <c r="A16" s="11" t="s">
        <v>113</v>
      </c>
      <c r="B16" s="7">
        <v>0</v>
      </c>
      <c r="C16" s="7">
        <f>13-B16</f>
        <v>13</v>
      </c>
      <c r="D16" s="7">
        <f>I6-B16</f>
        <v>250</v>
      </c>
      <c r="E16" s="7">
        <f>I7-B16-C16-D16</f>
        <v>1467</v>
      </c>
    </row>
    <row r="17" spans="1:5" x14ac:dyDescent="0.35">
      <c r="A17" s="11" t="s">
        <v>114</v>
      </c>
      <c r="B17" s="7">
        <v>5</v>
      </c>
      <c r="C17" s="7">
        <f>32-B17</f>
        <v>27</v>
      </c>
      <c r="D17" s="7">
        <f>I6-B17</f>
        <v>245</v>
      </c>
      <c r="E17" s="7">
        <f>I7-B17-C17-D17</f>
        <v>1453</v>
      </c>
    </row>
    <row r="18" spans="1:5" x14ac:dyDescent="0.35">
      <c r="A18" s="11" t="s">
        <v>115</v>
      </c>
      <c r="B18" s="7">
        <v>7</v>
      </c>
      <c r="C18" s="7">
        <f>16-B18</f>
        <v>9</v>
      </c>
      <c r="D18" s="7">
        <f>I6-B18</f>
        <v>243</v>
      </c>
      <c r="E18" s="7">
        <f>I7-B18-C18-D18</f>
        <v>1471</v>
      </c>
    </row>
    <row r="19" spans="1:5" x14ac:dyDescent="0.35">
      <c r="A19" s="11" t="s">
        <v>116</v>
      </c>
      <c r="B19" s="7">
        <v>6</v>
      </c>
      <c r="C19" s="7">
        <f>58-B19</f>
        <v>52</v>
      </c>
      <c r="D19" s="7">
        <f>I6-B19</f>
        <v>244</v>
      </c>
      <c r="E19" s="7">
        <f>I7-B19-C19-D19</f>
        <v>1428</v>
      </c>
    </row>
    <row r="20" spans="1:5" x14ac:dyDescent="0.35">
      <c r="A20" s="11" t="s">
        <v>117</v>
      </c>
      <c r="B20" s="7">
        <v>14</v>
      </c>
      <c r="C20" s="7">
        <f>79-B20</f>
        <v>65</v>
      </c>
      <c r="D20" s="7">
        <f>I6-B20</f>
        <v>236</v>
      </c>
      <c r="E20" s="7">
        <f>I7-B20-C20-D20</f>
        <v>1415</v>
      </c>
    </row>
    <row r="21" spans="1:5" x14ac:dyDescent="0.35">
      <c r="A21" s="11" t="s">
        <v>118</v>
      </c>
      <c r="B21" s="7">
        <v>4</v>
      </c>
      <c r="C21" s="7">
        <f>26-B21</f>
        <v>22</v>
      </c>
      <c r="D21" s="7">
        <f>I6-B21</f>
        <v>246</v>
      </c>
      <c r="E21" s="7">
        <f>I7-B21-C21-D21</f>
        <v>1458</v>
      </c>
    </row>
    <row r="22" spans="1:5" x14ac:dyDescent="0.35">
      <c r="A22" s="11" t="s">
        <v>119</v>
      </c>
      <c r="B22" s="7">
        <v>22</v>
      </c>
      <c r="C22" s="7">
        <f>128-B22</f>
        <v>106</v>
      </c>
      <c r="D22" s="7">
        <f>I6-B22</f>
        <v>228</v>
      </c>
      <c r="E22" s="7">
        <f>I7-B22-C22-D22</f>
        <v>1374</v>
      </c>
    </row>
    <row r="23" spans="1:5" x14ac:dyDescent="0.35">
      <c r="A23" s="11" t="s">
        <v>120</v>
      </c>
      <c r="B23" s="7">
        <v>7</v>
      </c>
      <c r="C23" s="7">
        <f>100-B23</f>
        <v>93</v>
      </c>
      <c r="D23" s="7">
        <f>I6-B23</f>
        <v>243</v>
      </c>
      <c r="E23" s="7">
        <f>I7-B23-C23-D23</f>
        <v>1387</v>
      </c>
    </row>
    <row r="24" spans="1:5" x14ac:dyDescent="0.35">
      <c r="A24" s="11" t="s">
        <v>121</v>
      </c>
      <c r="B24" s="7">
        <v>15</v>
      </c>
      <c r="C24" s="7">
        <f>115-B24</f>
        <v>100</v>
      </c>
      <c r="D24" s="7">
        <f>I6-B24</f>
        <v>235</v>
      </c>
      <c r="E24" s="7">
        <f>I7-B24-C24-D24</f>
        <v>1380</v>
      </c>
    </row>
    <row r="25" spans="1:5" x14ac:dyDescent="0.35">
      <c r="A25" s="11" t="s">
        <v>122</v>
      </c>
      <c r="B25" s="7">
        <v>20</v>
      </c>
      <c r="C25" s="7">
        <f>63-B25</f>
        <v>43</v>
      </c>
      <c r="D25" s="7">
        <f>I6-B25</f>
        <v>230</v>
      </c>
      <c r="E25" s="7">
        <f>I7-B25-C25-D25</f>
        <v>1437</v>
      </c>
    </row>
    <row r="26" spans="1:5" x14ac:dyDescent="0.35">
      <c r="A26" s="11" t="s">
        <v>123</v>
      </c>
      <c r="B26" s="7">
        <v>19</v>
      </c>
      <c r="C26" s="7">
        <f>124-B26</f>
        <v>105</v>
      </c>
      <c r="D26" s="7">
        <f>I6-B26</f>
        <v>231</v>
      </c>
      <c r="E26" s="7">
        <f>I7-B26-C26-D26</f>
        <v>1375</v>
      </c>
    </row>
    <row r="27" spans="1:5" x14ac:dyDescent="0.35">
      <c r="A27" s="11" t="s">
        <v>124</v>
      </c>
      <c r="B27" s="7">
        <v>15</v>
      </c>
      <c r="C27" s="7">
        <f>148-B27</f>
        <v>133</v>
      </c>
      <c r="D27" s="7">
        <f>I6-B27</f>
        <v>235</v>
      </c>
      <c r="E27" s="7">
        <f>I7-B27-C27-D27</f>
        <v>1347</v>
      </c>
    </row>
    <row r="28" spans="1:5" x14ac:dyDescent="0.35">
      <c r="A28" s="11" t="s">
        <v>125</v>
      </c>
      <c r="B28" s="7">
        <v>38</v>
      </c>
      <c r="C28" s="7">
        <f>268-B28</f>
        <v>230</v>
      </c>
      <c r="D28" s="7">
        <f>I6-B28</f>
        <v>212</v>
      </c>
      <c r="E28" s="7">
        <f>I7-B28-C28-D28</f>
        <v>1250</v>
      </c>
    </row>
    <row r="29" spans="1:5" x14ac:dyDescent="0.35">
      <c r="A29" s="11" t="s">
        <v>126</v>
      </c>
      <c r="B29" s="7">
        <v>32</v>
      </c>
      <c r="C29" s="7">
        <f>211-B29</f>
        <v>179</v>
      </c>
      <c r="D29" s="7">
        <f>I6-B29</f>
        <v>218</v>
      </c>
      <c r="E29" s="7">
        <f>I7-B29-C29-D29</f>
        <v>1301</v>
      </c>
    </row>
    <row r="30" spans="1:5" x14ac:dyDescent="0.35">
      <c r="A30" s="11" t="s">
        <v>127</v>
      </c>
      <c r="B30" s="7">
        <v>25</v>
      </c>
      <c r="C30" s="7">
        <f>87-B30</f>
        <v>62</v>
      </c>
      <c r="D30" s="7">
        <f>I6-B30</f>
        <v>225</v>
      </c>
      <c r="E30" s="7">
        <f>I7-B30-C30-D30</f>
        <v>1418</v>
      </c>
    </row>
    <row r="31" spans="1:5" x14ac:dyDescent="0.35">
      <c r="A31" s="11" t="s">
        <v>128</v>
      </c>
      <c r="B31" s="7">
        <v>1</v>
      </c>
      <c r="C31" s="7">
        <f>9-B31</f>
        <v>8</v>
      </c>
      <c r="D31" s="7">
        <f>I6-B31</f>
        <v>249</v>
      </c>
      <c r="E31" s="7">
        <f>I7-B31-C31-D31</f>
        <v>1472</v>
      </c>
    </row>
    <row r="32" spans="1:5" x14ac:dyDescent="0.35">
      <c r="A32" s="11" t="s">
        <v>129</v>
      </c>
      <c r="B32" s="7">
        <v>19</v>
      </c>
      <c r="C32" s="7">
        <f>49-B32</f>
        <v>30</v>
      </c>
      <c r="D32" s="7">
        <f>I6-B32</f>
        <v>231</v>
      </c>
      <c r="E32" s="7">
        <f>I7-B32-C32-D32</f>
        <v>1450</v>
      </c>
    </row>
    <row r="33" spans="1:5" x14ac:dyDescent="0.35">
      <c r="A33" s="11" t="s">
        <v>130</v>
      </c>
      <c r="B33" s="7">
        <v>1</v>
      </c>
      <c r="C33" s="7">
        <f>2-B33</f>
        <v>1</v>
      </c>
      <c r="D33" s="7">
        <f>I6-B33</f>
        <v>249</v>
      </c>
      <c r="E33" s="7">
        <f>I7-B33-C33-D33</f>
        <v>1479</v>
      </c>
    </row>
    <row r="34" spans="1:5" x14ac:dyDescent="0.35">
      <c r="A34" s="11" t="s">
        <v>131</v>
      </c>
      <c r="B34" s="7">
        <v>6</v>
      </c>
      <c r="C34" s="7">
        <f>26-B34</f>
        <v>20</v>
      </c>
      <c r="D34" s="7">
        <f>I6-B34</f>
        <v>244</v>
      </c>
      <c r="E34" s="7">
        <f>I7-B34-C34-D34</f>
        <v>1460</v>
      </c>
    </row>
    <row r="35" spans="1:5" x14ac:dyDescent="0.35">
      <c r="A35" s="11" t="s">
        <v>132</v>
      </c>
      <c r="B35" s="7">
        <v>0</v>
      </c>
      <c r="C35" s="7">
        <f>1-B35</f>
        <v>1</v>
      </c>
      <c r="D35" s="7">
        <f>I6-B35</f>
        <v>250</v>
      </c>
      <c r="E35" s="7">
        <f>I7-B35-C35-D35</f>
        <v>1479</v>
      </c>
    </row>
    <row r="36" spans="1:5" x14ac:dyDescent="0.35">
      <c r="A36" s="11" t="s">
        <v>133</v>
      </c>
      <c r="B36" s="7">
        <v>11</v>
      </c>
      <c r="C36" s="7">
        <f>63-B36</f>
        <v>52</v>
      </c>
      <c r="D36" s="7">
        <f>I6-B36</f>
        <v>239</v>
      </c>
      <c r="E36" s="7">
        <f>I7-B36-C36-D36</f>
        <v>1428</v>
      </c>
    </row>
    <row r="37" spans="1:5" x14ac:dyDescent="0.35">
      <c r="A37" s="11" t="s">
        <v>134</v>
      </c>
      <c r="B37" s="7">
        <v>3</v>
      </c>
      <c r="C37" s="7">
        <f>32-B37</f>
        <v>29</v>
      </c>
      <c r="D37" s="7">
        <f>I6-B37</f>
        <v>247</v>
      </c>
      <c r="E37" s="7">
        <f>I7-B37-C37-D37</f>
        <v>1451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4DB99-E9B6-4388-AD9F-D3C6628D8AE0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780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135</v>
      </c>
      <c r="I2" s="8" t="s">
        <v>136</v>
      </c>
      <c r="J2" s="9"/>
    </row>
    <row r="3" spans="1:10" x14ac:dyDescent="0.35">
      <c r="A3" s="11" t="s">
        <v>137</v>
      </c>
      <c r="B3" s="7">
        <v>28</v>
      </c>
      <c r="C3" s="7">
        <f>396-B3</f>
        <v>368</v>
      </c>
      <c r="D3" s="7">
        <f>I6-B3</f>
        <v>98</v>
      </c>
      <c r="E3" s="7">
        <f>I7-B3-C3-D3</f>
        <v>1236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138</v>
      </c>
      <c r="B4" s="7">
        <v>26</v>
      </c>
      <c r="C4" s="7">
        <f>373-B4</f>
        <v>347</v>
      </c>
      <c r="D4" s="7">
        <f>I6-B4</f>
        <v>100</v>
      </c>
      <c r="E4" s="7">
        <f>I7-B4-C4-D4</f>
        <v>1257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139</v>
      </c>
      <c r="B5" s="7">
        <v>6</v>
      </c>
      <c r="C5" s="7">
        <f>47-B5</f>
        <v>41</v>
      </c>
      <c r="D5" s="7">
        <f>I6-B5</f>
        <v>120</v>
      </c>
      <c r="E5" s="7">
        <f>I7-B5-C5-D5</f>
        <v>1563</v>
      </c>
    </row>
    <row r="6" spans="1:10" x14ac:dyDescent="0.35">
      <c r="A6" s="11" t="s">
        <v>140</v>
      </c>
      <c r="B6" s="7">
        <v>7</v>
      </c>
      <c r="C6" s="7">
        <f>94-B6</f>
        <v>87</v>
      </c>
      <c r="D6" s="7">
        <f>I6-B6</f>
        <v>119</v>
      </c>
      <c r="E6" s="7">
        <f>I7-B6-C6-D6</f>
        <v>1517</v>
      </c>
      <c r="H6" s="6" t="s">
        <v>102</v>
      </c>
      <c r="I6" s="7">
        <v>126</v>
      </c>
    </row>
    <row r="7" spans="1:10" x14ac:dyDescent="0.35">
      <c r="A7" s="11" t="s">
        <v>141</v>
      </c>
      <c r="B7" s="7">
        <v>1</v>
      </c>
      <c r="C7" s="7">
        <f>76-B7</f>
        <v>75</v>
      </c>
      <c r="D7" s="7">
        <f>I6-B7</f>
        <v>125</v>
      </c>
      <c r="E7" s="7">
        <f>I7-B7-C7-D7</f>
        <v>1529</v>
      </c>
      <c r="H7" s="6" t="s">
        <v>104</v>
      </c>
      <c r="I7" s="7">
        <v>1730</v>
      </c>
    </row>
    <row r="8" spans="1:10" x14ac:dyDescent="0.35">
      <c r="A8" s="11" t="s">
        <v>142</v>
      </c>
      <c r="B8" s="7">
        <v>3</v>
      </c>
      <c r="C8" s="7">
        <f>97-B8</f>
        <v>94</v>
      </c>
      <c r="D8" s="7">
        <f>I6-B8</f>
        <v>123</v>
      </c>
      <c r="E8" s="7">
        <f>I7-B8-C8-D8</f>
        <v>1510</v>
      </c>
    </row>
    <row r="9" spans="1:10" x14ac:dyDescent="0.35">
      <c r="A9" s="11" t="s">
        <v>143</v>
      </c>
      <c r="B9" s="7">
        <v>13</v>
      </c>
      <c r="C9" s="7">
        <f>140-B9</f>
        <v>127</v>
      </c>
      <c r="D9" s="7">
        <f>I6-B9</f>
        <v>113</v>
      </c>
      <c r="E9" s="7">
        <f>I7-B9-C9-D9</f>
        <v>1477</v>
      </c>
    </row>
    <row r="10" spans="1:10" x14ac:dyDescent="0.35">
      <c r="A10" s="11" t="s">
        <v>144</v>
      </c>
      <c r="B10" s="7">
        <v>10</v>
      </c>
      <c r="C10" s="7">
        <f>38-B10</f>
        <v>28</v>
      </c>
      <c r="D10" s="7">
        <f>I6-B10</f>
        <v>116</v>
      </c>
      <c r="E10" s="7">
        <f>I7-B10-C10-D10</f>
        <v>1576</v>
      </c>
    </row>
    <row r="11" spans="1:10" x14ac:dyDescent="0.35">
      <c r="A11" s="11" t="s">
        <v>145</v>
      </c>
      <c r="B11" s="7">
        <v>3</v>
      </c>
      <c r="C11" s="7">
        <f>72-B11</f>
        <v>69</v>
      </c>
      <c r="D11" s="7">
        <f>I6-B11</f>
        <v>123</v>
      </c>
      <c r="E11" s="7">
        <f>I7-B11-C11-D11</f>
        <v>1535</v>
      </c>
    </row>
    <row r="12" spans="1:10" x14ac:dyDescent="0.35">
      <c r="A12" s="11" t="s">
        <v>146</v>
      </c>
      <c r="B12" s="7">
        <v>14</v>
      </c>
      <c r="C12" s="7">
        <f>218-B12</f>
        <v>204</v>
      </c>
      <c r="D12" s="7">
        <f>I6-B12</f>
        <v>112</v>
      </c>
      <c r="E12" s="7">
        <f>I7-B12-C12-D12</f>
        <v>1400</v>
      </c>
    </row>
    <row r="13" spans="1:10" x14ac:dyDescent="0.35">
      <c r="A13" s="11" t="s">
        <v>147</v>
      </c>
      <c r="B13" s="7">
        <v>5</v>
      </c>
      <c r="C13" s="7">
        <f>123-B13</f>
        <v>118</v>
      </c>
      <c r="D13" s="7">
        <f>I6-B13</f>
        <v>121</v>
      </c>
      <c r="E13" s="7">
        <f>I7-B13-C13-D13</f>
        <v>1486</v>
      </c>
    </row>
    <row r="14" spans="1:10" x14ac:dyDescent="0.35">
      <c r="A14" s="11" t="s">
        <v>148</v>
      </c>
      <c r="B14" s="7">
        <v>1</v>
      </c>
      <c r="C14" s="7">
        <f>49-B14</f>
        <v>48</v>
      </c>
      <c r="D14" s="7">
        <f>I6-B14</f>
        <v>125</v>
      </c>
      <c r="E14" s="7">
        <f>I7-B14-C14-D14</f>
        <v>1556</v>
      </c>
    </row>
    <row r="15" spans="1:10" x14ac:dyDescent="0.35">
      <c r="A15" s="11" t="s">
        <v>149</v>
      </c>
      <c r="B15" s="7">
        <v>3</v>
      </c>
      <c r="C15" s="7">
        <f>40-B15</f>
        <v>37</v>
      </c>
      <c r="D15" s="7">
        <f>I6-B15</f>
        <v>123</v>
      </c>
      <c r="E15" s="7">
        <f>I7-B15-C15-D15</f>
        <v>1567</v>
      </c>
    </row>
    <row r="16" spans="1:10" x14ac:dyDescent="0.35">
      <c r="A16" s="11" t="s">
        <v>150</v>
      </c>
      <c r="B16" s="7">
        <v>1</v>
      </c>
      <c r="C16" s="7">
        <f>13-B16</f>
        <v>12</v>
      </c>
      <c r="D16" s="7">
        <f>I6-B16</f>
        <v>125</v>
      </c>
      <c r="E16" s="7">
        <f>I7-B16-C16-D16</f>
        <v>1592</v>
      </c>
    </row>
    <row r="17" spans="1:5" x14ac:dyDescent="0.35">
      <c r="A17" s="11" t="s">
        <v>151</v>
      </c>
      <c r="B17" s="7">
        <v>3</v>
      </c>
      <c r="C17" s="7">
        <f>32-B17</f>
        <v>29</v>
      </c>
      <c r="D17" s="7">
        <f>I6-B17</f>
        <v>123</v>
      </c>
      <c r="E17" s="7">
        <f>I7-B17-C17-D17</f>
        <v>1575</v>
      </c>
    </row>
    <row r="18" spans="1:5" x14ac:dyDescent="0.35">
      <c r="A18" s="11" t="s">
        <v>152</v>
      </c>
      <c r="B18" s="7">
        <v>0</v>
      </c>
      <c r="C18" s="7">
        <f>16-B18</f>
        <v>16</v>
      </c>
      <c r="D18" s="7">
        <f>I6-B18</f>
        <v>126</v>
      </c>
      <c r="E18" s="7">
        <f>I7-B18-C18-D18</f>
        <v>1588</v>
      </c>
    </row>
    <row r="19" spans="1:5" x14ac:dyDescent="0.35">
      <c r="A19" s="11" t="s">
        <v>153</v>
      </c>
      <c r="B19" s="7">
        <v>8</v>
      </c>
      <c r="C19" s="7">
        <f>58-B19</f>
        <v>50</v>
      </c>
      <c r="D19" s="7">
        <f>I6-B19</f>
        <v>118</v>
      </c>
      <c r="E19" s="7">
        <f>I7-B19-C19-D19</f>
        <v>1554</v>
      </c>
    </row>
    <row r="20" spans="1:5" x14ac:dyDescent="0.35">
      <c r="A20" s="11" t="s">
        <v>154</v>
      </c>
      <c r="B20" s="7">
        <v>4</v>
      </c>
      <c r="C20" s="7">
        <f>79-B20</f>
        <v>75</v>
      </c>
      <c r="D20" s="7">
        <f>I6-B20</f>
        <v>122</v>
      </c>
      <c r="E20" s="7">
        <f>I7-B20-C20-D20</f>
        <v>1529</v>
      </c>
    </row>
    <row r="21" spans="1:5" x14ac:dyDescent="0.35">
      <c r="A21" s="11" t="s">
        <v>155</v>
      </c>
      <c r="B21" s="7">
        <v>4</v>
      </c>
      <c r="C21" s="7">
        <f>26-B21</f>
        <v>22</v>
      </c>
      <c r="D21" s="7">
        <f>I6-B21</f>
        <v>122</v>
      </c>
      <c r="E21" s="7">
        <f>I7-B21-C21-D21</f>
        <v>1582</v>
      </c>
    </row>
    <row r="22" spans="1:5" x14ac:dyDescent="0.35">
      <c r="A22" s="11" t="s">
        <v>156</v>
      </c>
      <c r="B22" s="7">
        <v>12</v>
      </c>
      <c r="C22" s="7">
        <f>128-B22</f>
        <v>116</v>
      </c>
      <c r="D22" s="7">
        <f>I6-B22</f>
        <v>114</v>
      </c>
      <c r="E22" s="7">
        <f>I7-B22-C22-D22</f>
        <v>1488</v>
      </c>
    </row>
    <row r="23" spans="1:5" x14ac:dyDescent="0.35">
      <c r="A23" s="11" t="s">
        <v>157</v>
      </c>
      <c r="B23" s="7">
        <v>5</v>
      </c>
      <c r="C23" s="7">
        <f>100-B23</f>
        <v>95</v>
      </c>
      <c r="D23" s="7">
        <f>I6-B23</f>
        <v>121</v>
      </c>
      <c r="E23" s="7">
        <f>I7-B23-C23-D23</f>
        <v>1509</v>
      </c>
    </row>
    <row r="24" spans="1:5" x14ac:dyDescent="0.35">
      <c r="A24" s="11" t="s">
        <v>158</v>
      </c>
      <c r="B24" s="7">
        <v>11</v>
      </c>
      <c r="C24" s="7">
        <f>115-B24</f>
        <v>104</v>
      </c>
      <c r="D24" s="7">
        <f>I6-B24</f>
        <v>115</v>
      </c>
      <c r="E24" s="7">
        <f>I7-B24-C24-D24</f>
        <v>1500</v>
      </c>
    </row>
    <row r="25" spans="1:5" x14ac:dyDescent="0.35">
      <c r="A25" s="11" t="s">
        <v>159</v>
      </c>
      <c r="B25" s="7">
        <v>7</v>
      </c>
      <c r="C25" s="7">
        <f>63-B25</f>
        <v>56</v>
      </c>
      <c r="D25" s="7">
        <f>I6-B25</f>
        <v>119</v>
      </c>
      <c r="E25" s="7">
        <f>I7-B25-C25-D25</f>
        <v>1548</v>
      </c>
    </row>
    <row r="26" spans="1:5" x14ac:dyDescent="0.35">
      <c r="A26" s="11" t="s">
        <v>160</v>
      </c>
      <c r="B26" s="7">
        <v>3</v>
      </c>
      <c r="C26" s="7">
        <f>124-B26</f>
        <v>121</v>
      </c>
      <c r="D26" s="7">
        <f>I6-B26</f>
        <v>123</v>
      </c>
      <c r="E26" s="7">
        <f>I7-B26-C26-D26</f>
        <v>1483</v>
      </c>
    </row>
    <row r="27" spans="1:5" x14ac:dyDescent="0.35">
      <c r="A27" s="11" t="s">
        <v>161</v>
      </c>
      <c r="B27" s="7">
        <v>7</v>
      </c>
      <c r="C27" s="7">
        <f>148-B27</f>
        <v>141</v>
      </c>
      <c r="D27" s="7">
        <f>I6-B27</f>
        <v>119</v>
      </c>
      <c r="E27" s="7">
        <f>I7-B27-C27-D27</f>
        <v>1463</v>
      </c>
    </row>
    <row r="28" spans="1:5" x14ac:dyDescent="0.35">
      <c r="A28" s="11" t="s">
        <v>162</v>
      </c>
      <c r="B28" s="7">
        <v>13</v>
      </c>
      <c r="C28" s="7">
        <f>268-B28</f>
        <v>255</v>
      </c>
      <c r="D28" s="7">
        <f>I6-B28</f>
        <v>113</v>
      </c>
      <c r="E28" s="7">
        <f>I7-B28-C28-D28</f>
        <v>1349</v>
      </c>
    </row>
    <row r="29" spans="1:5" x14ac:dyDescent="0.35">
      <c r="A29" s="11" t="s">
        <v>163</v>
      </c>
      <c r="B29" s="7">
        <v>9</v>
      </c>
      <c r="C29" s="7">
        <f>211-B29</f>
        <v>202</v>
      </c>
      <c r="D29" s="7">
        <f>I6-B29</f>
        <v>117</v>
      </c>
      <c r="E29" s="7">
        <f>I7-B29-C29-D29</f>
        <v>1402</v>
      </c>
    </row>
    <row r="30" spans="1:5" x14ac:dyDescent="0.35">
      <c r="A30" s="11" t="s">
        <v>164</v>
      </c>
      <c r="B30" s="7">
        <v>10</v>
      </c>
      <c r="C30" s="7">
        <f>87-B30</f>
        <v>77</v>
      </c>
      <c r="D30" s="7">
        <f>I6-B30</f>
        <v>116</v>
      </c>
      <c r="E30" s="7">
        <f>I7-B30-C30-D30</f>
        <v>1527</v>
      </c>
    </row>
    <row r="31" spans="1:5" x14ac:dyDescent="0.35">
      <c r="A31" s="11" t="s">
        <v>165</v>
      </c>
      <c r="B31" s="7">
        <v>0</v>
      </c>
      <c r="C31" s="7">
        <f>9-B31</f>
        <v>9</v>
      </c>
      <c r="D31" s="7">
        <f>I6-B31</f>
        <v>126</v>
      </c>
      <c r="E31" s="7">
        <f>I7-B31-C31-D31</f>
        <v>1595</v>
      </c>
    </row>
    <row r="32" spans="1:5" x14ac:dyDescent="0.35">
      <c r="A32" s="11" t="s">
        <v>166</v>
      </c>
      <c r="B32" s="7">
        <v>1</v>
      </c>
      <c r="C32" s="7">
        <f>49-B32</f>
        <v>48</v>
      </c>
      <c r="D32" s="7">
        <f>I6-B32</f>
        <v>125</v>
      </c>
      <c r="E32" s="7">
        <f>I7-B32-C32-D32</f>
        <v>1556</v>
      </c>
    </row>
    <row r="33" spans="1:5" x14ac:dyDescent="0.35">
      <c r="A33" s="11" t="s">
        <v>167</v>
      </c>
      <c r="B33" s="7">
        <v>0</v>
      </c>
      <c r="C33" s="7">
        <f>2-B33</f>
        <v>2</v>
      </c>
      <c r="D33" s="7">
        <f>I6-B33</f>
        <v>126</v>
      </c>
      <c r="E33" s="7">
        <f>I7-B33-C33-D33</f>
        <v>1602</v>
      </c>
    </row>
    <row r="34" spans="1:5" x14ac:dyDescent="0.35">
      <c r="A34" s="11" t="s">
        <v>168</v>
      </c>
      <c r="B34" s="7">
        <v>1</v>
      </c>
      <c r="C34" s="7">
        <f>26-B34</f>
        <v>25</v>
      </c>
      <c r="D34" s="7">
        <f>I6-B34</f>
        <v>125</v>
      </c>
      <c r="E34" s="7">
        <f>I7-B34-C34-D34</f>
        <v>1579</v>
      </c>
    </row>
    <row r="35" spans="1:5" x14ac:dyDescent="0.35">
      <c r="A35" s="11" t="s">
        <v>169</v>
      </c>
      <c r="B35" s="7">
        <v>0</v>
      </c>
      <c r="C35" s="7">
        <f>1-B35</f>
        <v>1</v>
      </c>
      <c r="D35" s="7">
        <f>I6-B35</f>
        <v>126</v>
      </c>
      <c r="E35" s="7">
        <f>I7-B35-C35-D35</f>
        <v>1603</v>
      </c>
    </row>
    <row r="36" spans="1:5" x14ac:dyDescent="0.35">
      <c r="A36" s="11" t="s">
        <v>170</v>
      </c>
      <c r="B36" s="7">
        <v>13</v>
      </c>
      <c r="C36" s="7">
        <f>63-B36</f>
        <v>50</v>
      </c>
      <c r="D36" s="7">
        <f>I6-B36</f>
        <v>113</v>
      </c>
      <c r="E36" s="7">
        <f>I7-B36-C36-D36</f>
        <v>1554</v>
      </c>
    </row>
    <row r="37" spans="1:5" x14ac:dyDescent="0.35">
      <c r="A37" s="11" t="s">
        <v>171</v>
      </c>
      <c r="B37" s="7">
        <v>3</v>
      </c>
      <c r="C37" s="7">
        <f>32-B37</f>
        <v>29</v>
      </c>
      <c r="D37" s="7">
        <f>I6-B37</f>
        <v>123</v>
      </c>
      <c r="E37" s="7">
        <f>I7-B37-C37-D37</f>
        <v>1575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35FB-F4D4-47C8-9DB7-9AB9DCB7EDF5}">
  <dimension ref="A1:J37"/>
  <sheetViews>
    <sheetView zoomScale="85" zoomScaleNormal="85" workbookViewId="0"/>
  </sheetViews>
  <sheetFormatPr defaultRowHeight="15.5" x14ac:dyDescent="0.35"/>
  <cols>
    <col min="1" max="1" width="31.179687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779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172</v>
      </c>
      <c r="I2" s="8" t="s">
        <v>173</v>
      </c>
      <c r="J2" s="9"/>
    </row>
    <row r="3" spans="1:10" x14ac:dyDescent="0.35">
      <c r="A3" s="11" t="s">
        <v>174</v>
      </c>
      <c r="B3" s="7">
        <v>114</v>
      </c>
      <c r="C3" s="7">
        <f>396-B3</f>
        <v>282</v>
      </c>
      <c r="D3" s="7">
        <f>I6-B3</f>
        <v>197</v>
      </c>
      <c r="E3" s="7">
        <f>I7-B3-C3-D3</f>
        <v>1137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175</v>
      </c>
      <c r="B4" s="7">
        <v>32</v>
      </c>
      <c r="C4" s="7">
        <f>373-B4</f>
        <v>341</v>
      </c>
      <c r="D4" s="7">
        <f>I6-B4</f>
        <v>279</v>
      </c>
      <c r="E4" s="7">
        <f>I7-B4-C4-D4</f>
        <v>1078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176</v>
      </c>
      <c r="B5" s="7">
        <v>8</v>
      </c>
      <c r="C5" s="7">
        <f>47-B5</f>
        <v>39</v>
      </c>
      <c r="D5" s="7">
        <f>I6-B5</f>
        <v>303</v>
      </c>
      <c r="E5" s="7">
        <f>I7-B5-C5-D5</f>
        <v>1380</v>
      </c>
    </row>
    <row r="6" spans="1:10" x14ac:dyDescent="0.35">
      <c r="A6" s="11" t="s">
        <v>177</v>
      </c>
      <c r="B6" s="7">
        <v>46</v>
      </c>
      <c r="C6" s="7">
        <f>94-B6</f>
        <v>48</v>
      </c>
      <c r="D6" s="7">
        <f>I6-B6</f>
        <v>265</v>
      </c>
      <c r="E6" s="7">
        <f>I7-B6-C6-D6</f>
        <v>1371</v>
      </c>
      <c r="H6" s="6" t="s">
        <v>102</v>
      </c>
      <c r="I6" s="7">
        <v>311</v>
      </c>
    </row>
    <row r="7" spans="1:10" x14ac:dyDescent="0.35">
      <c r="A7" s="11" t="s">
        <v>178</v>
      </c>
      <c r="B7" s="7">
        <v>59</v>
      </c>
      <c r="C7" s="7">
        <f>76-B7</f>
        <v>17</v>
      </c>
      <c r="D7" s="7">
        <f>I6-B7</f>
        <v>252</v>
      </c>
      <c r="E7" s="7">
        <f>I7-B7-C7-D7</f>
        <v>1402</v>
      </c>
      <c r="H7" s="6" t="s">
        <v>104</v>
      </c>
      <c r="I7" s="7">
        <v>1730</v>
      </c>
    </row>
    <row r="8" spans="1:10" x14ac:dyDescent="0.35">
      <c r="A8" s="11" t="s">
        <v>179</v>
      </c>
      <c r="B8" s="7">
        <v>6</v>
      </c>
      <c r="C8" s="7">
        <f>97-B8</f>
        <v>91</v>
      </c>
      <c r="D8" s="7">
        <f>I6-B8</f>
        <v>305</v>
      </c>
      <c r="E8" s="7">
        <f>I7-B8-C8-D8</f>
        <v>1328</v>
      </c>
    </row>
    <row r="9" spans="1:10" x14ac:dyDescent="0.35">
      <c r="A9" s="11" t="s">
        <v>180</v>
      </c>
      <c r="B9" s="7">
        <v>34</v>
      </c>
      <c r="C9" s="7">
        <f>140-B9</f>
        <v>106</v>
      </c>
      <c r="D9" s="7">
        <f>I6-B9</f>
        <v>277</v>
      </c>
      <c r="E9" s="7">
        <f>I7-B9-C9-D9</f>
        <v>1313</v>
      </c>
    </row>
    <row r="10" spans="1:10" x14ac:dyDescent="0.35">
      <c r="A10" s="11" t="s">
        <v>181</v>
      </c>
      <c r="B10" s="7">
        <v>2</v>
      </c>
      <c r="C10" s="7">
        <f>38-B10</f>
        <v>36</v>
      </c>
      <c r="D10" s="7">
        <f>I6-B10</f>
        <v>309</v>
      </c>
      <c r="E10" s="7">
        <f>I7-B10-C10-D10</f>
        <v>1383</v>
      </c>
    </row>
    <row r="11" spans="1:10" x14ac:dyDescent="0.35">
      <c r="A11" s="11" t="s">
        <v>182</v>
      </c>
      <c r="B11" s="7">
        <v>10</v>
      </c>
      <c r="C11" s="7">
        <f>72-B11</f>
        <v>62</v>
      </c>
      <c r="D11" s="7">
        <f>I6-B11</f>
        <v>301</v>
      </c>
      <c r="E11" s="7">
        <f>I7-B11-C11-D11</f>
        <v>1357</v>
      </c>
    </row>
    <row r="12" spans="1:10" x14ac:dyDescent="0.35">
      <c r="A12" s="11" t="s">
        <v>183</v>
      </c>
      <c r="B12" s="7">
        <v>70</v>
      </c>
      <c r="C12" s="7">
        <f>218-B12</f>
        <v>148</v>
      </c>
      <c r="D12" s="7">
        <f>I6-B12</f>
        <v>241</v>
      </c>
      <c r="E12" s="7">
        <f>I7-B12-C12-D12</f>
        <v>1271</v>
      </c>
    </row>
    <row r="13" spans="1:10" x14ac:dyDescent="0.35">
      <c r="A13" s="11" t="s">
        <v>184</v>
      </c>
      <c r="B13" s="7">
        <v>15</v>
      </c>
      <c r="C13" s="7">
        <f>123-B13</f>
        <v>108</v>
      </c>
      <c r="D13" s="7">
        <f>I6-B13</f>
        <v>296</v>
      </c>
      <c r="E13" s="7">
        <f>I7-B13-C13-D13</f>
        <v>1311</v>
      </c>
    </row>
    <row r="14" spans="1:10" x14ac:dyDescent="0.35">
      <c r="A14" s="11" t="s">
        <v>185</v>
      </c>
      <c r="B14" s="7">
        <v>18</v>
      </c>
      <c r="C14" s="7">
        <f>49-B14</f>
        <v>31</v>
      </c>
      <c r="D14" s="7">
        <f>I6-B14</f>
        <v>293</v>
      </c>
      <c r="E14" s="7">
        <f>I7-B14-C14-D14</f>
        <v>1388</v>
      </c>
    </row>
    <row r="15" spans="1:10" x14ac:dyDescent="0.35">
      <c r="A15" s="11" t="s">
        <v>186</v>
      </c>
      <c r="B15" s="7">
        <v>4</v>
      </c>
      <c r="C15" s="7">
        <f>40-B15</f>
        <v>36</v>
      </c>
      <c r="D15" s="7">
        <f>I6-B15</f>
        <v>307</v>
      </c>
      <c r="E15" s="7">
        <f>I7-B15-C15-D15</f>
        <v>1383</v>
      </c>
    </row>
    <row r="16" spans="1:10" x14ac:dyDescent="0.35">
      <c r="A16" s="11" t="s">
        <v>187</v>
      </c>
      <c r="B16" s="7">
        <v>5</v>
      </c>
      <c r="C16" s="7">
        <f>13-B16</f>
        <v>8</v>
      </c>
      <c r="D16" s="7">
        <f>I6-B16</f>
        <v>306</v>
      </c>
      <c r="E16" s="7">
        <f>I7-B16-C16-D16</f>
        <v>1411</v>
      </c>
    </row>
    <row r="17" spans="1:5" x14ac:dyDescent="0.35">
      <c r="A17" s="11" t="s">
        <v>188</v>
      </c>
      <c r="B17" s="7">
        <v>8</v>
      </c>
      <c r="C17" s="7">
        <f>32-B17</f>
        <v>24</v>
      </c>
      <c r="D17" s="7">
        <f>I6-B17</f>
        <v>303</v>
      </c>
      <c r="E17" s="7">
        <f>I7-B17-C17-D17</f>
        <v>1395</v>
      </c>
    </row>
    <row r="18" spans="1:5" x14ac:dyDescent="0.35">
      <c r="A18" s="11" t="s">
        <v>189</v>
      </c>
      <c r="B18" s="7">
        <v>4</v>
      </c>
      <c r="C18" s="7">
        <f>16-B18</f>
        <v>12</v>
      </c>
      <c r="D18" s="7">
        <f>I6-B18</f>
        <v>307</v>
      </c>
      <c r="E18" s="7">
        <f>I7-B18-C18-D18</f>
        <v>1407</v>
      </c>
    </row>
    <row r="19" spans="1:5" x14ac:dyDescent="0.35">
      <c r="A19" s="11" t="s">
        <v>190</v>
      </c>
      <c r="B19" s="7">
        <v>4</v>
      </c>
      <c r="C19" s="7">
        <f>58-B19</f>
        <v>54</v>
      </c>
      <c r="D19" s="7">
        <f>I6-B19</f>
        <v>307</v>
      </c>
      <c r="E19" s="7">
        <f>I7-B19-C19-D19</f>
        <v>1365</v>
      </c>
    </row>
    <row r="20" spans="1:5" x14ac:dyDescent="0.35">
      <c r="A20" s="11" t="s">
        <v>191</v>
      </c>
      <c r="B20" s="7">
        <v>38</v>
      </c>
      <c r="C20" s="7">
        <f>79-B20</f>
        <v>41</v>
      </c>
      <c r="D20" s="7">
        <f>I6-B20</f>
        <v>273</v>
      </c>
      <c r="E20" s="7">
        <f>I7-B20-C20-D20</f>
        <v>1378</v>
      </c>
    </row>
    <row r="21" spans="1:5" x14ac:dyDescent="0.35">
      <c r="A21" s="11" t="s">
        <v>192</v>
      </c>
      <c r="B21" s="7">
        <v>2</v>
      </c>
      <c r="C21" s="7">
        <f>26-B21</f>
        <v>24</v>
      </c>
      <c r="D21" s="7">
        <f>I6-B21</f>
        <v>309</v>
      </c>
      <c r="E21" s="7">
        <f>I7-B21-C21-D21</f>
        <v>1395</v>
      </c>
    </row>
    <row r="22" spans="1:5" x14ac:dyDescent="0.35">
      <c r="A22" s="11" t="s">
        <v>193</v>
      </c>
      <c r="B22" s="7">
        <v>51</v>
      </c>
      <c r="C22" s="7">
        <f>128-B22</f>
        <v>77</v>
      </c>
      <c r="D22" s="7">
        <f>I6-B22</f>
        <v>260</v>
      </c>
      <c r="E22" s="7">
        <f>I7-B22-C22-D22</f>
        <v>1342</v>
      </c>
    </row>
    <row r="23" spans="1:5" x14ac:dyDescent="0.35">
      <c r="A23" s="11" t="s">
        <v>194</v>
      </c>
      <c r="B23" s="7">
        <v>18</v>
      </c>
      <c r="C23" s="7">
        <f>100-B23</f>
        <v>82</v>
      </c>
      <c r="D23" s="7">
        <f>I6-B23</f>
        <v>293</v>
      </c>
      <c r="E23" s="7">
        <f>I7-B23-C23-D23</f>
        <v>1337</v>
      </c>
    </row>
    <row r="24" spans="1:5" x14ac:dyDescent="0.35">
      <c r="A24" s="11" t="s">
        <v>195</v>
      </c>
      <c r="B24" s="7">
        <v>9</v>
      </c>
      <c r="C24" s="7">
        <f>115-B24</f>
        <v>106</v>
      </c>
      <c r="D24" s="7">
        <f>I6-B24</f>
        <v>302</v>
      </c>
      <c r="E24" s="7">
        <f>I7-B24-C24-D24</f>
        <v>1313</v>
      </c>
    </row>
    <row r="25" spans="1:5" x14ac:dyDescent="0.35">
      <c r="A25" s="11" t="s">
        <v>196</v>
      </c>
      <c r="B25" s="7">
        <v>15</v>
      </c>
      <c r="C25" s="7">
        <f>63-B25</f>
        <v>48</v>
      </c>
      <c r="D25" s="7">
        <f>I6-B25</f>
        <v>296</v>
      </c>
      <c r="E25" s="7">
        <f>I7-B25-C25-D25</f>
        <v>1371</v>
      </c>
    </row>
    <row r="26" spans="1:5" x14ac:dyDescent="0.35">
      <c r="A26" s="11" t="s">
        <v>197</v>
      </c>
      <c r="B26" s="7">
        <v>23</v>
      </c>
      <c r="C26" s="7">
        <f>124-B26</f>
        <v>101</v>
      </c>
      <c r="D26" s="7">
        <f>I6-B26</f>
        <v>288</v>
      </c>
      <c r="E26" s="7">
        <f>I7-B26-C26-D26</f>
        <v>1318</v>
      </c>
    </row>
    <row r="27" spans="1:5" x14ac:dyDescent="0.35">
      <c r="A27" s="11" t="s">
        <v>198</v>
      </c>
      <c r="B27" s="7">
        <v>18</v>
      </c>
      <c r="C27" s="7">
        <f>148-B27</f>
        <v>130</v>
      </c>
      <c r="D27" s="7">
        <f>I6-B27</f>
        <v>293</v>
      </c>
      <c r="E27" s="7">
        <f>I7-B27-C27-D27</f>
        <v>1289</v>
      </c>
    </row>
    <row r="28" spans="1:5" x14ac:dyDescent="0.35">
      <c r="A28" s="11" t="s">
        <v>199</v>
      </c>
      <c r="B28" s="7">
        <v>62</v>
      </c>
      <c r="C28" s="7">
        <f>268-B28</f>
        <v>206</v>
      </c>
      <c r="D28" s="7">
        <f>I6-B28</f>
        <v>249</v>
      </c>
      <c r="E28" s="7">
        <f>I7-B28-C28-D28</f>
        <v>1213</v>
      </c>
    </row>
    <row r="29" spans="1:5" x14ac:dyDescent="0.35">
      <c r="A29" s="11" t="s">
        <v>200</v>
      </c>
      <c r="B29" s="7">
        <v>26</v>
      </c>
      <c r="C29" s="7">
        <f>211-B29</f>
        <v>185</v>
      </c>
      <c r="D29" s="7">
        <f>I6-B29</f>
        <v>285</v>
      </c>
      <c r="E29" s="7">
        <f>I7-B29-C29-D29</f>
        <v>1234</v>
      </c>
    </row>
    <row r="30" spans="1:5" x14ac:dyDescent="0.35">
      <c r="A30" s="11" t="s">
        <v>201</v>
      </c>
      <c r="B30" s="7">
        <v>17</v>
      </c>
      <c r="C30" s="7">
        <f>87-B30</f>
        <v>70</v>
      </c>
      <c r="D30" s="7">
        <f>I6-B30</f>
        <v>294</v>
      </c>
      <c r="E30" s="7">
        <f>I7-B30-C30-D30</f>
        <v>1349</v>
      </c>
    </row>
    <row r="31" spans="1:5" x14ac:dyDescent="0.35">
      <c r="A31" s="11" t="s">
        <v>202</v>
      </c>
      <c r="B31" s="7">
        <v>0</v>
      </c>
      <c r="C31" s="7">
        <f>9-B31</f>
        <v>9</v>
      </c>
      <c r="D31" s="7">
        <f>I6-B31</f>
        <v>311</v>
      </c>
      <c r="E31" s="7">
        <f>I7-B31-C31-D31</f>
        <v>1410</v>
      </c>
    </row>
    <row r="32" spans="1:5" x14ac:dyDescent="0.35">
      <c r="A32" s="11" t="s">
        <v>203</v>
      </c>
      <c r="B32" s="7">
        <v>6</v>
      </c>
      <c r="C32" s="7">
        <f>49-B32</f>
        <v>43</v>
      </c>
      <c r="D32" s="7">
        <f>I6-B32</f>
        <v>305</v>
      </c>
      <c r="E32" s="7">
        <f>I7-B32-C32-D32</f>
        <v>1376</v>
      </c>
    </row>
    <row r="33" spans="1:5" x14ac:dyDescent="0.35">
      <c r="A33" s="11" t="s">
        <v>204</v>
      </c>
      <c r="B33" s="7">
        <v>0</v>
      </c>
      <c r="C33" s="7">
        <f>2-B33</f>
        <v>2</v>
      </c>
      <c r="D33" s="7">
        <f>I6-B33</f>
        <v>311</v>
      </c>
      <c r="E33" s="7">
        <f>I7-B33-C33-D33</f>
        <v>1417</v>
      </c>
    </row>
    <row r="34" spans="1:5" x14ac:dyDescent="0.35">
      <c r="A34" s="11" t="s">
        <v>205</v>
      </c>
      <c r="B34" s="7">
        <v>12</v>
      </c>
      <c r="C34" s="7">
        <f>26-B34</f>
        <v>14</v>
      </c>
      <c r="D34" s="7">
        <f>I6-B34</f>
        <v>299</v>
      </c>
      <c r="E34" s="7">
        <f>I7-B34-C34-D34</f>
        <v>1405</v>
      </c>
    </row>
    <row r="35" spans="1:5" x14ac:dyDescent="0.35">
      <c r="A35" s="11" t="s">
        <v>206</v>
      </c>
      <c r="B35" s="7">
        <v>0</v>
      </c>
      <c r="C35" s="7">
        <f>1-B35</f>
        <v>1</v>
      </c>
      <c r="D35" s="7">
        <f>I6-B35</f>
        <v>311</v>
      </c>
      <c r="E35" s="7">
        <f>I7-B35-C35-D35</f>
        <v>1418</v>
      </c>
    </row>
    <row r="36" spans="1:5" x14ac:dyDescent="0.35">
      <c r="A36" s="11" t="s">
        <v>207</v>
      </c>
      <c r="B36" s="7">
        <v>14</v>
      </c>
      <c r="C36" s="7">
        <f>63-B36</f>
        <v>49</v>
      </c>
      <c r="D36" s="7">
        <f>I6-B36</f>
        <v>297</v>
      </c>
      <c r="E36" s="7">
        <f>I7-B36-C36-D36</f>
        <v>1370</v>
      </c>
    </row>
    <row r="37" spans="1:5" x14ac:dyDescent="0.35">
      <c r="A37" s="11" t="s">
        <v>208</v>
      </c>
      <c r="B37" s="7">
        <v>0</v>
      </c>
      <c r="C37" s="7">
        <f>32-B37</f>
        <v>32</v>
      </c>
      <c r="D37" s="7">
        <f>I6-B37</f>
        <v>311</v>
      </c>
      <c r="E37" s="7">
        <f>I7-B37-C37-D37</f>
        <v>1387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83D2-AFCF-4AEE-928D-AB3444D41E23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778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209</v>
      </c>
      <c r="I2" s="8" t="s">
        <v>210</v>
      </c>
      <c r="J2" s="9"/>
    </row>
    <row r="3" spans="1:10" x14ac:dyDescent="0.35">
      <c r="A3" s="11" t="s">
        <v>211</v>
      </c>
      <c r="B3" s="7">
        <v>51</v>
      </c>
      <c r="C3" s="7">
        <f>396-B3</f>
        <v>345</v>
      </c>
      <c r="D3" s="7">
        <f>I6-B3</f>
        <v>214</v>
      </c>
      <c r="E3" s="7">
        <f>I7-B3-C3-D3</f>
        <v>1120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212</v>
      </c>
      <c r="B4" s="7">
        <v>49</v>
      </c>
      <c r="C4" s="7">
        <f>373-B4</f>
        <v>324</v>
      </c>
      <c r="D4" s="7">
        <f>I6-B4</f>
        <v>216</v>
      </c>
      <c r="E4" s="7">
        <f>I7-B4-C4-D4</f>
        <v>1141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213</v>
      </c>
      <c r="B5" s="7">
        <v>5</v>
      </c>
      <c r="C5" s="7">
        <f>47-B5</f>
        <v>42</v>
      </c>
      <c r="D5" s="7">
        <f>I6-B5</f>
        <v>260</v>
      </c>
      <c r="E5" s="7">
        <f>I7-B5-C5-D5</f>
        <v>1423</v>
      </c>
    </row>
    <row r="6" spans="1:10" x14ac:dyDescent="0.35">
      <c r="A6" s="11" t="s">
        <v>214</v>
      </c>
      <c r="B6" s="7">
        <v>4</v>
      </c>
      <c r="C6" s="7">
        <f>94-B6</f>
        <v>90</v>
      </c>
      <c r="D6" s="7">
        <f>I6-B6</f>
        <v>261</v>
      </c>
      <c r="E6" s="7">
        <f>I7-B6-C6-D6</f>
        <v>1375</v>
      </c>
      <c r="H6" s="6" t="s">
        <v>102</v>
      </c>
      <c r="I6" s="7">
        <v>265</v>
      </c>
    </row>
    <row r="7" spans="1:10" x14ac:dyDescent="0.35">
      <c r="A7" s="11" t="s">
        <v>215</v>
      </c>
      <c r="B7" s="7">
        <v>1</v>
      </c>
      <c r="C7" s="7">
        <f>76-B7</f>
        <v>75</v>
      </c>
      <c r="D7" s="7">
        <f>I6-B7</f>
        <v>264</v>
      </c>
      <c r="E7" s="7">
        <f>I7-B7-C7-D7</f>
        <v>1390</v>
      </c>
      <c r="H7" s="6" t="s">
        <v>104</v>
      </c>
      <c r="I7" s="7">
        <v>1730</v>
      </c>
    </row>
    <row r="8" spans="1:10" x14ac:dyDescent="0.35">
      <c r="A8" s="11" t="s">
        <v>216</v>
      </c>
      <c r="B8" s="7">
        <v>19</v>
      </c>
      <c r="C8" s="7">
        <f>97-B8</f>
        <v>78</v>
      </c>
      <c r="D8" s="7">
        <f>I6-B8</f>
        <v>246</v>
      </c>
      <c r="E8" s="7">
        <f>I7-B8-C8-D8</f>
        <v>1387</v>
      </c>
    </row>
    <row r="9" spans="1:10" x14ac:dyDescent="0.35">
      <c r="A9" s="11" t="s">
        <v>217</v>
      </c>
      <c r="B9" s="7">
        <v>37</v>
      </c>
      <c r="C9" s="7">
        <f>140-B9</f>
        <v>103</v>
      </c>
      <c r="D9" s="7">
        <f>I6-B9</f>
        <v>228</v>
      </c>
      <c r="E9" s="7">
        <f>I7-B9-C9-D9</f>
        <v>1362</v>
      </c>
    </row>
    <row r="10" spans="1:10" x14ac:dyDescent="0.35">
      <c r="A10" s="11" t="s">
        <v>218</v>
      </c>
      <c r="B10" s="7">
        <v>11</v>
      </c>
      <c r="C10" s="7">
        <f>38-B10</f>
        <v>27</v>
      </c>
      <c r="D10" s="7">
        <f>I6-B10</f>
        <v>254</v>
      </c>
      <c r="E10" s="7">
        <f>I7-B10-C10-D10</f>
        <v>1438</v>
      </c>
    </row>
    <row r="11" spans="1:10" x14ac:dyDescent="0.35">
      <c r="A11" s="11" t="s">
        <v>219</v>
      </c>
      <c r="B11" s="7">
        <v>8</v>
      </c>
      <c r="C11" s="7">
        <f>72-B11</f>
        <v>64</v>
      </c>
      <c r="D11" s="7">
        <f>I6-B11</f>
        <v>257</v>
      </c>
      <c r="E11" s="7">
        <f>I7-B11-C11-D11</f>
        <v>1401</v>
      </c>
    </row>
    <row r="12" spans="1:10" x14ac:dyDescent="0.35">
      <c r="A12" s="11" t="s">
        <v>220</v>
      </c>
      <c r="B12" s="7">
        <v>27</v>
      </c>
      <c r="C12" s="7">
        <f>218-B12</f>
        <v>191</v>
      </c>
      <c r="D12" s="7">
        <f>I6-B12</f>
        <v>238</v>
      </c>
      <c r="E12" s="7">
        <f>I7-B12-C12-D12</f>
        <v>1274</v>
      </c>
    </row>
    <row r="13" spans="1:10" x14ac:dyDescent="0.35">
      <c r="A13" s="11" t="s">
        <v>221</v>
      </c>
      <c r="B13" s="7">
        <v>16</v>
      </c>
      <c r="C13" s="7">
        <f>123-B13</f>
        <v>107</v>
      </c>
      <c r="D13" s="7">
        <f>I6-B13</f>
        <v>249</v>
      </c>
      <c r="E13" s="7">
        <f>I7-B13-C13-D13</f>
        <v>1358</v>
      </c>
    </row>
    <row r="14" spans="1:10" x14ac:dyDescent="0.35">
      <c r="A14" s="11" t="s">
        <v>222</v>
      </c>
      <c r="B14" s="7">
        <v>2</v>
      </c>
      <c r="C14" s="7">
        <f>49-B14</f>
        <v>47</v>
      </c>
      <c r="D14" s="7">
        <f>I6-B14</f>
        <v>263</v>
      </c>
      <c r="E14" s="7">
        <f>I7-B14-C14-D14</f>
        <v>1418</v>
      </c>
    </row>
    <row r="15" spans="1:10" x14ac:dyDescent="0.35">
      <c r="A15" s="11" t="s">
        <v>223</v>
      </c>
      <c r="B15" s="7">
        <v>6</v>
      </c>
      <c r="C15" s="7">
        <f>40-B15</f>
        <v>34</v>
      </c>
      <c r="D15" s="7">
        <f>I6-B15</f>
        <v>259</v>
      </c>
      <c r="E15" s="7">
        <f>I7-B15-C15-D15</f>
        <v>1431</v>
      </c>
    </row>
    <row r="16" spans="1:10" x14ac:dyDescent="0.35">
      <c r="A16" s="11" t="s">
        <v>224</v>
      </c>
      <c r="B16" s="7">
        <v>1</v>
      </c>
      <c r="C16" s="7">
        <f>13-B16</f>
        <v>12</v>
      </c>
      <c r="D16" s="7">
        <f>I6-B16</f>
        <v>264</v>
      </c>
      <c r="E16" s="7">
        <f>I7-B16-C16-D16</f>
        <v>1453</v>
      </c>
    </row>
    <row r="17" spans="1:5" x14ac:dyDescent="0.35">
      <c r="A17" s="11" t="s">
        <v>225</v>
      </c>
      <c r="B17" s="7">
        <v>5</v>
      </c>
      <c r="C17" s="7">
        <f>32-B17</f>
        <v>27</v>
      </c>
      <c r="D17" s="7">
        <f>I6-B17</f>
        <v>260</v>
      </c>
      <c r="E17" s="7">
        <f>I7-B17-C17-D17</f>
        <v>1438</v>
      </c>
    </row>
    <row r="18" spans="1:5" x14ac:dyDescent="0.35">
      <c r="A18" s="11" t="s">
        <v>226</v>
      </c>
      <c r="B18" s="7">
        <v>1</v>
      </c>
      <c r="C18" s="7">
        <f>16-B18</f>
        <v>15</v>
      </c>
      <c r="D18" s="7">
        <f>I6-B18</f>
        <v>264</v>
      </c>
      <c r="E18" s="7">
        <f>I7-B18-C18-D18</f>
        <v>1450</v>
      </c>
    </row>
    <row r="19" spans="1:5" x14ac:dyDescent="0.35">
      <c r="A19" s="11" t="s">
        <v>227</v>
      </c>
      <c r="B19" s="7">
        <v>6</v>
      </c>
      <c r="C19" s="7">
        <f>58-B19</f>
        <v>52</v>
      </c>
      <c r="D19" s="7">
        <f>I6-B19</f>
        <v>259</v>
      </c>
      <c r="E19" s="7">
        <f>I7-B19-C19-D19</f>
        <v>1413</v>
      </c>
    </row>
    <row r="20" spans="1:5" x14ac:dyDescent="0.35">
      <c r="A20" s="11" t="s">
        <v>228</v>
      </c>
      <c r="B20" s="7">
        <v>0</v>
      </c>
      <c r="C20" s="7">
        <f>79-B20</f>
        <v>79</v>
      </c>
      <c r="D20" s="7">
        <f>I6-B20</f>
        <v>265</v>
      </c>
      <c r="E20" s="7">
        <f>I7-B20-C20-D20</f>
        <v>1386</v>
      </c>
    </row>
    <row r="21" spans="1:5" x14ac:dyDescent="0.35">
      <c r="A21" s="11" t="s">
        <v>229</v>
      </c>
      <c r="B21" s="7">
        <v>2</v>
      </c>
      <c r="C21" s="7">
        <f>26-B21</f>
        <v>24</v>
      </c>
      <c r="D21" s="7">
        <f>I6-B21</f>
        <v>263</v>
      </c>
      <c r="E21" s="7">
        <f>I7-B21-C21-D21</f>
        <v>1441</v>
      </c>
    </row>
    <row r="22" spans="1:5" x14ac:dyDescent="0.35">
      <c r="A22" s="11" t="s">
        <v>230</v>
      </c>
      <c r="B22" s="7">
        <v>6</v>
      </c>
      <c r="C22" s="7">
        <f>128-B22</f>
        <v>122</v>
      </c>
      <c r="D22" s="7">
        <f>I6-B22</f>
        <v>259</v>
      </c>
      <c r="E22" s="7">
        <f>I7-B22-C22-D22</f>
        <v>1343</v>
      </c>
    </row>
    <row r="23" spans="1:5" x14ac:dyDescent="0.35">
      <c r="A23" s="11" t="s">
        <v>231</v>
      </c>
      <c r="B23" s="7">
        <v>11</v>
      </c>
      <c r="C23" s="7">
        <f>100-B23</f>
        <v>89</v>
      </c>
      <c r="D23" s="7">
        <f>I6-B23</f>
        <v>254</v>
      </c>
      <c r="E23" s="7">
        <f>I7-B23-C23-D23</f>
        <v>1376</v>
      </c>
    </row>
    <row r="24" spans="1:5" x14ac:dyDescent="0.35">
      <c r="A24" s="11" t="s">
        <v>232</v>
      </c>
      <c r="B24" s="7">
        <v>9</v>
      </c>
      <c r="C24" s="7">
        <f>115-B24</f>
        <v>106</v>
      </c>
      <c r="D24" s="7">
        <f>I6-B24</f>
        <v>256</v>
      </c>
      <c r="E24" s="7">
        <f>I7-B24-C24-D24</f>
        <v>1359</v>
      </c>
    </row>
    <row r="25" spans="1:5" x14ac:dyDescent="0.35">
      <c r="A25" s="11" t="s">
        <v>233</v>
      </c>
      <c r="B25" s="7">
        <v>3</v>
      </c>
      <c r="C25" s="7">
        <f>63-B25</f>
        <v>60</v>
      </c>
      <c r="D25" s="7">
        <f>I6-B25</f>
        <v>262</v>
      </c>
      <c r="E25" s="7">
        <f>I7-B25-C25-D25</f>
        <v>1405</v>
      </c>
    </row>
    <row r="26" spans="1:5" x14ac:dyDescent="0.35">
      <c r="A26" s="11" t="s">
        <v>234</v>
      </c>
      <c r="B26" s="7">
        <v>52</v>
      </c>
      <c r="C26" s="7">
        <f>124-B26</f>
        <v>72</v>
      </c>
      <c r="D26" s="7">
        <f>I6-B26</f>
        <v>213</v>
      </c>
      <c r="E26" s="7">
        <f>I7-B26-C26-D26</f>
        <v>1393</v>
      </c>
    </row>
    <row r="27" spans="1:5" x14ac:dyDescent="0.35">
      <c r="A27" s="11" t="s">
        <v>235</v>
      </c>
      <c r="B27" s="7">
        <v>9</v>
      </c>
      <c r="C27" s="7">
        <f>148-B27</f>
        <v>139</v>
      </c>
      <c r="D27" s="7">
        <f>I6-B27</f>
        <v>256</v>
      </c>
      <c r="E27" s="7">
        <f>I7-B27-C27-D27</f>
        <v>1326</v>
      </c>
    </row>
    <row r="28" spans="1:5" x14ac:dyDescent="0.35">
      <c r="A28" s="11" t="s">
        <v>236</v>
      </c>
      <c r="B28" s="7">
        <v>27</v>
      </c>
      <c r="C28" s="7">
        <f>268-B28</f>
        <v>241</v>
      </c>
      <c r="D28" s="7">
        <f>I6-B28</f>
        <v>238</v>
      </c>
      <c r="E28" s="7">
        <f>I7-B28-C28-D28</f>
        <v>1224</v>
      </c>
    </row>
    <row r="29" spans="1:5" x14ac:dyDescent="0.35">
      <c r="A29" s="11" t="s">
        <v>237</v>
      </c>
      <c r="B29" s="7">
        <v>75</v>
      </c>
      <c r="C29" s="7">
        <f>211-B29</f>
        <v>136</v>
      </c>
      <c r="D29" s="7">
        <f>I6-B29</f>
        <v>190</v>
      </c>
      <c r="E29" s="7">
        <f>I7-B29-C29-D29</f>
        <v>1329</v>
      </c>
    </row>
    <row r="30" spans="1:5" x14ac:dyDescent="0.35">
      <c r="A30" s="11" t="s">
        <v>238</v>
      </c>
      <c r="B30" s="7">
        <v>17</v>
      </c>
      <c r="C30" s="7">
        <f>87-B30</f>
        <v>70</v>
      </c>
      <c r="D30" s="7">
        <f>I6-B30</f>
        <v>248</v>
      </c>
      <c r="E30" s="7">
        <f>I7-B30-C30-D30</f>
        <v>1395</v>
      </c>
    </row>
    <row r="31" spans="1:5" x14ac:dyDescent="0.35">
      <c r="A31" s="11" t="s">
        <v>239</v>
      </c>
      <c r="B31" s="7">
        <v>2</v>
      </c>
      <c r="C31" s="7">
        <f>9-B31</f>
        <v>7</v>
      </c>
      <c r="D31" s="7">
        <f>I6-B31</f>
        <v>263</v>
      </c>
      <c r="E31" s="7">
        <f>I7-B31-C31-D31</f>
        <v>1458</v>
      </c>
    </row>
    <row r="32" spans="1:5" x14ac:dyDescent="0.35">
      <c r="A32" s="11" t="s">
        <v>240</v>
      </c>
      <c r="B32" s="7">
        <v>11</v>
      </c>
      <c r="C32" s="7">
        <f>49-B32</f>
        <v>38</v>
      </c>
      <c r="D32" s="7">
        <f>I6-B32</f>
        <v>254</v>
      </c>
      <c r="E32" s="7">
        <f>I7-B32-C32-D32</f>
        <v>1427</v>
      </c>
    </row>
    <row r="33" spans="1:5" x14ac:dyDescent="0.35">
      <c r="A33" s="11" t="s">
        <v>241</v>
      </c>
      <c r="B33" s="7">
        <v>0</v>
      </c>
      <c r="C33" s="7">
        <f>2-B33</f>
        <v>2</v>
      </c>
      <c r="D33" s="7">
        <f>I6-B33</f>
        <v>265</v>
      </c>
      <c r="E33" s="7">
        <f>I7-B33-C33-D33</f>
        <v>1463</v>
      </c>
    </row>
    <row r="34" spans="1:5" x14ac:dyDescent="0.35">
      <c r="A34" s="11" t="s">
        <v>242</v>
      </c>
      <c r="B34" s="7">
        <v>4</v>
      </c>
      <c r="C34" s="7">
        <f>26-B34</f>
        <v>22</v>
      </c>
      <c r="D34" s="7">
        <f>I6-B34</f>
        <v>261</v>
      </c>
      <c r="E34" s="7">
        <f>I7-B34-C34-D34</f>
        <v>1443</v>
      </c>
    </row>
    <row r="35" spans="1:5" x14ac:dyDescent="0.35">
      <c r="A35" s="11" t="s">
        <v>243</v>
      </c>
      <c r="B35" s="7">
        <v>0</v>
      </c>
      <c r="C35" s="7">
        <f>1-B35</f>
        <v>1</v>
      </c>
      <c r="D35" s="7">
        <f>I6-B35</f>
        <v>265</v>
      </c>
      <c r="E35" s="7">
        <f>I7-B35-C35-D35</f>
        <v>1464</v>
      </c>
    </row>
    <row r="36" spans="1:5" x14ac:dyDescent="0.35">
      <c r="A36" s="11" t="s">
        <v>244</v>
      </c>
      <c r="B36" s="7">
        <v>4</v>
      </c>
      <c r="C36" s="7">
        <f>63-B36</f>
        <v>59</v>
      </c>
      <c r="D36" s="7">
        <f>I6-B36</f>
        <v>261</v>
      </c>
      <c r="E36" s="7">
        <f>I7-B36-C36-D36</f>
        <v>1406</v>
      </c>
    </row>
    <row r="37" spans="1:5" x14ac:dyDescent="0.35">
      <c r="A37" s="11" t="s">
        <v>245</v>
      </c>
      <c r="B37" s="7">
        <v>2</v>
      </c>
      <c r="C37" s="7">
        <f>32-B37</f>
        <v>30</v>
      </c>
      <c r="D37" s="7">
        <f>I6-B37</f>
        <v>263</v>
      </c>
      <c r="E37" s="7">
        <f>I7-B37-C37-D37</f>
        <v>1435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80A4-B3F2-46A9-A4F8-7BF11A93ABC9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777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246</v>
      </c>
      <c r="I2" s="8" t="s">
        <v>247</v>
      </c>
      <c r="J2" s="9"/>
    </row>
    <row r="3" spans="1:10" x14ac:dyDescent="0.35">
      <c r="A3" s="11" t="s">
        <v>248</v>
      </c>
      <c r="B3" s="7">
        <v>47</v>
      </c>
      <c r="C3" s="7">
        <f>396-B3</f>
        <v>349</v>
      </c>
      <c r="D3" s="7">
        <f>I6-B3</f>
        <v>131</v>
      </c>
      <c r="E3" s="7">
        <f>I7-B3-C3-D3</f>
        <v>1203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249</v>
      </c>
      <c r="B4" s="7">
        <v>29</v>
      </c>
      <c r="C4" s="7">
        <f>373-B4</f>
        <v>344</v>
      </c>
      <c r="D4" s="7">
        <f>I6-B4</f>
        <v>149</v>
      </c>
      <c r="E4" s="7">
        <f>I7-B4-C4-D4</f>
        <v>1208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250</v>
      </c>
      <c r="B5" s="7">
        <v>2</v>
      </c>
      <c r="C5" s="7">
        <f>47-B5</f>
        <v>45</v>
      </c>
      <c r="D5" s="7">
        <f>I6-B5</f>
        <v>176</v>
      </c>
      <c r="E5" s="7">
        <f>I7-B5-C5-D5</f>
        <v>1507</v>
      </c>
    </row>
    <row r="6" spans="1:10" x14ac:dyDescent="0.35">
      <c r="A6" s="11" t="s">
        <v>251</v>
      </c>
      <c r="B6" s="7">
        <v>10</v>
      </c>
      <c r="C6" s="7">
        <f>94-B6</f>
        <v>84</v>
      </c>
      <c r="D6" s="7">
        <f>I6-B6</f>
        <v>168</v>
      </c>
      <c r="E6" s="7">
        <f>I7-B6-C6-D6</f>
        <v>1468</v>
      </c>
      <c r="H6" s="6" t="s">
        <v>102</v>
      </c>
      <c r="I6" s="7">
        <v>178</v>
      </c>
    </row>
    <row r="7" spans="1:10" x14ac:dyDescent="0.35">
      <c r="A7" s="11" t="s">
        <v>252</v>
      </c>
      <c r="B7" s="7">
        <v>4</v>
      </c>
      <c r="C7" s="7">
        <f>76-B7</f>
        <v>72</v>
      </c>
      <c r="D7" s="7">
        <f>I6-B7</f>
        <v>174</v>
      </c>
      <c r="E7" s="7">
        <f>I7-B7-C7-D7</f>
        <v>1480</v>
      </c>
      <c r="H7" s="6" t="s">
        <v>104</v>
      </c>
      <c r="I7" s="7">
        <v>1730</v>
      </c>
    </row>
    <row r="8" spans="1:10" x14ac:dyDescent="0.35">
      <c r="A8" s="11" t="s">
        <v>253</v>
      </c>
      <c r="B8" s="7">
        <v>7</v>
      </c>
      <c r="C8" s="7">
        <f>97-B8</f>
        <v>90</v>
      </c>
      <c r="D8" s="7">
        <f>I6-B8</f>
        <v>171</v>
      </c>
      <c r="E8" s="7">
        <f>I7-B8-C8-D8</f>
        <v>1462</v>
      </c>
    </row>
    <row r="9" spans="1:10" x14ac:dyDescent="0.35">
      <c r="A9" s="11" t="s">
        <v>254</v>
      </c>
      <c r="B9" s="7">
        <v>10</v>
      </c>
      <c r="C9" s="7">
        <f>140-B9</f>
        <v>130</v>
      </c>
      <c r="D9" s="7">
        <f>I6-B9</f>
        <v>168</v>
      </c>
      <c r="E9" s="7">
        <f>I7-B9-C9-D9</f>
        <v>1422</v>
      </c>
    </row>
    <row r="10" spans="1:10" x14ac:dyDescent="0.35">
      <c r="A10" s="11" t="s">
        <v>255</v>
      </c>
      <c r="B10" s="7">
        <v>4</v>
      </c>
      <c r="C10" s="7">
        <f>38-B10</f>
        <v>34</v>
      </c>
      <c r="D10" s="7">
        <f>I6-B10</f>
        <v>174</v>
      </c>
      <c r="E10" s="7">
        <f>I7-B10-C10-D10</f>
        <v>1518</v>
      </c>
    </row>
    <row r="11" spans="1:10" x14ac:dyDescent="0.35">
      <c r="A11" s="11" t="s">
        <v>256</v>
      </c>
      <c r="B11" s="7">
        <v>7</v>
      </c>
      <c r="C11" s="7">
        <f>72-B11</f>
        <v>65</v>
      </c>
      <c r="D11" s="7">
        <f>I6-B11</f>
        <v>171</v>
      </c>
      <c r="E11" s="7">
        <f>I7-B11-C11-D11</f>
        <v>1487</v>
      </c>
    </row>
    <row r="12" spans="1:10" x14ac:dyDescent="0.35">
      <c r="A12" s="11" t="s">
        <v>257</v>
      </c>
      <c r="B12" s="7">
        <v>18</v>
      </c>
      <c r="C12" s="7">
        <f>218-B12</f>
        <v>200</v>
      </c>
      <c r="D12" s="7">
        <f>I6-B12</f>
        <v>160</v>
      </c>
      <c r="E12" s="7">
        <f>I7-B12-C12-D12</f>
        <v>1352</v>
      </c>
    </row>
    <row r="13" spans="1:10" x14ac:dyDescent="0.35">
      <c r="A13" s="11" t="s">
        <v>258</v>
      </c>
      <c r="B13" s="7">
        <v>14</v>
      </c>
      <c r="C13" s="7">
        <f>123-B13</f>
        <v>109</v>
      </c>
      <c r="D13" s="7">
        <f>I6-B13</f>
        <v>164</v>
      </c>
      <c r="E13" s="7">
        <f>I7-B13-C13-D13</f>
        <v>1443</v>
      </c>
    </row>
    <row r="14" spans="1:10" x14ac:dyDescent="0.35">
      <c r="A14" s="11" t="s">
        <v>259</v>
      </c>
      <c r="B14" s="7">
        <v>10</v>
      </c>
      <c r="C14" s="7">
        <f>49-B14</f>
        <v>39</v>
      </c>
      <c r="D14" s="7">
        <f>I6-B14</f>
        <v>168</v>
      </c>
      <c r="E14" s="7">
        <f>I7-B14-C14-D14</f>
        <v>1513</v>
      </c>
    </row>
    <row r="15" spans="1:10" x14ac:dyDescent="0.35">
      <c r="A15" s="11" t="s">
        <v>260</v>
      </c>
      <c r="B15" s="7">
        <v>5</v>
      </c>
      <c r="C15" s="7">
        <f>40-B15</f>
        <v>35</v>
      </c>
      <c r="D15" s="7">
        <f>I6-B15</f>
        <v>173</v>
      </c>
      <c r="E15" s="7">
        <f>I7-B15-C15-D15</f>
        <v>1517</v>
      </c>
    </row>
    <row r="16" spans="1:10" x14ac:dyDescent="0.35">
      <c r="A16" s="11" t="s">
        <v>261</v>
      </c>
      <c r="B16" s="7">
        <v>1</v>
      </c>
      <c r="C16" s="7">
        <f>13-B16</f>
        <v>12</v>
      </c>
      <c r="D16" s="7">
        <f>I6-B16</f>
        <v>177</v>
      </c>
      <c r="E16" s="7">
        <f>I7-B16-C16-D16</f>
        <v>1540</v>
      </c>
    </row>
    <row r="17" spans="1:5" x14ac:dyDescent="0.35">
      <c r="A17" s="11" t="s">
        <v>262</v>
      </c>
      <c r="B17" s="7">
        <v>6</v>
      </c>
      <c r="C17" s="7">
        <f>32-B17</f>
        <v>26</v>
      </c>
      <c r="D17" s="7">
        <f>I6-B17</f>
        <v>172</v>
      </c>
      <c r="E17" s="7">
        <f>I7-B17-C17-D17</f>
        <v>1526</v>
      </c>
    </row>
    <row r="18" spans="1:5" x14ac:dyDescent="0.35">
      <c r="A18" s="11" t="s">
        <v>263</v>
      </c>
      <c r="B18" s="7">
        <v>2</v>
      </c>
      <c r="C18" s="7">
        <f>16-B18</f>
        <v>14</v>
      </c>
      <c r="D18" s="7">
        <f>I6-B18</f>
        <v>176</v>
      </c>
      <c r="E18" s="7">
        <f>I7-B18-C18-D18</f>
        <v>1538</v>
      </c>
    </row>
    <row r="19" spans="1:5" x14ac:dyDescent="0.35">
      <c r="A19" s="11" t="s">
        <v>264</v>
      </c>
      <c r="B19" s="7">
        <v>5</v>
      </c>
      <c r="C19" s="7">
        <f>58-B19</f>
        <v>53</v>
      </c>
      <c r="D19" s="7">
        <f>I6-B19</f>
        <v>173</v>
      </c>
      <c r="E19" s="7">
        <f>I7-B19-C19-D19</f>
        <v>1499</v>
      </c>
    </row>
    <row r="20" spans="1:5" x14ac:dyDescent="0.35">
      <c r="A20" s="11" t="s">
        <v>265</v>
      </c>
      <c r="B20" s="7">
        <v>10</v>
      </c>
      <c r="C20" s="7">
        <f>79-B20</f>
        <v>69</v>
      </c>
      <c r="D20" s="7">
        <f>I6-B20</f>
        <v>168</v>
      </c>
      <c r="E20" s="7">
        <f>I7-B20-C20-D20</f>
        <v>1483</v>
      </c>
    </row>
    <row r="21" spans="1:5" x14ac:dyDescent="0.35">
      <c r="A21" s="11" t="s">
        <v>266</v>
      </c>
      <c r="B21" s="7">
        <v>1</v>
      </c>
      <c r="C21" s="7">
        <f>26-B21</f>
        <v>25</v>
      </c>
      <c r="D21" s="7">
        <f>I6-B21</f>
        <v>177</v>
      </c>
      <c r="E21" s="7">
        <f>I7-B21-C21-D21</f>
        <v>1527</v>
      </c>
    </row>
    <row r="22" spans="1:5" x14ac:dyDescent="0.35">
      <c r="A22" s="11" t="s">
        <v>267</v>
      </c>
      <c r="B22" s="7">
        <v>13</v>
      </c>
      <c r="C22" s="7">
        <f>128-B22</f>
        <v>115</v>
      </c>
      <c r="D22" s="7">
        <f>I6-B22</f>
        <v>165</v>
      </c>
      <c r="E22" s="7">
        <f>I7-B22-C22-D22</f>
        <v>1437</v>
      </c>
    </row>
    <row r="23" spans="1:5" x14ac:dyDescent="0.35">
      <c r="A23" s="11" t="s">
        <v>268</v>
      </c>
      <c r="B23" s="7">
        <v>8</v>
      </c>
      <c r="C23" s="7">
        <f>100-B23</f>
        <v>92</v>
      </c>
      <c r="D23" s="7">
        <f>I6-B23</f>
        <v>170</v>
      </c>
      <c r="E23" s="7">
        <f>I7-B23-C23-D23</f>
        <v>1460</v>
      </c>
    </row>
    <row r="24" spans="1:5" x14ac:dyDescent="0.35">
      <c r="A24" s="11" t="s">
        <v>269</v>
      </c>
      <c r="B24" s="7">
        <v>3</v>
      </c>
      <c r="C24" s="7">
        <f>115-B24</f>
        <v>112</v>
      </c>
      <c r="D24" s="7">
        <f>I6-B24</f>
        <v>175</v>
      </c>
      <c r="E24" s="7">
        <f>I7-B24-C24-D24</f>
        <v>1440</v>
      </c>
    </row>
    <row r="25" spans="1:5" x14ac:dyDescent="0.35">
      <c r="A25" s="11" t="s">
        <v>270</v>
      </c>
      <c r="B25" s="7">
        <v>2</v>
      </c>
      <c r="C25" s="7">
        <f>63-B25</f>
        <v>61</v>
      </c>
      <c r="D25" s="7">
        <f>I6-B25</f>
        <v>176</v>
      </c>
      <c r="E25" s="7">
        <f>I7-B25-C25-D25</f>
        <v>1491</v>
      </c>
    </row>
    <row r="26" spans="1:5" x14ac:dyDescent="0.35">
      <c r="A26" s="11" t="s">
        <v>271</v>
      </c>
      <c r="B26" s="7">
        <v>13</v>
      </c>
      <c r="C26" s="7">
        <f>124-B26</f>
        <v>111</v>
      </c>
      <c r="D26" s="7">
        <f>I6-B26</f>
        <v>165</v>
      </c>
      <c r="E26" s="7">
        <f>I7-B26-C26-D26</f>
        <v>1441</v>
      </c>
    </row>
    <row r="27" spans="1:5" x14ac:dyDescent="0.35">
      <c r="A27" s="11" t="s">
        <v>272</v>
      </c>
      <c r="B27" s="7">
        <v>13</v>
      </c>
      <c r="C27" s="7">
        <f>148-B27</f>
        <v>135</v>
      </c>
      <c r="D27" s="7">
        <f>I6-B27</f>
        <v>165</v>
      </c>
      <c r="E27" s="7">
        <f>I7-B27-C27-D27</f>
        <v>1417</v>
      </c>
    </row>
    <row r="28" spans="1:5" x14ac:dyDescent="0.35">
      <c r="A28" s="11" t="s">
        <v>273</v>
      </c>
      <c r="B28" s="7">
        <v>39</v>
      </c>
      <c r="C28" s="7">
        <f>268-B28</f>
        <v>229</v>
      </c>
      <c r="D28" s="7">
        <f>I6-B28</f>
        <v>139</v>
      </c>
      <c r="E28" s="7">
        <f>I7-B28-C28-D28</f>
        <v>1323</v>
      </c>
    </row>
    <row r="29" spans="1:5" x14ac:dyDescent="0.35">
      <c r="A29" s="11" t="s">
        <v>274</v>
      </c>
      <c r="B29" s="7">
        <v>24</v>
      </c>
      <c r="C29" s="7">
        <f>211-B29</f>
        <v>187</v>
      </c>
      <c r="D29" s="7">
        <f>I6-B29</f>
        <v>154</v>
      </c>
      <c r="E29" s="7">
        <f>I7-B29-C29-D29</f>
        <v>1365</v>
      </c>
    </row>
    <row r="30" spans="1:5" x14ac:dyDescent="0.35">
      <c r="A30" s="11" t="s">
        <v>275</v>
      </c>
      <c r="B30" s="7">
        <v>7</v>
      </c>
      <c r="C30" s="7">
        <f>87-B30</f>
        <v>80</v>
      </c>
      <c r="D30" s="7">
        <f>I6-B30</f>
        <v>171</v>
      </c>
      <c r="E30" s="7">
        <f>I7-B30-C30-D30</f>
        <v>1472</v>
      </c>
    </row>
    <row r="31" spans="1:5" x14ac:dyDescent="0.35">
      <c r="A31" s="11" t="s">
        <v>276</v>
      </c>
      <c r="B31" s="7">
        <v>2</v>
      </c>
      <c r="C31" s="7">
        <f>9-B31</f>
        <v>7</v>
      </c>
      <c r="D31" s="7">
        <f>I6-B31</f>
        <v>176</v>
      </c>
      <c r="E31" s="7">
        <f>I7-B31-C31-D31</f>
        <v>1545</v>
      </c>
    </row>
    <row r="32" spans="1:5" x14ac:dyDescent="0.35">
      <c r="A32" s="11" t="s">
        <v>277</v>
      </c>
      <c r="B32" s="7">
        <v>1</v>
      </c>
      <c r="C32" s="7">
        <f>49-B32</f>
        <v>48</v>
      </c>
      <c r="D32" s="7">
        <f>I6-B32</f>
        <v>177</v>
      </c>
      <c r="E32" s="7">
        <f>I7-B32-C32-D32</f>
        <v>1504</v>
      </c>
    </row>
    <row r="33" spans="1:5" x14ac:dyDescent="0.35">
      <c r="A33" s="11" t="s">
        <v>278</v>
      </c>
      <c r="B33" s="7">
        <v>0</v>
      </c>
      <c r="C33" s="7">
        <f>2-B33</f>
        <v>2</v>
      </c>
      <c r="D33" s="7">
        <f>I6-B33</f>
        <v>178</v>
      </c>
      <c r="E33" s="7">
        <f>I7-B33-C33-D33</f>
        <v>1550</v>
      </c>
    </row>
    <row r="34" spans="1:5" x14ac:dyDescent="0.35">
      <c r="A34" s="11" t="s">
        <v>279</v>
      </c>
      <c r="B34" s="7">
        <v>2</v>
      </c>
      <c r="C34" s="7">
        <f>26-B34</f>
        <v>24</v>
      </c>
      <c r="D34" s="7">
        <f>I6-B34</f>
        <v>176</v>
      </c>
      <c r="E34" s="7">
        <f>I7-B34-C34-D34</f>
        <v>1528</v>
      </c>
    </row>
    <row r="35" spans="1:5" x14ac:dyDescent="0.35">
      <c r="A35" s="11" t="s">
        <v>280</v>
      </c>
      <c r="B35" s="7">
        <v>0</v>
      </c>
      <c r="C35" s="7">
        <f>1-B35</f>
        <v>1</v>
      </c>
      <c r="D35" s="7">
        <f>I6-B35</f>
        <v>178</v>
      </c>
      <c r="E35" s="7">
        <f>I7-B35-C35-D35</f>
        <v>1551</v>
      </c>
    </row>
    <row r="36" spans="1:5" x14ac:dyDescent="0.35">
      <c r="A36" s="11" t="s">
        <v>281</v>
      </c>
      <c r="B36" s="7">
        <v>3</v>
      </c>
      <c r="C36" s="7">
        <f>63-B36</f>
        <v>60</v>
      </c>
      <c r="D36" s="7">
        <f>I6-B36</f>
        <v>175</v>
      </c>
      <c r="E36" s="7">
        <f>I7-B36-C36-D36</f>
        <v>1492</v>
      </c>
    </row>
    <row r="37" spans="1:5" x14ac:dyDescent="0.35">
      <c r="A37" s="11" t="s">
        <v>282</v>
      </c>
      <c r="B37" s="7">
        <v>5</v>
      </c>
      <c r="C37" s="7">
        <f>32-B37</f>
        <v>27</v>
      </c>
      <c r="D37" s="7">
        <f>I6-B37</f>
        <v>173</v>
      </c>
      <c r="E37" s="7">
        <f>I7-B37-C37-D37</f>
        <v>1525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E332B-DA1B-445A-A0E3-69D14BCC78F3}">
  <dimension ref="A1:J37"/>
  <sheetViews>
    <sheetView zoomScale="85" zoomScaleNormal="85" workbookViewId="0"/>
  </sheetViews>
  <sheetFormatPr defaultRowHeight="15.5" x14ac:dyDescent="0.35"/>
  <cols>
    <col min="1" max="1" width="28.81640625" style="11" bestFit="1" customWidth="1"/>
    <col min="2" max="7" width="8.7265625" style="7"/>
    <col min="8" max="8" width="24.54296875" style="7" bestFit="1" customWidth="1"/>
    <col min="9" max="9" width="22.7265625" style="7" bestFit="1" customWidth="1"/>
    <col min="10" max="10" width="19.453125" style="7" bestFit="1" customWidth="1"/>
  </cols>
  <sheetData>
    <row r="1" spans="1:10" x14ac:dyDescent="0.35">
      <c r="A1" s="12" t="s">
        <v>776</v>
      </c>
    </row>
    <row r="2" spans="1:10" s="3" customFormat="1" x14ac:dyDescent="0.35">
      <c r="A2" s="8" t="s">
        <v>0</v>
      </c>
      <c r="B2" s="8" t="s">
        <v>86</v>
      </c>
      <c r="C2" s="8" t="s">
        <v>87</v>
      </c>
      <c r="D2" s="8" t="s">
        <v>88</v>
      </c>
      <c r="E2" s="8" t="s">
        <v>89</v>
      </c>
      <c r="F2" s="9"/>
      <c r="G2" s="9"/>
      <c r="H2" s="8" t="s">
        <v>283</v>
      </c>
      <c r="I2" s="8" t="s">
        <v>284</v>
      </c>
      <c r="J2" s="9"/>
    </row>
    <row r="3" spans="1:10" x14ac:dyDescent="0.35">
      <c r="A3" s="11" t="s">
        <v>285</v>
      </c>
      <c r="B3" s="7">
        <v>93</v>
      </c>
      <c r="C3" s="7">
        <f>396-B3</f>
        <v>303</v>
      </c>
      <c r="D3" s="7">
        <f>I6-B3</f>
        <v>507</v>
      </c>
      <c r="E3" s="7">
        <f>I7-B3-C3-D3</f>
        <v>827</v>
      </c>
      <c r="H3" s="7" t="s">
        <v>93</v>
      </c>
      <c r="I3" s="7" t="s">
        <v>94</v>
      </c>
      <c r="J3" s="6" t="s">
        <v>95</v>
      </c>
    </row>
    <row r="4" spans="1:10" x14ac:dyDescent="0.35">
      <c r="A4" s="11" t="s">
        <v>286</v>
      </c>
      <c r="B4" s="7">
        <v>207</v>
      </c>
      <c r="C4" s="7">
        <f>373-B4</f>
        <v>166</v>
      </c>
      <c r="D4" s="7">
        <f>I6-B4</f>
        <v>393</v>
      </c>
      <c r="E4" s="7">
        <f>I7-B4-C4-D4</f>
        <v>964</v>
      </c>
      <c r="H4" s="7" t="s">
        <v>97</v>
      </c>
      <c r="I4" s="7" t="s">
        <v>98</v>
      </c>
      <c r="J4" s="6" t="s">
        <v>99</v>
      </c>
    </row>
    <row r="5" spans="1:10" x14ac:dyDescent="0.35">
      <c r="A5" s="11" t="s">
        <v>287</v>
      </c>
      <c r="B5" s="7">
        <v>12</v>
      </c>
      <c r="C5" s="7">
        <f>47-B5</f>
        <v>35</v>
      </c>
      <c r="D5" s="7">
        <f>I6-B5</f>
        <v>588</v>
      </c>
      <c r="E5" s="7">
        <f>I7-B5-C5-D5</f>
        <v>1095</v>
      </c>
    </row>
    <row r="6" spans="1:10" x14ac:dyDescent="0.35">
      <c r="A6" s="11" t="s">
        <v>288</v>
      </c>
      <c r="B6" s="7">
        <v>23</v>
      </c>
      <c r="C6" s="7">
        <f>94-B6</f>
        <v>71</v>
      </c>
      <c r="D6" s="7">
        <f>I6-B6</f>
        <v>577</v>
      </c>
      <c r="E6" s="7">
        <f>I7-B6-C6-D6</f>
        <v>1059</v>
      </c>
      <c r="H6" s="6" t="s">
        <v>102</v>
      </c>
      <c r="I6" s="7">
        <v>600</v>
      </c>
    </row>
    <row r="7" spans="1:10" x14ac:dyDescent="0.35">
      <c r="A7" s="11" t="s">
        <v>289</v>
      </c>
      <c r="B7" s="7">
        <v>1</v>
      </c>
      <c r="C7" s="7">
        <f>76-B7</f>
        <v>75</v>
      </c>
      <c r="D7" s="7">
        <f>I6-B7</f>
        <v>599</v>
      </c>
      <c r="E7" s="7">
        <f>I7-B7-C7-D7</f>
        <v>1055</v>
      </c>
      <c r="H7" s="6" t="s">
        <v>104</v>
      </c>
      <c r="I7" s="7">
        <v>1730</v>
      </c>
    </row>
    <row r="8" spans="1:10" x14ac:dyDescent="0.35">
      <c r="A8" s="11" t="s">
        <v>290</v>
      </c>
      <c r="B8" s="7">
        <v>38</v>
      </c>
      <c r="C8" s="7">
        <f>97-B8</f>
        <v>59</v>
      </c>
      <c r="D8" s="7">
        <f>I6-B8</f>
        <v>562</v>
      </c>
      <c r="E8" s="7">
        <f>I7-B8-C8-D8</f>
        <v>1071</v>
      </c>
    </row>
    <row r="9" spans="1:10" x14ac:dyDescent="0.35">
      <c r="A9" s="11" t="s">
        <v>291</v>
      </c>
      <c r="B9" s="7">
        <v>25</v>
      </c>
      <c r="C9" s="7">
        <f>140-B9</f>
        <v>115</v>
      </c>
      <c r="D9" s="7">
        <f>I6-B9</f>
        <v>575</v>
      </c>
      <c r="E9" s="7">
        <f>I7-B9-C9-D9</f>
        <v>1015</v>
      </c>
    </row>
    <row r="10" spans="1:10" x14ac:dyDescent="0.35">
      <c r="A10" s="11" t="s">
        <v>292</v>
      </c>
      <c r="B10" s="7">
        <v>9</v>
      </c>
      <c r="C10" s="7">
        <f>38-B10</f>
        <v>29</v>
      </c>
      <c r="D10" s="7">
        <f>I6-B10</f>
        <v>591</v>
      </c>
      <c r="E10" s="7">
        <f>I7-B10-C10-D10</f>
        <v>1101</v>
      </c>
    </row>
    <row r="11" spans="1:10" x14ac:dyDescent="0.35">
      <c r="A11" s="11" t="s">
        <v>293</v>
      </c>
      <c r="B11" s="7">
        <v>34</v>
      </c>
      <c r="C11" s="7">
        <f>72-B11</f>
        <v>38</v>
      </c>
      <c r="D11" s="7">
        <f>I6-B11</f>
        <v>566</v>
      </c>
      <c r="E11" s="7">
        <f>I7-B11-C11-D11</f>
        <v>1092</v>
      </c>
    </row>
    <row r="12" spans="1:10" x14ac:dyDescent="0.35">
      <c r="A12" s="11" t="s">
        <v>294</v>
      </c>
      <c r="B12" s="7">
        <v>53</v>
      </c>
      <c r="C12" s="7">
        <f>218-B12</f>
        <v>165</v>
      </c>
      <c r="D12" s="7">
        <f>I6-B12</f>
        <v>547</v>
      </c>
      <c r="E12" s="7">
        <f>I7-B12-C12-D12</f>
        <v>965</v>
      </c>
    </row>
    <row r="13" spans="1:10" x14ac:dyDescent="0.35">
      <c r="A13" s="11" t="s">
        <v>295</v>
      </c>
      <c r="B13" s="7">
        <v>55</v>
      </c>
      <c r="C13" s="7">
        <f>123-B13</f>
        <v>68</v>
      </c>
      <c r="D13" s="7">
        <f>I6-B13</f>
        <v>545</v>
      </c>
      <c r="E13" s="7">
        <f>I7-B13-C13-D13</f>
        <v>1062</v>
      </c>
    </row>
    <row r="14" spans="1:10" x14ac:dyDescent="0.35">
      <c r="A14" s="11" t="s">
        <v>296</v>
      </c>
      <c r="B14" s="7">
        <v>17</v>
      </c>
      <c r="C14" s="7">
        <f>49-B14</f>
        <v>32</v>
      </c>
      <c r="D14" s="7">
        <f>I6-B14</f>
        <v>583</v>
      </c>
      <c r="E14" s="7">
        <f>I7-B14-C14-D14</f>
        <v>1098</v>
      </c>
    </row>
    <row r="15" spans="1:10" x14ac:dyDescent="0.35">
      <c r="A15" s="11" t="s">
        <v>297</v>
      </c>
      <c r="B15" s="7">
        <v>15</v>
      </c>
      <c r="C15" s="7">
        <f>40-B15</f>
        <v>25</v>
      </c>
      <c r="D15" s="7">
        <f>I6-B15</f>
        <v>585</v>
      </c>
      <c r="E15" s="7">
        <f>I7-B15-C15-D15</f>
        <v>1105</v>
      </c>
    </row>
    <row r="16" spans="1:10" x14ac:dyDescent="0.35">
      <c r="A16" s="11" t="s">
        <v>298</v>
      </c>
      <c r="B16" s="7">
        <v>5</v>
      </c>
      <c r="C16" s="7">
        <f>13-B16</f>
        <v>8</v>
      </c>
      <c r="D16" s="7">
        <f>I6-B16</f>
        <v>595</v>
      </c>
      <c r="E16" s="7">
        <f>I7-B16-C16-D16</f>
        <v>1122</v>
      </c>
    </row>
    <row r="17" spans="1:5" x14ac:dyDescent="0.35">
      <c r="A17" s="11" t="s">
        <v>299</v>
      </c>
      <c r="B17" s="7">
        <v>5</v>
      </c>
      <c r="C17" s="7">
        <f>32-B17</f>
        <v>27</v>
      </c>
      <c r="D17" s="7">
        <f>I6-B17</f>
        <v>595</v>
      </c>
      <c r="E17" s="7">
        <f>I7-B17-C17-D17</f>
        <v>1103</v>
      </c>
    </row>
    <row r="18" spans="1:5" x14ac:dyDescent="0.35">
      <c r="A18" s="11" t="s">
        <v>300</v>
      </c>
      <c r="B18" s="7">
        <v>2</v>
      </c>
      <c r="C18" s="7">
        <f>16-B18</f>
        <v>14</v>
      </c>
      <c r="D18" s="7">
        <f>I6-B18</f>
        <v>598</v>
      </c>
      <c r="E18" s="7">
        <f>I7-B18-C18-D18</f>
        <v>1116</v>
      </c>
    </row>
    <row r="19" spans="1:5" x14ac:dyDescent="0.35">
      <c r="A19" s="11" t="s">
        <v>301</v>
      </c>
      <c r="B19" s="7">
        <v>29</v>
      </c>
      <c r="C19" s="7">
        <f>58-B19</f>
        <v>29</v>
      </c>
      <c r="D19" s="7">
        <f>I6-B19</f>
        <v>571</v>
      </c>
      <c r="E19" s="7">
        <f>I7-B19-C19-D19</f>
        <v>1101</v>
      </c>
    </row>
    <row r="20" spans="1:5" x14ac:dyDescent="0.35">
      <c r="A20" s="11" t="s">
        <v>302</v>
      </c>
      <c r="B20" s="7">
        <v>13</v>
      </c>
      <c r="C20" s="7">
        <f>79-B20</f>
        <v>66</v>
      </c>
      <c r="D20" s="7">
        <f>I6-B20</f>
        <v>587</v>
      </c>
      <c r="E20" s="7">
        <f>I7-B20-C20-D20</f>
        <v>1064</v>
      </c>
    </row>
    <row r="21" spans="1:5" x14ac:dyDescent="0.35">
      <c r="A21" s="11" t="s">
        <v>303</v>
      </c>
      <c r="B21" s="7">
        <v>13</v>
      </c>
      <c r="C21" s="7">
        <f>26-B21</f>
        <v>13</v>
      </c>
      <c r="D21" s="7">
        <f>I6-B21</f>
        <v>587</v>
      </c>
      <c r="E21" s="7">
        <f>I7-B21-C21-D21</f>
        <v>1117</v>
      </c>
    </row>
    <row r="22" spans="1:5" x14ac:dyDescent="0.35">
      <c r="A22" s="11" t="s">
        <v>304</v>
      </c>
      <c r="B22" s="7">
        <v>24</v>
      </c>
      <c r="C22" s="7">
        <f>128-B22</f>
        <v>104</v>
      </c>
      <c r="D22" s="7">
        <f>I6-B22</f>
        <v>576</v>
      </c>
      <c r="E22" s="7">
        <f>I7-B22-C22-D22</f>
        <v>1026</v>
      </c>
    </row>
    <row r="23" spans="1:5" x14ac:dyDescent="0.35">
      <c r="A23" s="11" t="s">
        <v>305</v>
      </c>
      <c r="B23" s="7">
        <v>51</v>
      </c>
      <c r="C23" s="7">
        <f>100-B23</f>
        <v>49</v>
      </c>
      <c r="D23" s="7">
        <f>I6-B23</f>
        <v>549</v>
      </c>
      <c r="E23" s="7">
        <f>I7-B23-C23-D23</f>
        <v>1081</v>
      </c>
    </row>
    <row r="24" spans="1:5" x14ac:dyDescent="0.35">
      <c r="A24" s="11" t="s">
        <v>306</v>
      </c>
      <c r="B24" s="7">
        <v>68</v>
      </c>
      <c r="C24" s="7">
        <f>115-B24</f>
        <v>47</v>
      </c>
      <c r="D24" s="7">
        <f>I6-B24</f>
        <v>532</v>
      </c>
      <c r="E24" s="7">
        <f>I7-B24-C24-D24</f>
        <v>1083</v>
      </c>
    </row>
    <row r="25" spans="1:5" x14ac:dyDescent="0.35">
      <c r="A25" s="11" t="s">
        <v>307</v>
      </c>
      <c r="B25" s="7">
        <v>16</v>
      </c>
      <c r="C25" s="7">
        <f>63-B25</f>
        <v>47</v>
      </c>
      <c r="D25" s="7">
        <f>I6-B25</f>
        <v>584</v>
      </c>
      <c r="E25" s="7">
        <f>I7-B25-C25-D25</f>
        <v>1083</v>
      </c>
    </row>
    <row r="26" spans="1:5" x14ac:dyDescent="0.35">
      <c r="A26" s="11" t="s">
        <v>308</v>
      </c>
      <c r="B26" s="7">
        <v>14</v>
      </c>
      <c r="C26" s="7">
        <f>124-B26</f>
        <v>110</v>
      </c>
      <c r="D26" s="7">
        <f>I6-B26</f>
        <v>586</v>
      </c>
      <c r="E26" s="7">
        <f>I7-B26-C26-D26</f>
        <v>1020</v>
      </c>
    </row>
    <row r="27" spans="1:5" x14ac:dyDescent="0.35">
      <c r="A27" s="11" t="s">
        <v>309</v>
      </c>
      <c r="B27" s="7">
        <v>86</v>
      </c>
      <c r="C27" s="7">
        <f>148-B27</f>
        <v>62</v>
      </c>
      <c r="D27" s="7">
        <f>I6-B27</f>
        <v>514</v>
      </c>
      <c r="E27" s="7">
        <f>I7-B27-C27-D27</f>
        <v>1068</v>
      </c>
    </row>
    <row r="28" spans="1:5" x14ac:dyDescent="0.35">
      <c r="A28" s="11" t="s">
        <v>310</v>
      </c>
      <c r="B28" s="7">
        <v>89</v>
      </c>
      <c r="C28" s="7">
        <f>268-B28</f>
        <v>179</v>
      </c>
      <c r="D28" s="7">
        <f>I6-B28</f>
        <v>511</v>
      </c>
      <c r="E28" s="7">
        <f>I7-B28-C28-D28</f>
        <v>951</v>
      </c>
    </row>
    <row r="29" spans="1:5" x14ac:dyDescent="0.35">
      <c r="A29" s="11" t="s">
        <v>311</v>
      </c>
      <c r="B29" s="7">
        <v>45</v>
      </c>
      <c r="C29" s="7">
        <f>211-B29</f>
        <v>166</v>
      </c>
      <c r="D29" s="7">
        <f>I6-B29</f>
        <v>555</v>
      </c>
      <c r="E29" s="7">
        <f>I7-B29-C29-D29</f>
        <v>964</v>
      </c>
    </row>
    <row r="30" spans="1:5" x14ac:dyDescent="0.35">
      <c r="A30" s="11" t="s">
        <v>312</v>
      </c>
      <c r="B30" s="7">
        <v>11</v>
      </c>
      <c r="C30" s="7">
        <f>87-B30</f>
        <v>76</v>
      </c>
      <c r="D30" s="7">
        <f>I6-B30</f>
        <v>589</v>
      </c>
      <c r="E30" s="7">
        <f>I7-B30-C30-D30</f>
        <v>1054</v>
      </c>
    </row>
    <row r="31" spans="1:5" x14ac:dyDescent="0.35">
      <c r="A31" s="11" t="s">
        <v>313</v>
      </c>
      <c r="B31" s="7">
        <v>4</v>
      </c>
      <c r="C31" s="7">
        <f>9-B31</f>
        <v>5</v>
      </c>
      <c r="D31" s="7">
        <f>I6-B31</f>
        <v>596</v>
      </c>
      <c r="E31" s="7">
        <f>I7-B31-C31-D31</f>
        <v>1125</v>
      </c>
    </row>
    <row r="32" spans="1:5" x14ac:dyDescent="0.35">
      <c r="A32" s="11" t="s">
        <v>314</v>
      </c>
      <c r="B32" s="7">
        <v>11</v>
      </c>
      <c r="C32" s="7">
        <f>49-B32</f>
        <v>38</v>
      </c>
      <c r="D32" s="7">
        <f>I6-B32</f>
        <v>589</v>
      </c>
      <c r="E32" s="7">
        <f>I7-B32-C32-D32</f>
        <v>1092</v>
      </c>
    </row>
    <row r="33" spans="1:5" x14ac:dyDescent="0.35">
      <c r="A33" s="11" t="s">
        <v>315</v>
      </c>
      <c r="B33" s="7">
        <v>1</v>
      </c>
      <c r="C33" s="7">
        <f>2-B33</f>
        <v>1</v>
      </c>
      <c r="D33" s="7">
        <f>I6-B33</f>
        <v>599</v>
      </c>
      <c r="E33" s="7">
        <f>I7-B33-C33-D33</f>
        <v>1129</v>
      </c>
    </row>
    <row r="34" spans="1:5" x14ac:dyDescent="0.35">
      <c r="A34" s="11" t="s">
        <v>316</v>
      </c>
      <c r="B34" s="7">
        <v>1</v>
      </c>
      <c r="C34" s="7">
        <f>26-B34</f>
        <v>25</v>
      </c>
      <c r="D34" s="7">
        <f>I6-B34</f>
        <v>599</v>
      </c>
      <c r="E34" s="7">
        <f>I7-B34-C34-D34</f>
        <v>1105</v>
      </c>
    </row>
    <row r="35" spans="1:5" x14ac:dyDescent="0.35">
      <c r="A35" s="11" t="s">
        <v>317</v>
      </c>
      <c r="B35" s="7">
        <v>1</v>
      </c>
      <c r="C35" s="7">
        <f>1-B35</f>
        <v>0</v>
      </c>
      <c r="D35" s="7">
        <f>I6-B35</f>
        <v>599</v>
      </c>
      <c r="E35" s="7">
        <f>I7-B35-C35-D35</f>
        <v>1130</v>
      </c>
    </row>
    <row r="36" spans="1:5" x14ac:dyDescent="0.35">
      <c r="A36" s="11" t="s">
        <v>318</v>
      </c>
      <c r="B36" s="7">
        <v>18</v>
      </c>
      <c r="C36" s="7">
        <f>63-B36</f>
        <v>45</v>
      </c>
      <c r="D36" s="7">
        <f>I6-B36</f>
        <v>582</v>
      </c>
      <c r="E36" s="7">
        <f>I7-B36-C36-D36</f>
        <v>1085</v>
      </c>
    </row>
    <row r="37" spans="1:5" x14ac:dyDescent="0.35">
      <c r="A37" s="11" t="s">
        <v>319</v>
      </c>
      <c r="B37" s="7">
        <v>19</v>
      </c>
      <c r="C37" s="7">
        <f>32-B37</f>
        <v>13</v>
      </c>
      <c r="D37" s="7">
        <f>I6-B37</f>
        <v>581</v>
      </c>
      <c r="E37" s="7">
        <f>I7-B37-C37-D37</f>
        <v>1117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26A7-25D2-4B0B-9BBC-658F2D9F1051}">
  <sheetPr filterMode="1"/>
  <dimension ref="A1:E153"/>
  <sheetViews>
    <sheetView zoomScale="85" zoomScaleNormal="85" workbookViewId="0">
      <selection activeCell="C165" sqref="C165"/>
    </sheetView>
  </sheetViews>
  <sheetFormatPr defaultRowHeight="15.5" x14ac:dyDescent="0.35"/>
  <cols>
    <col min="1" max="1" width="32.54296875" style="7" customWidth="1"/>
    <col min="2" max="2" width="9.81640625" style="13" bestFit="1" customWidth="1"/>
    <col min="3" max="3" width="12.26953125" style="13" bestFit="1" customWidth="1"/>
    <col min="4" max="4" width="9.81640625" bestFit="1" customWidth="1"/>
  </cols>
  <sheetData>
    <row r="1" spans="1:5" x14ac:dyDescent="0.35">
      <c r="A1" s="6" t="s">
        <v>775</v>
      </c>
      <c r="E1" s="4"/>
    </row>
    <row r="2" spans="1:5" x14ac:dyDescent="0.35">
      <c r="A2" s="7" t="s">
        <v>320</v>
      </c>
      <c r="E2" s="4"/>
    </row>
    <row r="3" spans="1:5" x14ac:dyDescent="0.35">
      <c r="A3" s="6" t="s">
        <v>321</v>
      </c>
      <c r="B3" s="14" t="s">
        <v>322</v>
      </c>
      <c r="C3" s="14" t="s">
        <v>323</v>
      </c>
    </row>
    <row r="4" spans="1:5" ht="14.5" hidden="1" x14ac:dyDescent="0.35">
      <c r="A4" s="15" t="s">
        <v>324</v>
      </c>
      <c r="B4" s="16">
        <v>0.19450000000000001</v>
      </c>
      <c r="C4" s="16">
        <v>1.167</v>
      </c>
      <c r="D4" s="4"/>
    </row>
    <row r="5" spans="1:5" ht="14.5" hidden="1" x14ac:dyDescent="0.35">
      <c r="A5" s="15" t="s">
        <v>325</v>
      </c>
      <c r="B5" s="16">
        <v>1</v>
      </c>
      <c r="C5" s="16">
        <v>6</v>
      </c>
      <c r="D5" s="4"/>
    </row>
    <row r="6" spans="1:5" ht="14.5" hidden="1" x14ac:dyDescent="0.35">
      <c r="A6" s="15" t="s">
        <v>326</v>
      </c>
      <c r="B6" s="16">
        <v>4.7219999999999996E-3</v>
      </c>
      <c r="C6" s="16">
        <v>2.8331999999999996E-2</v>
      </c>
      <c r="D6" s="4"/>
    </row>
    <row r="7" spans="1:5" ht="14.5" hidden="1" x14ac:dyDescent="0.35">
      <c r="A7" s="15" t="s">
        <v>327</v>
      </c>
      <c r="B7" s="16">
        <v>0.99970000000000003</v>
      </c>
      <c r="C7" s="16">
        <v>5.9982000000000006</v>
      </c>
      <c r="D7" s="4"/>
    </row>
    <row r="8" spans="1:5" ht="14.5" hidden="1" x14ac:dyDescent="0.35">
      <c r="A8" s="15" t="s">
        <v>328</v>
      </c>
      <c r="B8" s="16">
        <v>0.67949999999999999</v>
      </c>
      <c r="C8" s="16">
        <v>4.077</v>
      </c>
      <c r="D8" s="4"/>
    </row>
    <row r="9" spans="1:5" ht="14.5" hidden="1" x14ac:dyDescent="0.35">
      <c r="A9" s="15" t="s">
        <v>329</v>
      </c>
      <c r="B9" s="16">
        <v>3.9849999999999998E-3</v>
      </c>
      <c r="C9" s="16">
        <v>2.3910000000000001E-2</v>
      </c>
      <c r="D9" s="4"/>
    </row>
    <row r="10" spans="1:5" ht="14.5" hidden="1" x14ac:dyDescent="0.35">
      <c r="A10" s="15" t="s">
        <v>330</v>
      </c>
      <c r="B10" s="16">
        <v>0.4632</v>
      </c>
      <c r="C10" s="16">
        <v>2.7791999999999999</v>
      </c>
      <c r="D10" s="4"/>
    </row>
    <row r="11" spans="1:5" ht="14.5" hidden="1" x14ac:dyDescent="0.35">
      <c r="A11" s="15" t="s">
        <v>331</v>
      </c>
      <c r="B11" s="16">
        <v>0.60829999999999995</v>
      </c>
      <c r="C11" s="16">
        <v>3.6497999999999999</v>
      </c>
      <c r="D11" s="4"/>
    </row>
    <row r="12" spans="1:5" ht="14.5" hidden="1" x14ac:dyDescent="0.35">
      <c r="A12" s="15" t="s">
        <v>332</v>
      </c>
      <c r="B12" s="16">
        <v>0.2034</v>
      </c>
      <c r="C12" s="16">
        <v>1.2203999999999999</v>
      </c>
      <c r="D12" s="4"/>
    </row>
    <row r="13" spans="1:5" ht="14.5" hidden="1" x14ac:dyDescent="0.35">
      <c r="A13" s="15" t="s">
        <v>333</v>
      </c>
      <c r="B13" s="16">
        <v>0.99960000000000004</v>
      </c>
      <c r="C13" s="16">
        <v>5.9976000000000003</v>
      </c>
      <c r="D13" s="4"/>
    </row>
    <row r="14" spans="1:5" ht="14.5" hidden="1" x14ac:dyDescent="0.35">
      <c r="A14" s="15" t="s">
        <v>334</v>
      </c>
      <c r="B14" s="16">
        <v>0.50129999999999997</v>
      </c>
      <c r="C14" s="16">
        <v>3.0077999999999996</v>
      </c>
      <c r="D14" s="4"/>
    </row>
    <row r="15" spans="1:5" ht="14.5" hidden="1" x14ac:dyDescent="0.35">
      <c r="A15" s="15" t="s">
        <v>335</v>
      </c>
      <c r="B15" s="16">
        <v>0.8659</v>
      </c>
      <c r="C15" s="16">
        <v>5.1954000000000002</v>
      </c>
      <c r="D15" s="4"/>
    </row>
    <row r="16" spans="1:5" ht="14.5" hidden="1" x14ac:dyDescent="0.35">
      <c r="A16" s="15" t="s">
        <v>336</v>
      </c>
      <c r="B16" s="16">
        <v>0.24149999999999999</v>
      </c>
      <c r="C16" s="16">
        <v>1.4489999999999998</v>
      </c>
      <c r="D16" s="4"/>
    </row>
    <row r="17" spans="1:4" ht="14.5" hidden="1" x14ac:dyDescent="0.35">
      <c r="A17" s="15" t="s">
        <v>337</v>
      </c>
      <c r="B17" s="16">
        <v>0.21340000000000001</v>
      </c>
      <c r="C17" s="16">
        <v>1.2804</v>
      </c>
      <c r="D17" s="4"/>
    </row>
    <row r="18" spans="1:4" ht="14.5" hidden="1" x14ac:dyDescent="0.35">
      <c r="A18" s="15" t="s">
        <v>338</v>
      </c>
      <c r="B18" s="16">
        <v>0.99409999999999998</v>
      </c>
      <c r="C18" s="16">
        <v>5.9645999999999999</v>
      </c>
      <c r="D18" s="4"/>
    </row>
    <row r="19" spans="1:4" ht="14.5" hidden="1" x14ac:dyDescent="0.35">
      <c r="A19" s="15" t="s">
        <v>339</v>
      </c>
      <c r="B19" s="16">
        <v>0.71299999999999997</v>
      </c>
      <c r="C19" s="16">
        <v>4.2779999999999996</v>
      </c>
      <c r="D19" s="4"/>
    </row>
    <row r="20" spans="1:4" ht="14.5" hidden="1" x14ac:dyDescent="0.35">
      <c r="A20" s="15" t="s">
        <v>340</v>
      </c>
      <c r="B20" s="16">
        <v>2.942E-4</v>
      </c>
      <c r="C20" s="16">
        <v>1.7652E-3</v>
      </c>
      <c r="D20" s="4"/>
    </row>
    <row r="21" spans="1:4" ht="14.5" hidden="1" x14ac:dyDescent="0.35">
      <c r="A21" s="15" t="s">
        <v>341</v>
      </c>
      <c r="B21" s="16">
        <v>0.42849999999999999</v>
      </c>
      <c r="C21" s="16">
        <v>2.5709999999999997</v>
      </c>
      <c r="D21" s="4"/>
    </row>
    <row r="22" spans="1:4" ht="14.5" hidden="1" x14ac:dyDescent="0.35">
      <c r="A22" s="15" t="s">
        <v>342</v>
      </c>
      <c r="B22" s="16">
        <v>0.95879999999999999</v>
      </c>
      <c r="C22" s="16">
        <v>5.7527999999999997</v>
      </c>
      <c r="D22" s="4"/>
    </row>
    <row r="23" spans="1:4" ht="14.5" hidden="1" x14ac:dyDescent="0.35">
      <c r="A23" s="15" t="s">
        <v>343</v>
      </c>
      <c r="B23" s="16">
        <v>0.58599999999999997</v>
      </c>
      <c r="C23" s="16">
        <v>3.516</v>
      </c>
      <c r="D23" s="4"/>
    </row>
    <row r="24" spans="1:4" ht="14.5" hidden="1" x14ac:dyDescent="0.35">
      <c r="A24" s="15" t="s">
        <v>344</v>
      </c>
      <c r="B24" s="16">
        <v>0.40960000000000002</v>
      </c>
      <c r="C24" s="16">
        <v>2.4576000000000002</v>
      </c>
      <c r="D24" s="4"/>
    </row>
    <row r="25" spans="1:4" ht="14.5" hidden="1" x14ac:dyDescent="0.35">
      <c r="A25" s="15" t="s">
        <v>345</v>
      </c>
      <c r="B25" s="16">
        <v>3.0309999999999999E-4</v>
      </c>
      <c r="C25" s="16">
        <v>1.8186000000000001E-3</v>
      </c>
      <c r="D25" s="4"/>
    </row>
    <row r="26" spans="1:4" x14ac:dyDescent="0.35">
      <c r="A26" s="7" t="s">
        <v>346</v>
      </c>
      <c r="B26" s="13">
        <v>1.819E-5</v>
      </c>
      <c r="C26" s="16">
        <v>1.0914E-4</v>
      </c>
      <c r="D26" s="4"/>
    </row>
    <row r="27" spans="1:4" ht="14.5" hidden="1" x14ac:dyDescent="0.35">
      <c r="A27" s="15" t="s">
        <v>347</v>
      </c>
      <c r="B27" s="16">
        <v>0.16170000000000001</v>
      </c>
      <c r="C27" s="16">
        <v>0.97020000000000006</v>
      </c>
      <c r="D27" s="4"/>
    </row>
    <row r="28" spans="1:4" ht="14.5" hidden="1" x14ac:dyDescent="0.35">
      <c r="A28" s="15" t="s">
        <v>348</v>
      </c>
      <c r="B28" s="16">
        <v>0.29499999999999998</v>
      </c>
      <c r="C28" s="16">
        <v>1.77</v>
      </c>
      <c r="D28" s="4"/>
    </row>
    <row r="29" spans="1:4" ht="14.5" hidden="1" x14ac:dyDescent="0.35">
      <c r="A29" s="15" t="s">
        <v>349</v>
      </c>
      <c r="B29" s="16">
        <v>0.61009999999999998</v>
      </c>
      <c r="C29" s="16">
        <v>3.6605999999999996</v>
      </c>
      <c r="D29" s="4"/>
    </row>
    <row r="30" spans="1:4" ht="14.5" hidden="1" x14ac:dyDescent="0.35">
      <c r="A30" s="15" t="s">
        <v>350</v>
      </c>
      <c r="B30" s="16">
        <v>0.6401</v>
      </c>
      <c r="C30" s="16">
        <v>3.8406000000000002</v>
      </c>
      <c r="D30" s="4"/>
    </row>
    <row r="31" spans="1:4" ht="14.5" hidden="1" x14ac:dyDescent="0.35">
      <c r="A31" s="15" t="s">
        <v>351</v>
      </c>
      <c r="B31" s="16">
        <v>0.1217</v>
      </c>
      <c r="C31" s="16">
        <v>0.73019999999999996</v>
      </c>
      <c r="D31" s="4"/>
    </row>
    <row r="32" spans="1:4" ht="14.5" hidden="1" x14ac:dyDescent="0.35">
      <c r="A32" s="15" t="s">
        <v>352</v>
      </c>
      <c r="B32" s="16">
        <v>0.53539999999999999</v>
      </c>
      <c r="C32" s="16">
        <v>3.2123999999999997</v>
      </c>
      <c r="D32" s="4"/>
    </row>
    <row r="33" spans="1:4" ht="14.5" hidden="1" x14ac:dyDescent="0.35">
      <c r="A33" s="15" t="s">
        <v>353</v>
      </c>
      <c r="B33" s="16">
        <v>0.99719999999999998</v>
      </c>
      <c r="C33" s="16">
        <v>5.9832000000000001</v>
      </c>
      <c r="D33" s="4"/>
    </row>
    <row r="34" spans="1:4" ht="14.5" hidden="1" x14ac:dyDescent="0.35">
      <c r="A34" s="15" t="s">
        <v>354</v>
      </c>
      <c r="B34" s="16">
        <v>0.97840000000000005</v>
      </c>
      <c r="C34" s="16">
        <v>5.8704000000000001</v>
      </c>
      <c r="D34" s="4"/>
    </row>
    <row r="35" spans="1:4" ht="14.5" hidden="1" x14ac:dyDescent="0.35">
      <c r="A35" s="15" t="s">
        <v>355</v>
      </c>
      <c r="B35" s="16">
        <v>0.21249999999999999</v>
      </c>
      <c r="C35" s="16">
        <v>1.2749999999999999</v>
      </c>
      <c r="D35" s="4"/>
    </row>
    <row r="36" spans="1:4" ht="14.5" hidden="1" x14ac:dyDescent="0.35">
      <c r="A36" s="15" t="s">
        <v>356</v>
      </c>
      <c r="B36" s="16">
        <v>0.90790000000000004</v>
      </c>
      <c r="C36" s="16">
        <v>5.4474</v>
      </c>
      <c r="D36" s="4"/>
    </row>
    <row r="37" spans="1:4" ht="14.5" hidden="1" x14ac:dyDescent="0.35">
      <c r="A37" s="15" t="s">
        <v>357</v>
      </c>
      <c r="B37" s="16">
        <v>0.74070000000000003</v>
      </c>
      <c r="C37" s="16">
        <v>4.4442000000000004</v>
      </c>
      <c r="D37" s="4"/>
    </row>
    <row r="38" spans="1:4" ht="14.5" hidden="1" x14ac:dyDescent="0.35">
      <c r="A38" s="15" t="s">
        <v>358</v>
      </c>
      <c r="B38" s="16">
        <v>0.97670000000000001</v>
      </c>
      <c r="C38" s="16">
        <v>5.8601999999999999</v>
      </c>
      <c r="D38" s="4"/>
    </row>
    <row r="39" spans="1:4" ht="14.5" hidden="1" x14ac:dyDescent="0.35">
      <c r="A39" s="15" t="s">
        <v>359</v>
      </c>
      <c r="B39" s="16">
        <v>0.41599999999999998</v>
      </c>
      <c r="C39" s="16">
        <v>2.496</v>
      </c>
      <c r="D39" s="4"/>
    </row>
    <row r="40" spans="1:4" ht="14.5" hidden="1" x14ac:dyDescent="0.35">
      <c r="A40" s="15" t="s">
        <v>360</v>
      </c>
      <c r="B40" s="16">
        <v>5.518E-2</v>
      </c>
      <c r="C40" s="16">
        <v>0.33107999999999999</v>
      </c>
      <c r="D40" s="4"/>
    </row>
    <row r="41" spans="1:4" ht="14.5" hidden="1" x14ac:dyDescent="0.35">
      <c r="A41" s="15" t="s">
        <v>361</v>
      </c>
      <c r="B41" s="16">
        <v>0.84209999999999996</v>
      </c>
      <c r="C41" s="16">
        <v>5.0526</v>
      </c>
      <c r="D41" s="4"/>
    </row>
    <row r="42" spans="1:4" ht="14.5" hidden="1" x14ac:dyDescent="0.35">
      <c r="A42" s="15" t="s">
        <v>362</v>
      </c>
      <c r="B42" s="16">
        <v>0.21540000000000001</v>
      </c>
      <c r="C42" s="16">
        <v>1.2924</v>
      </c>
      <c r="D42" s="4"/>
    </row>
    <row r="43" spans="1:4" ht="14.5" hidden="1" x14ac:dyDescent="0.35">
      <c r="A43" s="15" t="s">
        <v>363</v>
      </c>
      <c r="B43" s="16">
        <v>0.86880000000000002</v>
      </c>
      <c r="C43" s="16">
        <v>5.2127999999999997</v>
      </c>
      <c r="D43" s="4"/>
    </row>
    <row r="44" spans="1:4" ht="14.5" hidden="1" x14ac:dyDescent="0.35">
      <c r="A44" s="15" t="s">
        <v>364</v>
      </c>
      <c r="B44" s="16">
        <v>0.20979999999999999</v>
      </c>
      <c r="C44" s="16">
        <v>1.2587999999999999</v>
      </c>
      <c r="D44" s="4"/>
    </row>
    <row r="45" spans="1:4" ht="14.5" hidden="1" x14ac:dyDescent="0.35">
      <c r="A45" s="15" t="s">
        <v>365</v>
      </c>
      <c r="B45" s="16">
        <v>0.16950000000000001</v>
      </c>
      <c r="C45" s="16">
        <v>1.0170000000000001</v>
      </c>
      <c r="D45" s="4"/>
    </row>
    <row r="46" spans="1:4" ht="14.5" hidden="1" x14ac:dyDescent="0.35">
      <c r="A46" s="15" t="s">
        <v>366</v>
      </c>
      <c r="B46" s="16">
        <v>0.99609999999999999</v>
      </c>
      <c r="C46" s="16">
        <v>5.9765999999999995</v>
      </c>
      <c r="D46" s="4"/>
    </row>
    <row r="47" spans="1:4" ht="14.5" hidden="1" x14ac:dyDescent="0.35">
      <c r="A47" s="15" t="s">
        <v>367</v>
      </c>
      <c r="B47" s="16">
        <v>0.92879999999999996</v>
      </c>
      <c r="C47" s="16">
        <v>5.5728</v>
      </c>
      <c r="D47" s="4"/>
    </row>
    <row r="48" spans="1:4" ht="14.5" hidden="1" x14ac:dyDescent="0.35">
      <c r="A48" s="15" t="s">
        <v>368</v>
      </c>
      <c r="B48" s="16">
        <v>0.96889999999999998</v>
      </c>
      <c r="C48" s="16">
        <v>5.8133999999999997</v>
      </c>
      <c r="D48" s="4"/>
    </row>
    <row r="49" spans="1:4" ht="14.5" hidden="1" x14ac:dyDescent="0.35">
      <c r="A49" s="15" t="s">
        <v>369</v>
      </c>
      <c r="B49" s="16">
        <v>0.97989999999999999</v>
      </c>
      <c r="C49" s="16">
        <v>5.8794000000000004</v>
      </c>
      <c r="D49" s="4"/>
    </row>
    <row r="50" spans="1:4" ht="14.5" hidden="1" x14ac:dyDescent="0.35">
      <c r="A50" s="15" t="s">
        <v>370</v>
      </c>
      <c r="B50" s="16">
        <v>9.5329999999999998E-2</v>
      </c>
      <c r="C50" s="16">
        <v>0.57197999999999993</v>
      </c>
      <c r="D50" s="4"/>
    </row>
    <row r="51" spans="1:4" ht="14.5" hidden="1" x14ac:dyDescent="0.35">
      <c r="A51" s="15" t="s">
        <v>371</v>
      </c>
      <c r="B51" s="16">
        <v>0.97670000000000001</v>
      </c>
      <c r="C51" s="16">
        <v>5.8601999999999999</v>
      </c>
      <c r="D51" s="4"/>
    </row>
    <row r="52" spans="1:4" ht="14.5" hidden="1" x14ac:dyDescent="0.35">
      <c r="A52" s="15" t="s">
        <v>372</v>
      </c>
      <c r="B52" s="16">
        <v>0.86209999999999998</v>
      </c>
      <c r="C52" s="16">
        <v>5.1726000000000001</v>
      </c>
      <c r="D52" s="4"/>
    </row>
    <row r="53" spans="1:4" ht="14.5" hidden="1" x14ac:dyDescent="0.35">
      <c r="A53" s="15" t="s">
        <v>373</v>
      </c>
      <c r="B53" s="16">
        <v>3.9540000000000002E-4</v>
      </c>
      <c r="C53" s="16">
        <v>2.3724000000000002E-3</v>
      </c>
      <c r="D53" s="4"/>
    </row>
    <row r="54" spans="1:4" x14ac:dyDescent="0.35">
      <c r="A54" s="7" t="s">
        <v>374</v>
      </c>
      <c r="B54" s="13">
        <v>6.9590000000000005E-10</v>
      </c>
      <c r="C54" s="16">
        <v>4.1754000000000003E-9</v>
      </c>
      <c r="D54" s="4"/>
    </row>
    <row r="55" spans="1:4" ht="14.5" hidden="1" x14ac:dyDescent="0.35">
      <c r="A55" s="15" t="s">
        <v>375</v>
      </c>
      <c r="B55" s="16">
        <v>1</v>
      </c>
      <c r="C55" s="16">
        <v>6</v>
      </c>
      <c r="D55" s="4"/>
    </row>
    <row r="56" spans="1:4" ht="14.5" hidden="1" x14ac:dyDescent="0.35">
      <c r="A56" s="15" t="s">
        <v>376</v>
      </c>
      <c r="B56" s="16">
        <v>0.62929999999999997</v>
      </c>
      <c r="C56" s="16">
        <v>3.7757999999999998</v>
      </c>
      <c r="D56" s="4"/>
    </row>
    <row r="57" spans="1:4" x14ac:dyDescent="0.35">
      <c r="A57" s="7" t="s">
        <v>377</v>
      </c>
      <c r="B57" s="13">
        <v>1.3459999999999999E-12</v>
      </c>
      <c r="C57" s="16">
        <v>8.0759999999999991E-12</v>
      </c>
      <c r="D57" s="4"/>
    </row>
    <row r="58" spans="1:4" x14ac:dyDescent="0.35">
      <c r="A58" s="7" t="s">
        <v>378</v>
      </c>
      <c r="B58" s="13">
        <v>2.2E-16</v>
      </c>
      <c r="C58" s="16">
        <v>1.32E-15</v>
      </c>
      <c r="D58" s="4"/>
    </row>
    <row r="59" spans="1:4" ht="14.5" hidden="1" x14ac:dyDescent="0.35">
      <c r="A59" s="15" t="s">
        <v>379</v>
      </c>
      <c r="B59" s="16">
        <v>0.99990000000000001</v>
      </c>
      <c r="C59" s="16">
        <v>5.9993999999999996</v>
      </c>
      <c r="D59" s="4"/>
    </row>
    <row r="60" spans="1:4" ht="14.5" hidden="1" x14ac:dyDescent="0.35">
      <c r="A60" s="15" t="s">
        <v>380</v>
      </c>
      <c r="B60" s="16">
        <v>3.0970000000000001E-2</v>
      </c>
      <c r="C60" s="16">
        <v>0.18582000000000001</v>
      </c>
      <c r="D60" s="4"/>
    </row>
    <row r="61" spans="1:4" ht="14.5" hidden="1" x14ac:dyDescent="0.35">
      <c r="A61" s="15" t="s">
        <v>381</v>
      </c>
      <c r="B61" s="16">
        <v>0.86140000000000005</v>
      </c>
      <c r="C61" s="16">
        <v>5.1684000000000001</v>
      </c>
      <c r="D61" s="4"/>
    </row>
    <row r="62" spans="1:4" x14ac:dyDescent="0.35">
      <c r="A62" s="7" t="s">
        <v>382</v>
      </c>
      <c r="B62" s="13">
        <v>3.9139999999999998E-8</v>
      </c>
      <c r="C62" s="16">
        <v>2.3484E-7</v>
      </c>
      <c r="D62" s="4"/>
    </row>
    <row r="63" spans="1:4" ht="14.5" hidden="1" x14ac:dyDescent="0.35">
      <c r="A63" s="15" t="s">
        <v>383</v>
      </c>
      <c r="B63" s="16">
        <v>1.2329999999999999E-3</v>
      </c>
      <c r="C63" s="16">
        <v>7.3980000000000001E-3</v>
      </c>
      <c r="D63" s="4"/>
    </row>
    <row r="64" spans="1:4" ht="14.5" hidden="1" x14ac:dyDescent="0.35">
      <c r="A64" s="15" t="s">
        <v>384</v>
      </c>
      <c r="B64" s="16">
        <v>0.20349999999999999</v>
      </c>
      <c r="C64" s="16">
        <v>1.2209999999999999</v>
      </c>
      <c r="D64" s="4"/>
    </row>
    <row r="65" spans="1:4" ht="14.5" hidden="1" x14ac:dyDescent="0.35">
      <c r="A65" s="15" t="s">
        <v>385</v>
      </c>
      <c r="B65" s="16">
        <v>0.99619999999999997</v>
      </c>
      <c r="C65" s="16">
        <v>5.9771999999999998</v>
      </c>
      <c r="D65" s="4"/>
    </row>
    <row r="66" spans="1:4" x14ac:dyDescent="0.35">
      <c r="A66" s="7" t="s">
        <v>386</v>
      </c>
      <c r="B66" s="13">
        <v>2.9330000000000001E-10</v>
      </c>
      <c r="C66" s="16">
        <v>1.7598000000000001E-9</v>
      </c>
      <c r="D66" s="4"/>
    </row>
    <row r="67" spans="1:4" x14ac:dyDescent="0.35">
      <c r="A67" s="7" t="s">
        <v>387</v>
      </c>
      <c r="B67" s="13">
        <v>1.0870000000000001E-9</v>
      </c>
      <c r="C67" s="16">
        <v>6.5220000000000004E-9</v>
      </c>
      <c r="D67" s="4"/>
    </row>
    <row r="68" spans="1:4" ht="14.5" hidden="1" x14ac:dyDescent="0.35">
      <c r="A68" s="15" t="s">
        <v>388</v>
      </c>
      <c r="B68" s="16">
        <v>0.54090000000000005</v>
      </c>
      <c r="C68" s="16">
        <v>3.2454000000000001</v>
      </c>
      <c r="D68" s="4"/>
    </row>
    <row r="69" spans="1:4" ht="14.5" hidden="1" x14ac:dyDescent="0.35">
      <c r="A69" s="15" t="s">
        <v>389</v>
      </c>
      <c r="B69" s="16">
        <v>0.99960000000000004</v>
      </c>
      <c r="C69" s="16">
        <v>5.9976000000000003</v>
      </c>
      <c r="D69" s="4"/>
    </row>
    <row r="70" spans="1:4" ht="14.5" hidden="1" x14ac:dyDescent="0.35">
      <c r="A70" s="15" t="s">
        <v>390</v>
      </c>
      <c r="B70" s="16">
        <v>0.14480000000000001</v>
      </c>
      <c r="C70" s="16">
        <v>0.86880000000000002</v>
      </c>
      <c r="D70" s="4"/>
    </row>
    <row r="71" spans="1:4" ht="14.5" hidden="1" x14ac:dyDescent="0.35">
      <c r="A71" s="15" t="s">
        <v>391</v>
      </c>
      <c r="B71" s="16">
        <v>0.47099999999999997</v>
      </c>
      <c r="C71" s="16">
        <v>2.8259999999999996</v>
      </c>
      <c r="D71" s="4"/>
    </row>
    <row r="72" spans="1:4" ht="14.5" hidden="1" x14ac:dyDescent="0.35">
      <c r="A72" s="15" t="s">
        <v>392</v>
      </c>
      <c r="B72" s="16">
        <v>0.98280000000000001</v>
      </c>
      <c r="C72" s="16">
        <v>5.8967999999999998</v>
      </c>
      <c r="D72" s="4"/>
    </row>
    <row r="73" spans="1:4" ht="14.5" hidden="1" x14ac:dyDescent="0.35">
      <c r="A73" s="15" t="s">
        <v>393</v>
      </c>
      <c r="B73" s="16">
        <v>1.1990000000000001E-2</v>
      </c>
      <c r="C73" s="16">
        <v>7.1940000000000004E-2</v>
      </c>
      <c r="D73" s="4"/>
    </row>
    <row r="74" spans="1:4" ht="14.5" hidden="1" x14ac:dyDescent="0.35">
      <c r="A74" s="15" t="s">
        <v>394</v>
      </c>
      <c r="B74" s="16">
        <v>0.99319999999999997</v>
      </c>
      <c r="C74" s="16">
        <v>5.9592000000000001</v>
      </c>
      <c r="D74" s="4"/>
    </row>
    <row r="75" spans="1:4" ht="14.5" hidden="1" x14ac:dyDescent="0.35">
      <c r="A75" s="15" t="s">
        <v>395</v>
      </c>
      <c r="B75" s="16">
        <v>0.39279999999999998</v>
      </c>
      <c r="C75" s="16">
        <v>2.3567999999999998</v>
      </c>
      <c r="D75" s="4"/>
    </row>
    <row r="76" spans="1:4" ht="14.5" hidden="1" x14ac:dyDescent="0.35">
      <c r="A76" s="15" t="s">
        <v>396</v>
      </c>
      <c r="B76" s="16">
        <v>0.89929999999999999</v>
      </c>
      <c r="C76" s="16">
        <v>5.3957999999999995</v>
      </c>
      <c r="D76" s="4"/>
    </row>
    <row r="77" spans="1:4" ht="14.5" hidden="1" x14ac:dyDescent="0.35">
      <c r="A77" s="15" t="s">
        <v>397</v>
      </c>
      <c r="B77" s="16">
        <v>8.0440000000000004E-4</v>
      </c>
      <c r="C77" s="16">
        <v>4.8263999999999998E-3</v>
      </c>
      <c r="D77" s="4"/>
    </row>
    <row r="78" spans="1:4" ht="14.5" hidden="1" x14ac:dyDescent="0.35">
      <c r="A78" s="15" t="s">
        <v>398</v>
      </c>
      <c r="B78" s="16">
        <v>0.22889999999999999</v>
      </c>
      <c r="C78" s="16">
        <v>1.3734</v>
      </c>
      <c r="D78" s="4"/>
    </row>
    <row r="79" spans="1:4" ht="14.5" hidden="1" x14ac:dyDescent="0.35">
      <c r="A79" s="15" t="s">
        <v>399</v>
      </c>
      <c r="B79" s="16">
        <v>0.94869999999999999</v>
      </c>
      <c r="C79" s="16">
        <v>5.6921999999999997</v>
      </c>
      <c r="D79" s="4"/>
    </row>
    <row r="80" spans="1:4" ht="14.5" hidden="1" x14ac:dyDescent="0.35">
      <c r="A80" s="15" t="s">
        <v>400</v>
      </c>
      <c r="B80" s="16">
        <v>0.92120000000000002</v>
      </c>
      <c r="C80" s="16">
        <v>5.5272000000000006</v>
      </c>
      <c r="D80" s="4"/>
    </row>
    <row r="81" spans="1:4" ht="14.5" hidden="1" x14ac:dyDescent="0.35">
      <c r="A81" s="15" t="s">
        <v>401</v>
      </c>
      <c r="B81" s="16">
        <v>0.86950000000000005</v>
      </c>
      <c r="C81" s="16">
        <v>5.2170000000000005</v>
      </c>
      <c r="D81" s="4"/>
    </row>
    <row r="82" spans="1:4" ht="14.5" hidden="1" x14ac:dyDescent="0.35">
      <c r="A82" s="15" t="s">
        <v>402</v>
      </c>
      <c r="B82" s="16">
        <v>0.99990000000000001</v>
      </c>
      <c r="C82" s="16">
        <v>5.9993999999999996</v>
      </c>
      <c r="D82" s="4"/>
    </row>
    <row r="83" spans="1:4" ht="14.5" hidden="1" x14ac:dyDescent="0.35">
      <c r="A83" s="15" t="s">
        <v>403</v>
      </c>
      <c r="B83" s="16">
        <v>1</v>
      </c>
      <c r="C83" s="16">
        <v>6</v>
      </c>
      <c r="D83" s="4"/>
    </row>
    <row r="84" spans="1:4" ht="14.5" hidden="1" x14ac:dyDescent="0.35">
      <c r="A84" s="15" t="s">
        <v>404</v>
      </c>
      <c r="B84" s="16">
        <v>0.1457</v>
      </c>
      <c r="C84" s="16">
        <v>0.87419999999999998</v>
      </c>
      <c r="D84" s="4"/>
    </row>
    <row r="85" spans="1:4" ht="14.5" hidden="1" x14ac:dyDescent="0.35">
      <c r="A85" s="15" t="s">
        <v>405</v>
      </c>
      <c r="B85" s="16">
        <v>2.7060000000000002E-4</v>
      </c>
      <c r="C85" s="16">
        <v>1.6236000000000002E-3</v>
      </c>
      <c r="D85" s="4"/>
    </row>
    <row r="86" spans="1:4" ht="14.5" hidden="1" x14ac:dyDescent="0.35">
      <c r="A86" s="15" t="s">
        <v>406</v>
      </c>
      <c r="B86" s="16">
        <v>0.88449999999999995</v>
      </c>
      <c r="C86" s="16">
        <v>5.3069999999999995</v>
      </c>
      <c r="D86" s="4"/>
    </row>
    <row r="87" spans="1:4" ht="14.5" hidden="1" x14ac:dyDescent="0.35">
      <c r="A87" s="15" t="s">
        <v>407</v>
      </c>
      <c r="B87" s="16">
        <v>0.92</v>
      </c>
      <c r="C87" s="16">
        <v>5.5200000000000005</v>
      </c>
      <c r="D87" s="4"/>
    </row>
    <row r="88" spans="1:4" ht="14.5" hidden="1" x14ac:dyDescent="0.35">
      <c r="A88" s="15" t="s">
        <v>408</v>
      </c>
      <c r="B88" s="16">
        <v>0.99739999999999995</v>
      </c>
      <c r="C88" s="16">
        <v>5.9843999999999999</v>
      </c>
      <c r="D88" s="4"/>
    </row>
    <row r="89" spans="1:4" ht="14.5" hidden="1" x14ac:dyDescent="0.35">
      <c r="A89" s="15" t="s">
        <v>409</v>
      </c>
      <c r="B89" s="16">
        <v>0.55700000000000005</v>
      </c>
      <c r="C89" s="16">
        <v>3.3420000000000005</v>
      </c>
      <c r="D89" s="4"/>
    </row>
    <row r="90" spans="1:4" ht="14.5" hidden="1" x14ac:dyDescent="0.35">
      <c r="A90" s="15" t="s">
        <v>410</v>
      </c>
      <c r="B90" s="16">
        <v>0.90080000000000005</v>
      </c>
      <c r="C90" s="16">
        <v>5.4047999999999998</v>
      </c>
      <c r="D90" s="4"/>
    </row>
    <row r="91" spans="1:4" ht="14.5" hidden="1" x14ac:dyDescent="0.35">
      <c r="A91" s="15" t="s">
        <v>411</v>
      </c>
      <c r="B91" s="16">
        <v>1</v>
      </c>
      <c r="C91" s="16">
        <v>6</v>
      </c>
      <c r="D91" s="4"/>
    </row>
    <row r="92" spans="1:4" ht="14.5" hidden="1" x14ac:dyDescent="0.35">
      <c r="A92" s="15" t="s">
        <v>412</v>
      </c>
      <c r="B92" s="16">
        <v>1</v>
      </c>
      <c r="C92" s="16">
        <v>6</v>
      </c>
      <c r="D92" s="4"/>
    </row>
    <row r="93" spans="1:4" ht="14.5" hidden="1" x14ac:dyDescent="0.35">
      <c r="A93" s="15" t="s">
        <v>413</v>
      </c>
      <c r="B93" s="16">
        <v>0.92090000000000005</v>
      </c>
      <c r="C93" s="16">
        <v>5.5254000000000003</v>
      </c>
      <c r="D93" s="4"/>
    </row>
    <row r="94" spans="1:4" ht="14.5" hidden="1" x14ac:dyDescent="0.35">
      <c r="A94" s="15" t="s">
        <v>414</v>
      </c>
      <c r="B94" s="16">
        <v>0.99570000000000003</v>
      </c>
      <c r="C94" s="16">
        <v>5.9741999999999997</v>
      </c>
      <c r="D94" s="4"/>
    </row>
    <row r="95" spans="1:4" ht="14.5" hidden="1" x14ac:dyDescent="0.35">
      <c r="A95" s="15" t="s">
        <v>415</v>
      </c>
      <c r="B95" s="16">
        <v>0.99809999999999999</v>
      </c>
      <c r="C95" s="16">
        <v>5.9885999999999999</v>
      </c>
      <c r="D95" s="4"/>
    </row>
    <row r="96" spans="1:4" x14ac:dyDescent="0.35">
      <c r="A96" s="7" t="s">
        <v>416</v>
      </c>
      <c r="B96" s="13">
        <v>7.5419999999999996E-14</v>
      </c>
      <c r="C96" s="16">
        <v>4.5251999999999997E-13</v>
      </c>
      <c r="D96" s="4"/>
    </row>
    <row r="97" spans="1:4" ht="14.5" hidden="1" x14ac:dyDescent="0.35">
      <c r="A97" s="15" t="s">
        <v>417</v>
      </c>
      <c r="B97" s="16">
        <v>0.99990000000000001</v>
      </c>
      <c r="C97" s="16">
        <v>5.9993999999999996</v>
      </c>
      <c r="D97" s="4"/>
    </row>
    <row r="98" spans="1:4" ht="14.5" hidden="1" x14ac:dyDescent="0.35">
      <c r="A98" s="15" t="s">
        <v>418</v>
      </c>
      <c r="B98" s="16">
        <v>0.99739999999999995</v>
      </c>
      <c r="C98" s="16">
        <v>5.9843999999999999</v>
      </c>
      <c r="D98" s="4"/>
    </row>
    <row r="99" spans="1:4" x14ac:dyDescent="0.35">
      <c r="A99" s="7" t="s">
        <v>419</v>
      </c>
      <c r="B99" s="13">
        <v>3.4179999999999999E-15</v>
      </c>
      <c r="C99" s="16">
        <v>2.0508E-14</v>
      </c>
      <c r="D99" s="4"/>
    </row>
    <row r="100" spans="1:4" ht="14.5" hidden="1" x14ac:dyDescent="0.35">
      <c r="A100" s="15" t="s">
        <v>420</v>
      </c>
      <c r="B100" s="16">
        <v>0.16539999999999999</v>
      </c>
      <c r="C100" s="16">
        <v>0.99239999999999995</v>
      </c>
      <c r="D100" s="4"/>
    </row>
    <row r="101" spans="1:4" ht="14.5" hidden="1" x14ac:dyDescent="0.35">
      <c r="A101" s="15" t="s">
        <v>421</v>
      </c>
      <c r="B101" s="16">
        <v>0.1168</v>
      </c>
      <c r="C101" s="16">
        <v>0.70079999999999998</v>
      </c>
      <c r="D101" s="4"/>
    </row>
    <row r="102" spans="1:4" ht="14.5" hidden="1" x14ac:dyDescent="0.35">
      <c r="A102" s="15" t="s">
        <v>422</v>
      </c>
      <c r="B102" s="16">
        <v>0.5806</v>
      </c>
      <c r="C102" s="16">
        <v>3.4836</v>
      </c>
      <c r="D102" s="4"/>
    </row>
    <row r="103" spans="1:4" ht="14.5" hidden="1" x14ac:dyDescent="0.35">
      <c r="A103" s="15" t="s">
        <v>423</v>
      </c>
      <c r="B103" s="16">
        <v>0.99209999999999998</v>
      </c>
      <c r="C103" s="16">
        <v>5.9526000000000003</v>
      </c>
      <c r="D103" s="4"/>
    </row>
    <row r="104" spans="1:4" ht="14.5" hidden="1" x14ac:dyDescent="0.35">
      <c r="A104" s="15" t="s">
        <v>424</v>
      </c>
      <c r="B104" s="16">
        <v>0.1396</v>
      </c>
      <c r="C104" s="16">
        <v>0.83760000000000001</v>
      </c>
      <c r="D104" s="4"/>
    </row>
    <row r="105" spans="1:4" ht="14.5" hidden="1" x14ac:dyDescent="0.35">
      <c r="A105" s="15" t="s">
        <v>425</v>
      </c>
      <c r="B105" s="16">
        <v>0.97409999999999997</v>
      </c>
      <c r="C105" s="16">
        <v>5.8445999999999998</v>
      </c>
      <c r="D105" s="4"/>
    </row>
    <row r="106" spans="1:4" ht="14.5" hidden="1" x14ac:dyDescent="0.35">
      <c r="A106" s="15" t="s">
        <v>426</v>
      </c>
      <c r="B106" s="16">
        <v>0.96299999999999997</v>
      </c>
      <c r="C106" s="16">
        <v>5.7779999999999996</v>
      </c>
      <c r="D106" s="4"/>
    </row>
    <row r="107" spans="1:4" ht="14.5" hidden="1" x14ac:dyDescent="0.35">
      <c r="A107" s="15" t="s">
        <v>427</v>
      </c>
      <c r="B107" s="16">
        <v>0.50719999999999998</v>
      </c>
      <c r="C107" s="16">
        <v>3.0431999999999997</v>
      </c>
      <c r="D107" s="4"/>
    </row>
    <row r="108" spans="1:4" ht="14.5" hidden="1" x14ac:dyDescent="0.35">
      <c r="A108" s="15" t="s">
        <v>428</v>
      </c>
      <c r="B108" s="16">
        <v>0.96309999999999996</v>
      </c>
      <c r="C108" s="16">
        <v>5.7786</v>
      </c>
      <c r="D108" s="4"/>
    </row>
    <row r="109" spans="1:4" ht="14.5" hidden="1" x14ac:dyDescent="0.35">
      <c r="A109" s="15" t="s">
        <v>429</v>
      </c>
      <c r="B109" s="16">
        <v>0.88900000000000001</v>
      </c>
      <c r="C109" s="16">
        <v>5.3339999999999996</v>
      </c>
      <c r="D109" s="4"/>
    </row>
    <row r="110" spans="1:4" ht="14.5" hidden="1" x14ac:dyDescent="0.35">
      <c r="A110" s="15" t="s">
        <v>430</v>
      </c>
      <c r="B110" s="16">
        <v>0.92849999999999999</v>
      </c>
      <c r="C110" s="16">
        <v>5.5709999999999997</v>
      </c>
      <c r="D110" s="4"/>
    </row>
    <row r="111" spans="1:4" ht="14.5" hidden="1" x14ac:dyDescent="0.35">
      <c r="A111" s="15" t="s">
        <v>431</v>
      </c>
      <c r="B111" s="16">
        <v>0.624</v>
      </c>
      <c r="C111" s="16">
        <v>3.7439999999999998</v>
      </c>
      <c r="D111" s="4"/>
    </row>
    <row r="112" spans="1:4" ht="14.5" hidden="1" x14ac:dyDescent="0.35">
      <c r="A112" s="15" t="s">
        <v>432</v>
      </c>
      <c r="B112" s="16">
        <v>0.88229999999999997</v>
      </c>
      <c r="C112" s="16">
        <v>5.2938000000000001</v>
      </c>
      <c r="D112" s="4"/>
    </row>
    <row r="113" spans="1:4" ht="14.5" hidden="1" x14ac:dyDescent="0.35">
      <c r="A113" s="15" t="s">
        <v>433</v>
      </c>
      <c r="B113" s="16">
        <v>2.3869999999999999E-2</v>
      </c>
      <c r="C113" s="16">
        <v>0.14321999999999999</v>
      </c>
      <c r="D113" s="4"/>
    </row>
    <row r="114" spans="1:4" ht="14.5" hidden="1" x14ac:dyDescent="0.35">
      <c r="A114" s="15" t="s">
        <v>434</v>
      </c>
      <c r="B114" s="16">
        <v>0.10290000000000001</v>
      </c>
      <c r="C114" s="16">
        <v>0.61740000000000006</v>
      </c>
      <c r="D114" s="4"/>
    </row>
    <row r="115" spans="1:4" ht="14.5" hidden="1" x14ac:dyDescent="0.35">
      <c r="A115" s="15" t="s">
        <v>435</v>
      </c>
      <c r="B115" s="16">
        <v>0.72950000000000004</v>
      </c>
      <c r="C115" s="16">
        <v>4.3770000000000007</v>
      </c>
      <c r="D115" s="4"/>
    </row>
    <row r="116" spans="1:4" ht="14.5" hidden="1" x14ac:dyDescent="0.35">
      <c r="A116" s="15" t="s">
        <v>436</v>
      </c>
      <c r="B116" s="16">
        <v>0.29010000000000002</v>
      </c>
      <c r="C116" s="16">
        <v>1.7406000000000001</v>
      </c>
      <c r="D116" s="4"/>
    </row>
    <row r="117" spans="1:4" ht="14.5" hidden="1" x14ac:dyDescent="0.35">
      <c r="A117" s="15" t="s">
        <v>437</v>
      </c>
      <c r="B117" s="16">
        <v>0.56710000000000005</v>
      </c>
      <c r="C117" s="16">
        <v>3.4026000000000005</v>
      </c>
      <c r="D117" s="4"/>
    </row>
    <row r="118" spans="1:4" ht="14.5" hidden="1" x14ac:dyDescent="0.35">
      <c r="A118" s="15" t="s">
        <v>438</v>
      </c>
      <c r="B118" s="16">
        <v>0.82709999999999995</v>
      </c>
      <c r="C118" s="16">
        <v>4.9626000000000001</v>
      </c>
      <c r="D118" s="4"/>
    </row>
    <row r="119" spans="1:4" ht="14.5" hidden="1" x14ac:dyDescent="0.35">
      <c r="A119" s="15" t="s">
        <v>439</v>
      </c>
      <c r="B119" s="16">
        <v>0.99970000000000003</v>
      </c>
      <c r="C119" s="16">
        <v>5.9982000000000006</v>
      </c>
      <c r="D119" s="4"/>
    </row>
    <row r="120" spans="1:4" ht="14.5" hidden="1" x14ac:dyDescent="0.35">
      <c r="A120" s="15" t="s">
        <v>440</v>
      </c>
      <c r="B120" s="16">
        <v>0.99199999999999999</v>
      </c>
      <c r="C120" s="16">
        <v>5.952</v>
      </c>
      <c r="D120" s="4"/>
    </row>
    <row r="121" spans="1:4" ht="14.5" hidden="1" x14ac:dyDescent="0.35">
      <c r="A121" s="15" t="s">
        <v>441</v>
      </c>
      <c r="B121" s="16">
        <v>0.51759999999999995</v>
      </c>
      <c r="C121" s="16">
        <v>3.1055999999999999</v>
      </c>
      <c r="D121" s="4"/>
    </row>
    <row r="122" spans="1:4" ht="14.5" hidden="1" x14ac:dyDescent="0.35">
      <c r="A122" s="15" t="s">
        <v>442</v>
      </c>
      <c r="B122" s="16">
        <v>0.77610000000000001</v>
      </c>
      <c r="C122" s="16">
        <v>4.6566000000000001</v>
      </c>
      <c r="D122" s="4"/>
    </row>
    <row r="123" spans="1:4" ht="14.5" hidden="1" x14ac:dyDescent="0.35">
      <c r="A123" s="15" t="s">
        <v>443</v>
      </c>
      <c r="B123" s="16">
        <v>1.042E-2</v>
      </c>
      <c r="C123" s="16">
        <v>6.2520000000000006E-2</v>
      </c>
      <c r="D123" s="4"/>
    </row>
    <row r="124" spans="1:4" ht="14.5" hidden="1" x14ac:dyDescent="0.35">
      <c r="A124" s="15" t="s">
        <v>444</v>
      </c>
      <c r="B124" s="16">
        <v>0.32550000000000001</v>
      </c>
      <c r="C124" s="16">
        <v>1.9530000000000001</v>
      </c>
      <c r="D124" s="4"/>
    </row>
    <row r="125" spans="1:4" ht="14.5" hidden="1" x14ac:dyDescent="0.35">
      <c r="A125" s="15" t="s">
        <v>445</v>
      </c>
      <c r="B125" s="16">
        <v>0.81040000000000001</v>
      </c>
      <c r="C125" s="16">
        <v>4.8624000000000001</v>
      </c>
      <c r="D125" s="4"/>
    </row>
    <row r="126" spans="1:4" ht="14.5" hidden="1" x14ac:dyDescent="0.35">
      <c r="A126" s="15" t="s">
        <v>446</v>
      </c>
      <c r="B126" s="16">
        <v>0.99550000000000005</v>
      </c>
      <c r="C126" s="16">
        <v>5.9730000000000008</v>
      </c>
      <c r="D126" s="4"/>
    </row>
    <row r="127" spans="1:4" ht="14.5" hidden="1" x14ac:dyDescent="0.35">
      <c r="A127" s="15" t="s">
        <v>447</v>
      </c>
      <c r="B127" s="16">
        <v>0.76559999999999995</v>
      </c>
      <c r="C127" s="16">
        <v>4.5935999999999995</v>
      </c>
      <c r="D127" s="4"/>
    </row>
    <row r="128" spans="1:4" ht="14.5" hidden="1" x14ac:dyDescent="0.35">
      <c r="A128" s="15" t="s">
        <v>448</v>
      </c>
      <c r="B128" s="16">
        <v>0.96609999999999996</v>
      </c>
      <c r="C128" s="16">
        <v>5.7965999999999998</v>
      </c>
      <c r="D128" s="4"/>
    </row>
    <row r="129" spans="1:4" ht="14.5" hidden="1" x14ac:dyDescent="0.35">
      <c r="A129" s="15" t="s">
        <v>449</v>
      </c>
      <c r="B129" s="16">
        <v>1</v>
      </c>
      <c r="C129" s="16">
        <v>6</v>
      </c>
      <c r="D129" s="4"/>
    </row>
    <row r="130" spans="1:4" x14ac:dyDescent="0.35">
      <c r="A130" s="7" t="s">
        <v>450</v>
      </c>
      <c r="B130" s="13">
        <v>2.2E-16</v>
      </c>
      <c r="C130" s="16">
        <v>1.32E-15</v>
      </c>
      <c r="D130" s="4"/>
    </row>
    <row r="131" spans="1:4" ht="14.5" hidden="1" x14ac:dyDescent="0.35">
      <c r="A131" s="15" t="s">
        <v>451</v>
      </c>
      <c r="B131" s="16">
        <v>0.93510000000000004</v>
      </c>
      <c r="C131" s="16">
        <v>5.6105999999999998</v>
      </c>
      <c r="D131" s="4"/>
    </row>
    <row r="132" spans="1:4" ht="14.5" hidden="1" x14ac:dyDescent="0.35">
      <c r="A132" s="15" t="s">
        <v>452</v>
      </c>
      <c r="B132" s="16">
        <v>0.98939999999999995</v>
      </c>
      <c r="C132" s="16">
        <v>5.9363999999999999</v>
      </c>
      <c r="D132" s="4"/>
    </row>
    <row r="133" spans="1:4" ht="14.5" hidden="1" x14ac:dyDescent="0.35">
      <c r="A133" s="15" t="s">
        <v>453</v>
      </c>
      <c r="B133" s="16">
        <v>1</v>
      </c>
      <c r="C133" s="16">
        <v>6</v>
      </c>
      <c r="D133" s="4"/>
    </row>
    <row r="134" spans="1:4" ht="14.5" hidden="1" x14ac:dyDescent="0.35">
      <c r="A134" s="15" t="s">
        <v>454</v>
      </c>
      <c r="B134" s="16">
        <v>0.19769999999999999</v>
      </c>
      <c r="C134" s="16">
        <v>1.1861999999999999</v>
      </c>
      <c r="D134" s="4"/>
    </row>
    <row r="135" spans="1:4" ht="14.5" hidden="1" x14ac:dyDescent="0.35">
      <c r="A135" s="15" t="s">
        <v>455</v>
      </c>
      <c r="B135" s="16">
        <v>1</v>
      </c>
      <c r="C135" s="16">
        <v>6</v>
      </c>
      <c r="D135" s="4"/>
    </row>
    <row r="136" spans="1:4" ht="14.5" hidden="1" x14ac:dyDescent="0.35">
      <c r="A136" s="15" t="s">
        <v>456</v>
      </c>
      <c r="B136" s="16">
        <v>1.6830000000000001E-2</v>
      </c>
      <c r="C136" s="16">
        <v>0.10098000000000001</v>
      </c>
      <c r="D136" s="4"/>
    </row>
    <row r="137" spans="1:4" ht="14.5" hidden="1" x14ac:dyDescent="0.35">
      <c r="A137" s="15" t="s">
        <v>457</v>
      </c>
      <c r="B137" s="16">
        <v>0.99980000000000002</v>
      </c>
      <c r="C137" s="16">
        <v>5.9988000000000001</v>
      </c>
      <c r="D137" s="4"/>
    </row>
    <row r="138" spans="1:4" ht="14.5" hidden="1" x14ac:dyDescent="0.35">
      <c r="A138" s="15" t="s">
        <v>458</v>
      </c>
      <c r="B138" s="16">
        <v>0.55400000000000005</v>
      </c>
      <c r="C138" s="16">
        <v>3.3240000000000003</v>
      </c>
      <c r="D138" s="4"/>
    </row>
    <row r="139" spans="1:4" ht="14.5" hidden="1" x14ac:dyDescent="0.35">
      <c r="A139" s="15" t="s">
        <v>459</v>
      </c>
      <c r="B139" s="16">
        <v>0.99580000000000002</v>
      </c>
      <c r="C139" s="16">
        <v>5.9748000000000001</v>
      </c>
      <c r="D139" s="4"/>
    </row>
    <row r="140" spans="1:4" ht="14.5" hidden="1" x14ac:dyDescent="0.35">
      <c r="A140" s="15" t="s">
        <v>460</v>
      </c>
      <c r="B140" s="16">
        <v>1.0460000000000001E-2</v>
      </c>
      <c r="C140" s="16">
        <v>6.276000000000001E-2</v>
      </c>
      <c r="D140" s="4"/>
    </row>
    <row r="141" spans="1:4" ht="14.5" hidden="1" x14ac:dyDescent="0.35">
      <c r="A141" s="15" t="s">
        <v>461</v>
      </c>
      <c r="B141" s="16">
        <v>0.99990000000000001</v>
      </c>
      <c r="C141" s="16">
        <v>5.9993999999999996</v>
      </c>
      <c r="D141" s="4"/>
    </row>
    <row r="142" spans="1:4" ht="14.5" hidden="1" x14ac:dyDescent="0.35">
      <c r="A142" s="15" t="s">
        <v>462</v>
      </c>
      <c r="B142" s="16">
        <v>1</v>
      </c>
      <c r="C142" s="16">
        <v>6</v>
      </c>
      <c r="D142" s="4"/>
    </row>
    <row r="143" spans="1:4" ht="14.5" hidden="1" x14ac:dyDescent="0.35">
      <c r="A143" s="15" t="s">
        <v>463</v>
      </c>
      <c r="B143" s="16">
        <v>4.0309999999999999E-4</v>
      </c>
      <c r="C143" s="16">
        <v>2.4185999999999999E-3</v>
      </c>
      <c r="D143" s="4"/>
    </row>
    <row r="144" spans="1:4" x14ac:dyDescent="0.35">
      <c r="A144" s="7" t="s">
        <v>464</v>
      </c>
      <c r="B144" s="13">
        <v>2.5880000000000001E-8</v>
      </c>
      <c r="C144" s="16">
        <v>1.5528E-7</v>
      </c>
      <c r="D144" s="4"/>
    </row>
    <row r="145" spans="1:4" ht="14.5" hidden="1" x14ac:dyDescent="0.35">
      <c r="A145" s="15" t="s">
        <v>465</v>
      </c>
      <c r="B145" s="16">
        <v>0.95940000000000003</v>
      </c>
      <c r="C145" s="16">
        <v>5.7564000000000002</v>
      </c>
      <c r="D145" s="4"/>
    </row>
    <row r="146" spans="1:4" ht="14.5" hidden="1" x14ac:dyDescent="0.35">
      <c r="A146" s="15" t="s">
        <v>466</v>
      </c>
      <c r="B146" s="16">
        <v>1</v>
      </c>
      <c r="C146" s="16">
        <v>6</v>
      </c>
      <c r="D146" s="4"/>
    </row>
    <row r="147" spans="1:4" x14ac:dyDescent="0.35">
      <c r="A147" s="7" t="s">
        <v>467</v>
      </c>
      <c r="B147" s="13">
        <v>9.4590000000000001E-10</v>
      </c>
      <c r="C147" s="16">
        <v>5.6753999999999997E-9</v>
      </c>
      <c r="D147" s="4"/>
    </row>
    <row r="148" spans="1:4" ht="14.5" hidden="1" x14ac:dyDescent="0.35">
      <c r="A148" s="15" t="s">
        <v>468</v>
      </c>
      <c r="B148" s="16">
        <v>0.73170000000000002</v>
      </c>
      <c r="C148" s="16">
        <v>4.3902000000000001</v>
      </c>
      <c r="D148" s="4"/>
    </row>
    <row r="149" spans="1:4" ht="14.5" hidden="1" x14ac:dyDescent="0.35">
      <c r="A149" s="15" t="s">
        <v>469</v>
      </c>
      <c r="B149" s="16">
        <v>1</v>
      </c>
      <c r="C149" s="16">
        <v>6</v>
      </c>
      <c r="D149" s="4"/>
    </row>
    <row r="150" spans="1:4" ht="14.5" hidden="1" x14ac:dyDescent="0.35">
      <c r="A150" s="15" t="s">
        <v>470</v>
      </c>
      <c r="B150" s="16">
        <v>1</v>
      </c>
      <c r="C150" s="16">
        <v>6</v>
      </c>
      <c r="D150" s="4"/>
    </row>
    <row r="151" spans="1:4" ht="14.5" hidden="1" x14ac:dyDescent="0.35">
      <c r="A151" s="15" t="s">
        <v>471</v>
      </c>
      <c r="B151" s="16">
        <v>0.97909999999999997</v>
      </c>
      <c r="C151" s="16">
        <v>5.8746</v>
      </c>
      <c r="D151" s="4"/>
    </row>
    <row r="152" spans="1:4" ht="14.5" hidden="1" x14ac:dyDescent="0.35">
      <c r="A152" s="15" t="s">
        <v>472</v>
      </c>
      <c r="B152" s="16">
        <v>1</v>
      </c>
      <c r="C152" s="16">
        <v>6</v>
      </c>
      <c r="D152" s="4"/>
    </row>
    <row r="153" spans="1:4" ht="14.5" hidden="1" x14ac:dyDescent="0.35">
      <c r="A153" s="15" t="s">
        <v>473</v>
      </c>
      <c r="B153" s="16">
        <v>0.88080000000000003</v>
      </c>
      <c r="C153" s="16">
        <v>5.2848000000000006</v>
      </c>
      <c r="D153" s="4"/>
    </row>
  </sheetData>
  <autoFilter ref="A3:C153" xr:uid="{8D8379B7-38DC-4AE3-9293-7300793D6AF6}">
    <filterColumn colId="2">
      <customFilters>
        <customFilter operator="lessThan" val="1E-3"/>
      </custom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Husaini Suhaimi</dc:creator>
  <cp:keywords/>
  <dc:description/>
  <cp:lastModifiedBy>AHMAD HUSAINI BIN SUHAIMI</cp:lastModifiedBy>
  <cp:revision/>
  <dcterms:created xsi:type="dcterms:W3CDTF">2022-06-16T02:30:09Z</dcterms:created>
  <dcterms:modified xsi:type="dcterms:W3CDTF">2023-09-15T00:53:39Z</dcterms:modified>
  <cp:category/>
  <cp:contentStatus/>
</cp:coreProperties>
</file>