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S costatus " sheetId="1" r:id="rId1"/>
    <sheet name="N pale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27" i="2"/>
  <c r="H28" i="2"/>
  <c r="H29" i="2"/>
  <c r="H30" i="2"/>
  <c r="H31" i="2"/>
  <c r="H32" i="2"/>
  <c r="I4" i="2"/>
  <c r="G32" i="2"/>
  <c r="F32" i="2"/>
  <c r="E32" i="2"/>
  <c r="D32" i="2"/>
  <c r="G31" i="2"/>
  <c r="F31" i="2"/>
  <c r="E31" i="2"/>
  <c r="D31" i="2"/>
  <c r="G29" i="2"/>
  <c r="F29" i="2"/>
  <c r="E29" i="2"/>
  <c r="D29" i="2"/>
  <c r="G28" i="2"/>
  <c r="F28" i="2"/>
  <c r="E28" i="2"/>
  <c r="D28" i="2"/>
  <c r="G27" i="2"/>
  <c r="F27" i="2"/>
  <c r="E27" i="2"/>
  <c r="D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R19" i="2"/>
  <c r="Q19" i="2"/>
  <c r="P19" i="2"/>
  <c r="O19" i="2"/>
  <c r="N19" i="2"/>
  <c r="J19" i="2"/>
  <c r="I19" i="2"/>
  <c r="J18" i="2"/>
  <c r="I18" i="2"/>
  <c r="R17" i="2"/>
  <c r="J17" i="2"/>
  <c r="I17" i="2"/>
  <c r="R16" i="2"/>
  <c r="Q16" i="2"/>
  <c r="P16" i="2"/>
  <c r="O16" i="2"/>
  <c r="N16" i="2"/>
  <c r="J16" i="2"/>
  <c r="I16" i="2"/>
  <c r="R15" i="2"/>
  <c r="Q15" i="2"/>
  <c r="P15" i="2"/>
  <c r="O15" i="2"/>
  <c r="N15" i="2"/>
  <c r="J15" i="2"/>
  <c r="I15" i="2"/>
  <c r="R14" i="2"/>
  <c r="Q14" i="2"/>
  <c r="P14" i="2"/>
  <c r="O14" i="2"/>
  <c r="N14" i="2"/>
  <c r="G14" i="2"/>
  <c r="Q17" i="2" s="1"/>
  <c r="F14" i="2"/>
  <c r="F30" i="2" s="1"/>
  <c r="E14" i="2"/>
  <c r="O17" i="2" s="1"/>
  <c r="D14" i="2"/>
  <c r="D30" i="2" s="1"/>
  <c r="R13" i="2"/>
  <c r="Q13" i="2"/>
  <c r="P13" i="2"/>
  <c r="O13" i="2"/>
  <c r="N13" i="2"/>
  <c r="J13" i="2"/>
  <c r="I13" i="2"/>
  <c r="R12" i="2"/>
  <c r="Q12" i="2"/>
  <c r="P12" i="2"/>
  <c r="O12" i="2"/>
  <c r="N12" i="2"/>
  <c r="J12" i="2"/>
  <c r="I12" i="2"/>
  <c r="R11" i="2"/>
  <c r="Q11" i="2"/>
  <c r="P11" i="2"/>
  <c r="O11" i="2"/>
  <c r="N11" i="2"/>
  <c r="J11" i="2"/>
  <c r="I11" i="2"/>
  <c r="R10" i="2"/>
  <c r="Q10" i="2"/>
  <c r="P10" i="2"/>
  <c r="O10" i="2"/>
  <c r="N10" i="2"/>
  <c r="J10" i="2"/>
  <c r="I10" i="2"/>
  <c r="R9" i="2"/>
  <c r="Q9" i="2"/>
  <c r="P9" i="2"/>
  <c r="O9" i="2"/>
  <c r="N9" i="2"/>
  <c r="J9" i="2"/>
  <c r="I9" i="2"/>
  <c r="R8" i="2"/>
  <c r="Q8" i="2"/>
  <c r="P8" i="2"/>
  <c r="O8" i="2"/>
  <c r="N8" i="2"/>
  <c r="J8" i="2"/>
  <c r="I8" i="2"/>
  <c r="R7" i="2"/>
  <c r="Q7" i="2"/>
  <c r="P7" i="2"/>
  <c r="O7" i="2"/>
  <c r="N7" i="2"/>
  <c r="J7" i="2"/>
  <c r="I7" i="2"/>
  <c r="R6" i="2"/>
  <c r="Q6" i="2"/>
  <c r="P6" i="2"/>
  <c r="O6" i="2"/>
  <c r="N6" i="2"/>
  <c r="J6" i="2"/>
  <c r="I6" i="2"/>
  <c r="R5" i="2"/>
  <c r="Q5" i="2"/>
  <c r="P5" i="2"/>
  <c r="O5" i="2"/>
  <c r="N5" i="2"/>
  <c r="J5" i="2"/>
  <c r="I5" i="2"/>
  <c r="R4" i="2"/>
  <c r="Q4" i="2"/>
  <c r="P4" i="2"/>
  <c r="O4" i="2"/>
  <c r="N4" i="2"/>
  <c r="J4" i="2"/>
  <c r="F63" i="1"/>
  <c r="E63" i="1"/>
  <c r="D63" i="1"/>
  <c r="H63" i="1" s="1"/>
  <c r="F62" i="1"/>
  <c r="E62" i="1"/>
  <c r="D62" i="1"/>
  <c r="F60" i="1"/>
  <c r="E60" i="1"/>
  <c r="D60" i="1"/>
  <c r="F59" i="1"/>
  <c r="E59" i="1"/>
  <c r="D59" i="1"/>
  <c r="H59" i="1" s="1"/>
  <c r="F58" i="1"/>
  <c r="E58" i="1"/>
  <c r="D58" i="1"/>
  <c r="H58" i="1" s="1"/>
  <c r="H57" i="1"/>
  <c r="I57" i="1" s="1"/>
  <c r="G57" i="1"/>
  <c r="H56" i="1"/>
  <c r="I56" i="1" s="1"/>
  <c r="G56" i="1"/>
  <c r="H55" i="1"/>
  <c r="I55" i="1" s="1"/>
  <c r="G55" i="1"/>
  <c r="H54" i="1"/>
  <c r="G54" i="1"/>
  <c r="I54" i="1" s="1"/>
  <c r="H53" i="1"/>
  <c r="I53" i="1" s="1"/>
  <c r="G53" i="1"/>
  <c r="H52" i="1"/>
  <c r="I52" i="1" s="1"/>
  <c r="G52" i="1"/>
  <c r="H51" i="1"/>
  <c r="G51" i="1"/>
  <c r="H50" i="1"/>
  <c r="G50" i="1"/>
  <c r="H49" i="1"/>
  <c r="G49" i="1"/>
  <c r="I48" i="1"/>
  <c r="H48" i="1"/>
  <c r="G48" i="1"/>
  <c r="H47" i="1"/>
  <c r="G47" i="1"/>
  <c r="H46" i="1"/>
  <c r="G46" i="1"/>
  <c r="H45" i="1"/>
  <c r="G45" i="1"/>
  <c r="H44" i="1"/>
  <c r="I44" i="1" s="1"/>
  <c r="G44" i="1"/>
  <c r="H43" i="1"/>
  <c r="I43" i="1" s="1"/>
  <c r="G43" i="1"/>
  <c r="H42" i="1"/>
  <c r="G42" i="1"/>
  <c r="I42" i="1" s="1"/>
  <c r="H41" i="1"/>
  <c r="I41" i="1" s="1"/>
  <c r="G41" i="1"/>
  <c r="H40" i="1"/>
  <c r="I40" i="1" s="1"/>
  <c r="G40" i="1"/>
  <c r="H39" i="1"/>
  <c r="I39" i="1" s="1"/>
  <c r="G39" i="1"/>
  <c r="H38" i="1"/>
  <c r="G38" i="1"/>
  <c r="I38" i="1" s="1"/>
  <c r="H37" i="1"/>
  <c r="I37" i="1" s="1"/>
  <c r="G37" i="1"/>
  <c r="H36" i="1"/>
  <c r="I36" i="1" s="1"/>
  <c r="G36" i="1"/>
  <c r="H35" i="1"/>
  <c r="G35" i="1"/>
  <c r="H34" i="1"/>
  <c r="G34" i="1"/>
  <c r="H33" i="1"/>
  <c r="G33" i="1"/>
  <c r="I32" i="1"/>
  <c r="H32" i="1"/>
  <c r="G32" i="1"/>
  <c r="H31" i="1"/>
  <c r="G31" i="1"/>
  <c r="H30" i="1"/>
  <c r="G30" i="1"/>
  <c r="F29" i="1"/>
  <c r="N9" i="1" s="1"/>
  <c r="E29" i="1"/>
  <c r="M9" i="1" s="1"/>
  <c r="D29" i="1"/>
  <c r="F28" i="1"/>
  <c r="E28" i="1"/>
  <c r="D28" i="1"/>
  <c r="G28" i="1" s="1"/>
  <c r="H27" i="1"/>
  <c r="I27" i="1" s="1"/>
  <c r="G27" i="1"/>
  <c r="H26" i="1"/>
  <c r="I26" i="1" s="1"/>
  <c r="G26" i="1"/>
  <c r="H25" i="1"/>
  <c r="G25" i="1"/>
  <c r="I25" i="1" s="1"/>
  <c r="H24" i="1"/>
  <c r="I24" i="1" s="1"/>
  <c r="G24" i="1"/>
  <c r="H23" i="1"/>
  <c r="G23" i="1"/>
  <c r="I23" i="1" s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G18" i="1"/>
  <c r="H17" i="1"/>
  <c r="G17" i="1"/>
  <c r="H16" i="1"/>
  <c r="G16" i="1"/>
  <c r="I15" i="1"/>
  <c r="H15" i="1"/>
  <c r="G15" i="1"/>
  <c r="N14" i="1"/>
  <c r="M14" i="1"/>
  <c r="L14" i="1"/>
  <c r="H14" i="1"/>
  <c r="G14" i="1"/>
  <c r="M13" i="1"/>
  <c r="H13" i="1"/>
  <c r="G13" i="1"/>
  <c r="N12" i="1"/>
  <c r="M12" i="1"/>
  <c r="L12" i="1"/>
  <c r="H12" i="1"/>
  <c r="G12" i="1"/>
  <c r="O11" i="1"/>
  <c r="N11" i="1"/>
  <c r="M11" i="1"/>
  <c r="L11" i="1"/>
  <c r="P11" i="1" s="1"/>
  <c r="I11" i="1"/>
  <c r="H11" i="1"/>
  <c r="G11" i="1"/>
  <c r="H10" i="1"/>
  <c r="G10" i="1"/>
  <c r="L9" i="1"/>
  <c r="H9" i="1"/>
  <c r="I9" i="1" s="1"/>
  <c r="G9" i="1"/>
  <c r="N8" i="1"/>
  <c r="M8" i="1"/>
  <c r="L8" i="1"/>
  <c r="O8" i="1" s="1"/>
  <c r="H8" i="1"/>
  <c r="I8" i="1" s="1"/>
  <c r="G8" i="1"/>
  <c r="N7" i="1"/>
  <c r="M7" i="1"/>
  <c r="L7" i="1"/>
  <c r="H7" i="1"/>
  <c r="G7" i="1"/>
  <c r="I7" i="1" s="1"/>
  <c r="N6" i="1"/>
  <c r="M6" i="1"/>
  <c r="L6" i="1"/>
  <c r="H6" i="1"/>
  <c r="G6" i="1"/>
  <c r="N5" i="1"/>
  <c r="M5" i="1"/>
  <c r="L5" i="1"/>
  <c r="O5" i="1" s="1"/>
  <c r="H5" i="1"/>
  <c r="I5" i="1" s="1"/>
  <c r="G5" i="1"/>
  <c r="H4" i="1"/>
  <c r="I4" i="1" s="1"/>
  <c r="G4" i="1"/>
  <c r="K26" i="2" l="1"/>
  <c r="K24" i="2"/>
  <c r="K10" i="2"/>
  <c r="K16" i="2"/>
  <c r="J28" i="2"/>
  <c r="K9" i="2"/>
  <c r="K21" i="2"/>
  <c r="K23" i="2"/>
  <c r="K22" i="2"/>
  <c r="K18" i="2"/>
  <c r="K7" i="2"/>
  <c r="K4" i="2"/>
  <c r="S16" i="2"/>
  <c r="J27" i="2"/>
  <c r="K13" i="2"/>
  <c r="T5" i="2"/>
  <c r="T6" i="2"/>
  <c r="K8" i="2"/>
  <c r="S10" i="2"/>
  <c r="T11" i="2"/>
  <c r="S14" i="2"/>
  <c r="T15" i="2"/>
  <c r="K17" i="2"/>
  <c r="K19" i="2"/>
  <c r="I28" i="2"/>
  <c r="K28" i="2" s="1"/>
  <c r="J29" i="2"/>
  <c r="J32" i="2"/>
  <c r="K5" i="2"/>
  <c r="K6" i="2"/>
  <c r="S8" i="2"/>
  <c r="K11" i="2"/>
  <c r="K12" i="2"/>
  <c r="K15" i="2"/>
  <c r="N17" i="2"/>
  <c r="S17" i="2" s="1"/>
  <c r="S19" i="2"/>
  <c r="I29" i="2"/>
  <c r="K29" i="2" s="1"/>
  <c r="J31" i="2"/>
  <c r="S9" i="2"/>
  <c r="S12" i="2"/>
  <c r="S13" i="2"/>
  <c r="S15" i="2"/>
  <c r="P17" i="2"/>
  <c r="K20" i="2"/>
  <c r="K25" i="2"/>
  <c r="I31" i="2"/>
  <c r="I32" i="2"/>
  <c r="T17" i="2"/>
  <c r="T4" i="2"/>
  <c r="S7" i="2"/>
  <c r="I14" i="2"/>
  <c r="O18" i="2"/>
  <c r="T19" i="2"/>
  <c r="U19" i="2" s="1"/>
  <c r="E30" i="2"/>
  <c r="S6" i="2"/>
  <c r="T7" i="2"/>
  <c r="J14" i="2"/>
  <c r="P18" i="2"/>
  <c r="S5" i="2"/>
  <c r="S11" i="2"/>
  <c r="Q18" i="2"/>
  <c r="I27" i="2"/>
  <c r="G30" i="2"/>
  <c r="J30" i="2" s="1"/>
  <c r="S4" i="2"/>
  <c r="N18" i="2"/>
  <c r="R18" i="2"/>
  <c r="I6" i="1"/>
  <c r="Q11" i="1"/>
  <c r="I31" i="1"/>
  <c r="I45" i="1"/>
  <c r="P6" i="1"/>
  <c r="P9" i="1"/>
  <c r="I12" i="1"/>
  <c r="I13" i="1"/>
  <c r="I14" i="1"/>
  <c r="I16" i="1"/>
  <c r="I18" i="1"/>
  <c r="I30" i="1"/>
  <c r="I33" i="1"/>
  <c r="I35" i="1"/>
  <c r="I46" i="1"/>
  <c r="I49" i="1"/>
  <c r="I51" i="1"/>
  <c r="G62" i="1"/>
  <c r="I10" i="1"/>
  <c r="E61" i="1"/>
  <c r="I47" i="1"/>
  <c r="P7" i="1"/>
  <c r="P12" i="1"/>
  <c r="O14" i="1"/>
  <c r="I17" i="1"/>
  <c r="H29" i="1"/>
  <c r="I34" i="1"/>
  <c r="I50" i="1"/>
  <c r="G60" i="1"/>
  <c r="O9" i="1"/>
  <c r="Q9" i="1" s="1"/>
  <c r="I58" i="1"/>
  <c r="Q12" i="1"/>
  <c r="P14" i="1"/>
  <c r="H60" i="1"/>
  <c r="I60" i="1" s="1"/>
  <c r="F61" i="1"/>
  <c r="H62" i="1"/>
  <c r="I62" i="1" s="1"/>
  <c r="P5" i="1"/>
  <c r="Q5" i="1" s="1"/>
  <c r="O6" i="1"/>
  <c r="Q6" i="1" s="1"/>
  <c r="O12" i="1"/>
  <c r="N13" i="1"/>
  <c r="G29" i="1"/>
  <c r="G58" i="1"/>
  <c r="G59" i="1"/>
  <c r="I59" i="1" s="1"/>
  <c r="G63" i="1"/>
  <c r="I63" i="1" s="1"/>
  <c r="H28" i="1"/>
  <c r="I28" i="1" s="1"/>
  <c r="O7" i="1"/>
  <c r="Q7" i="1" s="1"/>
  <c r="D61" i="1"/>
  <c r="P8" i="1"/>
  <c r="Q8" i="1" s="1"/>
  <c r="L13" i="1"/>
  <c r="U15" i="2" l="1"/>
  <c r="K27" i="2"/>
  <c r="K32" i="2"/>
  <c r="K31" i="2"/>
  <c r="K14" i="2"/>
  <c r="U11" i="2"/>
  <c r="T18" i="2"/>
  <c r="S18" i="2"/>
  <c r="I30" i="2"/>
  <c r="K30" i="2" s="1"/>
  <c r="U7" i="2"/>
  <c r="U6" i="2"/>
  <c r="U4" i="2"/>
  <c r="U5" i="2"/>
  <c r="U17" i="2"/>
  <c r="I29" i="1"/>
  <c r="Q14" i="1"/>
  <c r="P13" i="1"/>
  <c r="O13" i="1"/>
  <c r="H61" i="1"/>
  <c r="G61" i="1"/>
  <c r="U18" i="2" l="1"/>
  <c r="I61" i="1"/>
  <c r="Q13" i="1"/>
</calcChain>
</file>

<file path=xl/sharedStrings.xml><?xml version="1.0" encoding="utf-8"?>
<sst xmlns="http://schemas.openxmlformats.org/spreadsheetml/2006/main" count="190" uniqueCount="108">
  <si>
    <t>Molecular species</t>
  </si>
  <si>
    <r>
      <t>Mean (nmol.mg</t>
    </r>
    <r>
      <rPr>
        <vertAlign val="superscript"/>
        <sz val="11"/>
        <rFont val="Calibri"/>
        <family val="2"/>
        <scheme val="minor"/>
      </rPr>
      <t>-1</t>
    </r>
    <r>
      <rPr>
        <sz val="11"/>
        <rFont val="Calibri"/>
        <family val="2"/>
        <scheme val="minor"/>
      </rPr>
      <t>)</t>
    </r>
    <r>
      <rPr>
        <vertAlign val="superscript"/>
        <sz val="11"/>
        <rFont val="Calibri"/>
        <family val="2"/>
        <scheme val="minor"/>
      </rPr>
      <t xml:space="preserve"> b</t>
    </r>
  </si>
  <si>
    <t>SD</t>
  </si>
  <si>
    <t>%RSD</t>
  </si>
  <si>
    <r>
      <t>Mean (nmol.mg</t>
    </r>
    <r>
      <rPr>
        <vertAlign val="superscript"/>
        <sz val="11"/>
        <rFont val="Calibri"/>
        <family val="2"/>
        <scheme val="minor"/>
      </rPr>
      <t>-1</t>
    </r>
    <r>
      <rPr>
        <sz val="11"/>
        <rFont val="Calibri"/>
        <family val="2"/>
        <scheme val="minor"/>
      </rPr>
      <t>)</t>
    </r>
  </si>
  <si>
    <t>PE(18:1/16:1)</t>
  </si>
  <si>
    <t>14:0</t>
  </si>
  <si>
    <t>N.D</t>
  </si>
  <si>
    <t>PE(18:1/18:1)</t>
  </si>
  <si>
    <t>16:0</t>
  </si>
  <si>
    <t>PE(18:1/18:2)</t>
  </si>
  <si>
    <t>16:1</t>
  </si>
  <si>
    <t>PE(18:1/18:3)</t>
  </si>
  <si>
    <t>16:2</t>
  </si>
  <si>
    <t>PE(18:2/18:3)</t>
  </si>
  <si>
    <t>16:3</t>
  </si>
  <si>
    <t>PE(18:3/18:3)</t>
  </si>
  <si>
    <t>16:4</t>
  </si>
  <si>
    <t>PG(16:0/16:0)</t>
  </si>
  <si>
    <t>18:0</t>
  </si>
  <si>
    <t>PG(16:1/16:0)</t>
  </si>
  <si>
    <t>18:1</t>
  </si>
  <si>
    <t>PG(18:1/16:0)</t>
  </si>
  <si>
    <t>18:2</t>
  </si>
  <si>
    <t>PG(18:2/16:0)</t>
  </si>
  <si>
    <t>18:3</t>
  </si>
  <si>
    <t>PG(18:3/16:0)</t>
  </si>
  <si>
    <t>18:4</t>
  </si>
  <si>
    <t>PG(18:4/16:0)</t>
  </si>
  <si>
    <t>20:0</t>
  </si>
  <si>
    <t>PG(16:1/18:1)</t>
  </si>
  <si>
    <t>20:1</t>
  </si>
  <si>
    <t>PG(16:1/18:2)</t>
  </si>
  <si>
    <t>20:2</t>
  </si>
  <si>
    <t>PG(16:1/18:3)</t>
  </si>
  <si>
    <t>20:5</t>
  </si>
  <si>
    <t>PG(18:1/18:1)</t>
  </si>
  <si>
    <t>22:6</t>
  </si>
  <si>
    <t>PG(18:1/18:2)</t>
  </si>
  <si>
    <t>PG(18:3/18:1)</t>
  </si>
  <si>
    <t>PG(18:3/18:2)</t>
  </si>
  <si>
    <t>PG(18:3/18:3)</t>
  </si>
  <si>
    <t>PC(16:0/18:2)</t>
  </si>
  <si>
    <t>PC(16:0/18:3)</t>
  </si>
  <si>
    <t>PC(18:1/18:3)</t>
  </si>
  <si>
    <t>PC(18:2/18:3)</t>
  </si>
  <si>
    <t>MGDG(18:3/16:3)</t>
  </si>
  <si>
    <t>MGDG(18:3/16:4)</t>
  </si>
  <si>
    <t>DGDG(18:2/16:0)</t>
  </si>
  <si>
    <t>DGDG(18:3/16:0)</t>
  </si>
  <si>
    <t>DGDG(16:1/18:1)</t>
  </si>
  <si>
    <t>DGDG(18:3/16:1)</t>
  </si>
  <si>
    <t>DGDG(18:1/16:2)</t>
  </si>
  <si>
    <t>DGDG(18:2/16:2)</t>
  </si>
  <si>
    <t>DGDG(18:3/16:2)</t>
  </si>
  <si>
    <t>DGDG(18:1/16:3)</t>
  </si>
  <si>
    <t>DGDG(18:2/16:3)</t>
  </si>
  <si>
    <t>DGDG(18:3/16:3)</t>
  </si>
  <si>
    <t>DGDG(16:4/18:2)</t>
  </si>
  <si>
    <t>DGDG(16:4/18:3)</t>
  </si>
  <si>
    <t>DGDG(18:3/18:1)</t>
  </si>
  <si>
    <t>DGDG(18:3/18:2)</t>
  </si>
  <si>
    <t>DGDG(18:3/18:3)</t>
  </si>
  <si>
    <t>SQDG(32:0)</t>
  </si>
  <si>
    <t>SQDG(32:1)</t>
  </si>
  <si>
    <t>SQDG(34:0)</t>
  </si>
  <si>
    <t>SQDG(34:1)</t>
  </si>
  <si>
    <t>SQDG(34:2)</t>
  </si>
  <si>
    <t>SQDG(34:3)</t>
  </si>
  <si>
    <t>SQDG(34:4)</t>
  </si>
  <si>
    <t>SQDG(36:1)</t>
  </si>
  <si>
    <t>SQDG(36:3)</t>
  </si>
  <si>
    <t>SQDG(36:4)</t>
  </si>
  <si>
    <t>SQDG(36:6)</t>
  </si>
  <si>
    <t>∑ PE</t>
  </si>
  <si>
    <t>∑ PG</t>
  </si>
  <si>
    <t>∑ PC</t>
  </si>
  <si>
    <t>∑ MGDG</t>
  </si>
  <si>
    <t>∑ DGDG</t>
  </si>
  <si>
    <t>∑ SQDG</t>
  </si>
  <si>
    <t>MW (Da)</t>
  </si>
  <si>
    <t>A</t>
  </si>
  <si>
    <t>B</t>
  </si>
  <si>
    <t>C</t>
  </si>
  <si>
    <t>D</t>
  </si>
  <si>
    <t>E</t>
  </si>
  <si>
    <t>PE(16:0/16:1)</t>
  </si>
  <si>
    <t>PE(16:1/16:1)</t>
  </si>
  <si>
    <t>PG(16:1/14:0)</t>
  </si>
  <si>
    <t>PG(16:0/16:1)</t>
  </si>
  <si>
    <t>PG(16:1/16:1)</t>
  </si>
  <si>
    <t>PG(18:1/16:1)</t>
  </si>
  <si>
    <t>PG(20:5/18:1)</t>
  </si>
  <si>
    <t>PC(20:5/16:1)</t>
  </si>
  <si>
    <t>PC(20:5/22:6)</t>
  </si>
  <si>
    <t>MGDG(20:5/20:2)</t>
  </si>
  <si>
    <t>DGDG(16:1/16:1)</t>
  </si>
  <si>
    <t>DGDG(20:5/16:1)</t>
  </si>
  <si>
    <t>DGDG(20:5/16:2)</t>
  </si>
  <si>
    <t>DGDG(20:5/20:0)</t>
  </si>
  <si>
    <t>SQDG(30:1)</t>
  </si>
  <si>
    <t>SQDG(32:2)</t>
  </si>
  <si>
    <t>SQDG(34:5)</t>
  </si>
  <si>
    <t>SQDG(36:5)</t>
  </si>
  <si>
    <t>SQDG(42:5)</t>
  </si>
  <si>
    <t>PLFA</t>
  </si>
  <si>
    <r>
      <t>DGDG(16:0_18:1)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</si>
  <si>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r>
      <t>DGDG(16:1_18:2)</t>
    </r>
    <r>
      <rPr>
        <vertAlign val="superscript"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</si>
</sst>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164" fontId="0" fillId="0" borderId="0" xfId="0" applyNumberFormat="1"/>
    <xf numFmtId="0" fontId="0" fillId="2" borderId="5" xfId="0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center"/>
    </xf>
    <xf numFmtId="9" fontId="5" fillId="2" borderId="8" xfId="2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164" fontId="0" fillId="3" borderId="0" xfId="2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2" fontId="0" fillId="3" borderId="7" xfId="0" applyNumberFormat="1" applyFill="1" applyBorder="1" applyAlignment="1">
      <alignment horizontal="right"/>
    </xf>
    <xf numFmtId="164" fontId="0" fillId="2" borderId="0" xfId="2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9" fontId="5" fillId="2" borderId="13" xfId="2" applyFon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9" fontId="5" fillId="2" borderId="18" xfId="2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right"/>
    </xf>
    <xf numFmtId="2" fontId="6" fillId="3" borderId="0" xfId="0" applyNumberFormat="1" applyFont="1" applyFill="1" applyBorder="1" applyAlignment="1">
      <alignment horizontal="center"/>
    </xf>
    <xf numFmtId="165" fontId="0" fillId="0" borderId="0" xfId="2" applyNumberFormat="1" applyFont="1"/>
    <xf numFmtId="0" fontId="0" fillId="3" borderId="14" xfId="0" applyFill="1" applyBorder="1" applyAlignment="1">
      <alignment horizontal="center"/>
    </xf>
    <xf numFmtId="0" fontId="0" fillId="2" borderId="19" xfId="0" applyFont="1" applyFill="1" applyBorder="1"/>
    <xf numFmtId="0" fontId="0" fillId="2" borderId="11" xfId="0" applyFont="1" applyFill="1" applyBorder="1"/>
    <xf numFmtId="16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right"/>
    </xf>
    <xf numFmtId="2" fontId="5" fillId="2" borderId="11" xfId="0" applyNumberFormat="1" applyFont="1" applyFill="1" applyBorder="1" applyAlignment="1">
      <alignment horizontal="center"/>
    </xf>
    <xf numFmtId="0" fontId="0" fillId="2" borderId="6" xfId="0" applyFont="1" applyFill="1" applyBorder="1"/>
    <xf numFmtId="0" fontId="0" fillId="2" borderId="0" xfId="0" applyFont="1" applyFill="1" applyBorder="1"/>
    <xf numFmtId="0" fontId="0" fillId="2" borderId="20" xfId="0" applyFont="1" applyFill="1" applyBorder="1"/>
    <xf numFmtId="0" fontId="0" fillId="2" borderId="16" xfId="0" applyFont="1" applyFill="1" applyBorder="1"/>
    <xf numFmtId="164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right"/>
    </xf>
    <xf numFmtId="2" fontId="5" fillId="2" borderId="16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right"/>
    </xf>
    <xf numFmtId="2" fontId="5" fillId="0" borderId="0" xfId="2" applyNumberFormat="1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9" fontId="0" fillId="0" borderId="0" xfId="0" applyNumberFormat="1" applyFill="1" applyBorder="1"/>
    <xf numFmtId="0" fontId="0" fillId="2" borderId="16" xfId="0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21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0" fontId="0" fillId="2" borderId="9" xfId="0" applyFill="1" applyBorder="1"/>
    <xf numFmtId="0" fontId="0" fillId="3" borderId="9" xfId="0" applyFill="1" applyBorder="1"/>
    <xf numFmtId="0" fontId="0" fillId="3" borderId="21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0" fontId="0" fillId="2" borderId="22" xfId="0" applyFont="1" applyFill="1" applyBorder="1"/>
    <xf numFmtId="0" fontId="0" fillId="2" borderId="21" xfId="0" applyFont="1" applyFill="1" applyBorder="1"/>
    <xf numFmtId="0" fontId="0" fillId="2" borderId="23" xfId="0" applyFont="1" applyFill="1" applyBorder="1"/>
    <xf numFmtId="164" fontId="5" fillId="2" borderId="16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9" fontId="0" fillId="0" borderId="0" xfId="2" applyFont="1" applyFill="1" applyBorder="1"/>
    <xf numFmtId="9" fontId="0" fillId="0" borderId="0" xfId="2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1" fontId="0" fillId="0" borderId="0" xfId="0" applyNumberFormat="1" applyFill="1" applyBorder="1"/>
    <xf numFmtId="2" fontId="3" fillId="0" borderId="0" xfId="1" applyNumberFormat="1" applyFont="1" applyFill="1" applyBorder="1"/>
    <xf numFmtId="2" fontId="0" fillId="3" borderId="14" xfId="0" applyNumberFormat="1" applyFill="1" applyBorder="1" applyAlignment="1">
      <alignment horizontal="right"/>
    </xf>
    <xf numFmtId="49" fontId="0" fillId="2" borderId="6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16" xfId="0" applyFill="1" applyBorder="1" applyAlignment="1"/>
    <xf numFmtId="49" fontId="0" fillId="3" borderId="6" xfId="0" applyNumberForma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64" fontId="0" fillId="2" borderId="7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164" fontId="0" fillId="3" borderId="7" xfId="2" applyNumberFormat="1" applyFont="1" applyFill="1" applyBorder="1" applyAlignment="1">
      <alignment horizontal="center"/>
    </xf>
    <xf numFmtId="164" fontId="0" fillId="2" borderId="7" xfId="2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39</xdr:row>
      <xdr:rowOff>80433</xdr:rowOff>
    </xdr:from>
    <xdr:ext cx="65" cy="17222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71113" y="722037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3"/>
  <sheetViews>
    <sheetView zoomScale="70" zoomScaleNormal="70" workbookViewId="0">
      <selection activeCell="K24" sqref="K24"/>
    </sheetView>
  </sheetViews>
  <sheetFormatPr baseColWidth="10" defaultColWidth="8.88671875" defaultRowHeight="14.4" x14ac:dyDescent="0.3"/>
  <cols>
    <col min="2" max="2" width="18.33203125" customWidth="1"/>
    <col min="3" max="3" width="11.21875" customWidth="1"/>
    <col min="7" max="7" width="19.6640625" customWidth="1"/>
    <col min="11" max="11" width="14.33203125" customWidth="1"/>
    <col min="15" max="15" width="17.6640625" customWidth="1"/>
  </cols>
  <sheetData>
    <row r="2" spans="2:17" ht="15" thickBot="1" x14ac:dyDescent="0.35">
      <c r="G2" s="1"/>
      <c r="H2" s="1"/>
    </row>
    <row r="3" spans="2:17" ht="16.2" x14ac:dyDescent="0.3">
      <c r="B3" s="97" t="s">
        <v>0</v>
      </c>
      <c r="C3" s="59" t="s">
        <v>80</v>
      </c>
      <c r="D3" s="99" t="s">
        <v>81</v>
      </c>
      <c r="E3" s="60" t="s">
        <v>82</v>
      </c>
      <c r="F3" s="102" t="s">
        <v>83</v>
      </c>
      <c r="G3" s="61" t="s">
        <v>4</v>
      </c>
      <c r="H3" s="3" t="s">
        <v>2</v>
      </c>
      <c r="I3" s="62" t="s">
        <v>3</v>
      </c>
      <c r="K3" s="2" t="s">
        <v>105</v>
      </c>
      <c r="L3" s="99" t="s">
        <v>81</v>
      </c>
      <c r="M3" s="60" t="s">
        <v>82</v>
      </c>
      <c r="N3" s="102" t="s">
        <v>83</v>
      </c>
      <c r="O3" s="61" t="s">
        <v>4</v>
      </c>
      <c r="P3" s="3" t="s">
        <v>2</v>
      </c>
      <c r="Q3" s="4" t="s">
        <v>3</v>
      </c>
    </row>
    <row r="4" spans="2:17" x14ac:dyDescent="0.3">
      <c r="B4" s="5" t="s">
        <v>5</v>
      </c>
      <c r="C4" s="6">
        <v>715</v>
      </c>
      <c r="D4" s="76">
        <v>2.0791245743212419E-2</v>
      </c>
      <c r="E4" s="7">
        <v>2.2132978974999308E-2</v>
      </c>
      <c r="F4" s="77">
        <v>3.515164553954226E-2</v>
      </c>
      <c r="G4" s="8">
        <f>AVERAGEA(D4:F4)</f>
        <v>2.6025290085917991E-2</v>
      </c>
      <c r="H4" s="9">
        <f>STDEVA(D4:F4)</f>
        <v>7.9320763306806076E-3</v>
      </c>
      <c r="I4" s="10">
        <f>H4/G4</f>
        <v>0.3047833973990004</v>
      </c>
      <c r="K4" s="11" t="s">
        <v>6</v>
      </c>
      <c r="L4" s="12">
        <v>0</v>
      </c>
      <c r="M4" s="12">
        <v>0</v>
      </c>
      <c r="N4" s="12">
        <v>0</v>
      </c>
      <c r="O4" s="98" t="s">
        <v>7</v>
      </c>
      <c r="P4" s="13" t="s">
        <v>7</v>
      </c>
      <c r="Q4" s="14" t="s">
        <v>7</v>
      </c>
    </row>
    <row r="5" spans="2:17" x14ac:dyDescent="0.3">
      <c r="B5" s="5" t="s">
        <v>8</v>
      </c>
      <c r="C5" s="6">
        <v>743</v>
      </c>
      <c r="D5" s="6">
        <v>0.01</v>
      </c>
      <c r="E5" s="7">
        <v>1.410930879172922E-2</v>
      </c>
      <c r="F5" s="77">
        <v>2.3994467418083559E-2</v>
      </c>
      <c r="G5" s="8">
        <f t="shared" ref="G5:G44" si="0">AVERAGEA(D5:F5)</f>
        <v>1.6034592069937594E-2</v>
      </c>
      <c r="H5" s="9">
        <f t="shared" ref="H5:H44" si="1">STDEVA(D5:F5)</f>
        <v>7.1931437045955225E-3</v>
      </c>
      <c r="I5" s="10">
        <f t="shared" ref="I5:I57" si="2">H5/G5</f>
        <v>0.44860160291084461</v>
      </c>
      <c r="K5" s="15" t="s">
        <v>9</v>
      </c>
      <c r="L5" s="16">
        <f>D10*2+D11+D12+D13+D14+D15+D24+D25+D30+D31+D32</f>
        <v>1.7042578758158797</v>
      </c>
      <c r="M5" s="16">
        <f>E10*2+E11+E12+E13+E14+E15+E24+E25+E30+E31+E32</f>
        <v>1.7508465749576869</v>
      </c>
      <c r="N5" s="16">
        <f>F10*2+F11+F12+F13+F14+F15+F24+F25+F30+F31+F32</f>
        <v>1.8311064590911608</v>
      </c>
      <c r="O5" s="22">
        <f>AVERAGEA(L5:N5)</f>
        <v>1.7620703032882423</v>
      </c>
      <c r="P5" s="17">
        <f>STDEVA(L5:N5)</f>
        <v>6.4164786510710559E-2</v>
      </c>
      <c r="Q5" s="18">
        <f>P5/O5</f>
        <v>3.6414430452048986E-2</v>
      </c>
    </row>
    <row r="6" spans="2:17" x14ac:dyDescent="0.3">
      <c r="B6" s="5" t="s">
        <v>10</v>
      </c>
      <c r="C6" s="6">
        <v>741</v>
      </c>
      <c r="D6" s="76">
        <v>5.522390944383572E-2</v>
      </c>
      <c r="E6" s="7">
        <v>6.7019415567642307E-2</v>
      </c>
      <c r="F6" s="77">
        <v>9.7567013011651299E-2</v>
      </c>
      <c r="G6" s="8">
        <f t="shared" si="0"/>
        <v>7.3270112674376442E-2</v>
      </c>
      <c r="H6" s="9">
        <f t="shared" si="1"/>
        <v>2.1852643219500728E-2</v>
      </c>
      <c r="I6" s="10">
        <f t="shared" si="2"/>
        <v>0.29824770867512118</v>
      </c>
      <c r="K6" s="15" t="s">
        <v>11</v>
      </c>
      <c r="L6" s="16">
        <f>D4+D11+D16+D17+D18+D33+D34+D35</f>
        <v>0.8771559585569787</v>
      </c>
      <c r="M6" s="16">
        <f>E4+E11+E16+E17+E18+E33+E34+E35</f>
        <v>0.90349656436650583</v>
      </c>
      <c r="N6" s="16">
        <f>F4+F11+F16+F17+F18+F33+F34+F35</f>
        <v>1.0417337309947119</v>
      </c>
      <c r="O6" s="22">
        <f t="shared" ref="O6:O14" si="3">AVERAGEA(L6:N6)</f>
        <v>0.94079541797273214</v>
      </c>
      <c r="P6" s="17">
        <f t="shared" ref="P6:P14" si="4">STDEVA(L6:N6)</f>
        <v>8.8401720319208718E-2</v>
      </c>
      <c r="Q6" s="18">
        <f t="shared" ref="Q6:Q14" si="5">P6/O6</f>
        <v>9.3964871246610321E-2</v>
      </c>
    </row>
    <row r="7" spans="2:17" x14ac:dyDescent="0.3">
      <c r="B7" s="5" t="s">
        <v>12</v>
      </c>
      <c r="C7" s="6">
        <v>739</v>
      </c>
      <c r="D7" s="76">
        <v>0.15465206946261875</v>
      </c>
      <c r="E7" s="7">
        <v>0.12827529327420731</v>
      </c>
      <c r="F7" s="77">
        <v>0.22153202687329729</v>
      </c>
      <c r="G7" s="8">
        <f t="shared" si="0"/>
        <v>0.16815312987004113</v>
      </c>
      <c r="H7" s="9">
        <f t="shared" si="1"/>
        <v>4.8071962353190445E-2</v>
      </c>
      <c r="I7" s="10">
        <f t="shared" si="2"/>
        <v>0.28588205518590915</v>
      </c>
      <c r="K7" s="15" t="s">
        <v>13</v>
      </c>
      <c r="L7" s="16">
        <f>D36+D37+D38</f>
        <v>0.28093156305381661</v>
      </c>
      <c r="M7" s="16">
        <f>E36+E37+E38</f>
        <v>0.32813459211368201</v>
      </c>
      <c r="N7" s="16">
        <f>F36+F37+F38</f>
        <v>0.34268277712823531</v>
      </c>
      <c r="O7" s="22">
        <f t="shared" si="3"/>
        <v>0.31724964409857798</v>
      </c>
      <c r="P7" s="17">
        <f t="shared" si="4"/>
        <v>3.2282575484072047E-2</v>
      </c>
      <c r="Q7" s="18">
        <f t="shared" si="5"/>
        <v>0.10175764129160374</v>
      </c>
    </row>
    <row r="8" spans="2:17" x14ac:dyDescent="0.3">
      <c r="B8" s="5" t="s">
        <v>14</v>
      </c>
      <c r="C8" s="6">
        <v>737</v>
      </c>
      <c r="D8" s="76">
        <v>0.2806947965394524</v>
      </c>
      <c r="E8" s="7">
        <v>0.25240522724696335</v>
      </c>
      <c r="F8" s="77">
        <v>0.45230925024888069</v>
      </c>
      <c r="G8" s="8">
        <f t="shared" si="0"/>
        <v>0.32846975801176548</v>
      </c>
      <c r="H8" s="9">
        <f t="shared" si="1"/>
        <v>0.1081768912977653</v>
      </c>
      <c r="I8" s="10">
        <f t="shared" si="2"/>
        <v>0.32933592411235163</v>
      </c>
      <c r="K8" s="15" t="s">
        <v>15</v>
      </c>
      <c r="L8" s="16">
        <f>D28+D39+D40+D41</f>
        <v>0.78043173596728288</v>
      </c>
      <c r="M8" s="16">
        <f>E28+E39+E40+E41</f>
        <v>0.60797543390491526</v>
      </c>
      <c r="N8" s="16">
        <f>F28+F39+F40+F41</f>
        <v>0.56598672820015661</v>
      </c>
      <c r="O8" s="22">
        <f t="shared" si="3"/>
        <v>0.65146463269078492</v>
      </c>
      <c r="P8" s="17">
        <f t="shared" si="4"/>
        <v>0.11364483335083164</v>
      </c>
      <c r="Q8" s="18">
        <f t="shared" si="5"/>
        <v>0.17444513124440433</v>
      </c>
    </row>
    <row r="9" spans="2:17" x14ac:dyDescent="0.3">
      <c r="B9" s="5" t="s">
        <v>16</v>
      </c>
      <c r="C9" s="6">
        <v>735</v>
      </c>
      <c r="D9" s="76">
        <v>0.20912789224312581</v>
      </c>
      <c r="E9" s="7">
        <v>0.16289014655160486</v>
      </c>
      <c r="F9" s="77">
        <v>0.29797883638274958</v>
      </c>
      <c r="G9" s="8">
        <f t="shared" si="0"/>
        <v>0.22333229172582678</v>
      </c>
      <c r="H9" s="9">
        <f t="shared" si="1"/>
        <v>6.8655387651457511E-2</v>
      </c>
      <c r="I9" s="10">
        <f t="shared" si="2"/>
        <v>0.30741361726472627</v>
      </c>
      <c r="K9" s="15" t="s">
        <v>17</v>
      </c>
      <c r="L9" s="19">
        <f>D29+D42+D43</f>
        <v>3.5881518313211278</v>
      </c>
      <c r="M9" s="19">
        <f>E29+E42+E43</f>
        <v>3.6463977507757845</v>
      </c>
      <c r="N9" s="19">
        <f>F29+F42+F43</f>
        <v>2.9335150301643553</v>
      </c>
      <c r="O9" s="22">
        <f t="shared" si="3"/>
        <v>3.3893548707537562</v>
      </c>
      <c r="P9" s="17">
        <f t="shared" si="4"/>
        <v>0.3958416564545818</v>
      </c>
      <c r="Q9" s="18">
        <f t="shared" si="5"/>
        <v>0.11678967577878643</v>
      </c>
    </row>
    <row r="10" spans="2:17" x14ac:dyDescent="0.3">
      <c r="B10" s="20" t="s">
        <v>18</v>
      </c>
      <c r="C10" s="21">
        <v>722</v>
      </c>
      <c r="D10" s="78">
        <v>2.6637111439341932E-2</v>
      </c>
      <c r="E10" s="19">
        <v>2.6367203313897497E-2</v>
      </c>
      <c r="F10" s="79">
        <v>3.1826562228341557E-2</v>
      </c>
      <c r="G10" s="22">
        <f t="shared" si="0"/>
        <v>2.8276958993860329E-2</v>
      </c>
      <c r="H10" s="17">
        <f t="shared" si="1"/>
        <v>3.0770074651721158E-3</v>
      </c>
      <c r="I10" s="18">
        <f t="shared" si="2"/>
        <v>0.10881677431580301</v>
      </c>
      <c r="K10" s="11" t="s">
        <v>19</v>
      </c>
      <c r="L10" s="23">
        <v>0</v>
      </c>
      <c r="M10" s="23">
        <v>0</v>
      </c>
      <c r="N10" s="23">
        <v>0</v>
      </c>
      <c r="O10" s="8" t="s">
        <v>7</v>
      </c>
      <c r="P10" s="9" t="s">
        <v>7</v>
      </c>
      <c r="Q10" s="14" t="s">
        <v>7</v>
      </c>
    </row>
    <row r="11" spans="2:17" x14ac:dyDescent="0.3">
      <c r="B11" s="20" t="s">
        <v>20</v>
      </c>
      <c r="C11" s="21">
        <v>720</v>
      </c>
      <c r="D11" s="78">
        <v>3.2981810396040145E-2</v>
      </c>
      <c r="E11" s="19">
        <v>3.4355656200554814E-2</v>
      </c>
      <c r="F11" s="79">
        <v>3.5875835586926655E-2</v>
      </c>
      <c r="G11" s="22">
        <f t="shared" si="0"/>
        <v>3.4404434061173869E-2</v>
      </c>
      <c r="H11" s="17">
        <f t="shared" si="1"/>
        <v>1.4476290654502463E-3</v>
      </c>
      <c r="I11" s="18">
        <f t="shared" si="2"/>
        <v>4.2076816693925108E-2</v>
      </c>
      <c r="K11" s="11" t="s">
        <v>21</v>
      </c>
      <c r="L11" s="23">
        <f>D4+D5*2+D6+D7+D12+D16+D19*2+D20+D21+D26+D30+D33+D36+D39+D44</f>
        <v>1.4433673096636146</v>
      </c>
      <c r="M11" s="23">
        <f>E4+E5*2+E6+E7+E12+E16+E19*2+E20+E21+E26+E30+E33+E36+E39+E44</f>
        <v>1.4335025156274386</v>
      </c>
      <c r="N11" s="23">
        <f>F4+F5*2+F6+F7+F12+F16+F19*2+F20+F21+F26+F30+F33+F36+F39+F44</f>
        <v>1.6651383596990368</v>
      </c>
      <c r="O11" s="8">
        <f t="shared" si="3"/>
        <v>1.5140027283300299</v>
      </c>
      <c r="P11" s="9">
        <f t="shared" si="4"/>
        <v>0.13098020019195755</v>
      </c>
      <c r="Q11" s="10">
        <f t="shared" si="5"/>
        <v>8.6512525863431486E-2</v>
      </c>
    </row>
    <row r="12" spans="2:17" x14ac:dyDescent="0.3">
      <c r="B12" s="20" t="s">
        <v>22</v>
      </c>
      <c r="C12" s="21">
        <v>748</v>
      </c>
      <c r="D12" s="78">
        <v>0.59205920172208015</v>
      </c>
      <c r="E12" s="19">
        <v>0.61738261985149601</v>
      </c>
      <c r="F12" s="79">
        <v>0.66826090927414017</v>
      </c>
      <c r="G12" s="22">
        <f t="shared" si="0"/>
        <v>0.62590091028257211</v>
      </c>
      <c r="H12" s="17">
        <f t="shared" si="1"/>
        <v>3.880845284681602E-2</v>
      </c>
      <c r="I12" s="18">
        <f t="shared" si="2"/>
        <v>6.2004148275316258E-2</v>
      </c>
      <c r="K12" s="11" t="s">
        <v>23</v>
      </c>
      <c r="L12" s="23">
        <f>D6+D8+D13+D20+D17+D22+D24+D27+D31+D34+D37+D40+D45</f>
        <v>1.5147267960885062</v>
      </c>
      <c r="M12" s="23">
        <f>E6+E8+E13+E20+E17+E22+E24+E27+E31+E34+E37+E40+E45</f>
        <v>1.42032298221481</v>
      </c>
      <c r="N12" s="23">
        <f>F6+F8+F13+F20+F17+F22+F24+F27+F31+F34+F37+F40+F45</f>
        <v>1.7387389484744356</v>
      </c>
      <c r="O12" s="8">
        <f t="shared" si="3"/>
        <v>1.5579295755925839</v>
      </c>
      <c r="P12" s="9">
        <f t="shared" si="4"/>
        <v>0.16354522924842907</v>
      </c>
      <c r="Q12" s="10">
        <f t="shared" si="5"/>
        <v>0.10497600906396681</v>
      </c>
    </row>
    <row r="13" spans="2:17" x14ac:dyDescent="0.3">
      <c r="B13" s="20" t="s">
        <v>24</v>
      </c>
      <c r="C13" s="21">
        <v>746</v>
      </c>
      <c r="D13" s="78">
        <v>0.33351354503174513</v>
      </c>
      <c r="E13" s="19">
        <v>0.36385317910520826</v>
      </c>
      <c r="F13" s="79">
        <v>0.40296764503569998</v>
      </c>
      <c r="G13" s="22">
        <f t="shared" si="0"/>
        <v>0.36677812305755114</v>
      </c>
      <c r="H13" s="17">
        <f t="shared" si="1"/>
        <v>3.4819311806569365E-2</v>
      </c>
      <c r="I13" s="18">
        <f t="shared" si="2"/>
        <v>9.4932902530573959E-2</v>
      </c>
      <c r="K13" s="11" t="s">
        <v>25</v>
      </c>
      <c r="L13" s="23">
        <f>D7+D8+D9*2+D14+D18+D21+D22+D23*2+D25+D26+D27+D28+D29+D32+D35+D38+D41+D43+D44+D45+D46*2</f>
        <v>7.0123859340092345</v>
      </c>
      <c r="M13" s="23">
        <f>E7+E8+E9*2+E14+E18+E21+E22+E23*2+E25+E26+E27+E28+E29+E32+E35+E38+E41+E43+E44+E45+E46*2</f>
        <v>6.6423269297495038</v>
      </c>
      <c r="N13" s="23">
        <f>F7+F8+F9*2+F14+F18+F21+F22+F23*2+F25+F26+F27+F28+F29+F32+F35+F38+F41+F43+F44+F45+F46*2</f>
        <v>6.4413842773836976</v>
      </c>
      <c r="O13" s="8">
        <f>AVERAGEA(L13:N13)</f>
        <v>6.6986990470474792</v>
      </c>
      <c r="P13" s="9">
        <f t="shared" si="4"/>
        <v>0.28964475599217976</v>
      </c>
      <c r="Q13" s="10">
        <f t="shared" si="5"/>
        <v>4.3238956394054409E-2</v>
      </c>
    </row>
    <row r="14" spans="2:17" x14ac:dyDescent="0.3">
      <c r="B14" s="20" t="s">
        <v>26</v>
      </c>
      <c r="C14" s="21">
        <v>744</v>
      </c>
      <c r="D14" s="78">
        <v>0.28345772251494339</v>
      </c>
      <c r="E14" s="19">
        <v>0.31239878893362466</v>
      </c>
      <c r="F14" s="79">
        <v>0.29365753322142063</v>
      </c>
      <c r="G14" s="22">
        <f t="shared" si="0"/>
        <v>0.29650468155666293</v>
      </c>
      <c r="H14" s="17">
        <f t="shared" si="1"/>
        <v>1.4679101525460774E-2</v>
      </c>
      <c r="I14" s="18">
        <f t="shared" si="2"/>
        <v>4.9507149257795292E-2</v>
      </c>
      <c r="K14" s="11" t="s">
        <v>27</v>
      </c>
      <c r="L14" s="7">
        <f>D15</f>
        <v>1.2244515302320114E-2</v>
      </c>
      <c r="M14" s="7">
        <f>E15</f>
        <v>1.1230382484954388E-2</v>
      </c>
      <c r="N14" s="7">
        <f>F15</f>
        <v>1.1790196451560963E-2</v>
      </c>
      <c r="O14" s="8">
        <f t="shared" si="3"/>
        <v>1.1755031412945156E-2</v>
      </c>
      <c r="P14" s="9">
        <f t="shared" si="4"/>
        <v>5.0798009584055045E-4</v>
      </c>
      <c r="Q14" s="10">
        <f t="shared" si="5"/>
        <v>4.3213844182597459E-2</v>
      </c>
    </row>
    <row r="15" spans="2:17" x14ac:dyDescent="0.3">
      <c r="B15" s="20" t="s">
        <v>28</v>
      </c>
      <c r="C15" s="21">
        <v>742</v>
      </c>
      <c r="D15" s="78">
        <v>1.2244515302320114E-2</v>
      </c>
      <c r="E15" s="19">
        <v>1.1230382484954388E-2</v>
      </c>
      <c r="F15" s="79">
        <v>1.1790196451560963E-2</v>
      </c>
      <c r="G15" s="22">
        <f t="shared" si="0"/>
        <v>1.1755031412945156E-2</v>
      </c>
      <c r="H15" s="17">
        <f t="shared" si="1"/>
        <v>5.0798009584055045E-4</v>
      </c>
      <c r="I15" s="18">
        <f t="shared" si="2"/>
        <v>4.3213844182597459E-2</v>
      </c>
      <c r="K15" s="15" t="s">
        <v>29</v>
      </c>
      <c r="L15" s="24">
        <v>0</v>
      </c>
      <c r="M15" s="24">
        <v>0</v>
      </c>
      <c r="N15" s="24">
        <v>0</v>
      </c>
      <c r="O15" s="22" t="s">
        <v>7</v>
      </c>
      <c r="P15" s="17" t="s">
        <v>7</v>
      </c>
      <c r="Q15" s="25" t="s">
        <v>7</v>
      </c>
    </row>
    <row r="16" spans="2:17" x14ac:dyDescent="0.3">
      <c r="B16" s="20" t="s">
        <v>30</v>
      </c>
      <c r="C16" s="21">
        <v>746</v>
      </c>
      <c r="D16" s="78">
        <v>0.10835671039341983</v>
      </c>
      <c r="E16" s="19">
        <v>0.11830587293326252</v>
      </c>
      <c r="F16" s="79">
        <v>0.12377107733571038</v>
      </c>
      <c r="G16" s="22">
        <f t="shared" si="0"/>
        <v>0.11681122022079758</v>
      </c>
      <c r="H16" s="17">
        <f t="shared" si="1"/>
        <v>7.8151242540380663E-3</v>
      </c>
      <c r="I16" s="18">
        <f t="shared" si="2"/>
        <v>6.6903883370671505E-2</v>
      </c>
      <c r="K16" s="15" t="s">
        <v>31</v>
      </c>
      <c r="L16" s="24">
        <v>0</v>
      </c>
      <c r="M16" s="24">
        <v>0</v>
      </c>
      <c r="N16" s="24">
        <v>0</v>
      </c>
      <c r="O16" s="22" t="s">
        <v>7</v>
      </c>
      <c r="P16" s="17" t="s">
        <v>7</v>
      </c>
      <c r="Q16" s="25" t="s">
        <v>7</v>
      </c>
    </row>
    <row r="17" spans="2:17" x14ac:dyDescent="0.3">
      <c r="B17" s="20" t="s">
        <v>32</v>
      </c>
      <c r="C17" s="21">
        <v>744</v>
      </c>
      <c r="D17" s="78">
        <v>7.4587568988986636E-2</v>
      </c>
      <c r="E17" s="19">
        <v>9.592279373100647E-2</v>
      </c>
      <c r="F17" s="79">
        <v>9.9251192330848198E-2</v>
      </c>
      <c r="G17" s="22">
        <f t="shared" si="0"/>
        <v>8.9920518350280434E-2</v>
      </c>
      <c r="H17" s="17">
        <f t="shared" si="1"/>
        <v>1.3382602938025763E-2</v>
      </c>
      <c r="I17" s="18">
        <f t="shared" si="2"/>
        <v>0.14882702172483669</v>
      </c>
      <c r="K17" s="15" t="s">
        <v>33</v>
      </c>
      <c r="L17" s="24">
        <v>0</v>
      </c>
      <c r="M17" s="24">
        <v>0</v>
      </c>
      <c r="N17" s="24">
        <v>0</v>
      </c>
      <c r="O17" s="22" t="s">
        <v>7</v>
      </c>
      <c r="P17" s="17" t="s">
        <v>7</v>
      </c>
      <c r="Q17" s="25" t="s">
        <v>7</v>
      </c>
    </row>
    <row r="18" spans="2:17" x14ac:dyDescent="0.3">
      <c r="B18" s="20" t="s">
        <v>34</v>
      </c>
      <c r="C18" s="21">
        <v>742</v>
      </c>
      <c r="D18" s="78">
        <v>0.31118394407550204</v>
      </c>
      <c r="E18" s="19">
        <v>0.28953642836559584</v>
      </c>
      <c r="F18" s="79">
        <v>0.31645530819489809</v>
      </c>
      <c r="G18" s="22">
        <f t="shared" si="0"/>
        <v>0.30572522687866532</v>
      </c>
      <c r="H18" s="17">
        <f t="shared" si="1"/>
        <v>1.4265507978771189E-2</v>
      </c>
      <c r="I18" s="18">
        <f t="shared" si="2"/>
        <v>4.6661206614895444E-2</v>
      </c>
      <c r="K18" s="15" t="s">
        <v>35</v>
      </c>
      <c r="L18" s="24">
        <v>0</v>
      </c>
      <c r="M18" s="24">
        <v>0</v>
      </c>
      <c r="N18" s="24">
        <v>0</v>
      </c>
      <c r="O18" s="22" t="s">
        <v>7</v>
      </c>
      <c r="P18" s="17" t="s">
        <v>7</v>
      </c>
      <c r="Q18" s="25" t="s">
        <v>7</v>
      </c>
    </row>
    <row r="19" spans="2:17" ht="15" thickBot="1" x14ac:dyDescent="0.35">
      <c r="B19" s="20" t="s">
        <v>36</v>
      </c>
      <c r="C19" s="21">
        <v>774</v>
      </c>
      <c r="D19" s="78">
        <v>1.1644483582283052E-2</v>
      </c>
      <c r="E19" s="19">
        <v>9.6484657732469788E-3</v>
      </c>
      <c r="F19" s="79">
        <v>1.4732337162268128E-2</v>
      </c>
      <c r="G19" s="22">
        <f t="shared" si="0"/>
        <v>1.2008428839266052E-2</v>
      </c>
      <c r="H19" s="17">
        <f t="shared" si="1"/>
        <v>2.561401801277432E-3</v>
      </c>
      <c r="I19" s="18">
        <f t="shared" si="2"/>
        <v>0.21330032725863105</v>
      </c>
      <c r="K19" s="27" t="s">
        <v>37</v>
      </c>
      <c r="L19" s="56">
        <v>0</v>
      </c>
      <c r="M19" s="56">
        <v>0</v>
      </c>
      <c r="N19" s="56">
        <v>0</v>
      </c>
      <c r="O19" s="44" t="s">
        <v>7</v>
      </c>
      <c r="P19" s="45" t="s">
        <v>7</v>
      </c>
      <c r="Q19" s="57" t="s">
        <v>7</v>
      </c>
    </row>
    <row r="20" spans="2:17" x14ac:dyDescent="0.3">
      <c r="B20" s="20" t="s">
        <v>38</v>
      </c>
      <c r="C20" s="21">
        <v>772</v>
      </c>
      <c r="D20" s="78">
        <v>1.6152878727166812E-2</v>
      </c>
      <c r="E20" s="19">
        <v>1.3339310200399116E-2</v>
      </c>
      <c r="F20" s="79">
        <v>1.1812320254557333E-2</v>
      </c>
      <c r="G20" s="22">
        <f t="shared" si="0"/>
        <v>1.3768169727374421E-2</v>
      </c>
      <c r="H20" s="17">
        <f t="shared" si="1"/>
        <v>2.2018293153520311E-3</v>
      </c>
      <c r="I20" s="18">
        <f t="shared" si="2"/>
        <v>0.15992171501011254</v>
      </c>
      <c r="K20" s="46"/>
      <c r="L20" s="47"/>
      <c r="M20" s="47"/>
      <c r="N20" s="47"/>
      <c r="O20" s="48"/>
      <c r="P20" s="49"/>
      <c r="Q20" s="50"/>
    </row>
    <row r="21" spans="2:17" x14ac:dyDescent="0.3">
      <c r="B21" s="20" t="s">
        <v>39</v>
      </c>
      <c r="C21" s="21">
        <v>770</v>
      </c>
      <c r="D21" s="78">
        <v>1.5897061844621464E-2</v>
      </c>
      <c r="E21" s="19">
        <v>1.4629953383385116E-2</v>
      </c>
      <c r="F21" s="79">
        <v>1.3220792799229733E-2</v>
      </c>
      <c r="G21" s="22">
        <f t="shared" si="0"/>
        <v>1.4582602675745437E-2</v>
      </c>
      <c r="H21" s="17">
        <f t="shared" si="1"/>
        <v>1.3387627003939029E-3</v>
      </c>
      <c r="I21" s="18">
        <f t="shared" si="2"/>
        <v>9.1805470543375942E-2</v>
      </c>
      <c r="K21" s="46"/>
      <c r="L21" s="47"/>
      <c r="M21" s="47"/>
      <c r="N21" s="47"/>
      <c r="O21" s="48"/>
      <c r="P21" s="49"/>
      <c r="Q21" s="50"/>
    </row>
    <row r="22" spans="2:17" x14ac:dyDescent="0.3">
      <c r="B22" s="20" t="s">
        <v>40</v>
      </c>
      <c r="C22" s="21">
        <v>768</v>
      </c>
      <c r="D22" s="78">
        <v>8.0348942928126135E-3</v>
      </c>
      <c r="E22" s="19">
        <v>1.3012084856906244E-2</v>
      </c>
      <c r="F22" s="79">
        <v>1.1900815096114471E-2</v>
      </c>
      <c r="G22" s="22">
        <f t="shared" si="0"/>
        <v>1.0982598081944442E-2</v>
      </c>
      <c r="H22" s="17">
        <f t="shared" si="1"/>
        <v>2.6125559021117919E-3</v>
      </c>
      <c r="I22" s="18">
        <f t="shared" si="2"/>
        <v>0.23788140862651375</v>
      </c>
      <c r="K22" s="46"/>
      <c r="L22" s="47"/>
      <c r="M22" s="47"/>
      <c r="N22" s="47"/>
      <c r="O22" s="48"/>
      <c r="P22" s="49"/>
      <c r="Q22" s="50"/>
    </row>
    <row r="23" spans="2:17" x14ac:dyDescent="0.3">
      <c r="B23" s="20" t="s">
        <v>41</v>
      </c>
      <c r="C23" s="21">
        <v>766</v>
      </c>
      <c r="D23" s="78">
        <v>6.251799240926904E-3</v>
      </c>
      <c r="E23" s="19">
        <v>1.2103083051746864E-2</v>
      </c>
      <c r="F23" s="79">
        <v>1.1119090156345641E-2</v>
      </c>
      <c r="G23" s="22">
        <f t="shared" si="0"/>
        <v>9.8246574830064704E-3</v>
      </c>
      <c r="H23" s="17">
        <f t="shared" si="1"/>
        <v>3.1330572158910432E-3</v>
      </c>
      <c r="I23" s="18">
        <f t="shared" si="2"/>
        <v>0.31889734795439278</v>
      </c>
      <c r="K23" s="46"/>
      <c r="L23" s="51"/>
      <c r="M23" s="51"/>
      <c r="N23" s="51"/>
      <c r="O23" s="52"/>
      <c r="P23" s="49"/>
      <c r="Q23" s="50"/>
    </row>
    <row r="24" spans="2:17" x14ac:dyDescent="0.3">
      <c r="B24" s="5" t="s">
        <v>42</v>
      </c>
      <c r="C24" s="6">
        <v>758</v>
      </c>
      <c r="D24" s="76">
        <v>5.0981186133956099E-3</v>
      </c>
      <c r="E24" s="7">
        <v>4.0161157475716667E-3</v>
      </c>
      <c r="F24" s="77">
        <v>5.8210276759257645E-3</v>
      </c>
      <c r="G24" s="8">
        <f>0.01</f>
        <v>0.01</v>
      </c>
      <c r="H24" s="9">
        <f t="shared" si="1"/>
        <v>9.0839003952545628E-4</v>
      </c>
      <c r="I24" s="10">
        <f t="shared" si="2"/>
        <v>9.0839003952545627E-2</v>
      </c>
      <c r="K24" s="53"/>
      <c r="L24" s="53"/>
      <c r="M24" s="53"/>
      <c r="N24" s="53"/>
      <c r="O24" s="53"/>
      <c r="P24" s="53"/>
      <c r="Q24" s="53"/>
    </row>
    <row r="25" spans="2:17" x14ac:dyDescent="0.3">
      <c r="B25" s="5" t="s">
        <v>43</v>
      </c>
      <c r="C25" s="6">
        <v>756</v>
      </c>
      <c r="D25" s="76">
        <v>8.5039965600893344E-2</v>
      </c>
      <c r="E25" s="7">
        <v>5.1877631654521403E-2</v>
      </c>
      <c r="F25" s="77">
        <v>7.3490202333873544E-2</v>
      </c>
      <c r="G25" s="8">
        <f t="shared" si="0"/>
        <v>7.0135933196429426E-2</v>
      </c>
      <c r="H25" s="9">
        <f t="shared" si="1"/>
        <v>1.6833699512510063E-2</v>
      </c>
      <c r="I25" s="10">
        <f t="shared" si="2"/>
        <v>0.24001533515443488</v>
      </c>
      <c r="K25" s="53"/>
      <c r="L25" s="54"/>
      <c r="M25" s="54"/>
      <c r="N25" s="54"/>
      <c r="O25" s="53"/>
      <c r="P25" s="53"/>
      <c r="Q25" s="53"/>
    </row>
    <row r="26" spans="2:17" x14ac:dyDescent="0.3">
      <c r="B26" s="5" t="s">
        <v>44</v>
      </c>
      <c r="C26" s="6">
        <v>782</v>
      </c>
      <c r="D26" s="76">
        <v>8.0122546627178867E-2</v>
      </c>
      <c r="E26" s="7">
        <v>4.7855924600703995E-2</v>
      </c>
      <c r="F26" s="77">
        <v>9.5274371650578116E-2</v>
      </c>
      <c r="G26" s="8">
        <f t="shared" si="0"/>
        <v>7.441761429282033E-2</v>
      </c>
      <c r="H26" s="9">
        <f t="shared" si="1"/>
        <v>2.4218525344457637E-2</v>
      </c>
      <c r="I26" s="10">
        <f t="shared" si="2"/>
        <v>0.32544076526240096</v>
      </c>
      <c r="K26" s="53"/>
      <c r="L26" s="55"/>
      <c r="M26" s="55"/>
      <c r="N26" s="55"/>
      <c r="O26" s="54"/>
      <c r="P26" s="53"/>
      <c r="Q26" s="53"/>
    </row>
    <row r="27" spans="2:17" x14ac:dyDescent="0.3">
      <c r="B27" s="5" t="s">
        <v>45</v>
      </c>
      <c r="C27" s="6">
        <v>780</v>
      </c>
      <c r="D27" s="76">
        <v>0.27130230984916326</v>
      </c>
      <c r="E27" s="7">
        <v>0.19134118612184245</v>
      </c>
      <c r="F27" s="77">
        <v>0.21766549298127172</v>
      </c>
      <c r="G27" s="8">
        <f t="shared" si="0"/>
        <v>0.22676966298409248</v>
      </c>
      <c r="H27" s="9">
        <f t="shared" si="1"/>
        <v>4.0750579879483592E-2</v>
      </c>
      <c r="I27" s="10">
        <f t="shared" si="2"/>
        <v>0.17970031503879855</v>
      </c>
    </row>
    <row r="28" spans="2:17" x14ac:dyDescent="0.3">
      <c r="B28" s="20" t="s">
        <v>46</v>
      </c>
      <c r="C28" s="21">
        <v>746</v>
      </c>
      <c r="D28" s="80">
        <f>0.0442865940548306*5</f>
        <v>0.22143297027415298</v>
      </c>
      <c r="E28" s="29">
        <f>0.0270622198774347*5</f>
        <v>0.13531109938717351</v>
      </c>
      <c r="F28" s="81">
        <f>0.0197991517795963*5</f>
        <v>9.8995758897981512E-2</v>
      </c>
      <c r="G28" s="30">
        <f t="shared" si="0"/>
        <v>0.15191327618643599</v>
      </c>
      <c r="H28" s="31">
        <f t="shared" si="1"/>
        <v>6.2884353286400296E-2</v>
      </c>
      <c r="I28" s="18">
        <f t="shared" si="2"/>
        <v>0.41394902976896697</v>
      </c>
    </row>
    <row r="29" spans="2:17" x14ac:dyDescent="0.3">
      <c r="B29" s="20" t="s">
        <v>47</v>
      </c>
      <c r="C29" s="21">
        <v>744</v>
      </c>
      <c r="D29" s="80">
        <f>0.673508312259665*5</f>
        <v>3.3675415612983253</v>
      </c>
      <c r="E29" s="29">
        <f>0.679003359853312*5</f>
        <v>3.3950167992665596</v>
      </c>
      <c r="F29" s="81">
        <f>0.547639202970591*5</f>
        <v>2.7381960148529547</v>
      </c>
      <c r="G29" s="30">
        <f t="shared" si="0"/>
        <v>3.1669181251392797</v>
      </c>
      <c r="H29" s="31">
        <f t="shared" si="1"/>
        <v>0.37153829958918466</v>
      </c>
      <c r="I29" s="18">
        <f t="shared" si="2"/>
        <v>0.11731856805513233</v>
      </c>
    </row>
    <row r="30" spans="2:17" ht="16.2" x14ac:dyDescent="0.3">
      <c r="B30" s="5" t="s">
        <v>106</v>
      </c>
      <c r="C30" s="6">
        <v>918</v>
      </c>
      <c r="D30" s="76">
        <v>9.3064990750218027E-2</v>
      </c>
      <c r="E30" s="7">
        <v>9.6775484276477253E-2</v>
      </c>
      <c r="F30" s="77">
        <v>7.8184307584322363E-2</v>
      </c>
      <c r="G30" s="8">
        <f t="shared" si="0"/>
        <v>8.9341594203672547E-2</v>
      </c>
      <c r="H30" s="9">
        <f t="shared" si="1"/>
        <v>9.8389899929744278E-3</v>
      </c>
      <c r="I30" s="10">
        <f t="shared" si="2"/>
        <v>0.11012776390070257</v>
      </c>
    </row>
    <row r="31" spans="2:17" x14ac:dyDescent="0.3">
      <c r="B31" s="5" t="s">
        <v>48</v>
      </c>
      <c r="C31" s="6">
        <v>916</v>
      </c>
      <c r="D31" s="76">
        <v>8.1068150614690179E-2</v>
      </c>
      <c r="E31" s="7">
        <v>7.9397544410252735E-2</v>
      </c>
      <c r="F31" s="77">
        <v>7.9282031386248231E-2</v>
      </c>
      <c r="G31" s="8">
        <f t="shared" si="0"/>
        <v>7.9915908803730382E-2</v>
      </c>
      <c r="H31" s="9">
        <f t="shared" si="1"/>
        <v>9.9954074847982146E-4</v>
      </c>
      <c r="I31" s="10">
        <f t="shared" si="2"/>
        <v>1.2507406390567933E-2</v>
      </c>
    </row>
    <row r="32" spans="2:17" x14ac:dyDescent="0.3">
      <c r="B32" s="5" t="s">
        <v>49</v>
      </c>
      <c r="C32" s="6">
        <v>914</v>
      </c>
      <c r="D32" s="76">
        <v>0.13245563239086994</v>
      </c>
      <c r="E32" s="7">
        <v>0.12682476566523088</v>
      </c>
      <c r="F32" s="77">
        <v>0.11812364608435959</v>
      </c>
      <c r="G32" s="8">
        <f t="shared" si="0"/>
        <v>0.12580134804682014</v>
      </c>
      <c r="H32" s="9">
        <f t="shared" si="1"/>
        <v>7.220595237842597E-3</v>
      </c>
      <c r="I32" s="10">
        <f t="shared" si="2"/>
        <v>5.7396803372530399E-2</v>
      </c>
    </row>
    <row r="33" spans="2:9" x14ac:dyDescent="0.3">
      <c r="B33" s="5" t="s">
        <v>50</v>
      </c>
      <c r="C33" s="6">
        <v>916</v>
      </c>
      <c r="D33" s="76">
        <v>0.10794259048456152</v>
      </c>
      <c r="E33" s="7">
        <v>8.2153255966622388E-2</v>
      </c>
      <c r="F33" s="77">
        <v>0.1082406542545002</v>
      </c>
      <c r="G33" s="8">
        <f t="shared" si="0"/>
        <v>9.9445500235228038E-2</v>
      </c>
      <c r="H33" s="9">
        <f t="shared" si="1"/>
        <v>1.4976264366876669E-2</v>
      </c>
      <c r="I33" s="10">
        <f t="shared" si="2"/>
        <v>0.15059770760317828</v>
      </c>
    </row>
    <row r="34" spans="2:9" ht="16.2" x14ac:dyDescent="0.3">
      <c r="B34" s="5" t="s">
        <v>107</v>
      </c>
      <c r="C34" s="6">
        <v>914</v>
      </c>
      <c r="D34" s="76">
        <v>6.766412162874616E-2</v>
      </c>
      <c r="E34" s="7">
        <v>8.0219719132958403E-2</v>
      </c>
      <c r="F34" s="77">
        <v>0.10321740577969399</v>
      </c>
      <c r="G34" s="8">
        <f t="shared" si="0"/>
        <v>8.3700415513799517E-2</v>
      </c>
      <c r="H34" s="9">
        <f t="shared" si="1"/>
        <v>1.8030403183268293E-2</v>
      </c>
      <c r="I34" s="10">
        <f t="shared" si="2"/>
        <v>0.21541593399014439</v>
      </c>
    </row>
    <row r="35" spans="2:9" x14ac:dyDescent="0.3">
      <c r="B35" s="5" t="s">
        <v>51</v>
      </c>
      <c r="C35" s="6">
        <v>912</v>
      </c>
      <c r="D35" s="76">
        <v>0.15364796684650997</v>
      </c>
      <c r="E35" s="7">
        <v>0.18086985906150616</v>
      </c>
      <c r="F35" s="77">
        <v>0.21977061197259201</v>
      </c>
      <c r="G35" s="8">
        <f t="shared" si="0"/>
        <v>0.18476281262686936</v>
      </c>
      <c r="H35" s="9">
        <f t="shared" si="1"/>
        <v>3.3232775466608383E-2</v>
      </c>
      <c r="I35" s="10">
        <f t="shared" si="2"/>
        <v>0.17986723082486494</v>
      </c>
    </row>
    <row r="36" spans="2:9" x14ac:dyDescent="0.3">
      <c r="B36" s="5" t="s">
        <v>52</v>
      </c>
      <c r="C36" s="6">
        <v>914</v>
      </c>
      <c r="D36" s="76">
        <v>6.4338164489877295E-2</v>
      </c>
      <c r="E36" s="7">
        <v>5.6999729672259213E-2</v>
      </c>
      <c r="F36" s="77">
        <v>6.6996712750741483E-2</v>
      </c>
      <c r="G36" s="8">
        <f t="shared" si="0"/>
        <v>6.2778202304292666E-2</v>
      </c>
      <c r="H36" s="9">
        <f t="shared" si="1"/>
        <v>5.1778402044873597E-3</v>
      </c>
      <c r="I36" s="10">
        <f t="shared" si="2"/>
        <v>8.2478312765150774E-2</v>
      </c>
    </row>
    <row r="37" spans="2:9" x14ac:dyDescent="0.3">
      <c r="B37" s="5" t="s">
        <v>53</v>
      </c>
      <c r="C37" s="6">
        <v>912</v>
      </c>
      <c r="D37" s="76">
        <v>7.8502805594184114E-2</v>
      </c>
      <c r="E37" s="7">
        <v>6.8005896726102744E-2</v>
      </c>
      <c r="F37" s="77">
        <v>8.8696984334929979E-2</v>
      </c>
      <c r="G37" s="8">
        <f t="shared" si="0"/>
        <v>7.8401895551738945E-2</v>
      </c>
      <c r="H37" s="9">
        <f t="shared" si="1"/>
        <v>1.0345912900104181E-2</v>
      </c>
      <c r="I37" s="10">
        <f t="shared" si="2"/>
        <v>0.13195998422355376</v>
      </c>
    </row>
    <row r="38" spans="2:9" x14ac:dyDescent="0.3">
      <c r="B38" s="5" t="s">
        <v>54</v>
      </c>
      <c r="C38" s="6">
        <v>910</v>
      </c>
      <c r="D38" s="76">
        <v>0.13809059296975518</v>
      </c>
      <c r="E38" s="7">
        <v>0.20312896571532008</v>
      </c>
      <c r="F38" s="77">
        <v>0.18698908004256384</v>
      </c>
      <c r="G38" s="8">
        <f t="shared" si="0"/>
        <v>0.17606954624254637</v>
      </c>
      <c r="H38" s="9">
        <f t="shared" si="1"/>
        <v>3.3866275941636298E-2</v>
      </c>
      <c r="I38" s="10">
        <f t="shared" si="2"/>
        <v>0.19234601703910495</v>
      </c>
    </row>
    <row r="39" spans="2:9" x14ac:dyDescent="0.3">
      <c r="B39" s="5" t="s">
        <v>55</v>
      </c>
      <c r="C39" s="6">
        <v>912</v>
      </c>
      <c r="D39" s="76">
        <v>7.5869025361251702E-2</v>
      </c>
      <c r="E39" s="7">
        <v>8.2796388533970616E-2</v>
      </c>
      <c r="F39" s="77">
        <v>5.7672919210062859E-2</v>
      </c>
      <c r="G39" s="8">
        <f t="shared" si="0"/>
        <v>7.2112777701761721E-2</v>
      </c>
      <c r="H39" s="9">
        <f t="shared" si="1"/>
        <v>1.2976102075619712E-2</v>
      </c>
      <c r="I39" s="10">
        <f t="shared" si="2"/>
        <v>0.17994178686730444</v>
      </c>
    </row>
    <row r="40" spans="2:9" x14ac:dyDescent="0.3">
      <c r="B40" s="5" t="s">
        <v>56</v>
      </c>
      <c r="C40" s="6">
        <v>910</v>
      </c>
      <c r="D40" s="76">
        <v>0.143935185792642</v>
      </c>
      <c r="E40" s="7">
        <v>0.10121404205451394</v>
      </c>
      <c r="F40" s="77">
        <v>0.111416438946829</v>
      </c>
      <c r="G40" s="8">
        <f t="shared" si="0"/>
        <v>0.11885522226466165</v>
      </c>
      <c r="H40" s="9">
        <f t="shared" si="1"/>
        <v>2.2310886434893155E-2</v>
      </c>
      <c r="I40" s="10">
        <f t="shared" si="2"/>
        <v>0.18771481816097438</v>
      </c>
    </row>
    <row r="41" spans="2:9" x14ac:dyDescent="0.3">
      <c r="B41" s="5" t="s">
        <v>57</v>
      </c>
      <c r="C41" s="6">
        <v>908</v>
      </c>
      <c r="D41" s="76">
        <v>0.33919455453923619</v>
      </c>
      <c r="E41" s="7">
        <v>0.28865390392925727</v>
      </c>
      <c r="F41" s="77">
        <v>0.29790161114528324</v>
      </c>
      <c r="G41" s="8">
        <f t="shared" si="0"/>
        <v>0.30858335653792557</v>
      </c>
      <c r="H41" s="9">
        <f t="shared" si="1"/>
        <v>2.6910297369128373E-2</v>
      </c>
      <c r="I41" s="10">
        <f t="shared" si="2"/>
        <v>8.7205926045532012E-2</v>
      </c>
    </row>
    <row r="42" spans="2:9" x14ac:dyDescent="0.3">
      <c r="B42" s="5" t="s">
        <v>58</v>
      </c>
      <c r="C42" s="6">
        <v>908</v>
      </c>
      <c r="D42" s="76">
        <v>1.7519931616851593E-2</v>
      </c>
      <c r="E42" s="7">
        <v>2.335554447784749E-2</v>
      </c>
      <c r="F42" s="77">
        <v>1.7277316686636214E-2</v>
      </c>
      <c r="G42" s="8">
        <f t="shared" si="0"/>
        <v>1.9384264260445098E-2</v>
      </c>
      <c r="H42" s="9">
        <f t="shared" si="1"/>
        <v>3.4413682489584777E-3</v>
      </c>
      <c r="I42" s="10">
        <f t="shared" si="2"/>
        <v>0.17753411750482698</v>
      </c>
    </row>
    <row r="43" spans="2:9" x14ac:dyDescent="0.3">
      <c r="B43" s="5" t="s">
        <v>59</v>
      </c>
      <c r="C43" s="6">
        <v>906</v>
      </c>
      <c r="D43" s="76">
        <v>0.20309033840595073</v>
      </c>
      <c r="E43" s="7">
        <v>0.22802540703137747</v>
      </c>
      <c r="F43" s="77">
        <v>0.17804169862476457</v>
      </c>
      <c r="G43" s="8">
        <f t="shared" si="0"/>
        <v>0.20305248135403095</v>
      </c>
      <c r="H43" s="9">
        <f t="shared" si="1"/>
        <v>2.4991875707649703E-2</v>
      </c>
      <c r="I43" s="10">
        <f t="shared" si="2"/>
        <v>0.12308086826122192</v>
      </c>
    </row>
    <row r="44" spans="2:9" x14ac:dyDescent="0.3">
      <c r="B44" s="5" t="s">
        <v>60</v>
      </c>
      <c r="C44" s="6">
        <v>940</v>
      </c>
      <c r="D44" s="76">
        <v>1.5607947449005861E-2</v>
      </c>
      <c r="E44" s="7">
        <v>3.8320739262060706E-2</v>
      </c>
      <c r="F44" s="77">
        <v>0.01</v>
      </c>
      <c r="G44" s="8">
        <f t="shared" si="0"/>
        <v>2.1309562237022187E-2</v>
      </c>
      <c r="H44" s="9">
        <f t="shared" si="1"/>
        <v>1.4996578825872312E-2</v>
      </c>
      <c r="I44" s="10">
        <f t="shared" si="2"/>
        <v>0.70374879873496377</v>
      </c>
    </row>
    <row r="45" spans="2:9" x14ac:dyDescent="0.3">
      <c r="B45" s="5" t="s">
        <v>61</v>
      </c>
      <c r="C45" s="6">
        <v>938</v>
      </c>
      <c r="D45" s="76">
        <v>9.8948510971685721E-2</v>
      </c>
      <c r="E45" s="7">
        <v>9.0576467313442405E-2</v>
      </c>
      <c r="F45" s="77">
        <v>5.6831331391784756E-2</v>
      </c>
      <c r="G45" s="8">
        <f>AVERAGEA(E45:F45)</f>
        <v>7.370389935261358E-2</v>
      </c>
      <c r="H45" s="9">
        <f>STDEVA(E45:F45)</f>
        <v>2.3861414442265867E-2</v>
      </c>
      <c r="I45" s="10">
        <f t="shared" si="2"/>
        <v>0.32374697474428438</v>
      </c>
    </row>
    <row r="46" spans="2:9" x14ac:dyDescent="0.3">
      <c r="B46" s="5" t="s">
        <v>62</v>
      </c>
      <c r="C46" s="6">
        <v>936</v>
      </c>
      <c r="D46" s="76">
        <v>0.2106155825442261</v>
      </c>
      <c r="E46" s="7">
        <v>0.15213997273656163</v>
      </c>
      <c r="F46" s="77">
        <v>0.111416438946829</v>
      </c>
      <c r="G46" s="8">
        <f>AVERAGEA(E46:F46)</f>
        <v>0.13177820584169531</v>
      </c>
      <c r="H46" s="9">
        <f>STDEVA(E46:F46)</f>
        <v>2.8795886896599399E-2</v>
      </c>
      <c r="I46" s="10">
        <f t="shared" si="2"/>
        <v>0.21851782480019341</v>
      </c>
    </row>
    <row r="47" spans="2:9" x14ac:dyDescent="0.3">
      <c r="B47" s="20" t="s">
        <v>63</v>
      </c>
      <c r="C47" s="21">
        <v>795</v>
      </c>
      <c r="D47" s="78">
        <v>0.41971340922530426</v>
      </c>
      <c r="E47" s="19">
        <v>0.40370780315025845</v>
      </c>
      <c r="F47" s="79">
        <v>0.61772803768200402</v>
      </c>
      <c r="G47" s="22">
        <f>AVERAGEA(D47:F47)</f>
        <v>0.48038308335252222</v>
      </c>
      <c r="H47" s="17">
        <f>STDEVA(D47:F47)</f>
        <v>0.11921313776712281</v>
      </c>
      <c r="I47" s="18">
        <f t="shared" si="2"/>
        <v>0.24816264747532743</v>
      </c>
    </row>
    <row r="48" spans="2:9" x14ac:dyDescent="0.3">
      <c r="B48" s="20" t="s">
        <v>64</v>
      </c>
      <c r="C48" s="21">
        <v>793</v>
      </c>
      <c r="D48" s="78">
        <v>7.9333889713470385E-2</v>
      </c>
      <c r="E48" s="19">
        <v>6.9828285250922301E-2</v>
      </c>
      <c r="F48" s="79">
        <v>7.1237861206166292E-2</v>
      </c>
      <c r="G48" s="22">
        <f t="shared" ref="G48:G57" si="6">AVERAGEA(D48:F48)</f>
        <v>7.3466678723519654E-2</v>
      </c>
      <c r="H48" s="17">
        <f t="shared" ref="H48:H57" si="7">STDEVA(D48:F48)</f>
        <v>5.1298001612001837E-3</v>
      </c>
      <c r="I48" s="18">
        <f t="shared" si="2"/>
        <v>6.9824854618859025E-2</v>
      </c>
    </row>
    <row r="49" spans="2:11" x14ac:dyDescent="0.3">
      <c r="B49" s="20" t="s">
        <v>65</v>
      </c>
      <c r="C49" s="21">
        <v>823</v>
      </c>
      <c r="D49" s="78">
        <v>5.9665101493335058E-2</v>
      </c>
      <c r="E49" s="19">
        <v>5.0266786897433247E-2</v>
      </c>
      <c r="F49" s="79">
        <v>5.6452519292347757E-2</v>
      </c>
      <c r="G49" s="22">
        <f t="shared" si="6"/>
        <v>5.5461469227705361E-2</v>
      </c>
      <c r="H49" s="17">
        <f t="shared" si="7"/>
        <v>4.7768938112392701E-3</v>
      </c>
      <c r="I49" s="18">
        <f t="shared" si="2"/>
        <v>8.6129954322468769E-2</v>
      </c>
    </row>
    <row r="50" spans="2:11" x14ac:dyDescent="0.3">
      <c r="B50" s="20" t="s">
        <v>66</v>
      </c>
      <c r="C50" s="21">
        <v>821</v>
      </c>
      <c r="D50" s="78">
        <v>0.85808460859446289</v>
      </c>
      <c r="E50" s="19">
        <v>0.84166093428582422</v>
      </c>
      <c r="F50" s="79">
        <v>1.0716420228368222</v>
      </c>
      <c r="G50" s="22">
        <f t="shared" si="6"/>
        <v>0.92379585523903651</v>
      </c>
      <c r="H50" s="17">
        <f t="shared" si="7"/>
        <v>0.12830160257948234</v>
      </c>
      <c r="I50" s="18">
        <f t="shared" si="2"/>
        <v>0.13888523297853908</v>
      </c>
    </row>
    <row r="51" spans="2:11" x14ac:dyDescent="0.3">
      <c r="B51" s="20" t="s">
        <v>67</v>
      </c>
      <c r="C51" s="21">
        <v>819</v>
      </c>
      <c r="D51" s="78">
        <v>0.43687622580240609</v>
      </c>
      <c r="E51" s="19">
        <v>0.44685296991909063</v>
      </c>
      <c r="F51" s="79">
        <v>0.58799659333014453</v>
      </c>
      <c r="G51" s="22">
        <f t="shared" si="6"/>
        <v>0.49057526301721377</v>
      </c>
      <c r="H51" s="17">
        <f t="shared" si="7"/>
        <v>8.4516688031111675E-2</v>
      </c>
      <c r="I51" s="18">
        <f t="shared" si="2"/>
        <v>0.17228077810386064</v>
      </c>
    </row>
    <row r="52" spans="2:11" x14ac:dyDescent="0.3">
      <c r="B52" s="20" t="s">
        <v>68</v>
      </c>
      <c r="C52" s="21">
        <v>817</v>
      </c>
      <c r="D52" s="78">
        <v>1.3453740901510576</v>
      </c>
      <c r="E52" s="19">
        <v>1.274227705004837</v>
      </c>
      <c r="F52" s="79">
        <v>1.5197968736883483</v>
      </c>
      <c r="G52" s="22">
        <f>AVERAGEA(D52:F52)</f>
        <v>1.379799556281414</v>
      </c>
      <c r="H52" s="17">
        <f t="shared" si="7"/>
        <v>0.12635224054482358</v>
      </c>
      <c r="I52" s="18">
        <f t="shared" si="2"/>
        <v>9.1572895475735092E-2</v>
      </c>
    </row>
    <row r="53" spans="2:11" x14ac:dyDescent="0.3">
      <c r="B53" s="20" t="s">
        <v>69</v>
      </c>
      <c r="C53" s="21">
        <v>815</v>
      </c>
      <c r="D53" s="78">
        <v>0.14989159930463666</v>
      </c>
      <c r="E53" s="19">
        <v>0.1465866821751946</v>
      </c>
      <c r="F53" s="79">
        <v>0.15634379295887363</v>
      </c>
      <c r="G53" s="22">
        <f t="shared" si="6"/>
        <v>0.15094069147956829</v>
      </c>
      <c r="H53" s="17">
        <f t="shared" si="7"/>
        <v>4.9624337280082106E-3</v>
      </c>
      <c r="I53" s="18">
        <f t="shared" si="2"/>
        <v>3.2876712564152644E-2</v>
      </c>
    </row>
    <row r="54" spans="2:11" x14ac:dyDescent="0.3">
      <c r="B54" s="20" t="s">
        <v>70</v>
      </c>
      <c r="C54" s="21">
        <v>849</v>
      </c>
      <c r="D54" s="78">
        <v>4.6934526731982243E-2</v>
      </c>
      <c r="E54" s="19">
        <v>5.0266607590064738E-2</v>
      </c>
      <c r="F54" s="79">
        <v>5.3260748115155909E-2</v>
      </c>
      <c r="G54" s="22">
        <f t="shared" si="6"/>
        <v>5.0153960812400956E-2</v>
      </c>
      <c r="H54" s="17">
        <f t="shared" si="7"/>
        <v>3.164614703185754E-3</v>
      </c>
      <c r="I54" s="18">
        <f t="shared" si="2"/>
        <v>6.3098001671749893E-2</v>
      </c>
    </row>
    <row r="55" spans="2:11" x14ac:dyDescent="0.3">
      <c r="B55" s="20" t="s">
        <v>71</v>
      </c>
      <c r="C55" s="21">
        <v>845</v>
      </c>
      <c r="D55" s="78">
        <v>5.8855336445866213E-2</v>
      </c>
      <c r="E55" s="19">
        <v>5.4128400530055243E-2</v>
      </c>
      <c r="F55" s="79">
        <v>6.9338363878754639E-2</v>
      </c>
      <c r="G55" s="22">
        <f t="shared" si="6"/>
        <v>6.0774033618225365E-2</v>
      </c>
      <c r="H55" s="17">
        <f t="shared" si="7"/>
        <v>7.7843943500190806E-3</v>
      </c>
      <c r="I55" s="18">
        <f t="shared" si="2"/>
        <v>0.1280875052480413</v>
      </c>
    </row>
    <row r="56" spans="2:11" x14ac:dyDescent="0.3">
      <c r="B56" s="20" t="s">
        <v>72</v>
      </c>
      <c r="C56" s="21">
        <v>843</v>
      </c>
      <c r="D56" s="78">
        <v>4.41643117486221E-2</v>
      </c>
      <c r="E56" s="19">
        <v>4.1051498817240087E-2</v>
      </c>
      <c r="F56" s="79">
        <v>5.4356535932619687E-2</v>
      </c>
      <c r="G56" s="22">
        <f t="shared" si="6"/>
        <v>4.6524115499493958E-2</v>
      </c>
      <c r="H56" s="17">
        <f t="shared" si="7"/>
        <v>6.9593468420088228E-3</v>
      </c>
      <c r="I56" s="18">
        <f t="shared" si="2"/>
        <v>0.14958579582420045</v>
      </c>
      <c r="K56" s="32"/>
    </row>
    <row r="57" spans="2:11" x14ac:dyDescent="0.3">
      <c r="B57" s="20" t="s">
        <v>73</v>
      </c>
      <c r="C57" s="33">
        <v>839</v>
      </c>
      <c r="D57" s="78">
        <v>0.12696156082121138</v>
      </c>
      <c r="E57" s="19">
        <v>0.11801143102924276</v>
      </c>
      <c r="F57" s="79">
        <v>0.14000908779494173</v>
      </c>
      <c r="G57" s="22">
        <f t="shared" si="6"/>
        <v>0.12832735988179864</v>
      </c>
      <c r="H57" s="17">
        <f t="shared" si="7"/>
        <v>1.1062245753046762E-2</v>
      </c>
      <c r="I57" s="18">
        <f t="shared" si="2"/>
        <v>8.6203330008784662E-2</v>
      </c>
      <c r="K57" s="32"/>
    </row>
    <row r="58" spans="2:11" x14ac:dyDescent="0.3">
      <c r="B58" s="34" t="s">
        <v>74</v>
      </c>
      <c r="C58" s="35"/>
      <c r="D58" s="82">
        <f>SUM(D4:D9)</f>
        <v>0.73048991343224501</v>
      </c>
      <c r="E58" s="36">
        <f>SUM(E4:E9)</f>
        <v>0.64683237040714636</v>
      </c>
      <c r="F58" s="83">
        <f>SUM(F4:F9)</f>
        <v>1.1285332394742047</v>
      </c>
      <c r="G58" s="37">
        <f>AVERAGEA(D58:F58)</f>
        <v>0.83528517443786543</v>
      </c>
      <c r="H58" s="38">
        <f>STDEVA(D58:F58)</f>
        <v>0.25738194742816906</v>
      </c>
      <c r="I58" s="26">
        <f>H58/G58</f>
        <v>0.30813661645722767</v>
      </c>
      <c r="K58" s="32"/>
    </row>
    <row r="59" spans="2:11" x14ac:dyDescent="0.3">
      <c r="B59" s="39" t="s">
        <v>75</v>
      </c>
      <c r="C59" s="40"/>
      <c r="D59" s="76">
        <f>SUM(D10:D23)</f>
        <v>1.83300324755219</v>
      </c>
      <c r="E59" s="7">
        <f>SUM(E10:E23)</f>
        <v>1.9320858221852848</v>
      </c>
      <c r="F59" s="77">
        <f>SUM(F10:F23)</f>
        <v>2.046641615128062</v>
      </c>
      <c r="G59" s="8">
        <f t="shared" ref="G59:G62" si="8">AVERAGEA(D59:F59)</f>
        <v>1.9372435616218457</v>
      </c>
      <c r="H59" s="9">
        <f t="shared" ref="H59:H63" si="9">STDEVA(D59:F59)</f>
        <v>0.10691253309220783</v>
      </c>
      <c r="I59" s="10">
        <f t="shared" ref="I59:I61" si="10">H59/G59</f>
        <v>5.5187966660579048E-2</v>
      </c>
    </row>
    <row r="60" spans="2:11" x14ac:dyDescent="0.3">
      <c r="B60" s="39" t="s">
        <v>76</v>
      </c>
      <c r="C60" s="40"/>
      <c r="D60" s="76">
        <f>SUM(D24:D27)</f>
        <v>0.44156294069063107</v>
      </c>
      <c r="E60" s="7">
        <f t="shared" ref="E60:F60" si="11">SUM(E24:E27)</f>
        <v>0.29509085812463953</v>
      </c>
      <c r="F60" s="77">
        <f t="shared" si="11"/>
        <v>0.39225109464164915</v>
      </c>
      <c r="G60" s="8">
        <f t="shared" si="8"/>
        <v>0.37630163115230658</v>
      </c>
      <c r="H60" s="9">
        <f t="shared" si="9"/>
        <v>7.4527221751539099E-2</v>
      </c>
      <c r="I60" s="10">
        <f t="shared" si="10"/>
        <v>0.198051816898382</v>
      </c>
    </row>
    <row r="61" spans="2:11" x14ac:dyDescent="0.3">
      <c r="B61" s="39" t="s">
        <v>77</v>
      </c>
      <c r="C61" s="40"/>
      <c r="D61" s="76">
        <f>SUM(D28:D29)</f>
        <v>3.5889745315724784</v>
      </c>
      <c r="E61" s="7">
        <f t="shared" ref="E61:F61" si="12">SUM(E28:E29)</f>
        <v>3.530327898653733</v>
      </c>
      <c r="F61" s="77">
        <f t="shared" si="12"/>
        <v>2.837191773750936</v>
      </c>
      <c r="G61" s="8">
        <f>AVERAGEA(D61:F61)</f>
        <v>3.3188314013257156</v>
      </c>
      <c r="H61" s="9">
        <f>STDEVA(D61:F61)</f>
        <v>0.41814160881925616</v>
      </c>
      <c r="I61" s="10">
        <f t="shared" si="10"/>
        <v>0.12599061484480001</v>
      </c>
    </row>
    <row r="62" spans="2:11" x14ac:dyDescent="0.3">
      <c r="B62" s="39" t="s">
        <v>78</v>
      </c>
      <c r="C62" s="40"/>
      <c r="D62" s="76">
        <f>SUM(D30:D46)</f>
        <v>2.0215560924502625</v>
      </c>
      <c r="E62" s="7">
        <f t="shared" ref="E62:F62" si="13">SUM(E30:E46)</f>
        <v>1.9794576859657613</v>
      </c>
      <c r="F62" s="77">
        <f t="shared" si="13"/>
        <v>1.8900591891421414</v>
      </c>
      <c r="G62" s="8">
        <f t="shared" si="8"/>
        <v>1.9636909891860548</v>
      </c>
      <c r="H62" s="9">
        <f>STDEVA(D62:F62)</f>
        <v>6.7151324934164425E-2</v>
      </c>
      <c r="I62" s="10">
        <f>H62/G62</f>
        <v>3.4196482697106276E-2</v>
      </c>
    </row>
    <row r="63" spans="2:11" ht="15" thickBot="1" x14ac:dyDescent="0.35">
      <c r="B63" s="41" t="s">
        <v>79</v>
      </c>
      <c r="C63" s="42"/>
      <c r="D63" s="84">
        <f>SUM(D47:D57)</f>
        <v>3.6258546600323549</v>
      </c>
      <c r="E63" s="43">
        <f>SUM(E47:E57)</f>
        <v>3.4965891046501629</v>
      </c>
      <c r="F63" s="85">
        <f t="shared" ref="F63" si="14">SUM(F47:F57)</f>
        <v>4.3981624367161789</v>
      </c>
      <c r="G63" s="44">
        <f>AVERAGEA(D63:F63)</f>
        <v>3.8402020671328985</v>
      </c>
      <c r="H63" s="45">
        <f t="shared" si="9"/>
        <v>0.4875112577891948</v>
      </c>
      <c r="I63" s="28">
        <f>H63/G63</f>
        <v>0.12694937643038445</v>
      </c>
    </row>
  </sheetData>
  <conditionalFormatting sqref="G4:G5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{9F4560DA-BD6E-4E1E-99CC-B1154B422F2B}</x14:id>
        </ext>
      </extLst>
    </cfRule>
  </conditionalFormatting>
  <conditionalFormatting sqref="G58:G6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{A352D079-0C31-4BD9-AB89-6806F9F5A445}</x14:id>
        </ext>
      </extLst>
    </cfRule>
  </conditionalFormatting>
  <conditionalFormatting sqref="O4:O1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{7F8599AE-9913-4F68-854D-1C0734F4A248}</x14:id>
        </ext>
      </extLst>
    </cfRule>
  </conditionalFormatting>
  <conditionalFormatting sqref="O20:O2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{F07470BB-F23F-43BF-9B20-E660A31B9753}</x14:id>
        </ext>
      </extLst>
    </cfRule>
  </conditionalFormatting>
  <pageMargins left="0.7" right="0.7" top="0.75" bottom="0.75" header="0.3" footer="0.3"/>
  <ignoredErrors>
    <ignoredError sqref="G4:H23 G25:H57 H24 D58:G63" formulaRange="1"/>
    <ignoredError sqref="G24" formula="1" formulaRange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4560DA-BD6E-4E1E-99CC-B1154B422F2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G4:G57</xm:sqref>
        </x14:conditionalFormatting>
        <x14:conditionalFormatting xmlns:xm="http://schemas.microsoft.com/office/excel/2006/main">
          <x14:cfRule type="dataBar" id="{A352D079-0C31-4BD9-AB89-6806F9F5A4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G58:G63</xm:sqref>
        </x14:conditionalFormatting>
        <x14:conditionalFormatting xmlns:xm="http://schemas.microsoft.com/office/excel/2006/main">
          <x14:cfRule type="dataBar" id="{7F8599AE-9913-4F68-854D-1C0734F4A2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O4:O19</xm:sqref>
        </x14:conditionalFormatting>
        <x14:conditionalFormatting xmlns:xm="http://schemas.microsoft.com/office/excel/2006/main">
          <x14:cfRule type="dataBar" id="{F07470BB-F23F-43BF-9B20-E660A31B97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O20:O22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abSelected="1" zoomScale="70" zoomScaleNormal="70" workbookViewId="0">
      <selection activeCell="M29" sqref="M29"/>
    </sheetView>
  </sheetViews>
  <sheetFormatPr baseColWidth="10" defaultRowHeight="14.4" x14ac:dyDescent="0.3"/>
  <cols>
    <col min="2" max="2" width="17.33203125" customWidth="1"/>
    <col min="9" max="9" width="20.77734375" customWidth="1"/>
    <col min="12" max="12" width="13" customWidth="1"/>
    <col min="13" max="13" width="14.88671875" customWidth="1"/>
    <col min="19" max="19" width="17.6640625" customWidth="1"/>
  </cols>
  <sheetData>
    <row r="1" spans="2:21" x14ac:dyDescent="0.3">
      <c r="S1" s="94"/>
      <c r="T1" s="94"/>
      <c r="U1" s="94"/>
    </row>
    <row r="2" spans="2:21" ht="15" thickBot="1" x14ac:dyDescent="0.35">
      <c r="N2" s="53"/>
      <c r="O2" s="53"/>
      <c r="P2" s="53"/>
      <c r="Q2" s="53"/>
      <c r="R2" s="53"/>
      <c r="S2" s="95"/>
      <c r="T2" s="95"/>
      <c r="U2" s="95"/>
    </row>
    <row r="3" spans="2:21" ht="16.2" x14ac:dyDescent="0.3">
      <c r="B3" s="58" t="s">
        <v>0</v>
      </c>
      <c r="C3" s="59" t="s">
        <v>80</v>
      </c>
      <c r="D3" s="60" t="s">
        <v>81</v>
      </c>
      <c r="E3" s="60" t="s">
        <v>82</v>
      </c>
      <c r="F3" s="60" t="s">
        <v>83</v>
      </c>
      <c r="G3" s="60" t="s">
        <v>84</v>
      </c>
      <c r="H3" s="60" t="s">
        <v>85</v>
      </c>
      <c r="I3" s="61" t="s">
        <v>1</v>
      </c>
      <c r="J3" s="3" t="s">
        <v>2</v>
      </c>
      <c r="K3" s="62" t="s">
        <v>3</v>
      </c>
      <c r="M3" s="58" t="s">
        <v>105</v>
      </c>
      <c r="N3" s="99" t="s">
        <v>81</v>
      </c>
      <c r="O3" s="60" t="s">
        <v>82</v>
      </c>
      <c r="P3" s="60" t="s">
        <v>83</v>
      </c>
      <c r="Q3" s="60" t="s">
        <v>84</v>
      </c>
      <c r="R3" s="60" t="s">
        <v>85</v>
      </c>
      <c r="S3" s="61" t="s">
        <v>4</v>
      </c>
      <c r="T3" s="3" t="s">
        <v>2</v>
      </c>
      <c r="U3" s="4" t="s">
        <v>3</v>
      </c>
    </row>
    <row r="4" spans="2:21" x14ac:dyDescent="0.3">
      <c r="B4" s="63" t="s">
        <v>86</v>
      </c>
      <c r="C4" s="64">
        <v>689</v>
      </c>
      <c r="D4" s="65">
        <v>0.31407291790398306</v>
      </c>
      <c r="E4" s="65">
        <v>0.59882414016585128</v>
      </c>
      <c r="F4" s="65">
        <v>0.54278215547166786</v>
      </c>
      <c r="G4" s="65">
        <v>0.62896285939355012</v>
      </c>
      <c r="H4" s="65">
        <v>0.90242028220334147</v>
      </c>
      <c r="I4" s="37">
        <f>AVERAGEA(D4:H4)</f>
        <v>0.59741247102767869</v>
      </c>
      <c r="J4" s="13">
        <f>STDEVA(D4:H4)</f>
        <v>0.21053085191727053</v>
      </c>
      <c r="K4" s="10">
        <f>J4/I4</f>
        <v>0.35240451468164352</v>
      </c>
      <c r="M4" s="92" t="s">
        <v>6</v>
      </c>
      <c r="N4" s="76">
        <f>D7</f>
        <v>0.1</v>
      </c>
      <c r="O4" s="7">
        <f>E7</f>
        <v>0.1</v>
      </c>
      <c r="P4" s="7">
        <f>F7</f>
        <v>0.1</v>
      </c>
      <c r="Q4" s="7">
        <f>G7</f>
        <v>0.1</v>
      </c>
      <c r="R4" s="7">
        <f>H7</f>
        <v>0.22856515418333703</v>
      </c>
      <c r="S4" s="8">
        <f>AVERAGEA(N4:R4)</f>
        <v>0.12571303083666741</v>
      </c>
      <c r="T4" s="9">
        <f>STDEVA(N4:R4)</f>
        <v>5.7496084858336641E-2</v>
      </c>
      <c r="U4" s="10">
        <f>T4/S4</f>
        <v>0.4573597858207587</v>
      </c>
    </row>
    <row r="5" spans="2:21" x14ac:dyDescent="0.3">
      <c r="B5" s="66" t="s">
        <v>87</v>
      </c>
      <c r="C5" s="64">
        <v>687</v>
      </c>
      <c r="D5" s="65">
        <v>0.39465672037468968</v>
      </c>
      <c r="E5" s="65">
        <v>0.90503325446959193</v>
      </c>
      <c r="F5" s="65">
        <v>0.45261215741066313</v>
      </c>
      <c r="G5" s="65">
        <v>0.82056647786665415</v>
      </c>
      <c r="H5" s="65">
        <v>1.2461161218716188</v>
      </c>
      <c r="I5" s="8">
        <f>AVERAGEA(D5:H5)</f>
        <v>0.76379694639864359</v>
      </c>
      <c r="J5" s="13">
        <f>STDEVA(D5:H5)</f>
        <v>0.34960790209034509</v>
      </c>
      <c r="K5" s="10">
        <f t="shared" ref="K5:K32" si="0">J5/I5</f>
        <v>0.45772361848102561</v>
      </c>
      <c r="M5" s="96" t="s">
        <v>9</v>
      </c>
      <c r="N5" s="100">
        <f>D4+D8</f>
        <v>0.85507193566422912</v>
      </c>
      <c r="O5" s="16">
        <f>E4+E8</f>
        <v>1.2510817420243043</v>
      </c>
      <c r="P5" s="16">
        <f>F4+F8</f>
        <v>0.82973296323033408</v>
      </c>
      <c r="Q5" s="16">
        <f>G4+G8</f>
        <v>1.102224845574393</v>
      </c>
      <c r="R5" s="16">
        <f>H4+H8</f>
        <v>1.7621727766384039</v>
      </c>
      <c r="S5" s="22">
        <f t="shared" ref="S5:S19" si="1">AVERAGEA(N5:R5)</f>
        <v>1.1600568526263328</v>
      </c>
      <c r="T5" s="17">
        <f t="shared" ref="T5:T7" si="2">STDEVA(N5:R5)</f>
        <v>0.37957322381806657</v>
      </c>
      <c r="U5" s="18">
        <f>T5/S5</f>
        <v>0.32720225992262753</v>
      </c>
    </row>
    <row r="6" spans="2:21" x14ac:dyDescent="0.3">
      <c r="B6" s="66" t="s">
        <v>5</v>
      </c>
      <c r="C6" s="64">
        <v>715</v>
      </c>
      <c r="D6" s="65">
        <v>0.19936897448410826</v>
      </c>
      <c r="E6" s="65">
        <v>0.48570834344264158</v>
      </c>
      <c r="F6" s="65">
        <v>0.24926594969302401</v>
      </c>
      <c r="G6" s="65">
        <v>0.38637091658987044</v>
      </c>
      <c r="H6" s="65">
        <v>0.5445741224615015</v>
      </c>
      <c r="I6" s="8">
        <f>AVERAGEA(D6:H6)</f>
        <v>0.37305766133422913</v>
      </c>
      <c r="J6" s="13">
        <f>STDEVA(D6:H6)</f>
        <v>0.1481363081703759</v>
      </c>
      <c r="K6" s="10">
        <f t="shared" si="0"/>
        <v>0.39708689439742639</v>
      </c>
      <c r="M6" s="96" t="s">
        <v>11</v>
      </c>
      <c r="N6" s="100">
        <f>D4+D5*2+D6+D7+D8+D9*2+D10+D12+D15*2+D16</f>
        <v>3.1823383289302223</v>
      </c>
      <c r="O6" s="16">
        <f>E4+E5*2+E6+E7+E8+E9*2+E10+E12+E15*2+E16</f>
        <v>5.3704705587333965</v>
      </c>
      <c r="P6" s="16">
        <f>F4+F5*2+F6+F7+F8+F9*2+F10+F12+F15*2+F16</f>
        <v>3.1275268887002641</v>
      </c>
      <c r="Q6" s="16">
        <f>G4+G5*2+G6+G7+G8+G9*2+G10+G12+G15*2+G16</f>
        <v>4.6171628809981078</v>
      </c>
      <c r="R6" s="16">
        <f>H4+H5*2+H6+H7+H8+H9*2+H10+H12+H15*2+H16</f>
        <v>7.4407382077701181</v>
      </c>
      <c r="S6" s="22">
        <f>AVERAGEA(N6:R6)</f>
        <v>4.7476473730264219</v>
      </c>
      <c r="T6" s="17">
        <f t="shared" si="2"/>
        <v>1.7841423678309094</v>
      </c>
      <c r="U6" s="18">
        <f t="shared" ref="U6:U19" si="3">T6/S6</f>
        <v>0.37579504703054539</v>
      </c>
    </row>
    <row r="7" spans="2:21" x14ac:dyDescent="0.3">
      <c r="B7" s="67" t="s">
        <v>88</v>
      </c>
      <c r="C7" s="68">
        <v>692</v>
      </c>
      <c r="D7" s="69">
        <v>0.1</v>
      </c>
      <c r="E7" s="69">
        <v>0.1</v>
      </c>
      <c r="F7" s="69">
        <v>0.1</v>
      </c>
      <c r="G7" s="69">
        <v>0.1</v>
      </c>
      <c r="H7" s="69">
        <v>0.22856515418333703</v>
      </c>
      <c r="I7" s="22">
        <f>AVERAGEA(D7:H7)</f>
        <v>0.12571303083666741</v>
      </c>
      <c r="J7" s="70">
        <f>STDEVA(D7:H7)</f>
        <v>5.7496084858336641E-2</v>
      </c>
      <c r="K7" s="18">
        <f t="shared" si="0"/>
        <v>0.4573597858207587</v>
      </c>
      <c r="M7" s="96" t="s">
        <v>13</v>
      </c>
      <c r="N7" s="100">
        <f>D17</f>
        <v>0.12</v>
      </c>
      <c r="O7" s="16">
        <f>E17</f>
        <v>0.17424253498687861</v>
      </c>
      <c r="P7" s="16">
        <f>F17</f>
        <v>0.15037687678415829</v>
      </c>
      <c r="Q7" s="16">
        <f>G17</f>
        <v>0.16347784988070466</v>
      </c>
      <c r="R7" s="16">
        <f>H17</f>
        <v>0.36304475020505278</v>
      </c>
      <c r="S7" s="22">
        <f t="shared" si="1"/>
        <v>0.19422840237135885</v>
      </c>
      <c r="T7" s="17">
        <f t="shared" si="2"/>
        <v>9.653600712224758E-2</v>
      </c>
      <c r="U7" s="18">
        <f t="shared" si="3"/>
        <v>0.49702312300172063</v>
      </c>
    </row>
    <row r="8" spans="2:21" x14ac:dyDescent="0.3">
      <c r="B8" s="67" t="s">
        <v>89</v>
      </c>
      <c r="C8" s="68">
        <v>720</v>
      </c>
      <c r="D8" s="69">
        <v>0.54099901776024606</v>
      </c>
      <c r="E8" s="69">
        <v>0.65225760185845294</v>
      </c>
      <c r="F8" s="69">
        <v>0.28695080775866622</v>
      </c>
      <c r="G8" s="69">
        <v>0.47326198618084286</v>
      </c>
      <c r="H8" s="69">
        <v>0.85975249443506241</v>
      </c>
      <c r="I8" s="22">
        <f>AVERAGEA(D8:H8)</f>
        <v>0.56264438159865404</v>
      </c>
      <c r="J8" s="70">
        <f>STDEVA(D8:H8)</f>
        <v>0.21258436031463565</v>
      </c>
      <c r="K8" s="18">
        <f t="shared" si="0"/>
        <v>0.37783077067368015</v>
      </c>
      <c r="M8" s="96" t="s">
        <v>15</v>
      </c>
      <c r="N8" s="100">
        <f>0</f>
        <v>0</v>
      </c>
      <c r="O8" s="16">
        <f>0</f>
        <v>0</v>
      </c>
      <c r="P8" s="16">
        <f>0</f>
        <v>0</v>
      </c>
      <c r="Q8" s="16">
        <f>0</f>
        <v>0</v>
      </c>
      <c r="R8" s="16">
        <f>0</f>
        <v>0</v>
      </c>
      <c r="S8" s="22">
        <f t="shared" si="1"/>
        <v>0</v>
      </c>
      <c r="T8" s="17" t="s">
        <v>7</v>
      </c>
      <c r="U8" s="25" t="s">
        <v>7</v>
      </c>
    </row>
    <row r="9" spans="2:21" x14ac:dyDescent="0.3">
      <c r="B9" s="67" t="s">
        <v>90</v>
      </c>
      <c r="C9" s="68">
        <v>718</v>
      </c>
      <c r="D9" s="69">
        <v>0.20282326469374473</v>
      </c>
      <c r="E9" s="69">
        <v>0.38463589751925903</v>
      </c>
      <c r="F9" s="69">
        <v>0.15876141665268012</v>
      </c>
      <c r="G9" s="69">
        <v>0.23302082468923352</v>
      </c>
      <c r="H9" s="69">
        <v>0.35228922742077196</v>
      </c>
      <c r="I9" s="22">
        <f>AVERAGEA(D9:H9)</f>
        <v>0.26630612619513788</v>
      </c>
      <c r="J9" s="70">
        <f>STDEVA(D9:H9)</f>
        <v>9.7594669461646383E-2</v>
      </c>
      <c r="K9" s="18">
        <f t="shared" si="0"/>
        <v>0.36647549516053241</v>
      </c>
      <c r="M9" s="96" t="s">
        <v>17</v>
      </c>
      <c r="N9" s="78">
        <f>0</f>
        <v>0</v>
      </c>
      <c r="O9" s="19">
        <f>0</f>
        <v>0</v>
      </c>
      <c r="P9" s="19">
        <f>0</f>
        <v>0</v>
      </c>
      <c r="Q9" s="19">
        <f>0</f>
        <v>0</v>
      </c>
      <c r="R9" s="19">
        <f>0</f>
        <v>0</v>
      </c>
      <c r="S9" s="22">
        <f t="shared" si="1"/>
        <v>0</v>
      </c>
      <c r="T9" s="17" t="s">
        <v>7</v>
      </c>
      <c r="U9" s="25" t="s">
        <v>7</v>
      </c>
    </row>
    <row r="10" spans="2:21" x14ac:dyDescent="0.3">
      <c r="B10" s="67" t="s">
        <v>91</v>
      </c>
      <c r="C10" s="68">
        <v>746</v>
      </c>
      <c r="D10" s="69">
        <v>0.31236099973907189</v>
      </c>
      <c r="E10" s="69">
        <v>0.47926908124214762</v>
      </c>
      <c r="F10" s="69">
        <v>0.1793998892838885</v>
      </c>
      <c r="G10" s="69">
        <v>0.34813150062117282</v>
      </c>
      <c r="H10" s="69">
        <v>0.58241386034647724</v>
      </c>
      <c r="I10" s="22">
        <f>AVERAGEA(D10:H10)</f>
        <v>0.38031506624655165</v>
      </c>
      <c r="J10" s="70">
        <f>STDEVA(D10:H10)</f>
        <v>0.15544795354522764</v>
      </c>
      <c r="K10" s="18">
        <f t="shared" si="0"/>
        <v>0.40873467117511836</v>
      </c>
      <c r="M10" s="92" t="s">
        <v>19</v>
      </c>
      <c r="N10" s="101">
        <f>0</f>
        <v>0</v>
      </c>
      <c r="O10" s="23">
        <f>0</f>
        <v>0</v>
      </c>
      <c r="P10" s="23">
        <f>0</f>
        <v>0</v>
      </c>
      <c r="Q10" s="23">
        <f>0</f>
        <v>0</v>
      </c>
      <c r="R10" s="23">
        <f>0</f>
        <v>0</v>
      </c>
      <c r="S10" s="8">
        <f t="shared" si="1"/>
        <v>0</v>
      </c>
      <c r="T10" s="9" t="s">
        <v>7</v>
      </c>
      <c r="U10" s="14" t="s">
        <v>7</v>
      </c>
    </row>
    <row r="11" spans="2:21" x14ac:dyDescent="0.3">
      <c r="B11" s="67" t="s">
        <v>92</v>
      </c>
      <c r="C11" s="68">
        <v>794</v>
      </c>
      <c r="D11" s="69">
        <v>0.1</v>
      </c>
      <c r="E11" s="69">
        <v>0.1</v>
      </c>
      <c r="F11" s="69">
        <v>0.1</v>
      </c>
      <c r="G11" s="69">
        <v>0.1</v>
      </c>
      <c r="H11" s="69">
        <v>0.1</v>
      </c>
      <c r="I11" s="22">
        <f>AVERAGEA(D11:H11)</f>
        <v>0.1</v>
      </c>
      <c r="J11" s="70">
        <f>STDEVA(D11:H11)</f>
        <v>0</v>
      </c>
      <c r="K11" s="18">
        <f t="shared" si="0"/>
        <v>0</v>
      </c>
      <c r="M11" s="92" t="s">
        <v>21</v>
      </c>
      <c r="N11" s="101">
        <f>D6+D10+D11</f>
        <v>0.6117299742231801</v>
      </c>
      <c r="O11" s="23">
        <f>E6+E10+E11</f>
        <v>1.0649774246847892</v>
      </c>
      <c r="P11" s="23">
        <f>F6+F10+F11</f>
        <v>0.52866583897691255</v>
      </c>
      <c r="Q11" s="23">
        <f>G6+G10+G11</f>
        <v>0.83450241721104323</v>
      </c>
      <c r="R11" s="23">
        <f>H6+H10+H11</f>
        <v>1.2269879828079788</v>
      </c>
      <c r="S11" s="8">
        <f t="shared" si="1"/>
        <v>0.85337272758078075</v>
      </c>
      <c r="T11" s="9">
        <f>STDEVA(N11:R11)</f>
        <v>0.29518925249128752</v>
      </c>
      <c r="U11" s="10">
        <f t="shared" si="3"/>
        <v>0.34590893633092434</v>
      </c>
    </row>
    <row r="12" spans="2:21" x14ac:dyDescent="0.3">
      <c r="B12" s="66" t="s">
        <v>93</v>
      </c>
      <c r="C12" s="64">
        <v>778</v>
      </c>
      <c r="D12" s="65">
        <v>0.14630066280349199</v>
      </c>
      <c r="E12" s="65">
        <v>5.3684984474682632E-2</v>
      </c>
      <c r="F12" s="65">
        <v>9.8437749700628616E-2</v>
      </c>
      <c r="G12" s="65">
        <v>9.2450500406566674E-2</v>
      </c>
      <c r="H12" s="65">
        <v>0.36821881319631439</v>
      </c>
      <c r="I12" s="8">
        <f>AVERAGEA(D12:H12)</f>
        <v>0.15181854211633686</v>
      </c>
      <c r="J12" s="13">
        <f>STDEVA(D12:H12)</f>
        <v>0.12536326498060416</v>
      </c>
      <c r="K12" s="10">
        <f t="shared" si="0"/>
        <v>0.82574409708492447</v>
      </c>
      <c r="M12" s="92" t="s">
        <v>23</v>
      </c>
      <c r="N12" s="101">
        <f>0</f>
        <v>0</v>
      </c>
      <c r="O12" s="23">
        <f>0</f>
        <v>0</v>
      </c>
      <c r="P12" s="23">
        <f>0</f>
        <v>0</v>
      </c>
      <c r="Q12" s="23">
        <f>0</f>
        <v>0</v>
      </c>
      <c r="R12" s="23">
        <f>0</f>
        <v>0</v>
      </c>
      <c r="S12" s="8">
        <f t="shared" si="1"/>
        <v>0</v>
      </c>
      <c r="T12" s="9" t="s">
        <v>7</v>
      </c>
      <c r="U12" s="14" t="s">
        <v>7</v>
      </c>
    </row>
    <row r="13" spans="2:21" x14ac:dyDescent="0.3">
      <c r="B13" s="66" t="s">
        <v>94</v>
      </c>
      <c r="C13" s="64">
        <v>852</v>
      </c>
      <c r="D13" s="65">
        <v>0.1</v>
      </c>
      <c r="E13" s="65">
        <v>0.1</v>
      </c>
      <c r="F13" s="65">
        <v>0.1</v>
      </c>
      <c r="G13" s="65">
        <v>0.1</v>
      </c>
      <c r="H13" s="65">
        <v>0.12706725079480241</v>
      </c>
      <c r="I13" s="8">
        <f>AVERAGEA(D13:H13)</f>
        <v>0.10541345015896049</v>
      </c>
      <c r="J13" s="13">
        <f>STDEVA(D13:H13)</f>
        <v>1.2104842548242815E-2</v>
      </c>
      <c r="K13" s="10">
        <f t="shared" si="0"/>
        <v>0.11483204970512829</v>
      </c>
      <c r="M13" s="92" t="s">
        <v>25</v>
      </c>
      <c r="N13" s="101">
        <f>0</f>
        <v>0</v>
      </c>
      <c r="O13" s="23">
        <f>0</f>
        <v>0</v>
      </c>
      <c r="P13" s="23">
        <f>0</f>
        <v>0</v>
      </c>
      <c r="Q13" s="23">
        <f>0</f>
        <v>0</v>
      </c>
      <c r="R13" s="23">
        <f>0</f>
        <v>0</v>
      </c>
      <c r="S13" s="8">
        <f t="shared" si="1"/>
        <v>0</v>
      </c>
      <c r="T13" s="9" t="s">
        <v>7</v>
      </c>
      <c r="U13" s="14" t="s">
        <v>7</v>
      </c>
    </row>
    <row r="14" spans="2:21" x14ac:dyDescent="0.3">
      <c r="B14" s="67" t="s">
        <v>95</v>
      </c>
      <c r="C14" s="68">
        <v>828</v>
      </c>
      <c r="D14" s="69">
        <f>0.518091173346893/0.35</f>
        <v>1.4802604952768372</v>
      </c>
      <c r="E14" s="69">
        <f>0.929760801833105/0.35</f>
        <v>2.6564594338088718</v>
      </c>
      <c r="F14" s="69">
        <f>0.55555672741766/0.35</f>
        <v>1.5873049354790287</v>
      </c>
      <c r="G14" s="69">
        <f>0.902122709137867/0.35</f>
        <v>2.5774934546796202</v>
      </c>
      <c r="H14" s="69">
        <f>1.75020468233495/0.35</f>
        <v>5.0005848066712861</v>
      </c>
      <c r="I14" s="22">
        <f>AVERAGEA(D14:H14)</f>
        <v>2.6604206251831291</v>
      </c>
      <c r="J14" s="70">
        <f>STDEVA(D14:H14)</f>
        <v>1.4166524113799488</v>
      </c>
      <c r="K14" s="18">
        <f t="shared" si="0"/>
        <v>0.53249189168439637</v>
      </c>
      <c r="M14" s="92" t="s">
        <v>27</v>
      </c>
      <c r="N14" s="76">
        <f>0</f>
        <v>0</v>
      </c>
      <c r="O14" s="7">
        <f>0</f>
        <v>0</v>
      </c>
      <c r="P14" s="7">
        <f>0</f>
        <v>0</v>
      </c>
      <c r="Q14" s="7">
        <f>0</f>
        <v>0</v>
      </c>
      <c r="R14" s="7">
        <f>0</f>
        <v>0</v>
      </c>
      <c r="S14" s="8">
        <f t="shared" si="1"/>
        <v>0</v>
      </c>
      <c r="T14" s="9" t="s">
        <v>7</v>
      </c>
      <c r="U14" s="14" t="s">
        <v>7</v>
      </c>
    </row>
    <row r="15" spans="2:21" x14ac:dyDescent="0.3">
      <c r="B15" s="66" t="s">
        <v>96</v>
      </c>
      <c r="C15" s="64">
        <v>916</v>
      </c>
      <c r="D15" s="65">
        <v>0.12</v>
      </c>
      <c r="E15" s="65">
        <v>0.12</v>
      </c>
      <c r="F15" s="65">
        <v>0.12</v>
      </c>
      <c r="G15" s="65">
        <v>0.12</v>
      </c>
      <c r="H15" s="65">
        <v>0.19225400338107806</v>
      </c>
      <c r="I15" s="8">
        <f>AVERAGEA(D15:H15)</f>
        <v>0.13445080067621559</v>
      </c>
      <c r="J15" s="13">
        <f>STDEVA(D15:H15)</f>
        <v>3.2312972641318147E-2</v>
      </c>
      <c r="K15" s="10">
        <f t="shared" si="0"/>
        <v>0.240333062196738</v>
      </c>
      <c r="M15" s="96" t="s">
        <v>29</v>
      </c>
      <c r="N15" s="78">
        <f>D18</f>
        <v>0.12</v>
      </c>
      <c r="O15" s="19">
        <f>E18</f>
        <v>0.12</v>
      </c>
      <c r="P15" s="19">
        <f>F18</f>
        <v>0.14263256020420984</v>
      </c>
      <c r="Q15" s="19">
        <f>G18</f>
        <v>0.12455803745345539</v>
      </c>
      <c r="R15" s="19">
        <f>H18</f>
        <v>0.25287560585506097</v>
      </c>
      <c r="S15" s="22">
        <f>AVERAGEA(N15:R15)</f>
        <v>0.15201324070254524</v>
      </c>
      <c r="T15" s="17">
        <f>STDEVA(N15:R15)</f>
        <v>5.7150453228251651E-2</v>
      </c>
      <c r="U15" s="18">
        <f t="shared" si="3"/>
        <v>0.37595707429250769</v>
      </c>
    </row>
    <row r="16" spans="2:21" x14ac:dyDescent="0.3">
      <c r="B16" s="66" t="s">
        <v>97</v>
      </c>
      <c r="C16" s="64">
        <v>936</v>
      </c>
      <c r="D16" s="65">
        <v>0.13427578610245219</v>
      </c>
      <c r="E16" s="65">
        <v>0.18138810357191859</v>
      </c>
      <c r="F16" s="65">
        <v>0.20794318866570188</v>
      </c>
      <c r="G16" s="65">
        <v>0.24081051269432971</v>
      </c>
      <c r="H16" s="65">
        <v>0.37347477559714604</v>
      </c>
      <c r="I16" s="8">
        <f>AVERAGEA(D16:H16)</f>
        <v>0.22757847332630968</v>
      </c>
      <c r="J16" s="13">
        <f>STDEVA(D16:H16)</f>
        <v>9.0395387032585178E-2</v>
      </c>
      <c r="K16" s="10">
        <f t="shared" si="0"/>
        <v>0.39720534948388209</v>
      </c>
      <c r="M16" s="96" t="s">
        <v>31</v>
      </c>
      <c r="N16" s="21">
        <f>0</f>
        <v>0</v>
      </c>
      <c r="O16" s="24">
        <f>0</f>
        <v>0</v>
      </c>
      <c r="P16" s="24">
        <f>0</f>
        <v>0</v>
      </c>
      <c r="Q16" s="24">
        <f>0</f>
        <v>0</v>
      </c>
      <c r="R16" s="24">
        <f>0</f>
        <v>0</v>
      </c>
      <c r="S16" s="22">
        <f t="shared" si="1"/>
        <v>0</v>
      </c>
      <c r="T16" s="17" t="s">
        <v>7</v>
      </c>
      <c r="U16" s="25" t="s">
        <v>7</v>
      </c>
    </row>
    <row r="17" spans="2:22" x14ac:dyDescent="0.3">
      <c r="B17" s="66" t="s">
        <v>98</v>
      </c>
      <c r="C17" s="64">
        <v>934</v>
      </c>
      <c r="D17" s="65">
        <v>0.12</v>
      </c>
      <c r="E17" s="65">
        <v>0.17424253498687861</v>
      </c>
      <c r="F17" s="65">
        <v>0.15037687678415829</v>
      </c>
      <c r="G17" s="65">
        <v>0.16347784988070466</v>
      </c>
      <c r="H17" s="65">
        <v>0.36304475020505278</v>
      </c>
      <c r="I17" s="8">
        <f>AVERAGEA(D17:H17)</f>
        <v>0.19422840237135885</v>
      </c>
      <c r="J17" s="13">
        <f>STDEVA(D17:H17)</f>
        <v>9.653600712224758E-2</v>
      </c>
      <c r="K17" s="10">
        <f t="shared" si="0"/>
        <v>0.49702312300172063</v>
      </c>
      <c r="M17" s="96" t="s">
        <v>33</v>
      </c>
      <c r="N17" s="78">
        <f>D14</f>
        <v>1.4802604952768372</v>
      </c>
      <c r="O17" s="19">
        <f>E14</f>
        <v>2.6564594338088718</v>
      </c>
      <c r="P17" s="19">
        <f>F14</f>
        <v>1.5873049354790287</v>
      </c>
      <c r="Q17" s="19">
        <f>G14</f>
        <v>2.5774934546796202</v>
      </c>
      <c r="R17" s="19">
        <f>H14</f>
        <v>5.0005848066712861</v>
      </c>
      <c r="S17" s="22">
        <f t="shared" si="1"/>
        <v>2.6604206251831291</v>
      </c>
      <c r="T17" s="17">
        <f>STDEVA(N17:R17)</f>
        <v>1.4166524113799488</v>
      </c>
      <c r="U17" s="18">
        <f t="shared" si="3"/>
        <v>0.53249189168439637</v>
      </c>
    </row>
    <row r="18" spans="2:22" x14ac:dyDescent="0.3">
      <c r="B18" s="66" t="s">
        <v>99</v>
      </c>
      <c r="C18" s="64">
        <v>994</v>
      </c>
      <c r="D18" s="65">
        <v>0.12</v>
      </c>
      <c r="E18" s="65">
        <v>0.12</v>
      </c>
      <c r="F18" s="65">
        <v>0.14263256020420984</v>
      </c>
      <c r="G18" s="65">
        <v>0.12455803745345539</v>
      </c>
      <c r="H18" s="65">
        <v>0.25287560585506097</v>
      </c>
      <c r="I18" s="8">
        <f>AVERAGEA(D18:H18)</f>
        <v>0.15201324070254524</v>
      </c>
      <c r="J18" s="13">
        <f>STDEVA(D18:H18)</f>
        <v>5.7150453228251651E-2</v>
      </c>
      <c r="K18" s="10">
        <f t="shared" si="0"/>
        <v>0.37595707429250769</v>
      </c>
      <c r="M18" s="96" t="s">
        <v>35</v>
      </c>
      <c r="N18" s="78">
        <f>D11+D12+D13+D14+D16+D17+D18</f>
        <v>2.2008369441827815</v>
      </c>
      <c r="O18" s="19">
        <f>E11+E12+E13+E14+E16+E17+E18</f>
        <v>3.3857750568423519</v>
      </c>
      <c r="P18" s="19">
        <f>F11+F12+F13+F14+F16+F17+F18</f>
        <v>2.3866953108337277</v>
      </c>
      <c r="Q18" s="19">
        <f>G11+G12+G13+G14+G16+G17+G18</f>
        <v>3.3987903551146772</v>
      </c>
      <c r="R18" s="19">
        <f>H11+H12+H13+H14+H16+H17+H18</f>
        <v>6.5852660023196634</v>
      </c>
      <c r="S18" s="22">
        <f>AVERAGEA(N18:R18)</f>
        <v>3.5914727338586401</v>
      </c>
      <c r="T18" s="17">
        <f t="shared" ref="T18" si="4">STDEVA(N18:R18)</f>
        <v>1.7626395481102199</v>
      </c>
      <c r="U18" s="18">
        <f t="shared" si="3"/>
        <v>0.49078461086253572</v>
      </c>
    </row>
    <row r="19" spans="2:22" ht="15" thickBot="1" x14ac:dyDescent="0.35">
      <c r="B19" s="67" t="s">
        <v>100</v>
      </c>
      <c r="C19" s="68">
        <v>765</v>
      </c>
      <c r="D19" s="69">
        <v>6.757349157914784E-2</v>
      </c>
      <c r="E19" s="69">
        <v>0.05</v>
      </c>
      <c r="F19" s="69">
        <v>0.05</v>
      </c>
      <c r="G19" s="69">
        <v>7.4022197874294801E-2</v>
      </c>
      <c r="H19" s="69">
        <v>0.05</v>
      </c>
      <c r="I19" s="22">
        <f>AVERAGEA(D19:H19)</f>
        <v>5.831913789068853E-2</v>
      </c>
      <c r="J19" s="70">
        <f>STDEVA(D19:H19)</f>
        <v>1.1617371914214364E-2</v>
      </c>
      <c r="K19" s="18">
        <f t="shared" si="0"/>
        <v>0.19920342334260124</v>
      </c>
      <c r="M19" s="93" t="s">
        <v>37</v>
      </c>
      <c r="N19" s="84">
        <f>D13</f>
        <v>0.1</v>
      </c>
      <c r="O19" s="43">
        <f>E13</f>
        <v>0.1</v>
      </c>
      <c r="P19" s="43">
        <f>F13</f>
        <v>0.1</v>
      </c>
      <c r="Q19" s="43">
        <f>G13</f>
        <v>0.1</v>
      </c>
      <c r="R19" s="43">
        <f>H13</f>
        <v>0.12706725079480241</v>
      </c>
      <c r="S19" s="44">
        <f t="shared" si="1"/>
        <v>0.10541345015896049</v>
      </c>
      <c r="T19" s="45">
        <f>STDEVA(N19:R19)</f>
        <v>1.2104842548242815E-2</v>
      </c>
      <c r="U19" s="28">
        <f t="shared" si="3"/>
        <v>0.11483204970512829</v>
      </c>
    </row>
    <row r="20" spans="2:22" x14ac:dyDescent="0.3">
      <c r="B20" s="67" t="s">
        <v>63</v>
      </c>
      <c r="C20" s="68">
        <v>795</v>
      </c>
      <c r="D20" s="69">
        <v>8.1310748071807909E-2</v>
      </c>
      <c r="E20" s="69">
        <v>0.10231621546495481</v>
      </c>
      <c r="F20" s="69">
        <v>7.3746438176645224E-2</v>
      </c>
      <c r="G20" s="69">
        <v>9.3916263998559721E-2</v>
      </c>
      <c r="H20" s="69">
        <v>6.8389535570751975E-2</v>
      </c>
      <c r="I20" s="22">
        <f>AVERAGEA(D20:H20)</f>
        <v>8.3935840256543923E-2</v>
      </c>
      <c r="J20" s="70">
        <f>STDEVA(D20:H20)</f>
        <v>1.4052132080042627E-2</v>
      </c>
      <c r="K20" s="18">
        <f t="shared" si="0"/>
        <v>0.16741515944908975</v>
      </c>
      <c r="M20" s="46"/>
      <c r="N20" s="47"/>
      <c r="O20" s="47"/>
      <c r="P20" s="47"/>
      <c r="Q20" s="47"/>
      <c r="R20" s="47"/>
      <c r="S20" s="87"/>
      <c r="T20" s="50"/>
      <c r="U20" s="88"/>
      <c r="V20" s="53"/>
    </row>
    <row r="21" spans="2:22" x14ac:dyDescent="0.3">
      <c r="B21" s="67" t="s">
        <v>64</v>
      </c>
      <c r="C21" s="68">
        <v>793</v>
      </c>
      <c r="D21" s="69">
        <v>1.0792890329526315</v>
      </c>
      <c r="E21" s="69">
        <v>1.2318876220852353</v>
      </c>
      <c r="F21" s="69">
        <v>1.0182491084710699</v>
      </c>
      <c r="G21" s="69">
        <v>1.6772166417689456</v>
      </c>
      <c r="H21" s="69">
        <v>0.72017310244376476</v>
      </c>
      <c r="I21" s="22">
        <f>AVERAGEA(D21:H21)</f>
        <v>1.1453631015443293</v>
      </c>
      <c r="J21" s="70">
        <f>STDEVA(D21:H21)</f>
        <v>0.35059412645348148</v>
      </c>
      <c r="K21" s="18">
        <f t="shared" si="0"/>
        <v>0.30609867384479589</v>
      </c>
      <c r="M21" s="46"/>
      <c r="N21" s="47"/>
      <c r="O21" s="47"/>
      <c r="P21" s="47"/>
      <c r="Q21" s="47"/>
      <c r="R21" s="47"/>
      <c r="S21" s="87"/>
      <c r="T21" s="50"/>
      <c r="U21" s="88"/>
      <c r="V21" s="53"/>
    </row>
    <row r="22" spans="2:22" x14ac:dyDescent="0.3">
      <c r="B22" s="67" t="s">
        <v>101</v>
      </c>
      <c r="C22" s="68">
        <v>791</v>
      </c>
      <c r="D22" s="69">
        <v>0.13936646424374374</v>
      </c>
      <c r="E22" s="69">
        <v>0.18557291889555538</v>
      </c>
      <c r="F22" s="69">
        <v>0.15157352228145088</v>
      </c>
      <c r="G22" s="69">
        <v>0.19395604901408775</v>
      </c>
      <c r="H22" s="69">
        <v>0.10814714465851474</v>
      </c>
      <c r="I22" s="22">
        <f>AVERAGEA(D22:H22)</f>
        <v>0.15572321981867049</v>
      </c>
      <c r="J22" s="70">
        <f>STDEVA(D22:H22)</f>
        <v>3.5003571723109972E-2</v>
      </c>
      <c r="K22" s="18">
        <f t="shared" si="0"/>
        <v>0.22478068308547269</v>
      </c>
      <c r="M22" s="46"/>
      <c r="N22" s="47"/>
      <c r="O22" s="47"/>
      <c r="P22" s="47"/>
      <c r="Q22" s="47"/>
      <c r="R22" s="47"/>
      <c r="S22" s="87"/>
      <c r="T22" s="50"/>
      <c r="U22" s="88"/>
      <c r="V22" s="53"/>
    </row>
    <row r="23" spans="2:22" x14ac:dyDescent="0.3">
      <c r="B23" s="67" t="s">
        <v>102</v>
      </c>
      <c r="C23" s="68">
        <v>813</v>
      </c>
      <c r="D23" s="69">
        <v>6.7000357972344299E-2</v>
      </c>
      <c r="E23" s="69">
        <v>0.05</v>
      </c>
      <c r="F23" s="69">
        <v>0.05</v>
      </c>
      <c r="G23" s="69">
        <v>6.8969979757349226E-2</v>
      </c>
      <c r="H23" s="69">
        <v>0.05</v>
      </c>
      <c r="I23" s="22">
        <f>AVERAGEA(D23:H23)</f>
        <v>5.7194067545938712E-2</v>
      </c>
      <c r="J23" s="70">
        <f>STDEVA(D23:H23)</f>
        <v>9.8754653549142282E-3</v>
      </c>
      <c r="K23" s="18">
        <f t="shared" si="0"/>
        <v>0.17266590362684345</v>
      </c>
      <c r="M23" s="46"/>
      <c r="N23" s="51"/>
      <c r="O23" s="51"/>
      <c r="P23" s="51"/>
      <c r="Q23" s="51"/>
      <c r="R23" s="51"/>
      <c r="S23" s="52"/>
      <c r="T23" s="49"/>
      <c r="U23" s="50"/>
      <c r="V23" s="53"/>
    </row>
    <row r="24" spans="2:22" x14ac:dyDescent="0.3">
      <c r="B24" s="67" t="s">
        <v>72</v>
      </c>
      <c r="C24" s="68">
        <v>843</v>
      </c>
      <c r="D24" s="69">
        <v>0.05</v>
      </c>
      <c r="E24" s="69">
        <v>0.05</v>
      </c>
      <c r="F24" s="69">
        <v>0.05</v>
      </c>
      <c r="G24" s="69">
        <v>6.6490534435220044E-2</v>
      </c>
      <c r="H24" s="69">
        <v>0.05</v>
      </c>
      <c r="I24" s="22">
        <f>AVERAGEA(D24:H24)</f>
        <v>5.3298106887044019E-2</v>
      </c>
      <c r="J24" s="70">
        <f>STDEVA(D24:H24)</f>
        <v>7.374791196490595E-3</v>
      </c>
      <c r="K24" s="18">
        <f t="shared" si="0"/>
        <v>0.13836872690657043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2:22" x14ac:dyDescent="0.3">
      <c r="B25" s="67" t="s">
        <v>103</v>
      </c>
      <c r="C25" s="68">
        <v>841</v>
      </c>
      <c r="D25" s="69">
        <v>0.12068780535622115</v>
      </c>
      <c r="E25" s="69">
        <v>0.15821911460698415</v>
      </c>
      <c r="F25" s="69">
        <v>0.12052225855133587</v>
      </c>
      <c r="G25" s="69">
        <v>0.16098236319604403</v>
      </c>
      <c r="H25" s="69">
        <v>0.10434937639701578</v>
      </c>
      <c r="I25" s="22">
        <f>AVERAGEA(D25:H25)</f>
        <v>0.1329521836215202</v>
      </c>
      <c r="J25" s="70">
        <f>STDEVA(D25:H25)</f>
        <v>2.5234635726572145E-2</v>
      </c>
      <c r="K25" s="18">
        <f t="shared" si="0"/>
        <v>0.18980234125682732</v>
      </c>
      <c r="M25" s="53"/>
      <c r="N25" s="54"/>
      <c r="O25" s="54"/>
      <c r="P25" s="54"/>
      <c r="Q25" s="54"/>
      <c r="R25" s="54"/>
      <c r="S25" s="54"/>
      <c r="T25" s="53"/>
      <c r="U25" s="53"/>
      <c r="V25" s="53"/>
    </row>
    <row r="26" spans="2:22" x14ac:dyDescent="0.3">
      <c r="B26" s="67" t="s">
        <v>104</v>
      </c>
      <c r="C26" s="68">
        <v>925</v>
      </c>
      <c r="D26" s="69">
        <v>0.05</v>
      </c>
      <c r="E26" s="69">
        <v>6.8319075190399065E-2</v>
      </c>
      <c r="F26" s="69">
        <v>0.05</v>
      </c>
      <c r="G26" s="69">
        <v>0.05</v>
      </c>
      <c r="H26" s="69">
        <v>0.05</v>
      </c>
      <c r="I26" s="91">
        <f>AVERAGEA(D26:H26)</f>
        <v>5.3663815038079807E-2</v>
      </c>
      <c r="J26" s="70">
        <f>STDEVA(D26:H26)</f>
        <v>8.1925394821324906E-3</v>
      </c>
      <c r="K26" s="18">
        <f t="shared" si="0"/>
        <v>0.15266412714636612</v>
      </c>
      <c r="M26" s="53"/>
      <c r="N26" s="55"/>
      <c r="O26" s="55"/>
      <c r="P26" s="55"/>
      <c r="Q26" s="55"/>
      <c r="R26" s="55"/>
      <c r="S26" s="53"/>
      <c r="T26" s="53"/>
      <c r="U26" s="53"/>
      <c r="V26" s="53"/>
    </row>
    <row r="27" spans="2:22" x14ac:dyDescent="0.3">
      <c r="B27" s="34" t="s">
        <v>74</v>
      </c>
      <c r="C27" s="72"/>
      <c r="D27" s="36">
        <f>SUM(D4:D6)</f>
        <v>0.90809861276278103</v>
      </c>
      <c r="E27" s="36">
        <f>SUM(E4:E6)</f>
        <v>1.9895657380780847</v>
      </c>
      <c r="F27" s="36">
        <f>SUM(F4:F6)</f>
        <v>1.2446602625753551</v>
      </c>
      <c r="G27" s="36">
        <f>SUM(G4:G6)</f>
        <v>1.8359002538500748</v>
      </c>
      <c r="H27" s="36">
        <f>SUM(H4:H6)</f>
        <v>2.6931105265364614</v>
      </c>
      <c r="I27" s="8">
        <f>AVERAGEA(D27:H27)</f>
        <v>1.7342670787605514</v>
      </c>
      <c r="J27" s="71">
        <f>STDEVA(D27:H27)</f>
        <v>0.69230712724466026</v>
      </c>
      <c r="K27" s="26">
        <f t="shared" si="0"/>
        <v>0.39919291308893401</v>
      </c>
      <c r="M27" s="86"/>
      <c r="N27" s="89"/>
      <c r="O27" s="90"/>
      <c r="P27" s="54"/>
      <c r="Q27" s="54"/>
      <c r="R27" s="54"/>
      <c r="S27" s="53"/>
      <c r="T27" s="53"/>
      <c r="U27" s="53"/>
      <c r="V27" s="53"/>
    </row>
    <row r="28" spans="2:22" x14ac:dyDescent="0.3">
      <c r="B28" s="39" t="s">
        <v>75</v>
      </c>
      <c r="C28" s="73"/>
      <c r="D28" s="7">
        <f>SUM(D7:D11)</f>
        <v>1.2561832821930627</v>
      </c>
      <c r="E28" s="7">
        <f>SUM(E7:E11)</f>
        <v>1.7161625806198597</v>
      </c>
      <c r="F28" s="7">
        <f>SUM(F7:F11)</f>
        <v>0.82511211369523485</v>
      </c>
      <c r="G28" s="7">
        <f>SUM(G7:G11)</f>
        <v>1.2544143114912494</v>
      </c>
      <c r="H28" s="7">
        <f>SUM(H7:H11)</f>
        <v>2.1230207363856484</v>
      </c>
      <c r="I28" s="8">
        <f>AVERAGEA(D28:H28)</f>
        <v>1.434978604877011</v>
      </c>
      <c r="J28" s="13">
        <f>STDEVA(D28:H28)</f>
        <v>0.49723605346742333</v>
      </c>
      <c r="K28" s="10">
        <f t="shared" si="0"/>
        <v>0.34651112690982622</v>
      </c>
      <c r="M28" s="86"/>
      <c r="N28" s="89"/>
      <c r="O28" s="90"/>
      <c r="P28" s="54"/>
      <c r="Q28" s="54"/>
      <c r="R28" s="54"/>
      <c r="S28" s="53"/>
      <c r="T28" s="53"/>
      <c r="U28" s="53"/>
      <c r="V28" s="53"/>
    </row>
    <row r="29" spans="2:22" x14ac:dyDescent="0.3">
      <c r="B29" s="39" t="s">
        <v>76</v>
      </c>
      <c r="C29" s="73"/>
      <c r="D29" s="7">
        <f>SUM(D12:D13)</f>
        <v>0.246300662803492</v>
      </c>
      <c r="E29" s="7">
        <f>SUM(E12:E13)</f>
        <v>0.15368498447468265</v>
      </c>
      <c r="F29" s="7">
        <f>SUM(F12:F13)</f>
        <v>0.19843774970062861</v>
      </c>
      <c r="G29" s="7">
        <f>SUM(G12:G13)</f>
        <v>0.19245050040656669</v>
      </c>
      <c r="H29" s="7">
        <f>SUM(H12:H13)</f>
        <v>0.4952860639911168</v>
      </c>
      <c r="I29" s="8">
        <f>AVERAGEA(D29:H29)</f>
        <v>0.25723199227529736</v>
      </c>
      <c r="J29" s="13">
        <f>STDEVA(D29:H29)</f>
        <v>0.1370808360946468</v>
      </c>
      <c r="K29" s="10">
        <f t="shared" si="0"/>
        <v>0.53290741513963313</v>
      </c>
      <c r="M29" s="86"/>
      <c r="N29" s="89"/>
      <c r="O29" s="90"/>
      <c r="P29" s="54"/>
      <c r="Q29" s="54"/>
      <c r="R29" s="54"/>
      <c r="S29" s="53"/>
      <c r="T29" s="53"/>
      <c r="U29" s="53"/>
      <c r="V29" s="53"/>
    </row>
    <row r="30" spans="2:22" x14ac:dyDescent="0.3">
      <c r="B30" s="39" t="s">
        <v>77</v>
      </c>
      <c r="C30" s="73"/>
      <c r="D30" s="7">
        <f>SUM(D14)</f>
        <v>1.4802604952768372</v>
      </c>
      <c r="E30" s="7">
        <f>SUM(E14)</f>
        <v>2.6564594338088718</v>
      </c>
      <c r="F30" s="7">
        <f>SUM(F14)</f>
        <v>1.5873049354790287</v>
      </c>
      <c r="G30" s="7">
        <f>SUM(G14)</f>
        <v>2.5774934546796202</v>
      </c>
      <c r="H30" s="7">
        <f>SUM(H14)</f>
        <v>5.0005848066712861</v>
      </c>
      <c r="I30" s="8">
        <f>AVERAGEA(D30:H30)</f>
        <v>2.6604206251831291</v>
      </c>
      <c r="J30" s="13">
        <f>STDEVA(D30:H30)</f>
        <v>1.4166524113799488</v>
      </c>
      <c r="K30" s="10">
        <f t="shared" si="0"/>
        <v>0.53249189168439637</v>
      </c>
      <c r="M30" s="86"/>
      <c r="N30" s="89"/>
      <c r="O30" s="90"/>
      <c r="P30" s="54"/>
      <c r="Q30" s="54"/>
      <c r="R30" s="54"/>
      <c r="S30" s="53"/>
      <c r="T30" s="53"/>
      <c r="U30" s="53"/>
      <c r="V30" s="53"/>
    </row>
    <row r="31" spans="2:22" x14ac:dyDescent="0.3">
      <c r="B31" s="39" t="s">
        <v>78</v>
      </c>
      <c r="C31" s="73"/>
      <c r="D31" s="7">
        <f>SUM(D15:D18)</f>
        <v>0.49427578610245215</v>
      </c>
      <c r="E31" s="7">
        <f>SUM(E15:E18)</f>
        <v>0.59563063855879717</v>
      </c>
      <c r="F31" s="7">
        <f>SUM(F15:F18)</f>
        <v>0.62095262565407006</v>
      </c>
      <c r="G31" s="7">
        <f>SUM(G15:G18)</f>
        <v>0.64884640002848981</v>
      </c>
      <c r="H31" s="7">
        <f>SUM(H15:H18)</f>
        <v>1.181649135038338</v>
      </c>
      <c r="I31" s="8">
        <f>AVERAGEA(D31:H31)</f>
        <v>0.70827091707642942</v>
      </c>
      <c r="J31" s="13">
        <f>STDEVA(D31:H31)</f>
        <v>0.27098175349513504</v>
      </c>
      <c r="K31" s="10">
        <f t="shared" si="0"/>
        <v>0.38259618877714474</v>
      </c>
      <c r="M31" s="46"/>
      <c r="N31" s="89"/>
      <c r="O31" s="90"/>
      <c r="P31" s="54"/>
      <c r="Q31" s="54"/>
      <c r="R31" s="54"/>
      <c r="S31" s="86"/>
      <c r="T31" s="53"/>
      <c r="U31" s="53"/>
      <c r="V31" s="53"/>
    </row>
    <row r="32" spans="2:22" ht="15" thickBot="1" x14ac:dyDescent="0.35">
      <c r="B32" s="41" t="s">
        <v>79</v>
      </c>
      <c r="C32" s="74"/>
      <c r="D32" s="43">
        <f>SUM(D19:D26)</f>
        <v>1.6552279001758967</v>
      </c>
      <c r="E32" s="43">
        <f t="shared" ref="E32:H32" si="5">SUM(E19:E26)</f>
        <v>1.896314946243129</v>
      </c>
      <c r="F32" s="43">
        <f t="shared" si="5"/>
        <v>1.5640913274805022</v>
      </c>
      <c r="G32" s="43">
        <f t="shared" si="5"/>
        <v>2.3855540300445011</v>
      </c>
      <c r="H32" s="43">
        <f t="shared" si="5"/>
        <v>1.2010591590700472</v>
      </c>
      <c r="I32" s="44">
        <f>AVERAGEA(D32:H32)</f>
        <v>1.740449472602815</v>
      </c>
      <c r="J32" s="75">
        <f>STDEVA(D32:H32)</f>
        <v>0.43868005368264512</v>
      </c>
      <c r="K32" s="28">
        <f t="shared" si="0"/>
        <v>0.25204986446782968</v>
      </c>
      <c r="M32" s="46"/>
      <c r="N32" s="89"/>
      <c r="O32" s="90"/>
      <c r="P32" s="54"/>
      <c r="Q32" s="54"/>
      <c r="R32" s="54"/>
      <c r="S32" s="86"/>
      <c r="T32" s="53"/>
      <c r="U32" s="53"/>
      <c r="V32" s="53"/>
    </row>
    <row r="33" spans="13:22" x14ac:dyDescent="0.3">
      <c r="M33" s="46"/>
      <c r="N33" s="89"/>
      <c r="O33" s="90"/>
      <c r="P33" s="54"/>
      <c r="Q33" s="54"/>
      <c r="R33" s="54"/>
      <c r="S33" s="86"/>
      <c r="T33" s="53"/>
      <c r="U33" s="53"/>
      <c r="V33" s="53"/>
    </row>
    <row r="34" spans="13:22" x14ac:dyDescent="0.3">
      <c r="M34" s="46"/>
      <c r="N34" s="89"/>
      <c r="O34" s="90"/>
      <c r="P34" s="54"/>
      <c r="Q34" s="54"/>
      <c r="R34" s="54"/>
      <c r="S34" s="86"/>
      <c r="T34" s="53"/>
      <c r="U34" s="53"/>
      <c r="V34" s="53"/>
    </row>
    <row r="35" spans="13:22" x14ac:dyDescent="0.3">
      <c r="M35" s="46"/>
      <c r="N35" s="89"/>
      <c r="O35" s="90"/>
      <c r="P35" s="54"/>
      <c r="Q35" s="54"/>
      <c r="R35" s="54"/>
      <c r="S35" s="86"/>
      <c r="T35" s="53"/>
      <c r="U35" s="53"/>
      <c r="V35" s="53"/>
    </row>
    <row r="36" spans="13:22" x14ac:dyDescent="0.3"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spans="13:22" x14ac:dyDescent="0.3"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13:22" x14ac:dyDescent="0.3"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spans="13:22" x14ac:dyDescent="0.3"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spans="13:22" x14ac:dyDescent="0.3"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3:22" x14ac:dyDescent="0.3">
      <c r="M41" s="53"/>
      <c r="N41" s="53"/>
      <c r="O41" s="53"/>
      <c r="P41" s="53"/>
      <c r="Q41" s="53"/>
      <c r="R41" s="53"/>
      <c r="S41" s="53"/>
      <c r="T41" s="53"/>
      <c r="U41" s="53"/>
      <c r="V41" s="53"/>
    </row>
  </sheetData>
  <conditionalFormatting sqref="I4:I2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{882D508F-141D-4D4E-AD64-2A7EA906E2CE}</x14:id>
        </ext>
      </extLst>
    </cfRule>
  </conditionalFormatting>
  <conditionalFormatting sqref="I27:I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{B8E6404D-ED15-455E-A67A-4141D38EFD7E}</x14:id>
        </ext>
      </extLst>
    </cfRule>
  </conditionalFormatting>
  <conditionalFormatting sqref="N23:R23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4:S1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{ACEACBB1-70CE-4F81-94BE-D8C346D5C7BA}</x14:id>
        </ext>
      </extLst>
    </cfRule>
  </conditionalFormatting>
  <conditionalFormatting sqref="S20:S2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{6CF7A613-81DF-497C-BD8C-B07609C968DE}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{3534FE08-62EE-4CF9-9108-0EFC257207D1}</x14:id>
        </ext>
      </extLst>
    </cfRule>
  </conditionalFormatting>
  <conditionalFormatting sqref="S31:S3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{02C9BB69-B3D6-40A4-B729-F7CCA5A0D422}</x14:id>
        </ext>
      </extLst>
    </cfRule>
  </conditionalFormatting>
  <conditionalFormatting sqref="U20:U2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{7FA102F0-D9DE-484B-B0B1-DCFBFFE621E2}</x14:id>
        </ext>
      </extLst>
    </cfRule>
  </conditionalFormatting>
  <pageMargins left="0.7" right="0.7" top="0.75" bottom="0.75" header="0.3" footer="0.3"/>
  <ignoredErrors>
    <ignoredError sqref="I4:I26 D27:H32 J4:J26" formulaRange="1"/>
    <ignoredError sqref="M11:R1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2D508F-141D-4D4E-AD64-2A7EA906E2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I4:I26</xm:sqref>
        </x14:conditionalFormatting>
        <x14:conditionalFormatting xmlns:xm="http://schemas.microsoft.com/office/excel/2006/main">
          <x14:cfRule type="dataBar" id="{B8E6404D-ED15-455E-A67A-4141D38EFD7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I27:I32</xm:sqref>
        </x14:conditionalFormatting>
        <x14:conditionalFormatting xmlns:xm="http://schemas.microsoft.com/office/excel/2006/main">
          <x14:cfRule type="dataBar" id="{ACEACBB1-70CE-4F81-94BE-D8C346D5C7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S4:S19</xm:sqref>
        </x14:conditionalFormatting>
        <x14:conditionalFormatting xmlns:xm="http://schemas.microsoft.com/office/excel/2006/main">
          <x14:cfRule type="dataBar" id="{6CF7A613-81DF-497C-BD8C-B07609C968D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14:cfRule type="dataBar" id="{3534FE08-62EE-4CF9-9108-0EFC257207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S20:S22</xm:sqref>
        </x14:conditionalFormatting>
        <x14:conditionalFormatting xmlns:xm="http://schemas.microsoft.com/office/excel/2006/main">
          <x14:cfRule type="dataBar" id="{02C9BB69-B3D6-40A4-B729-F7CCA5A0D4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S31:S35</xm:sqref>
        </x14:conditionalFormatting>
        <x14:conditionalFormatting xmlns:xm="http://schemas.microsoft.com/office/excel/2006/main">
          <x14:cfRule type="dataBar" id="{7FA102F0-D9DE-484B-B0B1-DCFBFFE621E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U20:U22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 costatus </vt:lpstr>
      <vt:lpstr>N palea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2023-05-03T09:09:55Z</dcterms:modified>
</cp:coreProperties>
</file>