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laurent\GPR149\gpr149 PAPER\paper Peer J\submission\raw supplementary data\"/>
    </mc:Choice>
  </mc:AlternateContent>
  <xr:revisionPtr revIDLastSave="0" documentId="13_ncr:1_{28B3EC35-1E2F-4F8F-BA74-7ADEE1ED40DA}" xr6:coauthVersionLast="47" xr6:coauthVersionMax="47" xr10:uidLastSave="{00000000-0000-0000-0000-000000000000}"/>
  <bookViews>
    <workbookView xWindow="-98" yWindow="-98" windowWidth="20715" windowHeight="13276" activeTab="3" xr2:uid="{00000000-000D-0000-FFFF-FFFF00000000}"/>
  </bookViews>
  <sheets>
    <sheet name="RNA" sheetId="1" r:id="rId1"/>
    <sheet name="plate set up" sheetId="2" r:id="rId2"/>
    <sheet name="analysis" sheetId="3" r:id="rId3"/>
    <sheet name="Statistical resul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3" i="3" l="1"/>
  <c r="V22" i="3"/>
  <c r="V21" i="3"/>
  <c r="V20" i="3"/>
  <c r="V19" i="3"/>
  <c r="V18" i="3"/>
  <c r="V17" i="3"/>
  <c r="V16" i="3"/>
  <c r="T20" i="3"/>
  <c r="T19" i="3"/>
  <c r="T18" i="3"/>
  <c r="T17" i="3"/>
  <c r="T16" i="3"/>
  <c r="T29" i="3" s="1"/>
  <c r="X12" i="3"/>
  <c r="V12" i="3"/>
  <c r="T12" i="3"/>
  <c r="V29" i="3" l="1"/>
  <c r="T30" i="3"/>
  <c r="T28" i="3"/>
  <c r="V28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F20" i="3"/>
  <c r="O20" i="3" s="1"/>
  <c r="F19" i="3"/>
  <c r="O19" i="3" s="1"/>
  <c r="F18" i="3"/>
  <c r="O18" i="3" s="1"/>
  <c r="F17" i="3"/>
  <c r="F16" i="3"/>
  <c r="F15" i="3"/>
  <c r="F14" i="3"/>
  <c r="O14" i="3" s="1"/>
  <c r="F13" i="3"/>
  <c r="F12" i="3"/>
  <c r="O12" i="3" s="1"/>
  <c r="F11" i="3"/>
  <c r="O11" i="3" s="1"/>
  <c r="F10" i="3"/>
  <c r="O10" i="3" s="1"/>
  <c r="F9" i="3"/>
  <c r="F8" i="3"/>
  <c r="F7" i="3"/>
  <c r="F6" i="3"/>
  <c r="O6" i="3" s="1"/>
  <c r="F5" i="3"/>
  <c r="O5" i="3" s="1"/>
  <c r="F4" i="3"/>
  <c r="O4" i="3" s="1"/>
  <c r="F3" i="3"/>
  <c r="O3" i="3" s="1"/>
  <c r="F2" i="3"/>
  <c r="O2" i="3" s="1"/>
  <c r="O13" i="3" l="1"/>
  <c r="P19" i="3"/>
  <c r="Q19" i="3" s="1"/>
  <c r="P3" i="3"/>
  <c r="Q3" i="3" s="1"/>
  <c r="P2" i="3"/>
  <c r="Q2" i="3" s="1"/>
  <c r="P15" i="3"/>
  <c r="Q15" i="3" s="1"/>
  <c r="P14" i="3"/>
  <c r="Q14" i="3" s="1"/>
  <c r="P6" i="3"/>
  <c r="Q6" i="3" s="1"/>
  <c r="P13" i="3"/>
  <c r="Q13" i="3" s="1"/>
  <c r="P5" i="3"/>
  <c r="Q5" i="3" s="1"/>
  <c r="P20" i="3"/>
  <c r="Q20" i="3" s="1"/>
  <c r="P12" i="3"/>
  <c r="Q12" i="3" s="1"/>
  <c r="P4" i="3"/>
  <c r="Q4" i="3" s="1"/>
  <c r="P11" i="3"/>
  <c r="Q11" i="3" s="1"/>
  <c r="P18" i="3"/>
  <c r="Q18" i="3" s="1"/>
  <c r="P10" i="3"/>
  <c r="Q10" i="3" s="1"/>
  <c r="O7" i="3"/>
  <c r="P7" i="3" s="1"/>
  <c r="Q7" i="3" s="1"/>
  <c r="O15" i="3"/>
  <c r="O16" i="3"/>
  <c r="P16" i="3" s="1"/>
  <c r="Q16" i="3" s="1"/>
  <c r="O8" i="3"/>
  <c r="P8" i="3" s="1"/>
  <c r="Q8" i="3" s="1"/>
  <c r="O9" i="3"/>
  <c r="P9" i="3" s="1"/>
  <c r="Q9" i="3" s="1"/>
  <c r="O17" i="3"/>
  <c r="P17" i="3" s="1"/>
  <c r="Q17" i="3" s="1"/>
  <c r="H24" i="2"/>
  <c r="H23" i="2"/>
  <c r="D24" i="2"/>
  <c r="D23" i="2"/>
  <c r="F11" i="1" l="1"/>
  <c r="F8" i="1"/>
  <c r="F5" i="1"/>
  <c r="F3" i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0" i="1"/>
  <c r="F10" i="1" s="1"/>
  <c r="E9" i="1"/>
  <c r="F9" i="1" s="1"/>
  <c r="E7" i="1"/>
  <c r="F7" i="1" s="1"/>
  <c r="E6" i="1"/>
  <c r="F6" i="1" s="1"/>
  <c r="E5" i="1"/>
  <c r="E4" i="1"/>
  <c r="F4" i="1" s="1"/>
  <c r="E2" i="1"/>
  <c r="F2" i="1" s="1"/>
</calcChain>
</file>

<file path=xl/sharedStrings.xml><?xml version="1.0" encoding="utf-8"?>
<sst xmlns="http://schemas.openxmlformats.org/spreadsheetml/2006/main" count="177" uniqueCount="103">
  <si>
    <t>A1</t>
  </si>
  <si>
    <t>ng/ul</t>
  </si>
  <si>
    <t>B1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</si>
  <si>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</si>
  <si>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</si>
  <si>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</si>
  <si>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</si>
  <si>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</si>
  <si>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</si>
  <si>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</si>
  <si>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</si>
  <si>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</si>
  <si>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</si>
  <si>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</si>
  <si>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</si>
  <si>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</si>
  <si>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</si>
  <si>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</si>
  <si>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D3</t>
  </si>
  <si>
    <t>E3</t>
  </si>
  <si>
    <t>mouse</t>
  </si>
  <si>
    <t>concentration</t>
  </si>
  <si>
    <t>RNA</t>
  </si>
  <si>
    <t>water</t>
  </si>
  <si>
    <t>.1-3</t>
  </si>
  <si>
    <t>.4-6</t>
  </si>
  <si>
    <t>.7-9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</si>
  <si>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</si>
  <si>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</si>
  <si>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</si>
  <si>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</si>
  <si>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</si>
  <si>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</si>
  <si>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</si>
  <si>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</si>
  <si>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</si>
  <si>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</si>
  <si>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</si>
  <si>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</si>
  <si>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</si>
  <si>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</si>
  <si>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</si>
  <si>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</si>
  <si>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.10-12</t>
  </si>
  <si>
    <t>GPR149</t>
  </si>
  <si>
    <t>18S</t>
  </si>
  <si>
    <t>REAGENT</t>
  </si>
  <si>
    <t>1X</t>
  </si>
  <si>
    <t>70X</t>
  </si>
  <si>
    <t>MASTER MIX</t>
  </si>
  <si>
    <t>PROBE</t>
  </si>
  <si>
    <t>ADD 6 UL OF Mastermix+probe/ well</t>
  </si>
  <si>
    <t>Add 5 ul of cDNA per well</t>
  </si>
  <si>
    <t>add 3 ul cDNA to 57 ul of H20</t>
  </si>
  <si>
    <t>18s</t>
  </si>
  <si>
    <t>Gpr149</t>
  </si>
  <si>
    <t>delta ct</t>
  </si>
  <si>
    <t>ddct</t>
  </si>
  <si>
    <t>ko</t>
  </si>
  <si>
    <t>het</t>
  </si>
  <si>
    <t>wt</t>
  </si>
  <si>
    <t>average</t>
  </si>
  <si>
    <t>SEM</t>
  </si>
  <si>
    <t>Average</t>
  </si>
  <si>
    <t>CT1</t>
  </si>
  <si>
    <t>CT2</t>
  </si>
  <si>
    <t>CT3</t>
  </si>
  <si>
    <t>2^N</t>
  </si>
  <si>
    <t>WT</t>
  </si>
  <si>
    <t>Het</t>
  </si>
  <si>
    <t>KO</t>
  </si>
  <si>
    <t>Gpr149 WT</t>
  </si>
  <si>
    <t>Gpr149 Het</t>
  </si>
  <si>
    <t>Gpr149 KO</t>
  </si>
  <si>
    <t>normalized</t>
  </si>
  <si>
    <t>pvalue wt vs Het</t>
  </si>
  <si>
    <t>ANOVA summary</t>
  </si>
  <si>
    <t>P value</t>
  </si>
  <si>
    <t>P value summary</t>
  </si>
  <si>
    <t>**</t>
  </si>
  <si>
    <t>Significant diff. among means (P &lt; 0.05)?</t>
  </si>
  <si>
    <t>Yes</t>
  </si>
  <si>
    <t>R squared</t>
  </si>
  <si>
    <t>Brown-Forsythe test</t>
  </si>
  <si>
    <t>F (DFn, DFd)</t>
  </si>
  <si>
    <t>1.029 (2, 16)</t>
  </si>
  <si>
    <t>ns</t>
  </si>
  <si>
    <t>Are SDs significantly different (P &lt; 0.05)?</t>
  </si>
  <si>
    <t>No</t>
  </si>
  <si>
    <t>Bartlett's test</t>
  </si>
  <si>
    <t>Bartlett's statistic (corrected)</t>
  </si>
  <si>
    <t>ANOVA table</t>
  </si>
  <si>
    <t>SS</t>
  </si>
  <si>
    <t>DF</t>
  </si>
  <si>
    <t>MS</t>
  </si>
  <si>
    <t>Treatment (between columns)</t>
  </si>
  <si>
    <t>F (2, 16) = 6.905</t>
  </si>
  <si>
    <t>P=0.0069</t>
  </si>
  <si>
    <t>Residual (within columns)</t>
  </si>
  <si>
    <t>Total</t>
  </si>
  <si>
    <t>Data summary</t>
  </si>
  <si>
    <t>Number of treatments (columns)</t>
  </si>
  <si>
    <t>Number of values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</si>
</sst>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0" fontId="0" fillId="2" borderId="1" xfId="0" applyFill="1" applyBorder="1"/>
    <xf numFmtId="164" fontId="0" fillId="2" borderId="1" xfId="0" applyNumberFormat="1" applyFill="1" applyBorder="1"/>
    <xf numFmtId="0" fontId="0" fillId="0" borderId="3" xfId="0" applyBorder="1"/>
    <xf numFmtId="0" fontId="0" fillId="3" borderId="1" xfId="0" applyFill="1" applyBorder="1"/>
    <xf numFmtId="0" fontId="0" fillId="4" borderId="1" xfId="0" applyFill="1" applyBorder="1"/>
    <xf numFmtId="0" fontId="0" fillId="0" borderId="4" xfId="0" applyBorder="1"/>
    <xf numFmtId="0" fontId="0" fillId="3" borderId="0" xfId="0" applyFill="1"/>
    <xf numFmtId="0" fontId="0" fillId="5" borderId="1" xfId="0" applyFill="1" applyBorder="1"/>
    <xf numFmtId="0" fontId="0" fillId="5" borderId="0" xfId="0" applyFill="1"/>
    <xf numFmtId="0" fontId="0" fillId="0" borderId="6" xfId="0" applyBorder="1"/>
    <xf numFmtId="0" fontId="0" fillId="0" borderId="6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6" borderId="6" xfId="0" applyFill="1" applyBorder="1"/>
    <xf numFmtId="0" fontId="0" fillId="6" borderId="2" xfId="0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0" xfId="0" applyFill="1"/>
    <xf numFmtId="0" fontId="0" fillId="6" borderId="5" xfId="0" applyFill="1" applyBorder="1"/>
    <xf numFmtId="0" fontId="0" fillId="6" borderId="0" xfId="0" applyFill="1" applyBorder="1"/>
    <xf numFmtId="0" fontId="0" fillId="3" borderId="0" xfId="0" applyFill="1" applyBorder="1"/>
    <xf numFmtId="0" fontId="0" fillId="0" borderId="0" xfId="0" applyBorder="1"/>
    <xf numFmtId="0" fontId="0" fillId="5" borderId="0" xfId="0" applyFill="1" applyBorder="1"/>
    <xf numFmtId="0" fontId="0" fillId="3" borderId="2" xfId="0" applyFill="1" applyBorder="1"/>
    <xf numFmtId="0" fontId="0" fillId="5" borderId="2" xfId="0" applyFill="1" applyBorder="1"/>
    <xf numFmtId="0" fontId="0" fillId="6" borderId="7" xfId="0" applyFill="1" applyBorder="1"/>
    <xf numFmtId="0" fontId="0" fillId="0" borderId="13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workbookViewId="0">
      <selection activeCell="B25" sqref="B25"/>
    </sheetView>
  </sheetViews>
  <sheetFormatPr defaultRowHeight="14.25" x14ac:dyDescent="0.45"/>
  <sheetData>
    <row r="1" spans="1:6" x14ac:dyDescent="0.45">
      <c r="A1" s="4"/>
      <c r="B1" s="4" t="s">
        <v>20</v>
      </c>
      <c r="C1" s="4" t="s">
        <v>21</v>
      </c>
      <c r="D1" s="4"/>
      <c r="E1" s="4" t="s">
        <v>22</v>
      </c>
      <c r="F1" s="4" t="s">
        <v>23</v>
      </c>
    </row>
    <row r="2" spans="1:6" x14ac:dyDescent="0.45">
      <c r="A2" s="1" t="s">
        <v>0</v>
      </c>
      <c r="B2" s="1">
        <v>2419</v>
      </c>
      <c r="C2" s="1">
        <v>245.9</v>
      </c>
      <c r="D2" s="1" t="s">
        <v>1</v>
      </c>
      <c r="E2" s="2">
        <f>1000/C2</f>
        <v>4.0666937779585197</v>
      </c>
      <c r="F2" s="2">
        <f>8-E2</f>
        <v>3.9333062220414803</v>
      </c>
    </row>
    <row r="3" spans="1:6" x14ac:dyDescent="0.45">
      <c r="A3" s="1" t="s">
        <v>2</v>
      </c>
      <c r="B3" s="1">
        <v>2529</v>
      </c>
      <c r="C3" s="1">
        <v>53.24</v>
      </c>
      <c r="D3" s="1" t="s">
        <v>1</v>
      </c>
      <c r="E3" s="2">
        <v>8</v>
      </c>
      <c r="F3" s="2">
        <f t="shared" ref="F3:F20" si="0">8-E3</f>
        <v>0</v>
      </c>
    </row>
    <row r="4" spans="1:6" x14ac:dyDescent="0.45">
      <c r="A4" s="1" t="s">
        <v>3</v>
      </c>
      <c r="B4" s="1">
        <v>2912</v>
      </c>
      <c r="C4" s="1">
        <v>220.2</v>
      </c>
      <c r="D4" s="1" t="s">
        <v>1</v>
      </c>
      <c r="E4" s="2">
        <f t="shared" ref="E4:E20" si="1">1000/C4</f>
        <v>4.5413260672116262</v>
      </c>
      <c r="F4" s="2">
        <f t="shared" si="0"/>
        <v>3.4586739327883738</v>
      </c>
    </row>
    <row r="5" spans="1:6" x14ac:dyDescent="0.45">
      <c r="A5" s="1" t="s">
        <v>4</v>
      </c>
      <c r="B5" s="1">
        <v>2914</v>
      </c>
      <c r="C5" s="1">
        <v>2260</v>
      </c>
      <c r="D5" s="1" t="s">
        <v>1</v>
      </c>
      <c r="E5" s="2">
        <f t="shared" si="1"/>
        <v>0.44247787610619471</v>
      </c>
      <c r="F5" s="2">
        <f t="shared" si="0"/>
        <v>7.5575221238938051</v>
      </c>
    </row>
    <row r="6" spans="1:6" x14ac:dyDescent="0.45">
      <c r="A6" s="1" t="s">
        <v>5</v>
      </c>
      <c r="B6" s="1">
        <v>2195</v>
      </c>
      <c r="C6" s="1">
        <v>177.9</v>
      </c>
      <c r="D6" s="1" t="s">
        <v>1</v>
      </c>
      <c r="E6" s="2">
        <f t="shared" si="1"/>
        <v>5.6211354693648117</v>
      </c>
      <c r="F6" s="2">
        <f t="shared" si="0"/>
        <v>2.3788645306351883</v>
      </c>
    </row>
    <row r="7" spans="1:6" x14ac:dyDescent="0.45">
      <c r="A7" s="1" t="s">
        <v>6</v>
      </c>
      <c r="B7" s="1">
        <v>2196</v>
      </c>
      <c r="C7" s="1">
        <v>322.89999999999998</v>
      </c>
      <c r="D7" s="1" t="s">
        <v>1</v>
      </c>
      <c r="E7" s="2">
        <f t="shared" si="1"/>
        <v>3.0969340353050483</v>
      </c>
      <c r="F7" s="2">
        <f t="shared" si="0"/>
        <v>4.9030659646949513</v>
      </c>
    </row>
    <row r="8" spans="1:6" x14ac:dyDescent="0.45">
      <c r="A8" s="1" t="s">
        <v>7</v>
      </c>
      <c r="B8" s="1">
        <v>2919</v>
      </c>
      <c r="C8" s="1">
        <v>50.21</v>
      </c>
      <c r="D8" s="1" t="s">
        <v>1</v>
      </c>
      <c r="E8" s="2">
        <v>8</v>
      </c>
      <c r="F8" s="2">
        <f t="shared" si="0"/>
        <v>0</v>
      </c>
    </row>
    <row r="9" spans="1:6" x14ac:dyDescent="0.45">
      <c r="A9" s="1" t="s">
        <v>8</v>
      </c>
      <c r="B9" s="1">
        <v>2923</v>
      </c>
      <c r="C9" s="1">
        <v>257.3</v>
      </c>
      <c r="D9" s="1" t="s">
        <v>1</v>
      </c>
      <c r="E9" s="2">
        <f t="shared" si="1"/>
        <v>3.8865137971239796</v>
      </c>
      <c r="F9" s="2">
        <f t="shared" si="0"/>
        <v>4.11348620287602</v>
      </c>
    </row>
    <row r="10" spans="1:6" x14ac:dyDescent="0.45">
      <c r="A10" s="4" t="s">
        <v>9</v>
      </c>
      <c r="B10" s="4">
        <v>2925</v>
      </c>
      <c r="C10" s="4">
        <v>1042</v>
      </c>
      <c r="D10" s="4" t="s">
        <v>1</v>
      </c>
      <c r="E10" s="5">
        <f t="shared" si="1"/>
        <v>0.95969289827255277</v>
      </c>
      <c r="F10" s="5">
        <f t="shared" si="0"/>
        <v>7.0403071017274472</v>
      </c>
    </row>
    <row r="11" spans="1:6" x14ac:dyDescent="0.45">
      <c r="A11" s="4" t="s">
        <v>10</v>
      </c>
      <c r="B11" s="4">
        <v>2926</v>
      </c>
      <c r="C11" s="4">
        <v>25.68</v>
      </c>
      <c r="D11" s="4" t="s">
        <v>1</v>
      </c>
      <c r="E11" s="5">
        <v>8</v>
      </c>
      <c r="F11" s="5">
        <f t="shared" si="0"/>
        <v>0</v>
      </c>
    </row>
    <row r="12" spans="1:6" x14ac:dyDescent="0.45">
      <c r="A12" s="4" t="s">
        <v>11</v>
      </c>
      <c r="B12" s="4">
        <v>2929</v>
      </c>
      <c r="C12" s="4">
        <v>494.3</v>
      </c>
      <c r="D12" s="4" t="s">
        <v>1</v>
      </c>
      <c r="E12" s="5">
        <f t="shared" si="1"/>
        <v>2.0230629172567265</v>
      </c>
      <c r="F12" s="5">
        <f t="shared" si="0"/>
        <v>5.9769370827432731</v>
      </c>
    </row>
    <row r="13" spans="1:6" x14ac:dyDescent="0.45">
      <c r="A13" s="4" t="s">
        <v>12</v>
      </c>
      <c r="B13" s="4">
        <v>2939</v>
      </c>
      <c r="C13" s="4">
        <v>374.4</v>
      </c>
      <c r="D13" s="4" t="s">
        <v>1</v>
      </c>
      <c r="E13" s="5">
        <f t="shared" si="1"/>
        <v>2.6709401709401712</v>
      </c>
      <c r="F13" s="5">
        <f t="shared" si="0"/>
        <v>5.3290598290598288</v>
      </c>
    </row>
    <row r="14" spans="1:6" x14ac:dyDescent="0.45">
      <c r="A14" s="4" t="s">
        <v>13</v>
      </c>
      <c r="B14" s="4">
        <v>2941</v>
      </c>
      <c r="C14" s="4">
        <v>497.5</v>
      </c>
      <c r="D14" s="4" t="s">
        <v>1</v>
      </c>
      <c r="E14" s="5">
        <f t="shared" si="1"/>
        <v>2.0100502512562812</v>
      </c>
      <c r="F14" s="5">
        <f t="shared" si="0"/>
        <v>5.9899497487437188</v>
      </c>
    </row>
    <row r="15" spans="1:6" x14ac:dyDescent="0.45">
      <c r="A15" s="4" t="s">
        <v>14</v>
      </c>
      <c r="B15" s="4">
        <v>2948</v>
      </c>
      <c r="C15" s="4">
        <v>170.2</v>
      </c>
      <c r="D15" s="4" t="s">
        <v>1</v>
      </c>
      <c r="E15" s="5">
        <f t="shared" si="1"/>
        <v>5.8754406580493539</v>
      </c>
      <c r="F15" s="5">
        <f t="shared" si="0"/>
        <v>2.1245593419506461</v>
      </c>
    </row>
    <row r="16" spans="1:6" x14ac:dyDescent="0.45">
      <c r="A16" s="4" t="s">
        <v>15</v>
      </c>
      <c r="B16" s="4">
        <v>2983</v>
      </c>
      <c r="C16" s="4">
        <v>316.89999999999998</v>
      </c>
      <c r="D16" s="4" t="s">
        <v>1</v>
      </c>
      <c r="E16" s="5">
        <f t="shared" si="1"/>
        <v>3.1555695803092458</v>
      </c>
      <c r="F16" s="5">
        <f t="shared" si="0"/>
        <v>4.8444304196907542</v>
      </c>
    </row>
    <row r="17" spans="1:6" x14ac:dyDescent="0.45">
      <c r="A17" s="4" t="s">
        <v>16</v>
      </c>
      <c r="B17" s="4">
        <v>2988</v>
      </c>
      <c r="C17" s="4">
        <v>370.2</v>
      </c>
      <c r="D17" s="4" t="s">
        <v>1</v>
      </c>
      <c r="E17" s="5">
        <f t="shared" si="1"/>
        <v>2.7012425715829282</v>
      </c>
      <c r="F17" s="5">
        <f t="shared" si="0"/>
        <v>5.2987574284170718</v>
      </c>
    </row>
    <row r="18" spans="1:6" x14ac:dyDescent="0.45">
      <c r="A18" s="1" t="s">
        <v>17</v>
      </c>
      <c r="B18" s="1">
        <v>3420</v>
      </c>
      <c r="C18" s="1">
        <v>198.1</v>
      </c>
      <c r="D18" s="1" t="s">
        <v>1</v>
      </c>
      <c r="E18" s="2">
        <f t="shared" si="1"/>
        <v>5.0479555779909138</v>
      </c>
      <c r="F18" s="2">
        <f t="shared" si="0"/>
        <v>2.9520444220090862</v>
      </c>
    </row>
    <row r="19" spans="1:6" x14ac:dyDescent="0.45">
      <c r="A19" s="1" t="s">
        <v>18</v>
      </c>
      <c r="B19" s="1">
        <v>3426</v>
      </c>
      <c r="C19" s="1">
        <v>233.4</v>
      </c>
      <c r="D19" s="1" t="s">
        <v>1</v>
      </c>
      <c r="E19" s="2">
        <f t="shared" si="1"/>
        <v>4.284490145672665</v>
      </c>
      <c r="F19" s="2">
        <f t="shared" si="0"/>
        <v>3.715509854327335</v>
      </c>
    </row>
    <row r="20" spans="1:6" x14ac:dyDescent="0.45">
      <c r="A20" s="1" t="s">
        <v>19</v>
      </c>
      <c r="B20" s="1">
        <v>3428</v>
      </c>
      <c r="C20" s="1">
        <v>360</v>
      </c>
      <c r="D20" s="1" t="s">
        <v>1</v>
      </c>
      <c r="E20" s="2">
        <f t="shared" si="1"/>
        <v>2.7777777777777777</v>
      </c>
      <c r="F20" s="2">
        <f t="shared" si="0"/>
        <v>5.2222222222222223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07313-9CB8-4BB9-823C-7973B9DBDBA3}">
  <dimension ref="B2:M29"/>
  <sheetViews>
    <sheetView workbookViewId="0">
      <selection activeCell="N20" sqref="N20"/>
    </sheetView>
  </sheetViews>
  <sheetFormatPr defaultRowHeight="14.25" x14ac:dyDescent="0.45"/>
  <cols>
    <col min="2" max="2" width="12.46484375" customWidth="1"/>
    <col min="6" max="6" width="13.46484375" customWidth="1"/>
  </cols>
  <sheetData>
    <row r="2" spans="2:13" x14ac:dyDescent="0.45">
      <c r="B2" s="4"/>
      <c r="C2" s="4" t="s">
        <v>24</v>
      </c>
      <c r="D2" s="4" t="s">
        <v>25</v>
      </c>
      <c r="E2" s="4" t="s">
        <v>26</v>
      </c>
      <c r="F2" s="4" t="s">
        <v>43</v>
      </c>
      <c r="G2" s="4"/>
      <c r="H2" s="4"/>
      <c r="I2" s="4"/>
      <c r="J2" s="4"/>
      <c r="K2" s="4"/>
      <c r="L2" s="4"/>
      <c r="M2" s="4"/>
    </row>
    <row r="3" spans="2:13" x14ac:dyDescent="0.45">
      <c r="B3" s="1" t="s">
        <v>27</v>
      </c>
      <c r="C3" s="7">
        <v>2419</v>
      </c>
      <c r="D3" s="7">
        <v>3420</v>
      </c>
      <c r="E3" s="8">
        <v>2419</v>
      </c>
      <c r="F3" s="8">
        <v>3420</v>
      </c>
      <c r="G3" s="1"/>
      <c r="H3" s="1"/>
      <c r="I3" s="1"/>
      <c r="J3" s="1"/>
      <c r="K3" s="1"/>
      <c r="L3" s="1"/>
      <c r="M3" s="1"/>
    </row>
    <row r="4" spans="2:13" x14ac:dyDescent="0.45">
      <c r="B4" s="1" t="s">
        <v>28</v>
      </c>
      <c r="C4" s="7">
        <v>2925</v>
      </c>
      <c r="D4" s="1"/>
      <c r="E4" s="8">
        <v>2925</v>
      </c>
      <c r="F4" s="1"/>
      <c r="G4" s="1"/>
      <c r="H4" s="1"/>
      <c r="I4" s="1"/>
      <c r="J4" s="1"/>
      <c r="K4" s="1"/>
      <c r="L4" s="1"/>
      <c r="M4" s="1"/>
    </row>
    <row r="5" spans="2:13" x14ac:dyDescent="0.45">
      <c r="B5" s="1" t="s">
        <v>29</v>
      </c>
      <c r="C5" s="7">
        <v>2529</v>
      </c>
      <c r="D5" s="7">
        <v>3426</v>
      </c>
      <c r="E5" s="8">
        <v>2529</v>
      </c>
      <c r="F5" s="8">
        <v>3426</v>
      </c>
      <c r="G5" s="1"/>
      <c r="H5" s="1"/>
      <c r="I5" s="1"/>
      <c r="J5" s="1"/>
      <c r="K5" s="1"/>
      <c r="L5" s="1"/>
      <c r="M5" s="1"/>
    </row>
    <row r="6" spans="2:13" x14ac:dyDescent="0.45">
      <c r="B6" s="1" t="s">
        <v>30</v>
      </c>
      <c r="C6" s="7">
        <v>2926</v>
      </c>
      <c r="D6" s="1"/>
      <c r="E6" s="8">
        <v>2926</v>
      </c>
      <c r="F6" s="1"/>
      <c r="G6" s="1"/>
      <c r="H6" s="1"/>
      <c r="I6" s="1"/>
      <c r="J6" s="1"/>
      <c r="K6" s="1"/>
      <c r="L6" s="1"/>
      <c r="M6" s="1"/>
    </row>
    <row r="7" spans="2:13" x14ac:dyDescent="0.45">
      <c r="B7" s="1" t="s">
        <v>31</v>
      </c>
      <c r="C7" s="7">
        <v>2912</v>
      </c>
      <c r="D7" s="7">
        <v>3428</v>
      </c>
      <c r="E7" s="8">
        <v>2912</v>
      </c>
      <c r="F7" s="8">
        <v>3428</v>
      </c>
      <c r="G7" s="1"/>
      <c r="H7" s="1"/>
      <c r="I7" s="1"/>
      <c r="J7" s="1"/>
      <c r="K7" s="1"/>
      <c r="L7" s="1"/>
      <c r="M7" s="1"/>
    </row>
    <row r="8" spans="2:13" x14ac:dyDescent="0.45">
      <c r="B8" s="1" t="s">
        <v>32</v>
      </c>
      <c r="C8" s="7">
        <v>2929</v>
      </c>
      <c r="D8" s="1"/>
      <c r="E8" s="8">
        <v>2929</v>
      </c>
      <c r="F8" s="1"/>
      <c r="G8" s="1"/>
      <c r="H8" s="1"/>
      <c r="I8" s="1"/>
      <c r="J8" s="1"/>
      <c r="K8" s="1"/>
      <c r="L8" s="1"/>
      <c r="M8" s="1"/>
    </row>
    <row r="9" spans="2:13" x14ac:dyDescent="0.45">
      <c r="B9" s="1" t="s">
        <v>33</v>
      </c>
      <c r="C9" s="7">
        <v>2914</v>
      </c>
      <c r="D9" s="1"/>
      <c r="E9" s="8">
        <v>2914</v>
      </c>
      <c r="F9" s="1"/>
      <c r="G9" s="1"/>
      <c r="H9" s="1"/>
      <c r="I9" s="1"/>
      <c r="J9" s="1"/>
      <c r="K9" s="1"/>
      <c r="L9" s="1"/>
      <c r="M9" s="1"/>
    </row>
    <row r="10" spans="2:13" x14ac:dyDescent="0.45">
      <c r="B10" s="1" t="s">
        <v>34</v>
      </c>
      <c r="C10" s="7">
        <v>2939</v>
      </c>
      <c r="D10" s="1"/>
      <c r="E10" s="8">
        <v>2939</v>
      </c>
      <c r="F10" s="1"/>
      <c r="G10" s="1"/>
      <c r="H10" s="1"/>
      <c r="I10" s="1"/>
      <c r="J10" s="1"/>
      <c r="K10" s="1"/>
      <c r="L10" s="1"/>
      <c r="M10" s="1"/>
    </row>
    <row r="11" spans="2:13" x14ac:dyDescent="0.45">
      <c r="B11" s="1" t="s">
        <v>35</v>
      </c>
      <c r="C11" s="7">
        <v>2195</v>
      </c>
      <c r="D11" s="1"/>
      <c r="E11" s="8">
        <v>2195</v>
      </c>
      <c r="F11" s="1"/>
      <c r="G11" s="1"/>
      <c r="H11" s="1"/>
      <c r="I11" s="1"/>
      <c r="J11" s="1"/>
      <c r="K11" s="1"/>
      <c r="L11" s="1"/>
      <c r="M11" s="1"/>
    </row>
    <row r="12" spans="2:13" x14ac:dyDescent="0.45">
      <c r="B12" s="1" t="s">
        <v>36</v>
      </c>
      <c r="C12" s="7">
        <v>2941</v>
      </c>
      <c r="D12" s="1"/>
      <c r="E12" s="8">
        <v>2941</v>
      </c>
      <c r="F12" s="1"/>
      <c r="G12" s="1"/>
      <c r="H12" s="1"/>
      <c r="I12" s="1"/>
      <c r="J12" s="1"/>
      <c r="K12" s="1"/>
      <c r="L12" s="1"/>
      <c r="M12" s="1"/>
    </row>
    <row r="13" spans="2:13" x14ac:dyDescent="0.45">
      <c r="B13" s="1" t="s">
        <v>37</v>
      </c>
      <c r="C13" s="7">
        <v>2196</v>
      </c>
      <c r="D13" s="1"/>
      <c r="E13" s="8">
        <v>2196</v>
      </c>
      <c r="F13" s="1"/>
      <c r="G13" s="1"/>
      <c r="H13" s="1"/>
      <c r="I13" s="1"/>
      <c r="J13" s="1"/>
      <c r="K13" s="1"/>
      <c r="L13" s="1"/>
      <c r="M13" s="1"/>
    </row>
    <row r="14" spans="2:13" x14ac:dyDescent="0.45">
      <c r="B14" s="1" t="s">
        <v>38</v>
      </c>
      <c r="C14" s="7">
        <v>2948</v>
      </c>
      <c r="D14" s="1"/>
      <c r="E14" s="8">
        <v>2948</v>
      </c>
      <c r="F14" s="1"/>
      <c r="G14" s="1"/>
      <c r="H14" s="1"/>
      <c r="I14" s="1"/>
      <c r="J14" s="1"/>
      <c r="K14" s="1"/>
      <c r="L14" s="1"/>
      <c r="M14" s="1"/>
    </row>
    <row r="15" spans="2:13" x14ac:dyDescent="0.45">
      <c r="B15" s="1" t="s">
        <v>39</v>
      </c>
      <c r="C15" s="7">
        <v>2919</v>
      </c>
      <c r="D15" s="1"/>
      <c r="E15" s="8">
        <v>2919</v>
      </c>
      <c r="F15" s="1"/>
      <c r="G15" s="1"/>
      <c r="H15" s="1"/>
      <c r="I15" s="1"/>
      <c r="J15" s="1"/>
      <c r="K15" s="1"/>
      <c r="L15" s="1"/>
      <c r="M15" s="1"/>
    </row>
    <row r="16" spans="2:13" x14ac:dyDescent="0.45">
      <c r="B16" s="1" t="s">
        <v>40</v>
      </c>
      <c r="C16" s="7">
        <v>2983</v>
      </c>
      <c r="D16" s="1"/>
      <c r="E16" s="8">
        <v>2983</v>
      </c>
      <c r="F16" s="1"/>
      <c r="G16" s="1"/>
      <c r="H16" s="1"/>
      <c r="I16" s="1"/>
      <c r="J16" s="1"/>
      <c r="K16" s="1"/>
      <c r="L16" s="1"/>
      <c r="M16" s="1"/>
    </row>
    <row r="17" spans="2:13" x14ac:dyDescent="0.45">
      <c r="B17" s="1" t="s">
        <v>41</v>
      </c>
      <c r="C17" s="7">
        <v>2923</v>
      </c>
      <c r="D17" s="1"/>
      <c r="E17" s="8">
        <v>2923</v>
      </c>
      <c r="F17" s="1"/>
      <c r="G17" s="1"/>
      <c r="H17" s="1"/>
      <c r="I17" s="1"/>
      <c r="J17" s="1"/>
      <c r="K17" s="1"/>
      <c r="L17" s="1"/>
      <c r="M17" s="1"/>
    </row>
    <row r="18" spans="2:13" x14ac:dyDescent="0.45">
      <c r="B18" s="1" t="s">
        <v>42</v>
      </c>
      <c r="C18" s="7">
        <v>2988</v>
      </c>
      <c r="D18" s="1"/>
      <c r="E18" s="8">
        <v>2988</v>
      </c>
      <c r="F18" s="1"/>
      <c r="G18" s="1"/>
      <c r="H18" s="1"/>
      <c r="I18" s="1"/>
      <c r="J18" s="1"/>
      <c r="K18" s="1"/>
      <c r="L18" s="1"/>
      <c r="M18" s="1"/>
    </row>
    <row r="21" spans="2:13" x14ac:dyDescent="0.45">
      <c r="B21" s="7" t="s">
        <v>44</v>
      </c>
      <c r="C21" s="1">
        <v>70</v>
      </c>
      <c r="D21" s="1"/>
      <c r="F21" s="8" t="s">
        <v>45</v>
      </c>
      <c r="G21" s="1">
        <v>70</v>
      </c>
      <c r="H21" s="1"/>
    </row>
    <row r="22" spans="2:13" x14ac:dyDescent="0.45">
      <c r="B22" s="1" t="s">
        <v>46</v>
      </c>
      <c r="C22" s="1" t="s">
        <v>47</v>
      </c>
      <c r="D22" s="1" t="s">
        <v>48</v>
      </c>
      <c r="F22" s="1" t="s">
        <v>46</v>
      </c>
      <c r="G22" s="1" t="s">
        <v>47</v>
      </c>
      <c r="H22" s="1" t="s">
        <v>48</v>
      </c>
    </row>
    <row r="23" spans="2:13" x14ac:dyDescent="0.45">
      <c r="B23" s="1" t="s">
        <v>49</v>
      </c>
      <c r="C23" s="1">
        <v>5.5</v>
      </c>
      <c r="D23" s="1">
        <f>70*C23</f>
        <v>385</v>
      </c>
      <c r="F23" s="1" t="s">
        <v>49</v>
      </c>
      <c r="G23" s="1">
        <v>5.5</v>
      </c>
      <c r="H23" s="1">
        <f>70*G23</f>
        <v>385</v>
      </c>
    </row>
    <row r="24" spans="2:13" x14ac:dyDescent="0.45">
      <c r="B24" s="1" t="s">
        <v>50</v>
      </c>
      <c r="C24" s="1">
        <v>0.55000000000000004</v>
      </c>
      <c r="D24" s="1">
        <f>70*C24</f>
        <v>38.5</v>
      </c>
      <c r="F24" s="1" t="s">
        <v>50</v>
      </c>
      <c r="G24" s="1">
        <v>0.55000000000000004</v>
      </c>
      <c r="H24" s="1">
        <f>70*G24</f>
        <v>38.5</v>
      </c>
    </row>
    <row r="25" spans="2:13" x14ac:dyDescent="0.45">
      <c r="B25" s="6"/>
      <c r="C25" s="6"/>
      <c r="D25" s="6"/>
    </row>
    <row r="26" spans="2:13" x14ac:dyDescent="0.45">
      <c r="B26" s="9" t="s">
        <v>51</v>
      </c>
    </row>
    <row r="27" spans="2:13" x14ac:dyDescent="0.45">
      <c r="B27" s="9" t="s">
        <v>52</v>
      </c>
    </row>
    <row r="29" spans="2:13" x14ac:dyDescent="0.45">
      <c r="B29" t="s">
        <v>53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902EE-EE56-4562-8A81-5EC7180F83AC}">
  <dimension ref="A1:X30"/>
  <sheetViews>
    <sheetView workbookViewId="0">
      <selection activeCell="P26" sqref="P26"/>
    </sheetView>
  </sheetViews>
  <sheetFormatPr defaultRowHeight="14.25" x14ac:dyDescent="0.45"/>
  <sheetData>
    <row r="1" spans="1:24" x14ac:dyDescent="0.45">
      <c r="A1" s="1"/>
      <c r="B1" s="24" t="s">
        <v>55</v>
      </c>
      <c r="C1" s="24" t="s">
        <v>64</v>
      </c>
      <c r="D1" s="24" t="s">
        <v>65</v>
      </c>
      <c r="E1" s="24" t="s">
        <v>66</v>
      </c>
      <c r="F1" s="25" t="s">
        <v>63</v>
      </c>
      <c r="G1" s="25"/>
      <c r="H1" s="24" t="s">
        <v>54</v>
      </c>
      <c r="I1" s="24" t="s">
        <v>64</v>
      </c>
      <c r="J1" s="24" t="s">
        <v>65</v>
      </c>
      <c r="K1" s="24" t="s">
        <v>66</v>
      </c>
      <c r="L1" s="26" t="s">
        <v>63</v>
      </c>
      <c r="M1" s="27"/>
      <c r="N1" s="23"/>
      <c r="O1" s="25" t="s">
        <v>56</v>
      </c>
      <c r="P1" s="25" t="s">
        <v>57</v>
      </c>
      <c r="Q1" s="25" t="s">
        <v>67</v>
      </c>
    </row>
    <row r="2" spans="1:24" x14ac:dyDescent="0.45">
      <c r="A2" s="7" t="s">
        <v>60</v>
      </c>
      <c r="B2" s="7">
        <v>2419</v>
      </c>
      <c r="C2" s="7">
        <v>32.393693121131797</v>
      </c>
      <c r="D2" s="7">
        <v>32.991114015225399</v>
      </c>
      <c r="E2" s="7">
        <v>32.672256238386403</v>
      </c>
      <c r="F2" s="7">
        <f>AVERAGE(C2:E2)</f>
        <v>32.685687791581195</v>
      </c>
      <c r="G2" s="10"/>
      <c r="H2" s="7">
        <v>2419</v>
      </c>
      <c r="I2" s="7">
        <v>16.032893171595799</v>
      </c>
      <c r="J2" s="7">
        <v>16.0274219468429</v>
      </c>
      <c r="K2" s="7">
        <v>16.0029735741394</v>
      </c>
      <c r="L2" s="7">
        <f>AVERAGE(I2:K2)</f>
        <v>16.021096230859367</v>
      </c>
      <c r="M2" s="28"/>
      <c r="N2" s="7" t="s">
        <v>68</v>
      </c>
      <c r="O2" s="31">
        <f>F2-L2</f>
        <v>16.664591560721828</v>
      </c>
      <c r="P2" s="7">
        <f>$O$2-O2</f>
        <v>0</v>
      </c>
      <c r="Q2" s="7">
        <f>2^P2</f>
        <v>1</v>
      </c>
      <c r="S2" s="21" t="s">
        <v>71</v>
      </c>
      <c r="T2" s="22"/>
      <c r="U2" s="23" t="s">
        <v>72</v>
      </c>
      <c r="V2" s="23"/>
      <c r="W2" s="23" t="s">
        <v>73</v>
      </c>
      <c r="X2" s="23"/>
    </row>
    <row r="3" spans="1:24" x14ac:dyDescent="0.45">
      <c r="A3" s="7" t="s">
        <v>60</v>
      </c>
      <c r="B3" s="7">
        <v>2925</v>
      </c>
      <c r="C3" s="7">
        <v>35.100514988008896</v>
      </c>
      <c r="D3" s="7">
        <v>35.307193323222897</v>
      </c>
      <c r="E3" s="7">
        <v>35.0536316617465</v>
      </c>
      <c r="F3" s="7">
        <f t="shared" ref="F3:F20" si="0">AVERAGE(C3:E3)</f>
        <v>35.153779990992767</v>
      </c>
      <c r="G3" s="10"/>
      <c r="H3" s="7">
        <v>2925</v>
      </c>
      <c r="I3" s="7">
        <v>20.093806267782199</v>
      </c>
      <c r="J3" s="7">
        <v>19.910934960776999</v>
      </c>
      <c r="K3" s="7">
        <v>20.254727725986601</v>
      </c>
      <c r="L3" s="7">
        <f t="shared" ref="L3:L20" si="1">AVERAGE(I3:K3)</f>
        <v>20.086489651515265</v>
      </c>
      <c r="M3" s="28"/>
      <c r="N3" s="7" t="s">
        <v>68</v>
      </c>
      <c r="O3" s="31">
        <f t="shared" ref="O3:O20" si="2">F3-L3</f>
        <v>15.067290339477502</v>
      </c>
      <c r="P3" s="7">
        <f t="shared" ref="P3:P20" si="3">$O$2-O3</f>
        <v>1.5973012212443258</v>
      </c>
      <c r="Q3" s="7">
        <f t="shared" ref="Q3:Q20" si="4">2^P3</f>
        <v>3.0257676806401914</v>
      </c>
      <c r="S3" s="1">
        <v>2419</v>
      </c>
      <c r="T3" s="13">
        <v>1</v>
      </c>
      <c r="U3" s="1">
        <v>2529</v>
      </c>
      <c r="V3" s="1">
        <v>2.2724757481888558</v>
      </c>
      <c r="W3" s="1">
        <v>2926</v>
      </c>
      <c r="X3" s="1">
        <v>0</v>
      </c>
    </row>
    <row r="4" spans="1:24" x14ac:dyDescent="0.45">
      <c r="A4" s="1" t="s">
        <v>59</v>
      </c>
      <c r="B4" s="1">
        <v>2529</v>
      </c>
      <c r="C4" s="1">
        <v>34.297834256501197</v>
      </c>
      <c r="D4" s="1">
        <v>34.786774899334503</v>
      </c>
      <c r="E4" s="1">
        <v>34.699667905473198</v>
      </c>
      <c r="F4" s="1">
        <f t="shared" si="0"/>
        <v>34.5947590204363</v>
      </c>
      <c r="H4" s="1">
        <v>2529</v>
      </c>
      <c r="I4" s="1">
        <v>19.023928488797299</v>
      </c>
      <c r="J4" s="1">
        <v>19.249490034306099</v>
      </c>
      <c r="K4" s="1">
        <v>19.069878550315501</v>
      </c>
      <c r="L4" s="1">
        <f t="shared" si="1"/>
        <v>19.114432357806301</v>
      </c>
      <c r="M4" s="29"/>
      <c r="N4" s="1" t="s">
        <v>69</v>
      </c>
      <c r="O4" s="3">
        <f t="shared" si="2"/>
        <v>15.480326662629999</v>
      </c>
      <c r="P4" s="1">
        <f t="shared" si="3"/>
        <v>1.1842648980918291</v>
      </c>
      <c r="Q4" s="1">
        <f t="shared" si="4"/>
        <v>2.2724757481888558</v>
      </c>
      <c r="S4" s="1">
        <v>2925</v>
      </c>
      <c r="T4" s="13">
        <v>3.0257676806401914</v>
      </c>
      <c r="U4" s="1">
        <v>2912</v>
      </c>
      <c r="V4" s="1">
        <v>0.51207335659601683</v>
      </c>
      <c r="W4" s="1">
        <v>2914</v>
      </c>
      <c r="X4" s="1">
        <v>0</v>
      </c>
    </row>
    <row r="5" spans="1:24" x14ac:dyDescent="0.45">
      <c r="A5" s="11" t="s">
        <v>58</v>
      </c>
      <c r="B5" s="11">
        <v>2926</v>
      </c>
      <c r="C5" s="11">
        <v>100</v>
      </c>
      <c r="D5" s="11">
        <v>100</v>
      </c>
      <c r="E5" s="11">
        <v>100</v>
      </c>
      <c r="F5" s="11">
        <f t="shared" si="0"/>
        <v>100</v>
      </c>
      <c r="G5" s="12"/>
      <c r="H5" s="11">
        <v>2926</v>
      </c>
      <c r="I5" s="11">
        <v>18.4017006466586</v>
      </c>
      <c r="J5" s="11">
        <v>18.520627811107701</v>
      </c>
      <c r="K5" s="11">
        <v>18.485345313817199</v>
      </c>
      <c r="L5" s="11">
        <f t="shared" si="1"/>
        <v>18.469224590527833</v>
      </c>
      <c r="M5" s="30"/>
      <c r="N5" s="11" t="s">
        <v>70</v>
      </c>
      <c r="O5" s="32">
        <f t="shared" si="2"/>
        <v>81.53077540947217</v>
      </c>
      <c r="P5" s="11">
        <f t="shared" si="3"/>
        <v>-64.866183848750339</v>
      </c>
      <c r="Q5" s="11">
        <f t="shared" si="4"/>
        <v>2.9739451700528616E-20</v>
      </c>
      <c r="S5" s="1">
        <v>2941</v>
      </c>
      <c r="T5" s="14">
        <v>1.2236803281170714</v>
      </c>
      <c r="U5" s="1">
        <v>2929</v>
      </c>
      <c r="V5" s="1">
        <v>0.77712253492500927</v>
      </c>
      <c r="W5" s="1">
        <v>2939</v>
      </c>
      <c r="X5" s="1">
        <v>0</v>
      </c>
    </row>
    <row r="6" spans="1:24" x14ac:dyDescent="0.45">
      <c r="A6" s="1" t="s">
        <v>59</v>
      </c>
      <c r="B6" s="1">
        <v>2912</v>
      </c>
      <c r="C6" s="1">
        <v>34.261514624264201</v>
      </c>
      <c r="D6" s="1">
        <v>34.507039228726498</v>
      </c>
      <c r="E6" s="1">
        <v>34.4290059460319</v>
      </c>
      <c r="F6" s="1">
        <f t="shared" si="0"/>
        <v>34.399186599674202</v>
      </c>
      <c r="H6" s="1">
        <v>2912</v>
      </c>
      <c r="I6" s="1">
        <v>16.752255834152599</v>
      </c>
      <c r="J6" s="1">
        <v>16.736674287046899</v>
      </c>
      <c r="K6" s="1">
        <v>16.818122201924599</v>
      </c>
      <c r="L6" s="1">
        <f t="shared" si="1"/>
        <v>16.769017441041367</v>
      </c>
      <c r="M6" s="29"/>
      <c r="N6" s="1" t="s">
        <v>69</v>
      </c>
      <c r="O6" s="3">
        <f t="shared" si="2"/>
        <v>17.630169158632835</v>
      </c>
      <c r="P6" s="1">
        <f t="shared" si="3"/>
        <v>-0.9655775979110075</v>
      </c>
      <c r="Q6" s="1">
        <f t="shared" si="4"/>
        <v>0.51207335659601683</v>
      </c>
      <c r="S6" s="1">
        <v>2948</v>
      </c>
      <c r="T6" s="13">
        <v>0.92222337157073253</v>
      </c>
      <c r="U6" s="1">
        <v>2915</v>
      </c>
      <c r="V6" s="1">
        <v>0.57549884518286887</v>
      </c>
      <c r="W6" s="1">
        <v>2983</v>
      </c>
      <c r="X6" s="1">
        <v>0</v>
      </c>
    </row>
    <row r="7" spans="1:24" x14ac:dyDescent="0.45">
      <c r="A7" s="1" t="s">
        <v>59</v>
      </c>
      <c r="B7" s="1">
        <v>2929</v>
      </c>
      <c r="C7" s="1">
        <v>33.4304175590567</v>
      </c>
      <c r="D7" s="1">
        <v>33.338279803370803</v>
      </c>
      <c r="E7" s="1">
        <v>33.5696689019126</v>
      </c>
      <c r="F7" s="1">
        <f t="shared" si="0"/>
        <v>33.446122088113363</v>
      </c>
      <c r="H7" s="1">
        <v>2929</v>
      </c>
      <c r="I7" s="1">
        <v>15.518148763024399</v>
      </c>
      <c r="J7" s="1">
        <v>15.5496684705113</v>
      </c>
      <c r="K7" s="1">
        <v>18.185416356365099</v>
      </c>
      <c r="L7" s="1">
        <f t="shared" si="1"/>
        <v>16.417744529966935</v>
      </c>
      <c r="M7" s="29"/>
      <c r="N7" s="1" t="s">
        <v>69</v>
      </c>
      <c r="O7" s="3">
        <f t="shared" si="2"/>
        <v>17.028377558146428</v>
      </c>
      <c r="P7" s="1">
        <f t="shared" si="3"/>
        <v>-0.36378599742459983</v>
      </c>
      <c r="Q7" s="1">
        <f t="shared" si="4"/>
        <v>0.77712253492500927</v>
      </c>
      <c r="S7" s="1">
        <v>3420</v>
      </c>
      <c r="T7" s="13">
        <v>0.89893038447541185</v>
      </c>
      <c r="U7" s="1">
        <v>2916</v>
      </c>
      <c r="V7" s="1">
        <v>0.40159210897041608</v>
      </c>
      <c r="W7" s="1">
        <v>2988</v>
      </c>
      <c r="X7" s="1">
        <v>0</v>
      </c>
    </row>
    <row r="8" spans="1:24" x14ac:dyDescent="0.45">
      <c r="A8" s="11" t="s">
        <v>58</v>
      </c>
      <c r="B8" s="11">
        <v>2914</v>
      </c>
      <c r="C8" s="11">
        <v>100</v>
      </c>
      <c r="D8" s="11">
        <v>100</v>
      </c>
      <c r="E8" s="11">
        <v>100</v>
      </c>
      <c r="F8" s="11">
        <f t="shared" si="0"/>
        <v>100</v>
      </c>
      <c r="G8" s="12"/>
      <c r="H8" s="11">
        <v>2914</v>
      </c>
      <c r="I8" s="11">
        <v>16.5442456286601</v>
      </c>
      <c r="J8" s="11">
        <v>16.3681586364727</v>
      </c>
      <c r="K8" s="11">
        <v>16.554741293465799</v>
      </c>
      <c r="L8" s="11">
        <f t="shared" si="1"/>
        <v>16.489048519532869</v>
      </c>
      <c r="M8" s="30"/>
      <c r="N8" s="11" t="s">
        <v>70</v>
      </c>
      <c r="O8" s="32">
        <f t="shared" si="2"/>
        <v>83.510951480467128</v>
      </c>
      <c r="P8" s="11">
        <f t="shared" si="3"/>
        <v>-66.846359919745296</v>
      </c>
      <c r="Q8" s="11">
        <f t="shared" si="4"/>
        <v>7.5377297597290766E-21</v>
      </c>
      <c r="U8" s="1">
        <v>2919</v>
      </c>
      <c r="V8" s="1">
        <v>0.36520717307333372</v>
      </c>
      <c r="W8" s="1">
        <v>3426</v>
      </c>
      <c r="X8" s="1">
        <v>0</v>
      </c>
    </row>
    <row r="9" spans="1:24" x14ac:dyDescent="0.45">
      <c r="A9" s="11" t="s">
        <v>58</v>
      </c>
      <c r="B9" s="11">
        <v>2939</v>
      </c>
      <c r="C9" s="11">
        <v>100</v>
      </c>
      <c r="D9" s="11">
        <v>100</v>
      </c>
      <c r="E9" s="11">
        <v>100</v>
      </c>
      <c r="F9" s="11">
        <f t="shared" si="0"/>
        <v>100</v>
      </c>
      <c r="G9" s="12"/>
      <c r="H9" s="11">
        <v>2939</v>
      </c>
      <c r="I9" s="11">
        <v>14.974336657557499</v>
      </c>
      <c r="J9" s="11">
        <v>15.1421659730928</v>
      </c>
      <c r="K9" s="11">
        <v>15.1227781476919</v>
      </c>
      <c r="L9" s="11">
        <f t="shared" si="1"/>
        <v>15.079760259447399</v>
      </c>
      <c r="M9" s="30"/>
      <c r="N9" s="11" t="s">
        <v>70</v>
      </c>
      <c r="O9" s="32">
        <f t="shared" si="2"/>
        <v>84.920239740552603</v>
      </c>
      <c r="P9" s="11">
        <f t="shared" si="3"/>
        <v>-68.255648179830771</v>
      </c>
      <c r="Q9" s="11">
        <f t="shared" si="4"/>
        <v>2.8379355241986262E-21</v>
      </c>
      <c r="U9" s="1">
        <v>2923</v>
      </c>
      <c r="V9" s="1">
        <v>0.32137233116866154</v>
      </c>
    </row>
    <row r="10" spans="1:24" x14ac:dyDescent="0.45">
      <c r="A10" s="1" t="s">
        <v>59</v>
      </c>
      <c r="B10" s="1">
        <v>2915</v>
      </c>
      <c r="C10" s="1">
        <v>34.060759927350801</v>
      </c>
      <c r="D10" s="1">
        <v>33.612627493536998</v>
      </c>
      <c r="E10" s="1">
        <v>33.6760324180661</v>
      </c>
      <c r="F10" s="1">
        <f t="shared" si="0"/>
        <v>33.783139946317966</v>
      </c>
      <c r="H10" s="1">
        <v>2915</v>
      </c>
      <c r="I10" s="1">
        <v>16.2744939475871</v>
      </c>
      <c r="J10" s="1">
        <v>16.313440022926301</v>
      </c>
      <c r="K10" s="1">
        <v>16.3763660017995</v>
      </c>
      <c r="L10" s="1">
        <f t="shared" si="1"/>
        <v>16.321433324104301</v>
      </c>
      <c r="M10" s="29"/>
      <c r="N10" s="1" t="s">
        <v>69</v>
      </c>
      <c r="O10" s="3">
        <f t="shared" si="2"/>
        <v>17.461706622213665</v>
      </c>
      <c r="P10" s="1">
        <f t="shared" si="3"/>
        <v>-0.7971150614918372</v>
      </c>
      <c r="Q10" s="1">
        <f t="shared" si="4"/>
        <v>0.57549884518286887</v>
      </c>
      <c r="U10" s="1">
        <v>3428</v>
      </c>
      <c r="V10" s="1">
        <v>0.31742876801820158</v>
      </c>
    </row>
    <row r="11" spans="1:24" x14ac:dyDescent="0.45">
      <c r="A11" s="7" t="s">
        <v>60</v>
      </c>
      <c r="B11" s="7">
        <v>2941</v>
      </c>
      <c r="C11" s="7">
        <v>33.180732605831501</v>
      </c>
      <c r="D11" s="7">
        <v>33.403826261844799</v>
      </c>
      <c r="E11" s="7">
        <v>33.296165097979802</v>
      </c>
      <c r="F11" s="7">
        <f t="shared" si="0"/>
        <v>33.293574655218698</v>
      </c>
      <c r="G11" s="10"/>
      <c r="H11" s="7">
        <v>2941</v>
      </c>
      <c r="I11" s="7">
        <v>16.827033949011401</v>
      </c>
      <c r="J11" s="7">
        <v>17.016849242487499</v>
      </c>
      <c r="K11" s="7">
        <v>16.9167462531544</v>
      </c>
      <c r="L11" s="7">
        <f t="shared" si="1"/>
        <v>16.920209814884434</v>
      </c>
      <c r="M11" s="28"/>
      <c r="N11" s="7" t="s">
        <v>68</v>
      </c>
      <c r="O11" s="31">
        <f t="shared" si="2"/>
        <v>16.373364840334265</v>
      </c>
      <c r="P11" s="7">
        <f t="shared" si="3"/>
        <v>0.29122672038756292</v>
      </c>
      <c r="Q11" s="7">
        <f t="shared" si="4"/>
        <v>1.2236803281170714</v>
      </c>
    </row>
    <row r="12" spans="1:24" x14ac:dyDescent="0.45">
      <c r="A12" s="1" t="s">
        <v>59</v>
      </c>
      <c r="B12" s="1">
        <v>2916</v>
      </c>
      <c r="C12" s="1">
        <v>33.524262182274398</v>
      </c>
      <c r="D12" s="1">
        <v>33.696793228987701</v>
      </c>
      <c r="E12" s="1">
        <v>33.347184364733799</v>
      </c>
      <c r="F12" s="1">
        <f t="shared" si="0"/>
        <v>33.522746591998633</v>
      </c>
      <c r="H12" s="1">
        <v>2916</v>
      </c>
      <c r="I12" s="1">
        <v>15.6292453996647</v>
      </c>
      <c r="J12" s="1">
        <v>15.480862549671</v>
      </c>
      <c r="K12" s="1">
        <v>15.5157656244136</v>
      </c>
      <c r="L12" s="1">
        <f t="shared" si="1"/>
        <v>15.541957857916435</v>
      </c>
      <c r="M12" s="29"/>
      <c r="N12" s="1" t="s">
        <v>69</v>
      </c>
      <c r="O12" s="3">
        <f t="shared" si="2"/>
        <v>17.980788734082196</v>
      </c>
      <c r="P12" s="1">
        <f t="shared" si="3"/>
        <v>-1.3161971733603686</v>
      </c>
      <c r="Q12" s="1">
        <f t="shared" si="4"/>
        <v>0.40159210897041608</v>
      </c>
      <c r="S12" s="1" t="s">
        <v>63</v>
      </c>
      <c r="T12" s="1">
        <f>AVERAGE(T3:T10)</f>
        <v>1.4141203529606812</v>
      </c>
      <c r="U12" s="1"/>
      <c r="V12" s="1">
        <f>AVERAGE(V3:V10)</f>
        <v>0.6928463582654204</v>
      </c>
      <c r="W12" s="1"/>
      <c r="X12" s="1">
        <f>AVERAGE(X3:X10)</f>
        <v>0</v>
      </c>
    </row>
    <row r="13" spans="1:24" x14ac:dyDescent="0.45">
      <c r="A13" s="7" t="s">
        <v>60</v>
      </c>
      <c r="B13" s="7">
        <v>2948</v>
      </c>
      <c r="C13" s="7">
        <v>31.656819430906999</v>
      </c>
      <c r="D13" s="7">
        <v>31.646258491110601</v>
      </c>
      <c r="E13" s="7">
        <v>31.666355869144699</v>
      </c>
      <c r="F13" s="7">
        <f t="shared" si="0"/>
        <v>31.656477930387435</v>
      </c>
      <c r="G13" s="10"/>
      <c r="H13" s="7">
        <v>2948</v>
      </c>
      <c r="I13" s="7">
        <v>14.8733630710109</v>
      </c>
      <c r="J13" s="7">
        <v>14.7481100782762</v>
      </c>
      <c r="K13" s="7">
        <v>15.003750358770599</v>
      </c>
      <c r="L13" s="7">
        <f t="shared" si="1"/>
        <v>14.8750745026859</v>
      </c>
      <c r="M13" s="28"/>
      <c r="N13" s="7" t="s">
        <v>68</v>
      </c>
      <c r="O13" s="31">
        <f t="shared" si="2"/>
        <v>16.781403427701534</v>
      </c>
      <c r="P13" s="7">
        <f t="shared" si="3"/>
        <v>-0.11681186697970602</v>
      </c>
      <c r="Q13" s="7">
        <f t="shared" si="4"/>
        <v>0.92222337157073253</v>
      </c>
    </row>
    <row r="14" spans="1:24" x14ac:dyDescent="0.45">
      <c r="A14" s="1" t="s">
        <v>59</v>
      </c>
      <c r="B14" s="1">
        <v>2919</v>
      </c>
      <c r="C14" s="1">
        <v>34.573695049175903</v>
      </c>
      <c r="D14" s="1">
        <v>34.599209339696003</v>
      </c>
      <c r="E14" s="1">
        <v>34.477251023852702</v>
      </c>
      <c r="F14" s="1">
        <f t="shared" si="0"/>
        <v>34.550051804241534</v>
      </c>
      <c r="H14" s="1">
        <v>2919</v>
      </c>
      <c r="I14" s="1">
        <v>16.432268986378599</v>
      </c>
      <c r="J14" s="1">
        <v>16.374613021978</v>
      </c>
      <c r="K14" s="1">
        <v>16.489859742726701</v>
      </c>
      <c r="L14" s="1">
        <f t="shared" si="1"/>
        <v>16.432247250361097</v>
      </c>
      <c r="M14" s="29"/>
      <c r="N14" s="1" t="s">
        <v>69</v>
      </c>
      <c r="O14" s="3">
        <f t="shared" si="2"/>
        <v>18.117804553880436</v>
      </c>
      <c r="P14" s="1">
        <f t="shared" si="3"/>
        <v>-1.4532129931586084</v>
      </c>
      <c r="Q14" s="1">
        <f t="shared" si="4"/>
        <v>0.36520717307333372</v>
      </c>
      <c r="S14" s="23" t="s">
        <v>74</v>
      </c>
      <c r="T14" s="22"/>
    </row>
    <row r="15" spans="1:24" x14ac:dyDescent="0.45">
      <c r="A15" s="11" t="s">
        <v>58</v>
      </c>
      <c r="B15" s="11">
        <v>2983</v>
      </c>
      <c r="C15" s="11">
        <v>100</v>
      </c>
      <c r="D15" s="11">
        <v>100</v>
      </c>
      <c r="E15" s="11">
        <v>100</v>
      </c>
      <c r="F15" s="11">
        <f t="shared" si="0"/>
        <v>100</v>
      </c>
      <c r="G15" s="12"/>
      <c r="H15" s="11">
        <v>2983</v>
      </c>
      <c r="I15" s="11">
        <v>16.394054402659901</v>
      </c>
      <c r="J15" s="11">
        <v>16.465887104017298</v>
      </c>
      <c r="K15" s="11">
        <v>16.511789927948801</v>
      </c>
      <c r="L15" s="11">
        <f t="shared" si="1"/>
        <v>16.457243811542</v>
      </c>
      <c r="M15" s="30"/>
      <c r="N15" s="11" t="s">
        <v>70</v>
      </c>
      <c r="O15" s="32">
        <f t="shared" si="2"/>
        <v>83.542756188458</v>
      </c>
      <c r="P15" s="11">
        <f t="shared" si="3"/>
        <v>-66.878164627736169</v>
      </c>
      <c r="Q15" s="11">
        <f t="shared" si="4"/>
        <v>7.3733761883753584E-21</v>
      </c>
      <c r="S15" s="21" t="s">
        <v>60</v>
      </c>
      <c r="T15" s="33"/>
      <c r="U15" s="21" t="s">
        <v>59</v>
      </c>
      <c r="V15" s="22"/>
      <c r="W15" s="33" t="s">
        <v>58</v>
      </c>
      <c r="X15" s="22"/>
    </row>
    <row r="16" spans="1:24" x14ac:dyDescent="0.45">
      <c r="A16" s="1" t="s">
        <v>59</v>
      </c>
      <c r="B16" s="1">
        <v>2923</v>
      </c>
      <c r="C16" s="1">
        <v>34.044821403783999</v>
      </c>
      <c r="D16" s="1">
        <v>33.742449334313001</v>
      </c>
      <c r="E16" s="1">
        <v>33.704420857829298</v>
      </c>
      <c r="F16" s="1">
        <f t="shared" si="0"/>
        <v>33.830563865308761</v>
      </c>
      <c r="H16" s="1">
        <v>2923</v>
      </c>
      <c r="I16" s="1">
        <v>15.4462259253346</v>
      </c>
      <c r="J16" s="1">
        <v>15.4947641289716</v>
      </c>
      <c r="K16" s="1">
        <v>15.643879747605499</v>
      </c>
      <c r="L16" s="1">
        <f t="shared" si="1"/>
        <v>15.528289933970564</v>
      </c>
      <c r="M16" s="29"/>
      <c r="N16" s="1" t="s">
        <v>69</v>
      </c>
      <c r="O16" s="3">
        <f t="shared" si="2"/>
        <v>18.302273931338199</v>
      </c>
      <c r="P16" s="1">
        <f t="shared" si="3"/>
        <v>-1.6376823706163712</v>
      </c>
      <c r="Q16" s="1">
        <f t="shared" si="4"/>
        <v>0.32137233116866154</v>
      </c>
      <c r="S16" s="15">
        <v>2419</v>
      </c>
      <c r="T16" s="16">
        <f>T3/1.41412</f>
        <v>0.70715356546827712</v>
      </c>
      <c r="U16" s="34">
        <v>2529</v>
      </c>
      <c r="V16" s="34">
        <f>V3/1.41412</f>
        <v>1.60698932777194</v>
      </c>
      <c r="W16" s="1">
        <v>2926</v>
      </c>
      <c r="X16" s="1">
        <v>0</v>
      </c>
    </row>
    <row r="17" spans="1:24" x14ac:dyDescent="0.45">
      <c r="A17" s="11" t="s">
        <v>58</v>
      </c>
      <c r="B17" s="11">
        <v>2988</v>
      </c>
      <c r="C17" s="11">
        <v>100</v>
      </c>
      <c r="D17" s="11">
        <v>100</v>
      </c>
      <c r="E17" s="11">
        <v>100</v>
      </c>
      <c r="F17" s="11">
        <f t="shared" si="0"/>
        <v>100</v>
      </c>
      <c r="G17" s="12"/>
      <c r="H17" s="11">
        <v>2988</v>
      </c>
      <c r="I17" s="11">
        <v>14.6000343413273</v>
      </c>
      <c r="J17" s="11">
        <v>14.7063957164439</v>
      </c>
      <c r="K17" s="11">
        <v>14.6990864622523</v>
      </c>
      <c r="L17" s="11">
        <f t="shared" si="1"/>
        <v>14.668505506674501</v>
      </c>
      <c r="M17" s="30"/>
      <c r="N17" s="11" t="s">
        <v>70</v>
      </c>
      <c r="O17" s="32">
        <f t="shared" si="2"/>
        <v>85.331494493325494</v>
      </c>
      <c r="P17" s="11">
        <f t="shared" si="3"/>
        <v>-68.666902932603662</v>
      </c>
      <c r="Q17" s="11">
        <f t="shared" si="4"/>
        <v>2.1340397663459912E-21</v>
      </c>
      <c r="S17" s="17">
        <v>2925</v>
      </c>
      <c r="T17" s="18">
        <f t="shared" ref="T17:T20" si="5">T4/1.41412</f>
        <v>2.1396824036433904</v>
      </c>
      <c r="U17" s="1">
        <v>2912</v>
      </c>
      <c r="V17" s="1">
        <f t="shared" ref="V17:V23" si="6">V4/1.41412</f>
        <v>0.36211449989818179</v>
      </c>
      <c r="W17" s="1">
        <v>2914</v>
      </c>
      <c r="X17" s="1">
        <v>0</v>
      </c>
    </row>
    <row r="18" spans="1:24" x14ac:dyDescent="0.45">
      <c r="A18" s="7" t="s">
        <v>60</v>
      </c>
      <c r="B18" s="7">
        <v>3420</v>
      </c>
      <c r="C18" s="7">
        <v>32.948119815073603</v>
      </c>
      <c r="D18" s="7">
        <v>32.333437212921403</v>
      </c>
      <c r="E18" s="7">
        <v>32.415967081003103</v>
      </c>
      <c r="F18" s="7">
        <f t="shared" si="0"/>
        <v>32.565841369666039</v>
      </c>
      <c r="G18" s="10"/>
      <c r="H18" s="7">
        <v>3420</v>
      </c>
      <c r="I18" s="7">
        <v>16.125171410572602</v>
      </c>
      <c r="J18" s="7">
        <v>15.5079127078259</v>
      </c>
      <c r="K18" s="7">
        <v>15.6095092057156</v>
      </c>
      <c r="L18" s="7">
        <f t="shared" si="1"/>
        <v>15.747531108038032</v>
      </c>
      <c r="M18" s="28"/>
      <c r="N18" s="7" t="s">
        <v>68</v>
      </c>
      <c r="O18" s="31">
        <f t="shared" si="2"/>
        <v>16.818310261628007</v>
      </c>
      <c r="P18" s="7">
        <f t="shared" si="3"/>
        <v>-0.1537187009061789</v>
      </c>
      <c r="Q18" s="7">
        <f t="shared" si="4"/>
        <v>0.89893038447541185</v>
      </c>
      <c r="S18" s="17">
        <v>2941</v>
      </c>
      <c r="T18" s="18">
        <f t="shared" si="5"/>
        <v>0.86532990702137824</v>
      </c>
      <c r="U18" s="1">
        <v>2929</v>
      </c>
      <c r="V18" s="1">
        <f t="shared" si="6"/>
        <v>0.54954497137796599</v>
      </c>
      <c r="W18" s="1">
        <v>2939</v>
      </c>
      <c r="X18" s="1">
        <v>0</v>
      </c>
    </row>
    <row r="19" spans="1:24" x14ac:dyDescent="0.45">
      <c r="A19" s="11" t="s">
        <v>58</v>
      </c>
      <c r="B19" s="11">
        <v>3426</v>
      </c>
      <c r="C19" s="11">
        <v>100</v>
      </c>
      <c r="D19" s="11">
        <v>100</v>
      </c>
      <c r="E19" s="11">
        <v>100</v>
      </c>
      <c r="F19" s="11">
        <f t="shared" si="0"/>
        <v>100</v>
      </c>
      <c r="G19" s="12"/>
      <c r="H19" s="11">
        <v>3426</v>
      </c>
      <c r="I19" s="11">
        <v>15.3244272389543</v>
      </c>
      <c r="J19" s="11">
        <v>15.399656019049599</v>
      </c>
      <c r="K19" s="11">
        <v>15.3877769970169</v>
      </c>
      <c r="L19" s="11">
        <f t="shared" si="1"/>
        <v>15.370620085006934</v>
      </c>
      <c r="M19" s="30"/>
      <c r="N19" s="11" t="s">
        <v>70</v>
      </c>
      <c r="O19" s="32">
        <f t="shared" si="2"/>
        <v>84.629379914993066</v>
      </c>
      <c r="P19" s="11">
        <f t="shared" si="3"/>
        <v>-67.964788354271235</v>
      </c>
      <c r="Q19" s="11">
        <f t="shared" si="4"/>
        <v>3.4718428294518311E-21</v>
      </c>
      <c r="S19" s="17">
        <v>2948</v>
      </c>
      <c r="T19" s="18">
        <f t="shared" si="5"/>
        <v>0.65215354536441916</v>
      </c>
      <c r="U19" s="1">
        <v>2915</v>
      </c>
      <c r="V19" s="1">
        <f t="shared" si="6"/>
        <v>0.40696606029394172</v>
      </c>
      <c r="W19" s="1">
        <v>2983</v>
      </c>
      <c r="X19" s="1">
        <v>0</v>
      </c>
    </row>
    <row r="20" spans="1:24" x14ac:dyDescent="0.45">
      <c r="A20" s="1" t="s">
        <v>59</v>
      </c>
      <c r="B20" s="1">
        <v>3428</v>
      </c>
      <c r="C20" s="1">
        <v>33.674391683673797</v>
      </c>
      <c r="D20" s="1">
        <v>33.519029099461001</v>
      </c>
      <c r="E20" s="1">
        <v>33.693228028879098</v>
      </c>
      <c r="F20" s="1">
        <f t="shared" si="0"/>
        <v>33.62888293733797</v>
      </c>
      <c r="H20" s="1">
        <v>3428</v>
      </c>
      <c r="I20" s="1">
        <v>15.317068092172899</v>
      </c>
      <c r="J20" s="1">
        <v>15.3155521184809</v>
      </c>
      <c r="K20" s="1">
        <v>15.2937682836685</v>
      </c>
      <c r="L20" s="1">
        <f t="shared" si="1"/>
        <v>15.308796164774099</v>
      </c>
      <c r="M20" s="29"/>
      <c r="N20" s="11" t="s">
        <v>69</v>
      </c>
      <c r="O20" s="3">
        <f t="shared" si="2"/>
        <v>18.320086772563869</v>
      </c>
      <c r="P20" s="1">
        <f t="shared" si="3"/>
        <v>-1.655495211842041</v>
      </c>
      <c r="Q20" s="1">
        <f t="shared" si="4"/>
        <v>0.31742876801820158</v>
      </c>
      <c r="S20" s="19">
        <v>3420</v>
      </c>
      <c r="T20" s="20">
        <f t="shared" si="5"/>
        <v>0.63568182648955662</v>
      </c>
      <c r="U20" s="1">
        <v>2916</v>
      </c>
      <c r="V20" s="1">
        <f t="shared" si="6"/>
        <v>0.2839872917223546</v>
      </c>
      <c r="W20" s="1">
        <v>2988</v>
      </c>
      <c r="X20" s="1">
        <v>0</v>
      </c>
    </row>
    <row r="21" spans="1:24" x14ac:dyDescent="0.45">
      <c r="U21" s="1">
        <v>2919</v>
      </c>
      <c r="V21" s="1">
        <f t="shared" si="6"/>
        <v>0.25825755457339811</v>
      </c>
      <c r="W21" s="1">
        <v>3426</v>
      </c>
      <c r="X21" s="1">
        <v>0</v>
      </c>
    </row>
    <row r="22" spans="1:24" x14ac:dyDescent="0.45">
      <c r="U22" s="1">
        <v>2923</v>
      </c>
      <c r="V22" s="1">
        <f t="shared" si="6"/>
        <v>0.22725958982877092</v>
      </c>
    </row>
    <row r="23" spans="1:24" x14ac:dyDescent="0.45">
      <c r="U23" s="1">
        <v>3428</v>
      </c>
      <c r="V23" s="1">
        <f t="shared" si="6"/>
        <v>0.22447088508627386</v>
      </c>
    </row>
    <row r="27" spans="1:24" x14ac:dyDescent="0.45">
      <c r="R27" s="21"/>
      <c r="S27" s="33" t="s">
        <v>60</v>
      </c>
      <c r="T27" s="22"/>
      <c r="U27" s="21" t="s">
        <v>59</v>
      </c>
      <c r="V27" s="22"/>
      <c r="W27" s="33" t="s">
        <v>58</v>
      </c>
      <c r="X27" s="22"/>
    </row>
    <row r="28" spans="1:24" x14ac:dyDescent="0.45">
      <c r="R28" s="34" t="s">
        <v>61</v>
      </c>
      <c r="S28" s="34"/>
      <c r="T28" s="34">
        <f>AVERAGE(T16:T23)</f>
        <v>1.0000002495974043</v>
      </c>
      <c r="U28" s="34"/>
      <c r="V28" s="34">
        <f>AVERAGE(V16:V23)</f>
        <v>0.48994877256910335</v>
      </c>
      <c r="W28" s="34"/>
      <c r="X28" s="34">
        <v>0</v>
      </c>
    </row>
    <row r="29" spans="1:24" x14ac:dyDescent="0.45">
      <c r="R29" s="1" t="s">
        <v>62</v>
      </c>
      <c r="S29" s="1"/>
      <c r="T29" s="1">
        <f>STDEV(T16:T23)/SQRT(5)</f>
        <v>0.28779297566891771</v>
      </c>
      <c r="U29" s="1"/>
      <c r="V29" s="1">
        <f>STDEV(V16:V23)/SQRT(8)</f>
        <v>0.16421589166650524</v>
      </c>
      <c r="W29" s="1"/>
      <c r="X29" s="1">
        <v>0</v>
      </c>
    </row>
    <row r="30" spans="1:24" x14ac:dyDescent="0.45">
      <c r="R30" s="1" t="s">
        <v>75</v>
      </c>
      <c r="S30" s="1"/>
      <c r="T30" s="1">
        <f>TTEST(T16:T20,V16:V23,2,2)</f>
        <v>0.1235980875008965</v>
      </c>
      <c r="U30" s="1"/>
      <c r="V30" s="1"/>
      <c r="W30" s="1"/>
      <c r="X30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74AE8-7C36-4DD0-99FB-C16B326D89F0}">
  <dimension ref="A1:F27"/>
  <sheetViews>
    <sheetView tabSelected="1" workbookViewId="0">
      <selection activeCell="L21" sqref="L21"/>
    </sheetView>
  </sheetViews>
  <sheetFormatPr defaultRowHeight="14.25" x14ac:dyDescent="0.45"/>
  <sheetData>
    <row r="1" spans="1:2" x14ac:dyDescent="0.45">
      <c r="A1" s="35" t="s">
        <v>76</v>
      </c>
    </row>
    <row r="2" spans="1:2" x14ac:dyDescent="0.45">
      <c r="A2" t="s">
        <v>32</v>
      </c>
      <c r="B2">
        <v>6.9050000000000002</v>
      </c>
    </row>
    <row r="3" spans="1:2" x14ac:dyDescent="0.45">
      <c r="A3" t="s">
        <v>77</v>
      </c>
      <c r="B3">
        <v>6.8999999999999999E-3</v>
      </c>
    </row>
    <row r="4" spans="1:2" x14ac:dyDescent="0.45">
      <c r="A4" t="s">
        <v>78</v>
      </c>
      <c r="B4" t="s">
        <v>79</v>
      </c>
    </row>
    <row r="5" spans="1:2" x14ac:dyDescent="0.45">
      <c r="A5" t="s">
        <v>80</v>
      </c>
      <c r="B5" t="s">
        <v>81</v>
      </c>
    </row>
    <row r="6" spans="1:2" x14ac:dyDescent="0.45">
      <c r="A6" t="s">
        <v>82</v>
      </c>
      <c r="B6">
        <v>0.46329999999999999</v>
      </c>
    </row>
    <row r="8" spans="1:2" x14ac:dyDescent="0.45">
      <c r="A8" t="s">
        <v>83</v>
      </c>
    </row>
    <row r="9" spans="1:2" x14ac:dyDescent="0.45">
      <c r="A9" t="s">
        <v>84</v>
      </c>
      <c r="B9" t="s">
        <v>85</v>
      </c>
    </row>
    <row r="10" spans="1:2" x14ac:dyDescent="0.45">
      <c r="A10" t="s">
        <v>77</v>
      </c>
      <c r="B10">
        <v>0.37969999999999998</v>
      </c>
    </row>
    <row r="11" spans="1:2" x14ac:dyDescent="0.45">
      <c r="A11" t="s">
        <v>78</v>
      </c>
      <c r="B11" t="s">
        <v>86</v>
      </c>
    </row>
    <row r="12" spans="1:2" x14ac:dyDescent="0.45">
      <c r="A12" t="s">
        <v>87</v>
      </c>
      <c r="B12" t="s">
        <v>88</v>
      </c>
    </row>
    <row r="14" spans="1:2" x14ac:dyDescent="0.45">
      <c r="A14" t="s">
        <v>89</v>
      </c>
    </row>
    <row r="15" spans="1:2" x14ac:dyDescent="0.45">
      <c r="A15" t="s">
        <v>90</v>
      </c>
    </row>
    <row r="16" spans="1:2" x14ac:dyDescent="0.45">
      <c r="A16" t="s">
        <v>77</v>
      </c>
    </row>
    <row r="17" spans="1:6" x14ac:dyDescent="0.45">
      <c r="A17" t="s">
        <v>78</v>
      </c>
    </row>
    <row r="18" spans="1:6" x14ac:dyDescent="0.45">
      <c r="A18" t="s">
        <v>87</v>
      </c>
    </row>
    <row r="20" spans="1:6" x14ac:dyDescent="0.45">
      <c r="A20" t="s">
        <v>91</v>
      </c>
      <c r="B20" t="s">
        <v>92</v>
      </c>
      <c r="C20" t="s">
        <v>93</v>
      </c>
      <c r="D20" t="s">
        <v>94</v>
      </c>
      <c r="E20" t="s">
        <v>84</v>
      </c>
      <c r="F20" t="s">
        <v>77</v>
      </c>
    </row>
    <row r="21" spans="1:6" x14ac:dyDescent="0.45">
      <c r="A21" t="s">
        <v>95</v>
      </c>
      <c r="B21">
        <v>2.7330000000000001</v>
      </c>
      <c r="C21">
        <v>2</v>
      </c>
      <c r="D21">
        <v>1.367</v>
      </c>
      <c r="E21" t="s">
        <v>96</v>
      </c>
      <c r="F21" t="s">
        <v>97</v>
      </c>
    </row>
    <row r="22" spans="1:6" x14ac:dyDescent="0.45">
      <c r="A22" t="s">
        <v>98</v>
      </c>
      <c r="B22">
        <v>3.1669999999999998</v>
      </c>
      <c r="C22">
        <v>16</v>
      </c>
      <c r="D22">
        <v>0.19789999999999999</v>
      </c>
    </row>
    <row r="23" spans="1:6" x14ac:dyDescent="0.45">
      <c r="A23" t="s">
        <v>99</v>
      </c>
      <c r="B23">
        <v>5.9</v>
      </c>
      <c r="C23">
        <v>18</v>
      </c>
    </row>
    <row r="25" spans="1:6" x14ac:dyDescent="0.45">
      <c r="A25" t="s">
        <v>100</v>
      </c>
    </row>
    <row r="26" spans="1:6" x14ac:dyDescent="0.45">
      <c r="A26" t="s">
        <v>101</v>
      </c>
      <c r="B26">
        <v>3</v>
      </c>
    </row>
    <row r="27" spans="1:6" x14ac:dyDescent="0.45">
      <c r="A27" t="s">
        <v>102</v>
      </c>
      <c r="B27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RNA</vt:lpstr>
      <vt:lpstr>plate set up</vt:lpstr>
      <vt:lpstr>analysis</vt:lpstr>
      <vt:lpstr>Statistical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Wyler</dc:creator>
  <cp:lastModifiedBy>Laurent Gautron</cp:lastModifiedBy>
  <cp:lastPrinted>2020-01-14T22:47:02Z</cp:lastPrinted>
  <dcterms:created xsi:type="dcterms:W3CDTF">2015-06-05T18:17:20Z</dcterms:created>
  <dcterms:modified xsi:type="dcterms:W3CDTF">2023-03-21T18:54:14Z</dcterms:modified>
</cp:coreProperties>
</file>